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alcChain.xml" ContentType="application/vnd.openxmlformats-officedocument.spreadsheetml.calcChain+xml"/>
  <Override PartName="/xl/customProperty17.bin" ContentType="application/vnd.openxmlformats-officedocument.spreadsheetml.customProperty"/>
  <Override PartName="/docProps/app.xml" ContentType="application/vnd.openxmlformats-officedocument.extended-properties+xml"/>
  <Override PartName="/xl/customProperty16.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18.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codeName="ThisWorkbook" defaultThemeVersion="124226"/>
  <xr:revisionPtr revIDLastSave="0" documentId="13_ncr:1_{D1D28FE5-A684-4BB3-B047-05AFD7F94D62}" xr6:coauthVersionLast="47" xr6:coauthVersionMax="47" xr10:uidLastSave="{00000000-0000-0000-0000-000000000000}"/>
  <bookViews>
    <workbookView xWindow="28680" yWindow="2055" windowWidth="29040" windowHeight="17640" tabRatio="918" firstSheet="2"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 True-Up" sheetId="41" r:id="rId8"/>
    <sheet name="6a-ADIT Projection" sheetId="42" r:id="rId9"/>
    <sheet name="6b-ADIT Projection Proration" sheetId="43" r:id="rId10"/>
    <sheet name="6c- ADIT BOY" sheetId="44" r:id="rId11"/>
    <sheet name="6d- ADIT EOY" sheetId="45" r:id="rId12"/>
    <sheet name="6e-ADIT True-up" sheetId="46" r:id="rId13"/>
    <sheet name="6f-ADIT True-up Proration" sheetId="47" r:id="rId14"/>
    <sheet name="7- Depreciation Rates" sheetId="49" r:id="rId15"/>
    <sheet name="8 - Workpaper" sheetId="36" r:id="rId16"/>
    <sheet name="9 - Income Tax Adjustment" sheetId="48" r:id="rId17"/>
  </sheets>
  <externalReferences>
    <externalReference r:id="rId18"/>
    <externalReference r:id="rId19"/>
    <externalReference r:id="rId20"/>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#REF!</definedName>
    <definedName name="_31_Jan_01">#REF!</definedName>
    <definedName name="_dat1111">[1]Sheet1!$G$2:$G$29</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3" hidden="1">#REF!</definedName>
    <definedName name="_Fill" localSheetId="14" hidden="1">#REF!</definedName>
    <definedName name="_Fill" hidden="1">#REF!</definedName>
    <definedName name="_ftn1" localSheetId="1">'Appendix A'!$D$9</definedName>
    <definedName name="_ftnref1" localSheetId="1">'Appendix A'!$D$6</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#REF!</definedName>
    <definedName name="ClientMatter" hidden="1">"b1"</definedName>
    <definedName name="COGEN">'[1]October Tariff kwh'!$A$1:$H$83</definedName>
    <definedName name="Columns">#REF!</definedName>
    <definedName name="compInc">[1]Inputs!$B$4</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sum">#REF!</definedName>
    <definedName name="CUT">[1]AFUDC_CCRF!$A$1:$N$303</definedName>
    <definedName name="CUTINS">[1]AFUDC_CCRF!$A$73:$N$160</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ate" hidden="1">"b1"</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7" hidden="1">{#N/A,#N/A,FALSE,"CURRENT"}</definedName>
    <definedName name="delete" localSheetId="13" hidden="1">{#N/A,#N/A,FALSE,"CURRENT"}</definedName>
    <definedName name="delete" localSheetId="14" hidden="1">{#N/A,#N/A,FALSE,"CURRENT"}</definedName>
    <definedName name="delete" hidden="1">{#N/A,#N/A,FALSE,"CURRENT"}</definedName>
    <definedName name="detail">#REF!</definedName>
    <definedName name="DocumentName" hidden="1">"b1"</definedName>
    <definedName name="DocumentNum" hidden="1">"a1"</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brary" hidden="1">"a1"</definedName>
    <definedName name="limcount" hidden="1">1</definedName>
    <definedName name="Mgmt">[2]Current!#REF!</definedName>
    <definedName name="million">1000000</definedName>
    <definedName name="month">[1]RPT80MAR!$A$1:$D$77</definedName>
    <definedName name="months">[1]Permanent!$A$24:$A$35</definedName>
    <definedName name="MTC_Amortization">'[1]JFJ-3 MTC Rate'!$A$32:$F$82</definedName>
    <definedName name="new">#REF!</definedName>
    <definedName name="non_cap_int">'[1]Input Page'!$E$11</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Support'!$A$1:$M$135</definedName>
    <definedName name="_xlnm.Print_Area" localSheetId="5">'3 - Cost Support (cont.)'!$A$1:$Q$44</definedName>
    <definedName name="_xlnm.Print_Area" localSheetId="6">'4 - Incentives'!$A$1:$R$169</definedName>
    <definedName name="_xlnm.Print_Area" localSheetId="7">'5 - True-Up'!$A$1:$I$45</definedName>
    <definedName name="_xlnm.Print_Area" localSheetId="8">'6a-ADIT Projection'!$A$1:$I$49</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True-up'!$A$1:$I$49</definedName>
    <definedName name="_xlnm.Print_Area" localSheetId="13">'6f-ADIT True-up Proration'!$A$1:$AF$62</definedName>
    <definedName name="_xlnm.Print_Area" localSheetId="14">'7- Depreciation Rates'!$A$1:$D$54</definedName>
    <definedName name="_xlnm.Print_Area" localSheetId="15">'8 - Workpaper'!$A$1:$AB$136</definedName>
    <definedName name="_xlnm.Print_Area" localSheetId="16">'9 - Income Tax Adjustment'!$A$1:$I$21</definedName>
    <definedName name="_xlnm.Print_Area" localSheetId="1">'Appendix A'!$A$1:$M$317</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_Titles_MI">'[1]DACTIVE$'!$A$1:$IV$4,'[1]DACTIVE$'!$A$1:$A$65536</definedName>
    <definedName name="Print1">#REF!</definedName>
    <definedName name="Print3">#REF!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e">'[1]State List'!$A$2:$A$53</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'[1]Addt''l 1040 Exclusions'!$A$5:$U$44</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housand">1000</definedName>
    <definedName name="Time" hidden="1">"b1"</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Typist" hidden="1">"b1"</definedName>
    <definedName name="valDate">[1]Inputs!$B$1</definedName>
    <definedName name="Version" hidden="1">"a1"</definedName>
    <definedName name="WCCGCR2">[1]Rates!$B$96:$C$190</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localSheetId="13" hidden="1">{#N/A,#N/A,FALSE,"CURRENT"}</definedName>
    <definedName name="wrn.722." localSheetId="14" hidden="1">{#N/A,#N/A,FALSE,"CURRENT"}</definedName>
    <definedName name="wrn.722." hidden="1">{#N/A,#N/A,FALSE,"CURRENT"}</definedName>
    <definedName name="wrn.AGT." localSheetId="7" hidden="1">{"AGT",#N/A,FALSE,"Revenue"}</definedName>
    <definedName name="wrn.AGT." localSheetId="13" hidden="1">{"AGT",#N/A,FALSE,"Revenue"}</definedName>
    <definedName name="wrn.AGT." localSheetId="14" hidden="1">{"AGT",#N/A,FALSE,"Revenue"}</definedName>
    <definedName name="wrn.AGT." hidden="1">{"AGT",#N/A,FALSE,"Revenue"}</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4"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4" hidden="1">{"Print Empty Template",#N/A,FALSE,"Input"}</definedName>
    <definedName name="wrn.For._.filling._.out._.assessments." hidden="1">{"Print Empty Template",#N/A,FALSE,"Input"}</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7" hidden="1">{#N/A,#N/A,FALSE,"Work performed";#N/A,#N/A,FALSE,"Resources"}</definedName>
    <definedName name="wrn.Report." localSheetId="13" hidden="1">{#N/A,#N/A,FALSE,"Work performed";#N/A,#N/A,FALSE,"Resources"}</definedName>
    <definedName name="wrn.Report." localSheetId="14"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4"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4" hidden="1">{#N/A,#N/A,TRUE,"TAXPROV";#N/A,#N/A,TRUE,"FLOWTHRU";#N/A,#N/A,TRUE,"SCHEDULE M'S";#N/A,#N/A,TRUE,"PLANT M'S";#N/A,#N/A,TRUE,"TAXJE"}</definedName>
    <definedName name="wrn.Tax._.Accrual." hidden="1">{#N/A,#N/A,TRUE,"TAXPROV";#N/A,#N/A,TRUE,"FLOWTHRU";#N/A,#N/A,TRUE,"SCHEDULE M'S";#N/A,#N/A,TRUE,"PLANT M'S";#N/A,#N/A,TRUE,"TAXJE"}</definedName>
    <definedName name="Xcel">'[3]Data Entry and Forecaster'!#REF!</definedName>
    <definedName name="Xcel_COS">#REF!</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Projection'!$B$1:$G$56</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True-up'!$B$1:$G$63</definedName>
    <definedName name="Z_28948E05_8F34_4F1E_96FB_A80A6A844600_.wvu.PrintArea" localSheetId="13" hidden="1">'6f-ADIT True-up Proration'!$B$1:$F$74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Support'!$A$30:$M$116</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Support'!$A$30:$M$116</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Projection'!$B$1:$G$56</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True-up'!$B$1:$G$63</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Projection'!$B$1:$G$56</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True-up'!$B$1:$G$63</definedName>
    <definedName name="Z_6928E596_79BD_4CEC_9F0D_07E62D69B2A5_.wvu.PrintArea" localSheetId="13" hidden="1">'6f-ADIT True-up Proration'!$B$1:$F$74</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Projection'!$B$1:$G$56</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True-up'!$B$1:$G$63</definedName>
    <definedName name="Z_71B42B22_A376_44B5_B0C1_23FC1AA3DBA2_.wvu.PrintArea" localSheetId="13" hidden="1">'6f-ADIT True-up Proration'!$B$1:$F$74</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Projection'!$B$1:$G$56</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True-up'!$B$1:$G$63</definedName>
    <definedName name="Z_8FBB4DC9_2D51_4AB9_80D8_F8474B404C29_.wvu.PrintArea" localSheetId="13" hidden="1">'6f-ADIT True-up Proration'!$B$1:$F$74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Support'!$A$30:$M$116</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Projection'!$B$1:$G$56</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True-up'!$B$1:$G$63</definedName>
    <definedName name="Z_B647CB7F_C846_4278_B6B1_1EF7F3C004F5_.wvu.PrintArea" localSheetId="13" hidden="1">'6f-ADIT True-up Proration'!$B$1:$F$74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Support'!$A$30:$M$116</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Projection'!$B$1:$G$56</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True-up'!$B$1:$G$63</definedName>
    <definedName name="Z_DC91DEF3_837B_4BB9_A81E_3B78C5914E6C_.wvu.PrintArea" localSheetId="13" hidden="1">'6f-ADIT True-up Proration'!$B$1:$F$74</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Projection'!$B$1:$G$56</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True-up'!$B$1:$G$63</definedName>
    <definedName name="Z_FAAD9AAC_1337_43AB_BF1F_CCF9DFCF5B78_.wvu.PrintArea" localSheetId="13" hidden="1">'6f-ADIT True-up Proration'!$B$1:$F$74</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46" l="1"/>
  <c r="G48" i="46"/>
  <c r="H38" i="46"/>
  <c r="G38" i="46"/>
  <c r="H28" i="46"/>
  <c r="G28" i="46"/>
  <c r="Z41" i="47"/>
  <c r="Z25" i="47"/>
  <c r="Z9" i="47"/>
  <c r="H9" i="47"/>
  <c r="Q41" i="47"/>
  <c r="Q25" i="47"/>
  <c r="Q9" i="47"/>
  <c r="AF41" i="47"/>
  <c r="AF25" i="47"/>
  <c r="AF9" i="47"/>
  <c r="W41" i="47"/>
  <c r="W25" i="47"/>
  <c r="W9" i="47"/>
  <c r="N41" i="47"/>
  <c r="N25" i="47"/>
  <c r="N9" i="47"/>
  <c r="H47" i="46"/>
  <c r="G47" i="46"/>
  <c r="F47" i="46"/>
  <c r="E47" i="46" s="1"/>
  <c r="H45" i="46"/>
  <c r="H46" i="46" s="1"/>
  <c r="G45" i="46"/>
  <c r="G46" i="46" s="1"/>
  <c r="H44" i="46"/>
  <c r="G44" i="46"/>
  <c r="F44" i="46"/>
  <c r="E44" i="46"/>
  <c r="H42" i="46"/>
  <c r="H43" i="46" s="1"/>
  <c r="G42" i="46"/>
  <c r="G43" i="46" s="1"/>
  <c r="H37" i="46"/>
  <c r="H36" i="46" s="1"/>
  <c r="G37" i="46"/>
  <c r="G36" i="46" s="1"/>
  <c r="F37" i="46"/>
  <c r="E37" i="46" s="1"/>
  <c r="H35" i="46"/>
  <c r="G35" i="46"/>
  <c r="H34" i="46"/>
  <c r="H33" i="46" s="1"/>
  <c r="H39" i="46" s="1"/>
  <c r="G34" i="46"/>
  <c r="G33" i="46" s="1"/>
  <c r="F34" i="46"/>
  <c r="E34" i="46" s="1"/>
  <c r="H32" i="46"/>
  <c r="G32" i="46"/>
  <c r="H27" i="46"/>
  <c r="G27" i="46"/>
  <c r="F27" i="46"/>
  <c r="E27" i="46" s="1"/>
  <c r="H26" i="46"/>
  <c r="G26" i="46"/>
  <c r="H25" i="46"/>
  <c r="G25" i="46"/>
  <c r="H24" i="46"/>
  <c r="G24" i="46"/>
  <c r="F24" i="46"/>
  <c r="E24" i="46"/>
  <c r="H23" i="46"/>
  <c r="H29" i="46" s="1"/>
  <c r="G23" i="46"/>
  <c r="H22" i="46"/>
  <c r="G22" i="46"/>
  <c r="A22" i="46"/>
  <c r="E29" i="45"/>
  <c r="F14" i="46"/>
  <c r="E75" i="45"/>
  <c r="E51" i="45"/>
  <c r="E29" i="44"/>
  <c r="E32" i="44" s="1"/>
  <c r="F42" i="46" s="1"/>
  <c r="E42" i="46" s="1"/>
  <c r="G12" i="44"/>
  <c r="F12" i="44"/>
  <c r="L42" i="43"/>
  <c r="F54" i="43"/>
  <c r="H42" i="43"/>
  <c r="K39" i="43"/>
  <c r="K38" i="43"/>
  <c r="L25" i="43"/>
  <c r="J25" i="43"/>
  <c r="G13" i="42"/>
  <c r="K22" i="43"/>
  <c r="L9" i="43"/>
  <c r="K9" i="43"/>
  <c r="I9" i="43"/>
  <c r="J9" i="43" s="1"/>
  <c r="F25" i="43"/>
  <c r="G22" i="43"/>
  <c r="F22" i="43"/>
  <c r="F38" i="43"/>
  <c r="G38" i="43"/>
  <c r="H26" i="43"/>
  <c r="H25" i="43"/>
  <c r="G25" i="43"/>
  <c r="H25" i="47" s="1"/>
  <c r="H20" i="43"/>
  <c r="H9" i="43"/>
  <c r="G9" i="43"/>
  <c r="F47" i="42"/>
  <c r="H46" i="42"/>
  <c r="G46" i="42"/>
  <c r="H43" i="42"/>
  <c r="G43" i="42"/>
  <c r="H39" i="42"/>
  <c r="G39" i="42"/>
  <c r="F34" i="42"/>
  <c r="E34" i="42" s="1"/>
  <c r="F27" i="42"/>
  <c r="E27" i="42" s="1"/>
  <c r="H23" i="42"/>
  <c r="H22" i="42"/>
  <c r="F24" i="42"/>
  <c r="E24" i="42" s="1"/>
  <c r="G23" i="42"/>
  <c r="G11" i="42"/>
  <c r="G10" i="42"/>
  <c r="F14" i="42"/>
  <c r="F11" i="42"/>
  <c r="F10" i="42"/>
  <c r="B29" i="42"/>
  <c r="B49" i="42"/>
  <c r="B39" i="42"/>
  <c r="F9" i="43"/>
  <c r="F51" i="45"/>
  <c r="G51" i="45"/>
  <c r="B46" i="42"/>
  <c r="B43" i="42"/>
  <c r="B36" i="42"/>
  <c r="B33" i="42"/>
  <c r="B26" i="42"/>
  <c r="B23" i="42"/>
  <c r="I11" i="42"/>
  <c r="I10" i="42"/>
  <c r="I9" i="42"/>
  <c r="H47" i="42"/>
  <c r="G47" i="42"/>
  <c r="H44" i="42"/>
  <c r="G44" i="42"/>
  <c r="F44" i="42"/>
  <c r="E44" i="42" s="1"/>
  <c r="H37" i="42"/>
  <c r="G37" i="42"/>
  <c r="F37" i="42"/>
  <c r="E37" i="42" s="1"/>
  <c r="H34" i="42"/>
  <c r="G34" i="42"/>
  <c r="H27" i="42"/>
  <c r="G27" i="42"/>
  <c r="H24" i="42"/>
  <c r="G24" i="42"/>
  <c r="A23" i="42"/>
  <c r="A22" i="42"/>
  <c r="G29" i="46" l="1"/>
  <c r="G49" i="46"/>
  <c r="G39" i="46"/>
  <c r="H49" i="46"/>
  <c r="A23" i="46"/>
  <c r="F43" i="46"/>
  <c r="I22" i="43"/>
  <c r="I23" i="43" s="1"/>
  <c r="E47" i="42"/>
  <c r="A24" i="42"/>
  <c r="A25" i="42" s="1"/>
  <c r="E43" i="46" l="1"/>
  <c r="A24" i="46"/>
  <c r="A26" i="42"/>
  <c r="A25" i="46" l="1"/>
  <c r="B23" i="46"/>
  <c r="A27" i="42"/>
  <c r="A26" i="46" l="1"/>
  <c r="A28" i="42"/>
  <c r="A27" i="46" l="1"/>
  <c r="A29" i="42"/>
  <c r="A32" i="42" s="1"/>
  <c r="A28" i="46" l="1"/>
  <c r="B26" i="46"/>
  <c r="A33" i="42"/>
  <c r="A29" i="46" l="1"/>
  <c r="A32" i="46" s="1"/>
  <c r="B29" i="46"/>
  <c r="A34" i="42"/>
  <c r="A33" i="46" l="1"/>
  <c r="A35" i="42"/>
  <c r="A34" i="46" l="1"/>
  <c r="A36" i="42"/>
  <c r="A35" i="46" l="1"/>
  <c r="B33" i="46"/>
  <c r="A37" i="42"/>
  <c r="A36" i="46" l="1"/>
  <c r="A38" i="42"/>
  <c r="A37" i="46" l="1"/>
  <c r="A39" i="42"/>
  <c r="A42" i="42" s="1"/>
  <c r="A38" i="46" l="1"/>
  <c r="B36" i="46"/>
  <c r="A43" i="42"/>
  <c r="A39" i="46" l="1"/>
  <c r="A42" i="46" s="1"/>
  <c r="B39" i="46"/>
  <c r="A44" i="42"/>
  <c r="A43" i="46" l="1"/>
  <c r="A45" i="42"/>
  <c r="A44" i="46" l="1"/>
  <c r="A46" i="42"/>
  <c r="A45" i="46" l="1"/>
  <c r="B43" i="46"/>
  <c r="A47" i="42"/>
  <c r="A46" i="46" l="1"/>
  <c r="A48" i="42"/>
  <c r="A47" i="46" l="1"/>
  <c r="A49" i="42"/>
  <c r="A48" i="46" l="1"/>
  <c r="B46" i="46"/>
  <c r="F131" i="9"/>
  <c r="F99" i="9"/>
  <c r="D41" i="49"/>
  <c r="D40" i="49"/>
  <c r="A38" i="49"/>
  <c r="A39" i="49" s="1"/>
  <c r="A40" i="49" s="1"/>
  <c r="A41" i="49" s="1"/>
  <c r="A42" i="49" s="1"/>
  <c r="A49" i="46" l="1"/>
  <c r="B49" i="46"/>
  <c r="C109" i="25"/>
  <c r="D109" i="25"/>
  <c r="G108" i="25"/>
  <c r="J108" i="25" s="1"/>
  <c r="G107" i="25"/>
  <c r="J107" i="25" s="1"/>
  <c r="D103" i="25"/>
  <c r="D108" i="25"/>
  <c r="D107" i="25"/>
  <c r="B106" i="25"/>
  <c r="B105" i="25"/>
  <c r="B104" i="25"/>
  <c r="B103" i="25"/>
  <c r="B102" i="25"/>
  <c r="A101" i="25"/>
  <c r="A102" i="25" s="1"/>
  <c r="A103" i="25" s="1"/>
  <c r="G72" i="25"/>
  <c r="G71" i="25"/>
  <c r="D32" i="25"/>
  <c r="D67" i="25" s="1"/>
  <c r="D33" i="25"/>
  <c r="A104" i="25" l="1"/>
  <c r="B107" i="25"/>
  <c r="A105" i="25" l="1"/>
  <c r="A106" i="25" s="1"/>
  <c r="A107" i="25" s="1"/>
  <c r="A108" i="25" s="1"/>
  <c r="A109" i="25" s="1"/>
  <c r="B108" i="25"/>
  <c r="G37" i="25" l="1"/>
  <c r="G36" i="25"/>
  <c r="A180" i="3"/>
  <c r="A181" i="3"/>
  <c r="A182" i="3" s="1"/>
  <c r="C180" i="3"/>
  <c r="C181" i="3"/>
  <c r="E178" i="3"/>
  <c r="E10" i="48" l="1"/>
  <c r="E179" i="3" s="1"/>
  <c r="A147" i="25" l="1"/>
  <c r="A146" i="25"/>
  <c r="E42" i="25"/>
  <c r="X53" i="47" l="1"/>
  <c r="X52" i="47"/>
  <c r="X51" i="47"/>
  <c r="X50" i="47"/>
  <c r="X49" i="47"/>
  <c r="X48" i="47"/>
  <c r="X47" i="47"/>
  <c r="X46" i="47"/>
  <c r="X45" i="47"/>
  <c r="X44" i="47"/>
  <c r="X43" i="47"/>
  <c r="X42" i="47"/>
  <c r="X37" i="47"/>
  <c r="X36" i="47"/>
  <c r="X35" i="47"/>
  <c r="X34" i="47"/>
  <c r="X33" i="47"/>
  <c r="X32" i="47"/>
  <c r="X31" i="47"/>
  <c r="X30" i="47"/>
  <c r="X29" i="47"/>
  <c r="X28" i="47"/>
  <c r="X27" i="47"/>
  <c r="X26" i="47"/>
  <c r="X21" i="47"/>
  <c r="X20" i="47"/>
  <c r="X19" i="47"/>
  <c r="X18" i="47"/>
  <c r="X17" i="47"/>
  <c r="X16" i="47"/>
  <c r="X15" i="47"/>
  <c r="X14" i="47"/>
  <c r="X13" i="47"/>
  <c r="X12" i="47"/>
  <c r="X11" i="47"/>
  <c r="X10" i="47"/>
  <c r="O53" i="47"/>
  <c r="O52" i="47"/>
  <c r="O51" i="47"/>
  <c r="O50" i="47"/>
  <c r="O49" i="47"/>
  <c r="O48" i="47"/>
  <c r="O47" i="47"/>
  <c r="O46" i="47"/>
  <c r="O45" i="47"/>
  <c r="O44" i="47"/>
  <c r="O43" i="47"/>
  <c r="O42" i="47"/>
  <c r="O37" i="47"/>
  <c r="O36" i="47"/>
  <c r="O35" i="47"/>
  <c r="O34" i="47"/>
  <c r="O33" i="47"/>
  <c r="O32" i="47"/>
  <c r="O31" i="47"/>
  <c r="O30" i="47"/>
  <c r="O29" i="47"/>
  <c r="O28" i="47"/>
  <c r="O27" i="47"/>
  <c r="O26" i="47"/>
  <c r="O21" i="47"/>
  <c r="O20" i="47"/>
  <c r="O19" i="47"/>
  <c r="O18" i="47"/>
  <c r="O17" i="47"/>
  <c r="O16" i="47"/>
  <c r="O15" i="47"/>
  <c r="O14" i="47"/>
  <c r="O13" i="47"/>
  <c r="O12" i="47"/>
  <c r="O11" i="47"/>
  <c r="O10" i="47"/>
  <c r="F53" i="47"/>
  <c r="F52" i="47"/>
  <c r="F51" i="47"/>
  <c r="F50" i="47"/>
  <c r="F49" i="47"/>
  <c r="F48" i="47"/>
  <c r="F47" i="47"/>
  <c r="F46" i="47"/>
  <c r="F45" i="47"/>
  <c r="F44" i="47"/>
  <c r="F43" i="47"/>
  <c r="J43" i="47" s="1"/>
  <c r="F42" i="47"/>
  <c r="G42" i="47" s="1"/>
  <c r="F37" i="47"/>
  <c r="F36" i="47"/>
  <c r="F35" i="47"/>
  <c r="F34" i="47"/>
  <c r="F33" i="47"/>
  <c r="F32" i="47"/>
  <c r="F31" i="47"/>
  <c r="F30" i="47"/>
  <c r="F29" i="47"/>
  <c r="F28" i="47"/>
  <c r="F27" i="47"/>
  <c r="F26" i="47"/>
  <c r="F21" i="47"/>
  <c r="F20" i="47"/>
  <c r="F19" i="47"/>
  <c r="F18" i="47"/>
  <c r="F17" i="47"/>
  <c r="F16" i="47"/>
  <c r="F15" i="47"/>
  <c r="F14" i="47"/>
  <c r="F13" i="47"/>
  <c r="F12" i="47"/>
  <c r="F11" i="47"/>
  <c r="F10" i="47"/>
  <c r="AA54" i="47" l="1"/>
  <c r="R54" i="47"/>
  <c r="I54" i="47"/>
  <c r="AB53" i="47"/>
  <c r="AC53" i="47" s="1"/>
  <c r="AE53" i="47" s="1"/>
  <c r="S53" i="47"/>
  <c r="T53" i="47" s="1"/>
  <c r="U53" i="47" s="1"/>
  <c r="J53" i="47"/>
  <c r="K53" i="47" s="1"/>
  <c r="M53" i="47" s="1"/>
  <c r="G53" i="47"/>
  <c r="E53" i="47"/>
  <c r="P53" i="47" s="1"/>
  <c r="AB52" i="47"/>
  <c r="AC52" i="47" s="1"/>
  <c r="S52" i="47"/>
  <c r="T52" i="47" s="1"/>
  <c r="V52" i="47" s="1"/>
  <c r="P52" i="47"/>
  <c r="E52" i="47"/>
  <c r="Y52" i="47" s="1"/>
  <c r="AB51" i="47"/>
  <c r="AC51" i="47" s="1"/>
  <c r="AE51" i="47" s="1"/>
  <c r="Y51" i="47"/>
  <c r="S51" i="47"/>
  <c r="T51" i="47" s="1"/>
  <c r="V51" i="47" s="1"/>
  <c r="P51" i="47"/>
  <c r="J51" i="47"/>
  <c r="K51" i="47" s="1"/>
  <c r="M51" i="47" s="1"/>
  <c r="G51" i="47"/>
  <c r="E51" i="47"/>
  <c r="AB50" i="47"/>
  <c r="AC50" i="47" s="1"/>
  <c r="S50" i="47"/>
  <c r="T50" i="47" s="1"/>
  <c r="P50" i="47"/>
  <c r="E50" i="47"/>
  <c r="Y50" i="47" s="1"/>
  <c r="AB49" i="47"/>
  <c r="AC49" i="47" s="1"/>
  <c r="AE49" i="47" s="1"/>
  <c r="Y49" i="47"/>
  <c r="S49" i="47"/>
  <c r="T49" i="47" s="1"/>
  <c r="J49" i="47"/>
  <c r="K49" i="47" s="1"/>
  <c r="E49" i="47"/>
  <c r="AB48" i="47"/>
  <c r="AC48" i="47" s="1"/>
  <c r="S48" i="47"/>
  <c r="T48" i="47" s="1"/>
  <c r="J48" i="47"/>
  <c r="K48" i="47" s="1"/>
  <c r="G48" i="47"/>
  <c r="E48" i="47"/>
  <c r="P48" i="47" s="1"/>
  <c r="AB47" i="47"/>
  <c r="AC47" i="47" s="1"/>
  <c r="S47" i="47"/>
  <c r="T47" i="47" s="1"/>
  <c r="J47" i="47"/>
  <c r="K47" i="47" s="1"/>
  <c r="E47" i="47"/>
  <c r="AB46" i="47"/>
  <c r="AC46" i="47" s="1"/>
  <c r="S46" i="47"/>
  <c r="T46" i="47" s="1"/>
  <c r="P46" i="47"/>
  <c r="G46" i="47"/>
  <c r="J46" i="47"/>
  <c r="K46" i="47" s="1"/>
  <c r="E46" i="47"/>
  <c r="AB45" i="47"/>
  <c r="AC45" i="47" s="1"/>
  <c r="S45" i="47"/>
  <c r="T45" i="47" s="1"/>
  <c r="V45" i="47" s="1"/>
  <c r="P45" i="47"/>
  <c r="J45" i="47"/>
  <c r="K45" i="47" s="1"/>
  <c r="L45" i="47" s="1"/>
  <c r="E45" i="47"/>
  <c r="G45" i="47" s="1"/>
  <c r="AB44" i="47"/>
  <c r="AC44" i="47" s="1"/>
  <c r="S44" i="47"/>
  <c r="T44" i="47" s="1"/>
  <c r="V44" i="47" s="1"/>
  <c r="J44" i="47"/>
  <c r="K44" i="47" s="1"/>
  <c r="E44" i="47"/>
  <c r="AB43" i="47"/>
  <c r="AC43" i="47" s="1"/>
  <c r="AE43" i="47" s="1"/>
  <c r="S43" i="47"/>
  <c r="T43" i="47" s="1"/>
  <c r="V43" i="47" s="1"/>
  <c r="K43" i="47"/>
  <c r="M43" i="47" s="1"/>
  <c r="E43" i="47"/>
  <c r="Y43" i="47" s="1"/>
  <c r="J42" i="47"/>
  <c r="E42" i="47"/>
  <c r="E41" i="47"/>
  <c r="AA38" i="47"/>
  <c r="R38" i="47"/>
  <c r="I38" i="47"/>
  <c r="AB37" i="47"/>
  <c r="AC37" i="47" s="1"/>
  <c r="AD37" i="47" s="1"/>
  <c r="Y37" i="47"/>
  <c r="G37" i="47"/>
  <c r="J37" i="47"/>
  <c r="K37" i="47" s="1"/>
  <c r="E37" i="47"/>
  <c r="AB36" i="47"/>
  <c r="AC36" i="47" s="1"/>
  <c r="AD36" i="47" s="1"/>
  <c r="S36" i="47"/>
  <c r="T36" i="47" s="1"/>
  <c r="V36" i="47" s="1"/>
  <c r="K36" i="47"/>
  <c r="J36" i="47"/>
  <c r="E36" i="47"/>
  <c r="AB35" i="47"/>
  <c r="AC35" i="47" s="1"/>
  <c r="AE35" i="47" s="1"/>
  <c r="S35" i="47"/>
  <c r="T35" i="47" s="1"/>
  <c r="J35" i="47"/>
  <c r="K35" i="47" s="1"/>
  <c r="M35" i="47" s="1"/>
  <c r="E35" i="47"/>
  <c r="G35" i="47" s="1"/>
  <c r="AB34" i="47"/>
  <c r="AC34" i="47" s="1"/>
  <c r="S34" i="47"/>
  <c r="T34" i="47" s="1"/>
  <c r="J34" i="47"/>
  <c r="K34" i="47" s="1"/>
  <c r="G34" i="47"/>
  <c r="E34" i="47"/>
  <c r="P34" i="47" s="1"/>
  <c r="AB33" i="47"/>
  <c r="AC33" i="47" s="1"/>
  <c r="AE33" i="47" s="1"/>
  <c r="Y33" i="47"/>
  <c r="S33" i="47"/>
  <c r="T33" i="47" s="1"/>
  <c r="P33" i="47"/>
  <c r="G33" i="47"/>
  <c r="E33" i="47"/>
  <c r="AB32" i="47"/>
  <c r="AC32" i="47" s="1"/>
  <c r="AE32" i="47" s="1"/>
  <c r="S32" i="47"/>
  <c r="T32" i="47" s="1"/>
  <c r="J32" i="47"/>
  <c r="K32" i="47" s="1"/>
  <c r="E32" i="47"/>
  <c r="AB31" i="47"/>
  <c r="AC31" i="47" s="1"/>
  <c r="P31" i="47"/>
  <c r="S31" i="47"/>
  <c r="T31" i="47" s="1"/>
  <c r="G31" i="47"/>
  <c r="J31" i="47"/>
  <c r="K31" i="47" s="1"/>
  <c r="M31" i="47" s="1"/>
  <c r="E31" i="47"/>
  <c r="Y31" i="47" s="1"/>
  <c r="AB30" i="47"/>
  <c r="AC30" i="47" s="1"/>
  <c r="S30" i="47"/>
  <c r="T30" i="47" s="1"/>
  <c r="P30" i="47"/>
  <c r="J30" i="47"/>
  <c r="K30" i="47" s="1"/>
  <c r="L30" i="47" s="1"/>
  <c r="E30" i="47"/>
  <c r="G30" i="47" s="1"/>
  <c r="AB29" i="47"/>
  <c r="AC29" i="47" s="1"/>
  <c r="AD29" i="47" s="1"/>
  <c r="Y29" i="47"/>
  <c r="G29" i="47"/>
  <c r="J29" i="47"/>
  <c r="K29" i="47" s="1"/>
  <c r="E29" i="47"/>
  <c r="AB28" i="47"/>
  <c r="AC28" i="47" s="1"/>
  <c r="S28" i="47"/>
  <c r="T28" i="47" s="1"/>
  <c r="V28" i="47" s="1"/>
  <c r="J28" i="47"/>
  <c r="K28" i="47" s="1"/>
  <c r="E28" i="47"/>
  <c r="AB27" i="47"/>
  <c r="AC27" i="47" s="1"/>
  <c r="AD27" i="47" s="1"/>
  <c r="S27" i="47"/>
  <c r="T27" i="47" s="1"/>
  <c r="J27" i="47"/>
  <c r="K27" i="47" s="1"/>
  <c r="E27" i="47"/>
  <c r="S26" i="47"/>
  <c r="T26" i="47" s="1"/>
  <c r="J26" i="47"/>
  <c r="K26" i="47" s="1"/>
  <c r="G26" i="47"/>
  <c r="E26" i="47"/>
  <c r="P26" i="47" s="1"/>
  <c r="E25" i="47"/>
  <c r="AA22" i="47"/>
  <c r="R22" i="47"/>
  <c r="I22" i="47"/>
  <c r="AB21" i="47"/>
  <c r="AC21" i="47" s="1"/>
  <c r="S21" i="47"/>
  <c r="T21" i="47" s="1"/>
  <c r="V21" i="47" s="1"/>
  <c r="J21" i="47"/>
  <c r="K21" i="47" s="1"/>
  <c r="G21" i="47"/>
  <c r="E21" i="47"/>
  <c r="P21" i="47" s="1"/>
  <c r="AB20" i="47"/>
  <c r="AC20" i="47" s="1"/>
  <c r="AE20" i="47" s="1"/>
  <c r="S20" i="47"/>
  <c r="T20" i="47" s="1"/>
  <c r="V20" i="47" s="1"/>
  <c r="P20" i="47"/>
  <c r="J20" i="47"/>
  <c r="K20" i="47" s="1"/>
  <c r="L20" i="47" s="1"/>
  <c r="G20" i="47"/>
  <c r="E20" i="47"/>
  <c r="Y20" i="47" s="1"/>
  <c r="AB19" i="47"/>
  <c r="AC19" i="47" s="1"/>
  <c r="S19" i="47"/>
  <c r="T19" i="47" s="1"/>
  <c r="J19" i="47"/>
  <c r="K19" i="47" s="1"/>
  <c r="E19" i="47"/>
  <c r="AB18" i="47"/>
  <c r="AC18" i="47" s="1"/>
  <c r="AE18" i="47" s="1"/>
  <c r="Y18" i="47"/>
  <c r="S18" i="47"/>
  <c r="T18" i="47" s="1"/>
  <c r="V18" i="47" s="1"/>
  <c r="P18" i="47"/>
  <c r="J18" i="47"/>
  <c r="K18" i="47" s="1"/>
  <c r="M18" i="47" s="1"/>
  <c r="G18" i="47"/>
  <c r="E18" i="47"/>
  <c r="AB17" i="47"/>
  <c r="AC17" i="47" s="1"/>
  <c r="AE17" i="47" s="1"/>
  <c r="Y17" i="47"/>
  <c r="P17" i="47"/>
  <c r="J17" i="47"/>
  <c r="K17" i="47" s="1"/>
  <c r="M17" i="47" s="1"/>
  <c r="G17" i="47"/>
  <c r="E17" i="47"/>
  <c r="AB16" i="47"/>
  <c r="AC16" i="47" s="1"/>
  <c r="S16" i="47"/>
  <c r="T16" i="47" s="1"/>
  <c r="U16" i="47" s="1"/>
  <c r="J16" i="47"/>
  <c r="K16" i="47" s="1"/>
  <c r="E16" i="47"/>
  <c r="Y15" i="47"/>
  <c r="AB15" i="47"/>
  <c r="AC15" i="47" s="1"/>
  <c r="S15" i="47"/>
  <c r="T15" i="47" s="1"/>
  <c r="U15" i="47" s="1"/>
  <c r="J15" i="47"/>
  <c r="K15" i="47" s="1"/>
  <c r="E15" i="47"/>
  <c r="P15" i="47" s="1"/>
  <c r="Y14" i="47"/>
  <c r="S14" i="47"/>
  <c r="T14" i="47" s="1"/>
  <c r="U14" i="47" s="1"/>
  <c r="G14" i="47"/>
  <c r="J14" i="47"/>
  <c r="K14" i="47" s="1"/>
  <c r="E14" i="47"/>
  <c r="P14" i="47" s="1"/>
  <c r="Y13" i="47"/>
  <c r="AB13" i="47"/>
  <c r="AC13" i="47" s="1"/>
  <c r="S13" i="47"/>
  <c r="T13" i="47" s="1"/>
  <c r="P13" i="47"/>
  <c r="G13" i="47"/>
  <c r="E13" i="47"/>
  <c r="AB12" i="47"/>
  <c r="AC12" i="47" s="1"/>
  <c r="S12" i="47"/>
  <c r="T12" i="47" s="1"/>
  <c r="J12" i="47"/>
  <c r="K12" i="47" s="1"/>
  <c r="M12" i="47" s="1"/>
  <c r="E12" i="47"/>
  <c r="AB11" i="47"/>
  <c r="AC11" i="47" s="1"/>
  <c r="O22" i="47"/>
  <c r="F22" i="47"/>
  <c r="E11" i="47"/>
  <c r="G11" i="47" s="1"/>
  <c r="AB10" i="47"/>
  <c r="Y10" i="47"/>
  <c r="S10" i="47"/>
  <c r="P10" i="47"/>
  <c r="J10" i="47"/>
  <c r="G10" i="47"/>
  <c r="E10" i="47"/>
  <c r="A10" i="47"/>
  <c r="A11" i="47" s="1"/>
  <c r="A12" i="47" s="1"/>
  <c r="A13" i="47" s="1"/>
  <c r="A14" i="47" s="1"/>
  <c r="A15" i="47" s="1"/>
  <c r="A16" i="47" s="1"/>
  <c r="A17" i="47" s="1"/>
  <c r="A18" i="47" s="1"/>
  <c r="A19" i="47" s="1"/>
  <c r="A20" i="47" s="1"/>
  <c r="A21" i="47" s="1"/>
  <c r="A22" i="47" s="1"/>
  <c r="A25" i="47" s="1"/>
  <c r="A26" i="47" s="1"/>
  <c r="A27" i="47" s="1"/>
  <c r="A28" i="47" s="1"/>
  <c r="A29" i="47" s="1"/>
  <c r="A30" i="47" s="1"/>
  <c r="A31" i="47" s="1"/>
  <c r="A32" i="47" s="1"/>
  <c r="A33" i="47" s="1"/>
  <c r="A34" i="47" s="1"/>
  <c r="A35" i="47" s="1"/>
  <c r="A36" i="47" s="1"/>
  <c r="A37" i="47" s="1"/>
  <c r="A38" i="47" s="1"/>
  <c r="A41" i="47" s="1"/>
  <c r="A42" i="47" s="1"/>
  <c r="A43" i="47" s="1"/>
  <c r="A44" i="47" s="1"/>
  <c r="A45" i="47" s="1"/>
  <c r="A46" i="47" s="1"/>
  <c r="A47" i="47" s="1"/>
  <c r="A48" i="47" s="1"/>
  <c r="A49" i="47" s="1"/>
  <c r="A50" i="47" s="1"/>
  <c r="A51" i="47" s="1"/>
  <c r="A52" i="47" s="1"/>
  <c r="A53" i="47" s="1"/>
  <c r="A54" i="47" s="1"/>
  <c r="E9" i="47"/>
  <c r="AE29" i="47" l="1"/>
  <c r="AD33" i="47"/>
  <c r="AD20" i="47"/>
  <c r="V53" i="47"/>
  <c r="U34" i="47"/>
  <c r="V34" i="47"/>
  <c r="U36" i="47"/>
  <c r="U26" i="47"/>
  <c r="W26" i="47" s="1"/>
  <c r="V26" i="47"/>
  <c r="L53" i="47"/>
  <c r="M21" i="47"/>
  <c r="L21" i="47"/>
  <c r="M16" i="47"/>
  <c r="L16" i="47"/>
  <c r="M44" i="47"/>
  <c r="L44" i="47"/>
  <c r="M15" i="47"/>
  <c r="L15" i="47"/>
  <c r="V27" i="47"/>
  <c r="U27" i="47"/>
  <c r="V12" i="47"/>
  <c r="U12" i="47"/>
  <c r="AE11" i="47"/>
  <c r="AD11" i="47"/>
  <c r="AE12" i="47"/>
  <c r="AD12" i="47"/>
  <c r="V32" i="47"/>
  <c r="U32" i="47"/>
  <c r="AD21" i="47"/>
  <c r="AE21" i="47"/>
  <c r="AD15" i="47"/>
  <c r="AE15" i="47"/>
  <c r="M28" i="47"/>
  <c r="L28" i="47"/>
  <c r="AE31" i="47"/>
  <c r="AD31" i="47"/>
  <c r="AE13" i="47"/>
  <c r="AD13" i="47"/>
  <c r="V19" i="47"/>
  <c r="U19" i="47"/>
  <c r="L14" i="47"/>
  <c r="M14" i="47"/>
  <c r="AD28" i="47"/>
  <c r="AE28" i="47"/>
  <c r="V13" i="47"/>
  <c r="U13" i="47"/>
  <c r="M37" i="47"/>
  <c r="L37" i="47"/>
  <c r="V49" i="47"/>
  <c r="U49" i="47"/>
  <c r="G27" i="47"/>
  <c r="P27" i="47"/>
  <c r="L27" i="47"/>
  <c r="J33" i="47"/>
  <c r="K33" i="47" s="1"/>
  <c r="K38" i="47" s="1"/>
  <c r="AE45" i="47"/>
  <c r="AD45" i="47"/>
  <c r="V50" i="47"/>
  <c r="U50" i="47"/>
  <c r="P11" i="47"/>
  <c r="Y11" i="47"/>
  <c r="V15" i="47"/>
  <c r="Y16" i="47"/>
  <c r="P16" i="47"/>
  <c r="G16" i="47"/>
  <c r="AE16" i="47"/>
  <c r="AD17" i="47"/>
  <c r="U20" i="47"/>
  <c r="U28" i="47"/>
  <c r="S29" i="47"/>
  <c r="T29" i="47" s="1"/>
  <c r="P29" i="47"/>
  <c r="AE36" i="47"/>
  <c r="G44" i="47"/>
  <c r="P44" i="47"/>
  <c r="Y44" i="47"/>
  <c r="AE46" i="47"/>
  <c r="AD46" i="47"/>
  <c r="V47" i="47"/>
  <c r="J52" i="47"/>
  <c r="K52" i="47" s="1"/>
  <c r="G52" i="47"/>
  <c r="T10" i="47"/>
  <c r="J13" i="47"/>
  <c r="K13" i="47" s="1"/>
  <c r="AB14" i="47"/>
  <c r="AC14" i="47" s="1"/>
  <c r="AD16" i="47"/>
  <c r="S17" i="47"/>
  <c r="T17" i="47" s="1"/>
  <c r="AD18" i="47"/>
  <c r="U21" i="47"/>
  <c r="F38" i="47"/>
  <c r="M30" i="47"/>
  <c r="S42" i="47"/>
  <c r="O54" i="47"/>
  <c r="L43" i="47"/>
  <c r="Y46" i="47"/>
  <c r="Y47" i="47"/>
  <c r="P47" i="47"/>
  <c r="G47" i="47"/>
  <c r="M48" i="47"/>
  <c r="L48" i="47"/>
  <c r="AE50" i="47"/>
  <c r="AD50" i="47"/>
  <c r="AE27" i="47"/>
  <c r="AD30" i="47"/>
  <c r="AE30" i="47"/>
  <c r="Y12" i="47"/>
  <c r="P12" i="47"/>
  <c r="G12" i="47"/>
  <c r="L18" i="47"/>
  <c r="M29" i="47"/>
  <c r="L29" i="47"/>
  <c r="K42" i="47"/>
  <c r="AD43" i="47"/>
  <c r="V46" i="47"/>
  <c r="U46" i="47"/>
  <c r="AE52" i="47"/>
  <c r="AD52" i="47"/>
  <c r="K10" i="47"/>
  <c r="AC10" i="47"/>
  <c r="J11" i="47"/>
  <c r="K11" i="47" s="1"/>
  <c r="S11" i="47"/>
  <c r="T11" i="47" s="1"/>
  <c r="V16" i="47"/>
  <c r="P19" i="47"/>
  <c r="M27" i="47"/>
  <c r="AE37" i="47"/>
  <c r="M45" i="47"/>
  <c r="M46" i="47"/>
  <c r="L46" i="47"/>
  <c r="AE19" i="47"/>
  <c r="AD19" i="47"/>
  <c r="X22" i="47"/>
  <c r="P42" i="47"/>
  <c r="Y27" i="47"/>
  <c r="V48" i="47"/>
  <c r="U48" i="47"/>
  <c r="P22" i="47"/>
  <c r="V31" i="47"/>
  <c r="U31" i="47"/>
  <c r="M49" i="47"/>
  <c r="L49" i="47"/>
  <c r="G15" i="47"/>
  <c r="L17" i="47"/>
  <c r="AD35" i="47"/>
  <c r="X38" i="47"/>
  <c r="Y32" i="47"/>
  <c r="P32" i="47"/>
  <c r="G32" i="47"/>
  <c r="V33" i="47"/>
  <c r="U33" i="47"/>
  <c r="M36" i="47"/>
  <c r="L36" i="47"/>
  <c r="L12" i="47"/>
  <c r="V14" i="47"/>
  <c r="U18" i="47"/>
  <c r="G19" i="47"/>
  <c r="Y19" i="47"/>
  <c r="M20" i="47"/>
  <c r="L26" i="47"/>
  <c r="N26" i="47" s="1"/>
  <c r="M26" i="47"/>
  <c r="AB26" i="47"/>
  <c r="U30" i="47"/>
  <c r="V30" i="47"/>
  <c r="AD32" i="47"/>
  <c r="AD34" i="47"/>
  <c r="AE34" i="47"/>
  <c r="V35" i="47"/>
  <c r="U35" i="47"/>
  <c r="Y42" i="47"/>
  <c r="U43" i="47"/>
  <c r="U44" i="47"/>
  <c r="M47" i="47"/>
  <c r="AE47" i="47"/>
  <c r="AE48" i="47"/>
  <c r="AD48" i="47"/>
  <c r="J50" i="47"/>
  <c r="K50" i="47" s="1"/>
  <c r="G50" i="47"/>
  <c r="M19" i="47"/>
  <c r="L19" i="47"/>
  <c r="AE44" i="47"/>
  <c r="AD44" i="47"/>
  <c r="M32" i="47"/>
  <c r="L32" i="47"/>
  <c r="L34" i="47"/>
  <c r="M34" i="47"/>
  <c r="S37" i="47"/>
  <c r="T37" i="47" s="1"/>
  <c r="P37" i="47"/>
  <c r="O38" i="47"/>
  <c r="AD49" i="47"/>
  <c r="G49" i="47"/>
  <c r="P49" i="47"/>
  <c r="Y48" i="47"/>
  <c r="AD53" i="47"/>
  <c r="Y30" i="47"/>
  <c r="L35" i="47"/>
  <c r="X54" i="47"/>
  <c r="Y45" i="47"/>
  <c r="Y28" i="47"/>
  <c r="P28" i="47"/>
  <c r="G28" i="47"/>
  <c r="Y36" i="47"/>
  <c r="P36" i="47"/>
  <c r="G36" i="47"/>
  <c r="AB42" i="47"/>
  <c r="G43" i="47"/>
  <c r="P43" i="47"/>
  <c r="L51" i="47"/>
  <c r="U51" i="47"/>
  <c r="AD51" i="47"/>
  <c r="U52" i="47"/>
  <c r="Y35" i="47"/>
  <c r="F54" i="47"/>
  <c r="Y21" i="47"/>
  <c r="Y26" i="47"/>
  <c r="L31" i="47"/>
  <c r="Y34" i="47"/>
  <c r="P35" i="47"/>
  <c r="U45" i="47"/>
  <c r="L47" i="47"/>
  <c r="U47" i="47"/>
  <c r="AD47" i="47"/>
  <c r="Y53" i="47"/>
  <c r="W27" i="47" l="1"/>
  <c r="W28" i="47" s="1"/>
  <c r="N27" i="47"/>
  <c r="N28" i="47" s="1"/>
  <c r="N29" i="47" s="1"/>
  <c r="N30" i="47" s="1"/>
  <c r="N31" i="47" s="1"/>
  <c r="N32" i="47" s="1"/>
  <c r="AB22" i="47"/>
  <c r="G22" i="47"/>
  <c r="M11" i="47"/>
  <c r="L11" i="47"/>
  <c r="M33" i="47"/>
  <c r="M38" i="47" s="1"/>
  <c r="L33" i="47"/>
  <c r="L38" i="47" s="1"/>
  <c r="J22" i="47"/>
  <c r="AD14" i="47"/>
  <c r="AE14" i="47"/>
  <c r="Y38" i="47"/>
  <c r="AB54" i="47"/>
  <c r="AC42" i="47"/>
  <c r="M10" i="47"/>
  <c r="L10" i="47"/>
  <c r="K22" i="47"/>
  <c r="J38" i="47"/>
  <c r="M13" i="47"/>
  <c r="L13" i="47"/>
  <c r="S22" i="47"/>
  <c r="Y22" i="47"/>
  <c r="AB38" i="47"/>
  <c r="AC26" i="47"/>
  <c r="J54" i="47"/>
  <c r="V37" i="47"/>
  <c r="U37" i="47"/>
  <c r="T22" i="47"/>
  <c r="V10" i="47"/>
  <c r="U10" i="47"/>
  <c r="V29" i="47"/>
  <c r="U29" i="47"/>
  <c r="M50" i="47"/>
  <c r="L50" i="47"/>
  <c r="Y54" i="47"/>
  <c r="P54" i="47"/>
  <c r="V11" i="47"/>
  <c r="U11" i="47"/>
  <c r="P38" i="47"/>
  <c r="G54" i="47"/>
  <c r="M52" i="47"/>
  <c r="L52" i="47"/>
  <c r="T38" i="47"/>
  <c r="AE10" i="47"/>
  <c r="AD10" i="47"/>
  <c r="AD22" i="47" s="1"/>
  <c r="AC22" i="47"/>
  <c r="M42" i="47"/>
  <c r="K54" i="47"/>
  <c r="L42" i="47"/>
  <c r="T42" i="47"/>
  <c r="S54" i="47"/>
  <c r="U17" i="47"/>
  <c r="V17" i="47"/>
  <c r="S38" i="47"/>
  <c r="G38" i="47"/>
  <c r="U38" i="47" l="1"/>
  <c r="V38" i="47"/>
  <c r="AE22" i="47"/>
  <c r="AF10" i="47"/>
  <c r="W29" i="47"/>
  <c r="W30" i="47" s="1"/>
  <c r="W31" i="47" s="1"/>
  <c r="W32" i="47" s="1"/>
  <c r="W33" i="47" s="1"/>
  <c r="W34" i="47" s="1"/>
  <c r="W35" i="47" s="1"/>
  <c r="W36" i="47" s="1"/>
  <c r="W37" i="47" s="1"/>
  <c r="W38" i="47" s="1"/>
  <c r="AC54" i="47"/>
  <c r="AE42" i="47"/>
  <c r="AE54" i="47" s="1"/>
  <c r="AD42" i="47"/>
  <c r="U22" i="47"/>
  <c r="W10" i="47"/>
  <c r="V22" i="47"/>
  <c r="T54" i="47"/>
  <c r="U42" i="47"/>
  <c r="U54" i="47" s="1"/>
  <c r="V42" i="47"/>
  <c r="V54" i="47" s="1"/>
  <c r="L54" i="47"/>
  <c r="N42" i="47"/>
  <c r="AD26" i="47"/>
  <c r="AD38" i="47" s="1"/>
  <c r="AC38" i="47"/>
  <c r="AE26" i="47"/>
  <c r="AE38" i="47" s="1"/>
  <c r="L22" i="47"/>
  <c r="N10" i="47"/>
  <c r="M54" i="47"/>
  <c r="N33" i="47"/>
  <c r="N34" i="47" s="1"/>
  <c r="N35" i="47" s="1"/>
  <c r="N36" i="47" s="1"/>
  <c r="N37" i="47" s="1"/>
  <c r="N38" i="47" s="1"/>
  <c r="F38" i="46" s="1"/>
  <c r="E38" i="46" s="1"/>
  <c r="M22" i="47"/>
  <c r="N43" i="47" l="1"/>
  <c r="N44" i="47" s="1"/>
  <c r="N45" i="47" s="1"/>
  <c r="N46" i="47" s="1"/>
  <c r="N47" i="47" s="1"/>
  <c r="N48" i="47" s="1"/>
  <c r="N49" i="47" s="1"/>
  <c r="N50" i="47" s="1"/>
  <c r="N51" i="47" s="1"/>
  <c r="N52" i="47" s="1"/>
  <c r="N53" i="47" s="1"/>
  <c r="N54" i="47" s="1"/>
  <c r="F48" i="46" s="1"/>
  <c r="AF11" i="47"/>
  <c r="AF12" i="47" s="1"/>
  <c r="AF13" i="47" s="1"/>
  <c r="AF14" i="47" s="1"/>
  <c r="AF15" i="47" s="1"/>
  <c r="AF16" i="47" s="1"/>
  <c r="AF17" i="47" s="1"/>
  <c r="AF18" i="47" s="1"/>
  <c r="AF19" i="47" s="1"/>
  <c r="AF20" i="47" s="1"/>
  <c r="AF21" i="47" s="1"/>
  <c r="AF22" i="47" s="1"/>
  <c r="W11" i="47"/>
  <c r="W12" i="47" s="1"/>
  <c r="W13" i="47" s="1"/>
  <c r="W14" i="47" s="1"/>
  <c r="W15" i="47" s="1"/>
  <c r="W16" i="47" s="1"/>
  <c r="W17" i="47" s="1"/>
  <c r="W18" i="47" s="1"/>
  <c r="W19" i="47" s="1"/>
  <c r="W20" i="47" s="1"/>
  <c r="W21" i="47" s="1"/>
  <c r="W22" i="47" s="1"/>
  <c r="N11" i="47"/>
  <c r="N12" i="47" s="1"/>
  <c r="N13" i="47" s="1"/>
  <c r="N14" i="47" s="1"/>
  <c r="N15" i="47" s="1"/>
  <c r="N16" i="47" s="1"/>
  <c r="N17" i="47" s="1"/>
  <c r="N18" i="47" s="1"/>
  <c r="N19" i="47" s="1"/>
  <c r="N20" i="47" s="1"/>
  <c r="N21" i="47" s="1"/>
  <c r="N22" i="47" s="1"/>
  <c r="F28" i="46" s="1"/>
  <c r="AD54" i="47"/>
  <c r="AF42" i="47"/>
  <c r="W42" i="47"/>
  <c r="AF26" i="47"/>
  <c r="E48" i="46" l="1"/>
  <c r="AF43" i="47"/>
  <c r="AF44" i="47" s="1"/>
  <c r="AF45" i="47" s="1"/>
  <c r="AF46" i="47" s="1"/>
  <c r="AF47" i="47" s="1"/>
  <c r="AF48" i="47" s="1"/>
  <c r="AF49" i="47" s="1"/>
  <c r="AF50" i="47" s="1"/>
  <c r="AF51" i="47" s="1"/>
  <c r="AF52" i="47" s="1"/>
  <c r="AF53" i="47" s="1"/>
  <c r="AF54" i="47" s="1"/>
  <c r="W43" i="47"/>
  <c r="W44" i="47" s="1"/>
  <c r="W45" i="47" s="1"/>
  <c r="W46" i="47" s="1"/>
  <c r="W47" i="47" s="1"/>
  <c r="W48" i="47" s="1"/>
  <c r="W49" i="47" s="1"/>
  <c r="W50" i="47" s="1"/>
  <c r="W51" i="47" s="1"/>
  <c r="W52" i="47" s="1"/>
  <c r="W53" i="47" s="1"/>
  <c r="W54" i="47" s="1"/>
  <c r="AF27" i="47"/>
  <c r="AF28" i="47" s="1"/>
  <c r="AF29" i="47" s="1"/>
  <c r="AF30" i="47" s="1"/>
  <c r="AF31" i="47" s="1"/>
  <c r="AF32" i="47" s="1"/>
  <c r="AF33" i="47" s="1"/>
  <c r="AF34" i="47" s="1"/>
  <c r="AF35" i="47" s="1"/>
  <c r="AF36" i="47" s="1"/>
  <c r="AF37" i="47" s="1"/>
  <c r="AF38" i="47" s="1"/>
  <c r="G9" i="46"/>
  <c r="F9" i="46"/>
  <c r="D128" i="25"/>
  <c r="J103" i="3" l="1"/>
  <c r="E28" i="46" l="1"/>
  <c r="E126" i="29"/>
  <c r="E128" i="29" s="1"/>
  <c r="E130" i="29" s="1"/>
  <c r="E172" i="3" l="1"/>
  <c r="D148" i="3"/>
  <c r="D147" i="3"/>
  <c r="M243" i="3" l="1"/>
  <c r="E127" i="25"/>
  <c r="Y10" i="36" l="1"/>
  <c r="D10" i="43" l="1"/>
  <c r="D11" i="43" s="1"/>
  <c r="D12" i="43" s="1"/>
  <c r="D13" i="43" s="1"/>
  <c r="D14" i="43" s="1"/>
  <c r="D15" i="43" s="1"/>
  <c r="D16" i="43" s="1"/>
  <c r="D17" i="43" s="1"/>
  <c r="D18" i="43" s="1"/>
  <c r="D19" i="43" s="1"/>
  <c r="D20" i="43" s="1"/>
  <c r="D21" i="43" s="1"/>
  <c r="E8" i="9" l="1"/>
  <c r="C272" i="3" l="1"/>
  <c r="G102" i="29" l="1"/>
  <c r="G103" i="29"/>
  <c r="G104" i="29"/>
  <c r="G105" i="29"/>
  <c r="G106" i="29"/>
  <c r="G107" i="29"/>
  <c r="G108" i="29"/>
  <c r="G109" i="29"/>
  <c r="G110" i="29"/>
  <c r="G111" i="29"/>
  <c r="G112" i="29"/>
  <c r="G113" i="29"/>
  <c r="G101" i="29"/>
  <c r="E93" i="9" l="1"/>
  <c r="C215" i="3" l="1"/>
  <c r="Q145" i="25" l="1"/>
  <c r="A10" i="46" l="1"/>
  <c r="A11" i="46" s="1"/>
  <c r="A12" i="46" s="1"/>
  <c r="A13" i="46" s="1"/>
  <c r="A14" i="46" s="1"/>
  <c r="A15" i="46" s="1"/>
  <c r="A16" i="46" s="1"/>
  <c r="A10" i="45"/>
  <c r="A11" i="45" s="1"/>
  <c r="A12" i="45" s="1"/>
  <c r="A19" i="45" s="1"/>
  <c r="A20" i="45" s="1"/>
  <c r="A21" i="45" s="1"/>
  <c r="A22" i="45" s="1"/>
  <c r="A23" i="45" s="1"/>
  <c r="A24" i="45" s="1"/>
  <c r="A25" i="45" s="1"/>
  <c r="A26" i="45" s="1"/>
  <c r="A27" i="45" s="1"/>
  <c r="A28" i="45" s="1"/>
  <c r="A29" i="45" s="1"/>
  <c r="A30" i="45" s="1"/>
  <c r="A31" i="45" s="1"/>
  <c r="A32" i="45" s="1"/>
  <c r="A43" i="45" s="1"/>
  <c r="A44" i="45" s="1"/>
  <c r="A45" i="45" s="1"/>
  <c r="A46" i="45" s="1"/>
  <c r="A47" i="45" s="1"/>
  <c r="A48" i="45" s="1"/>
  <c r="A49" i="45" s="1"/>
  <c r="A50" i="45" s="1"/>
  <c r="A51" i="45" s="1"/>
  <c r="A52" i="45" s="1"/>
  <c r="A53" i="45" s="1"/>
  <c r="A54" i="45" s="1"/>
  <c r="A65" i="45" s="1"/>
  <c r="A66" i="45" s="1"/>
  <c r="A67" i="45" s="1"/>
  <c r="A68" i="45" s="1"/>
  <c r="A69" i="45" s="1"/>
  <c r="A70" i="45" s="1"/>
  <c r="A71" i="45" s="1"/>
  <c r="A72" i="45" s="1"/>
  <c r="A73" i="45" s="1"/>
  <c r="A74" i="45" s="1"/>
  <c r="A75" i="45" s="1"/>
  <c r="A76" i="45" s="1"/>
  <c r="A77" i="45" s="1"/>
  <c r="A78" i="45" s="1"/>
  <c r="C29" i="45"/>
  <c r="C32" i="45" s="1"/>
  <c r="D29" i="45"/>
  <c r="D32" i="45" s="1"/>
  <c r="E32" i="45"/>
  <c r="F45" i="46" s="1"/>
  <c r="F29" i="45"/>
  <c r="F32" i="45" s="1"/>
  <c r="G45" i="42" s="1"/>
  <c r="G29" i="45"/>
  <c r="G32" i="45" s="1"/>
  <c r="H45" i="42" s="1"/>
  <c r="C51" i="45"/>
  <c r="C54" i="45" s="1"/>
  <c r="D51" i="45"/>
  <c r="D54" i="45" s="1"/>
  <c r="E54" i="45"/>
  <c r="F25" i="46" s="1"/>
  <c r="F54" i="45"/>
  <c r="G54" i="45"/>
  <c r="C75" i="45"/>
  <c r="C78" i="45" s="1"/>
  <c r="D75" i="45"/>
  <c r="D78" i="45" s="1"/>
  <c r="E78" i="45"/>
  <c r="F35" i="46" s="1"/>
  <c r="F75" i="45"/>
  <c r="F78" i="45" s="1"/>
  <c r="G75" i="45"/>
  <c r="G78" i="45" s="1"/>
  <c r="H35" i="42" s="1"/>
  <c r="H36" i="42" s="1"/>
  <c r="A10" i="44"/>
  <c r="A11" i="44" s="1"/>
  <c r="A12" i="44" s="1"/>
  <c r="A19" i="44" s="1"/>
  <c r="A20" i="44" s="1"/>
  <c r="A21" i="44" s="1"/>
  <c r="A22" i="44" s="1"/>
  <c r="A23" i="44" s="1"/>
  <c r="A24" i="44" s="1"/>
  <c r="A25" i="44" s="1"/>
  <c r="A26" i="44" s="1"/>
  <c r="A27" i="44" s="1"/>
  <c r="A28" i="44" s="1"/>
  <c r="A29" i="44" s="1"/>
  <c r="A30" i="44" s="1"/>
  <c r="A31" i="44" s="1"/>
  <c r="A32" i="44" s="1"/>
  <c r="A43" i="44" s="1"/>
  <c r="A44" i="44" s="1"/>
  <c r="A45" i="44" s="1"/>
  <c r="A46" i="44" s="1"/>
  <c r="A47" i="44" s="1"/>
  <c r="A48" i="44" s="1"/>
  <c r="A49" i="44" s="1"/>
  <c r="A50" i="44" s="1"/>
  <c r="A51" i="44" s="1"/>
  <c r="A52" i="44" s="1"/>
  <c r="A53" i="44" s="1"/>
  <c r="A54" i="44" s="1"/>
  <c r="A65" i="44" s="1"/>
  <c r="A66" i="44" s="1"/>
  <c r="A67" i="44" s="1"/>
  <c r="A68" i="44" s="1"/>
  <c r="A69" i="44" s="1"/>
  <c r="A70" i="44" s="1"/>
  <c r="A71" i="44" s="1"/>
  <c r="A72" i="44" s="1"/>
  <c r="A73" i="44" s="1"/>
  <c r="A74" i="44" s="1"/>
  <c r="A75" i="44" s="1"/>
  <c r="A76" i="44" s="1"/>
  <c r="A77" i="44" s="1"/>
  <c r="A78" i="44" s="1"/>
  <c r="C29" i="44"/>
  <c r="C32" i="44" s="1"/>
  <c r="D29" i="44"/>
  <c r="D32" i="44" s="1"/>
  <c r="E11" i="44"/>
  <c r="F29" i="44"/>
  <c r="F32" i="44" s="1"/>
  <c r="G29" i="44"/>
  <c r="G32" i="44" s="1"/>
  <c r="C51" i="44"/>
  <c r="C54" i="44" s="1"/>
  <c r="D51" i="44"/>
  <c r="D54" i="44" s="1"/>
  <c r="E51" i="44"/>
  <c r="E54" i="44" s="1"/>
  <c r="F51" i="44"/>
  <c r="F54" i="44" s="1"/>
  <c r="G51" i="44"/>
  <c r="G54" i="44" s="1"/>
  <c r="C75" i="44"/>
  <c r="C78" i="44" s="1"/>
  <c r="D75" i="44"/>
  <c r="D78" i="44" s="1"/>
  <c r="E75" i="44"/>
  <c r="E78" i="44" s="1"/>
  <c r="F75" i="44"/>
  <c r="F78" i="44" s="1"/>
  <c r="G75" i="44"/>
  <c r="G78" i="44" s="1"/>
  <c r="E9" i="43"/>
  <c r="A10" i="43"/>
  <c r="A11" i="43" s="1"/>
  <c r="A12" i="43" s="1"/>
  <c r="A13" i="43" s="1"/>
  <c r="A14" i="43" s="1"/>
  <c r="A15" i="43" s="1"/>
  <c r="A16" i="43" s="1"/>
  <c r="A17" i="43" s="1"/>
  <c r="A18" i="43" s="1"/>
  <c r="A19" i="43" s="1"/>
  <c r="A20" i="43" s="1"/>
  <c r="A21" i="43" s="1"/>
  <c r="A22" i="43" s="1"/>
  <c r="A25" i="43" s="1"/>
  <c r="A26" i="43" s="1"/>
  <c r="A27" i="43" s="1"/>
  <c r="A28" i="43" s="1"/>
  <c r="A29" i="43" s="1"/>
  <c r="A30" i="43" s="1"/>
  <c r="A31" i="43" s="1"/>
  <c r="A32" i="43" s="1"/>
  <c r="A33" i="43" s="1"/>
  <c r="A34" i="43" s="1"/>
  <c r="A35" i="43" s="1"/>
  <c r="A36" i="43" s="1"/>
  <c r="A37" i="43" s="1"/>
  <c r="A38" i="43" s="1"/>
  <c r="A41" i="43" s="1"/>
  <c r="A42" i="43" s="1"/>
  <c r="A43" i="43" s="1"/>
  <c r="A44" i="43" s="1"/>
  <c r="A45" i="43" s="1"/>
  <c r="A46" i="43" s="1"/>
  <c r="A47" i="43" s="1"/>
  <c r="A48" i="43" s="1"/>
  <c r="A49" i="43" s="1"/>
  <c r="A50" i="43" s="1"/>
  <c r="A51" i="43" s="1"/>
  <c r="A52" i="43" s="1"/>
  <c r="A53" i="43" s="1"/>
  <c r="A54" i="43" s="1"/>
  <c r="E10" i="43"/>
  <c r="R10" i="43" s="1"/>
  <c r="E11" i="43"/>
  <c r="R11" i="43" s="1"/>
  <c r="E12" i="43"/>
  <c r="R12" i="43" s="1"/>
  <c r="E13" i="43"/>
  <c r="R13" i="43" s="1"/>
  <c r="E14" i="43"/>
  <c r="R14" i="43" s="1"/>
  <c r="E15" i="43"/>
  <c r="R15" i="43" s="1"/>
  <c r="H15" i="43"/>
  <c r="L15" i="43"/>
  <c r="E16" i="43"/>
  <c r="R16" i="43" s="1"/>
  <c r="E17" i="43"/>
  <c r="R17" i="43" s="1"/>
  <c r="H17" i="43"/>
  <c r="E18" i="43"/>
  <c r="R18" i="43" s="1"/>
  <c r="E19" i="43"/>
  <c r="R19" i="43" s="1"/>
  <c r="L19" i="43"/>
  <c r="E20" i="43"/>
  <c r="R20" i="43" s="1"/>
  <c r="E21" i="43"/>
  <c r="R21" i="43" s="1"/>
  <c r="E25" i="43"/>
  <c r="G39" i="43"/>
  <c r="I25" i="43"/>
  <c r="I38" i="43" s="1"/>
  <c r="I39" i="43" s="1"/>
  <c r="K25" i="43"/>
  <c r="E26" i="43"/>
  <c r="J26" i="43" s="1"/>
  <c r="L26" i="43"/>
  <c r="E27" i="43"/>
  <c r="J27" i="43" s="1"/>
  <c r="E28" i="43"/>
  <c r="J28" i="43" s="1"/>
  <c r="E29" i="43"/>
  <c r="J29" i="43" s="1"/>
  <c r="E30" i="43"/>
  <c r="J30" i="43" s="1"/>
  <c r="H30" i="43"/>
  <c r="E31" i="43"/>
  <c r="J31" i="43" s="1"/>
  <c r="E32" i="43"/>
  <c r="J32" i="43" s="1"/>
  <c r="H32" i="43"/>
  <c r="L32" i="43"/>
  <c r="E33" i="43"/>
  <c r="J33" i="43" s="1"/>
  <c r="E34" i="43"/>
  <c r="J34" i="43" s="1"/>
  <c r="H34" i="43"/>
  <c r="E35" i="43"/>
  <c r="J35" i="43" s="1"/>
  <c r="E36" i="43"/>
  <c r="J36" i="43" s="1"/>
  <c r="E37" i="43"/>
  <c r="J37" i="43" s="1"/>
  <c r="E41" i="43"/>
  <c r="F41" i="43"/>
  <c r="G41" i="43"/>
  <c r="I41" i="43"/>
  <c r="J41" i="43" s="1"/>
  <c r="K41" i="43"/>
  <c r="K54" i="43" s="1"/>
  <c r="K55" i="43" s="1"/>
  <c r="E42" i="43"/>
  <c r="J42" i="43"/>
  <c r="E43" i="43"/>
  <c r="H43" i="43" s="1"/>
  <c r="E44" i="43"/>
  <c r="H44" i="43" s="1"/>
  <c r="E45" i="43"/>
  <c r="H45" i="43" s="1"/>
  <c r="E46" i="43"/>
  <c r="H46" i="43" s="1"/>
  <c r="E47" i="43"/>
  <c r="H47" i="43" s="1"/>
  <c r="E48" i="43"/>
  <c r="H48" i="43" s="1"/>
  <c r="E49" i="43"/>
  <c r="H49" i="43" s="1"/>
  <c r="E50" i="43"/>
  <c r="H50" i="43" s="1"/>
  <c r="J50" i="43"/>
  <c r="E51" i="43"/>
  <c r="H51" i="43" s="1"/>
  <c r="E52" i="43"/>
  <c r="H52" i="43" s="1"/>
  <c r="E53" i="43"/>
  <c r="H53" i="43" s="1"/>
  <c r="J53" i="43"/>
  <c r="A10" i="42"/>
  <c r="A11" i="42" s="1"/>
  <c r="A12" i="42" s="1"/>
  <c r="A13" i="42" s="1"/>
  <c r="A14" i="42" s="1"/>
  <c r="A15" i="42" s="1"/>
  <c r="A16" i="42" s="1"/>
  <c r="E43" i="41"/>
  <c r="E45" i="41" s="1"/>
  <c r="D42" i="41"/>
  <c r="G21" i="41"/>
  <c r="E21" i="41"/>
  <c r="D21" i="41"/>
  <c r="F19" i="41"/>
  <c r="H19" i="41" s="1"/>
  <c r="F18" i="41"/>
  <c r="H18" i="41" s="1"/>
  <c r="F17" i="41"/>
  <c r="H17" i="41" s="1"/>
  <c r="F16" i="41"/>
  <c r="F15" i="41"/>
  <c r="H15" i="41" s="1"/>
  <c r="F14" i="41"/>
  <c r="H14" i="41" s="1"/>
  <c r="E35" i="46" l="1"/>
  <c r="F36" i="46"/>
  <c r="E36" i="46" s="1"/>
  <c r="F26" i="46"/>
  <c r="E26" i="46" s="1"/>
  <c r="E25" i="46"/>
  <c r="E45" i="46"/>
  <c r="F46" i="46"/>
  <c r="E10" i="44"/>
  <c r="F32" i="46"/>
  <c r="F22" i="46"/>
  <c r="F22" i="42"/>
  <c r="E9" i="44"/>
  <c r="E12" i="44" s="1"/>
  <c r="G54" i="43"/>
  <c r="G55" i="43" s="1"/>
  <c r="H41" i="47"/>
  <c r="E11" i="45"/>
  <c r="F45" i="42"/>
  <c r="F35" i="42"/>
  <c r="E10" i="45"/>
  <c r="E9" i="45"/>
  <c r="E12" i="45" s="1"/>
  <c r="F25" i="42"/>
  <c r="G35" i="42"/>
  <c r="G36" i="42" s="1"/>
  <c r="H32" i="42"/>
  <c r="H33" i="42" s="1"/>
  <c r="Z26" i="47"/>
  <c r="Z27" i="47" s="1"/>
  <c r="Z28" i="47" s="1"/>
  <c r="Z29" i="47" s="1"/>
  <c r="Z30" i="47" s="1"/>
  <c r="Z31" i="47" s="1"/>
  <c r="Z32" i="47" s="1"/>
  <c r="Z33" i="47" s="1"/>
  <c r="Z34" i="47" s="1"/>
  <c r="Z35" i="47" s="1"/>
  <c r="Z36" i="47" s="1"/>
  <c r="Z37" i="47" s="1"/>
  <c r="G32" i="42"/>
  <c r="G33" i="42" s="1"/>
  <c r="Q26" i="47"/>
  <c r="Q27" i="47" s="1"/>
  <c r="Q28" i="47" s="1"/>
  <c r="Q29" i="47" s="1"/>
  <c r="Q30" i="47" s="1"/>
  <c r="Q31" i="47" s="1"/>
  <c r="Q32" i="47" s="1"/>
  <c r="Q33" i="47" s="1"/>
  <c r="Q34" i="47" s="1"/>
  <c r="Q35" i="47" s="1"/>
  <c r="Q36" i="47" s="1"/>
  <c r="Q37" i="47" s="1"/>
  <c r="F32" i="42"/>
  <c r="H26" i="47"/>
  <c r="H27" i="47" s="1"/>
  <c r="H28" i="47" s="1"/>
  <c r="H29" i="47" s="1"/>
  <c r="H30" i="47" s="1"/>
  <c r="H31" i="47" s="1"/>
  <c r="H32" i="47" s="1"/>
  <c r="H33" i="47" s="1"/>
  <c r="H34" i="47" s="1"/>
  <c r="H35" i="47" s="1"/>
  <c r="H36" i="47" s="1"/>
  <c r="H37" i="47" s="1"/>
  <c r="Q10" i="47"/>
  <c r="Q11" i="47" s="1"/>
  <c r="Q12" i="47" s="1"/>
  <c r="Q13" i="47" s="1"/>
  <c r="Q14" i="47" s="1"/>
  <c r="Q15" i="47" s="1"/>
  <c r="Q16" i="47" s="1"/>
  <c r="Q17" i="47" s="1"/>
  <c r="Q18" i="47" s="1"/>
  <c r="Q19" i="47" s="1"/>
  <c r="Q20" i="47" s="1"/>
  <c r="Q21" i="47" s="1"/>
  <c r="G22" i="42"/>
  <c r="Z10" i="47"/>
  <c r="Z11" i="47" s="1"/>
  <c r="Z12" i="47" s="1"/>
  <c r="Z13" i="47" s="1"/>
  <c r="Z14" i="47" s="1"/>
  <c r="Z15" i="47" s="1"/>
  <c r="Z16" i="47" s="1"/>
  <c r="Z17" i="47" s="1"/>
  <c r="Z18" i="47" s="1"/>
  <c r="Z19" i="47" s="1"/>
  <c r="Z20" i="47" s="1"/>
  <c r="Z21" i="47" s="1"/>
  <c r="H25" i="42"/>
  <c r="H26" i="42" s="1"/>
  <c r="G25" i="42"/>
  <c r="G26" i="42" s="1"/>
  <c r="H42" i="42"/>
  <c r="Z42" i="47"/>
  <c r="Z43" i="47" s="1"/>
  <c r="Z44" i="47" s="1"/>
  <c r="Z45" i="47" s="1"/>
  <c r="Z46" i="47" s="1"/>
  <c r="Z47" i="47" s="1"/>
  <c r="Z48" i="47" s="1"/>
  <c r="Z49" i="47" s="1"/>
  <c r="Z50" i="47" s="1"/>
  <c r="Z51" i="47" s="1"/>
  <c r="Z52" i="47" s="1"/>
  <c r="Z53" i="47" s="1"/>
  <c r="G42" i="42"/>
  <c r="Q42" i="47"/>
  <c r="Q43" i="47" s="1"/>
  <c r="Q44" i="47" s="1"/>
  <c r="Q45" i="47" s="1"/>
  <c r="Q46" i="47" s="1"/>
  <c r="Q47" i="47" s="1"/>
  <c r="Q48" i="47" s="1"/>
  <c r="Q49" i="47" s="1"/>
  <c r="Q50" i="47" s="1"/>
  <c r="Q51" i="47" s="1"/>
  <c r="Q52" i="47" s="1"/>
  <c r="Q53" i="47" s="1"/>
  <c r="F42" i="42"/>
  <c r="H42" i="47"/>
  <c r="H10" i="47"/>
  <c r="H11" i="47" s="1"/>
  <c r="H12" i="47" s="1"/>
  <c r="H13" i="47" s="1"/>
  <c r="H14" i="47" s="1"/>
  <c r="H15" i="47" s="1"/>
  <c r="H16" i="47" s="1"/>
  <c r="H17" i="47" s="1"/>
  <c r="H18" i="47" s="1"/>
  <c r="H19" i="47" s="1"/>
  <c r="H20" i="47" s="1"/>
  <c r="H21" i="47" s="1"/>
  <c r="L29" i="43"/>
  <c r="L12" i="43"/>
  <c r="F11" i="44"/>
  <c r="J46" i="43"/>
  <c r="L37" i="43"/>
  <c r="H29" i="43"/>
  <c r="H12" i="43"/>
  <c r="J44" i="43"/>
  <c r="L31" i="43"/>
  <c r="L27" i="43"/>
  <c r="L14" i="43"/>
  <c r="I54" i="43"/>
  <c r="I55" i="43" s="1"/>
  <c r="J49" i="43"/>
  <c r="L34" i="43"/>
  <c r="H27" i="43"/>
  <c r="L17" i="43"/>
  <c r="H14" i="43"/>
  <c r="F11" i="45"/>
  <c r="J48" i="43"/>
  <c r="L35" i="43"/>
  <c r="L20" i="43"/>
  <c r="J52" i="43"/>
  <c r="H35" i="43"/>
  <c r="J45" i="43"/>
  <c r="H37" i="43"/>
  <c r="H18" i="43"/>
  <c r="G11" i="45"/>
  <c r="L36" i="43"/>
  <c r="H31" i="43"/>
  <c r="L28" i="43"/>
  <c r="H19" i="43"/>
  <c r="L16" i="43"/>
  <c r="L10" i="43"/>
  <c r="J51" i="43"/>
  <c r="J47" i="43"/>
  <c r="J43" i="43"/>
  <c r="H41" i="43"/>
  <c r="H54" i="43" s="1"/>
  <c r="F48" i="42" s="1"/>
  <c r="E48" i="42" s="1"/>
  <c r="H36" i="43"/>
  <c r="L33" i="43"/>
  <c r="H28" i="43"/>
  <c r="L21" i="43"/>
  <c r="H16" i="43"/>
  <c r="L13" i="43"/>
  <c r="J10" i="43"/>
  <c r="H33" i="43"/>
  <c r="L30" i="43"/>
  <c r="H21" i="43"/>
  <c r="L18" i="43"/>
  <c r="H13" i="43"/>
  <c r="H10" i="43"/>
  <c r="G11" i="44"/>
  <c r="G9" i="44"/>
  <c r="K23" i="43"/>
  <c r="G10" i="45"/>
  <c r="G9" i="45"/>
  <c r="G10" i="44"/>
  <c r="F21" i="41"/>
  <c r="J38" i="43"/>
  <c r="G38" i="42" s="1"/>
  <c r="J11" i="43"/>
  <c r="F9" i="44"/>
  <c r="L53" i="43"/>
  <c r="L52" i="43"/>
  <c r="L51" i="43"/>
  <c r="L50" i="43"/>
  <c r="L49" i="43"/>
  <c r="L48" i="43"/>
  <c r="L47" i="43"/>
  <c r="L46" i="43"/>
  <c r="L45" i="43"/>
  <c r="L44" i="43"/>
  <c r="L43" i="43"/>
  <c r="L41" i="43"/>
  <c r="H11" i="43"/>
  <c r="F10" i="44"/>
  <c r="F10" i="45"/>
  <c r="F9" i="45"/>
  <c r="J21" i="43"/>
  <c r="J20" i="43"/>
  <c r="J19" i="43"/>
  <c r="J18" i="43"/>
  <c r="J17" i="43"/>
  <c r="J16" i="43"/>
  <c r="J15" i="43"/>
  <c r="J14" i="43"/>
  <c r="J13" i="43"/>
  <c r="J12" i="43"/>
  <c r="L11" i="43"/>
  <c r="H16" i="41"/>
  <c r="H21" i="41" s="1"/>
  <c r="E23" i="3" s="1"/>
  <c r="E46" i="46" l="1"/>
  <c r="F49" i="46"/>
  <c r="E49" i="46" s="1"/>
  <c r="E32" i="42"/>
  <c r="F33" i="42"/>
  <c r="E33" i="42" s="1"/>
  <c r="F33" i="46"/>
  <c r="E32" i="46"/>
  <c r="E22" i="42"/>
  <c r="F23" i="42"/>
  <c r="E23" i="42" s="1"/>
  <c r="F23" i="46"/>
  <c r="E22" i="46"/>
  <c r="H43" i="47"/>
  <c r="H44" i="47" s="1"/>
  <c r="H45" i="47" s="1"/>
  <c r="H46" i="47" s="1"/>
  <c r="H47" i="47" s="1"/>
  <c r="H48" i="47" s="1"/>
  <c r="H49" i="47" s="1"/>
  <c r="H50" i="47" s="1"/>
  <c r="H51" i="47" s="1"/>
  <c r="H52" i="47" s="1"/>
  <c r="H53" i="47" s="1"/>
  <c r="F10" i="46"/>
  <c r="E45" i="42"/>
  <c r="F46" i="42"/>
  <c r="E46" i="42" s="1"/>
  <c r="E35" i="42"/>
  <c r="F36" i="42"/>
  <c r="E36" i="42" s="1"/>
  <c r="E25" i="42"/>
  <c r="F26" i="42"/>
  <c r="E26" i="42" s="1"/>
  <c r="F43" i="42"/>
  <c r="E43" i="42" s="1"/>
  <c r="E42" i="42"/>
  <c r="G10" i="46"/>
  <c r="F11" i="46"/>
  <c r="G11" i="46"/>
  <c r="F12" i="45"/>
  <c r="J54" i="43"/>
  <c r="G48" i="42" s="1"/>
  <c r="L38" i="43"/>
  <c r="H38" i="42" s="1"/>
  <c r="H38" i="43"/>
  <c r="F38" i="42" s="1"/>
  <c r="L22" i="43"/>
  <c r="H28" i="42" s="1"/>
  <c r="H29" i="42" s="1"/>
  <c r="G9" i="42" s="1"/>
  <c r="G12" i="42" s="1"/>
  <c r="G16" i="42" s="1"/>
  <c r="G12" i="45"/>
  <c r="J22" i="43"/>
  <c r="G28" i="42" s="1"/>
  <c r="G29" i="42" s="1"/>
  <c r="F9" i="42" s="1"/>
  <c r="F12" i="42" s="1"/>
  <c r="F16" i="42" s="1"/>
  <c r="L54" i="43"/>
  <c r="H48" i="42" s="1"/>
  <c r="H49" i="42" s="1"/>
  <c r="G23" i="43"/>
  <c r="H22" i="43"/>
  <c r="F28" i="42" s="1"/>
  <c r="F39" i="46" l="1"/>
  <c r="E33" i="46"/>
  <c r="E23" i="46"/>
  <c r="F29" i="46"/>
  <c r="F12" i="46"/>
  <c r="F16" i="46" s="1"/>
  <c r="G12" i="46"/>
  <c r="E38" i="42"/>
  <c r="F39" i="42"/>
  <c r="E28" i="42"/>
  <c r="F29" i="42"/>
  <c r="G49" i="42"/>
  <c r="F49" i="42"/>
  <c r="E9" i="3"/>
  <c r="E39" i="46" l="1"/>
  <c r="E10" i="46"/>
  <c r="E29" i="46"/>
  <c r="E9" i="46"/>
  <c r="E11" i="46"/>
  <c r="E11" i="42"/>
  <c r="E49" i="42"/>
  <c r="E10" i="42"/>
  <c r="E39" i="42"/>
  <c r="E29" i="42"/>
  <c r="E9" i="42"/>
  <c r="A2" i="42"/>
  <c r="A2" i="43" s="1"/>
  <c r="A2" i="47"/>
  <c r="Q12" i="38"/>
  <c r="E12" i="46" l="1"/>
  <c r="E16" i="46" s="1"/>
  <c r="E12" i="42"/>
  <c r="E16" i="42" s="1"/>
  <c r="H16" i="42" s="1"/>
  <c r="F132" i="9"/>
  <c r="F133" i="9" s="1"/>
  <c r="F134" i="9" s="1"/>
  <c r="F135" i="9" s="1"/>
  <c r="F136" i="9" s="1"/>
  <c r="F137" i="9" s="1"/>
  <c r="E14" i="9" l="1"/>
  <c r="E13" i="9"/>
  <c r="E100" i="9"/>
  <c r="E94" i="9"/>
  <c r="E27" i="9"/>
  <c r="D102" i="25" l="1"/>
  <c r="D66" i="25"/>
  <c r="B100" i="25"/>
  <c r="B64" i="25"/>
  <c r="B29" i="25"/>
  <c r="T80" i="36" l="1"/>
  <c r="V80" i="36" s="1"/>
  <c r="T79" i="36"/>
  <c r="V79" i="36" s="1"/>
  <c r="T78" i="36"/>
  <c r="V78" i="36" s="1"/>
  <c r="T77" i="36"/>
  <c r="V77" i="36" s="1"/>
  <c r="T76" i="36"/>
  <c r="V76" i="36" s="1"/>
  <c r="T75" i="36"/>
  <c r="V75" i="36" s="1"/>
  <c r="T74" i="36"/>
  <c r="V74" i="36" s="1"/>
  <c r="T73" i="36"/>
  <c r="V73" i="36" s="1"/>
  <c r="T72" i="36"/>
  <c r="V72" i="36" s="1"/>
  <c r="T71" i="36"/>
  <c r="V71" i="36" s="1"/>
  <c r="T70" i="36"/>
  <c r="V70" i="36" s="1"/>
  <c r="V81" i="36" l="1"/>
  <c r="C4" i="39" l="1"/>
  <c r="C5" i="39"/>
  <c r="K5" i="39"/>
  <c r="K6" i="39"/>
  <c r="F26" i="29" l="1"/>
  <c r="M101" i="36" l="1"/>
  <c r="R58" i="36"/>
  <c r="M73" i="29"/>
  <c r="I41" i="29"/>
  <c r="I40" i="29"/>
  <c r="I39" i="29"/>
  <c r="I38" i="29"/>
  <c r="I37" i="29"/>
  <c r="I36" i="29"/>
  <c r="F68" i="9"/>
  <c r="F52" i="9"/>
  <c r="D29" i="5"/>
  <c r="E29" i="5"/>
  <c r="F29" i="5"/>
  <c r="C28" i="5"/>
  <c r="C27" i="5"/>
  <c r="C26" i="5"/>
  <c r="C25" i="5"/>
  <c r="I42" i="29" l="1"/>
  <c r="C29" i="5"/>
  <c r="F154" i="9" l="1"/>
  <c r="F138" i="9"/>
  <c r="Y40" i="36" l="1"/>
  <c r="Y39" i="36"/>
  <c r="Y38" i="36"/>
  <c r="Y37" i="36"/>
  <c r="Y36" i="36"/>
  <c r="Y35" i="36"/>
  <c r="Y34" i="36"/>
  <c r="Y33" i="36"/>
  <c r="Z33" i="36" s="1"/>
  <c r="Y32" i="36"/>
  <c r="Y31" i="36"/>
  <c r="Y30" i="36"/>
  <c r="W40" i="36"/>
  <c r="W39" i="36"/>
  <c r="W38" i="36"/>
  <c r="W37" i="36"/>
  <c r="W36" i="36"/>
  <c r="W35" i="36"/>
  <c r="W34" i="36"/>
  <c r="W33" i="36"/>
  <c r="W32" i="36"/>
  <c r="W31" i="36"/>
  <c r="W30" i="36"/>
  <c r="Y11" i="36"/>
  <c r="Y12" i="36"/>
  <c r="Y13" i="36"/>
  <c r="Y14" i="36"/>
  <c r="Y15" i="36"/>
  <c r="Y16" i="36"/>
  <c r="Y17" i="36"/>
  <c r="Y18" i="36"/>
  <c r="Y19" i="36"/>
  <c r="Y20" i="36"/>
  <c r="W11" i="36"/>
  <c r="W12" i="36"/>
  <c r="W13" i="36"/>
  <c r="W14" i="36"/>
  <c r="Z14" i="36" s="1"/>
  <c r="W15" i="36"/>
  <c r="W16" i="36"/>
  <c r="W17" i="36"/>
  <c r="Z17" i="36" s="1"/>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J216" i="3"/>
  <c r="Z18" i="36" l="1"/>
  <c r="Z15" i="36"/>
  <c r="Z13" i="36"/>
  <c r="Z16" i="36"/>
  <c r="I41" i="36"/>
  <c r="Z37" i="36"/>
  <c r="Z12" i="36"/>
  <c r="Z19" i="36"/>
  <c r="Z11" i="36"/>
  <c r="Z20" i="36"/>
  <c r="G10" i="36"/>
  <c r="I10" i="36" s="1"/>
  <c r="Z30" i="36"/>
  <c r="Z34" i="36"/>
  <c r="Z38" i="36"/>
  <c r="Z31" i="36"/>
  <c r="Z35" i="36"/>
  <c r="Z39" i="36"/>
  <c r="Z32" i="36"/>
  <c r="Z36" i="36"/>
  <c r="Z40" i="36"/>
  <c r="H9" i="29"/>
  <c r="H226" i="3"/>
  <c r="H225" i="3"/>
  <c r="H223" i="3"/>
  <c r="E148" i="3"/>
  <c r="E147" i="3"/>
  <c r="E114" i="3"/>
  <c r="E104" i="3"/>
  <c r="I21" i="36" l="1"/>
  <c r="E151" i="3" s="1"/>
  <c r="W10" i="36" l="1"/>
  <c r="Z41" i="36"/>
  <c r="E106" i="3" s="1"/>
  <c r="J106" i="3" s="1"/>
  <c r="M242" i="3" s="1"/>
  <c r="Z10" i="36" l="1"/>
  <c r="E105" i="3" s="1"/>
  <c r="E102" i="3"/>
  <c r="G7" i="29"/>
  <c r="Z21" i="36" l="1"/>
  <c r="E2" i="38"/>
  <c r="D2" i="29"/>
  <c r="P40" i="38"/>
  <c r="I233" i="3" s="1"/>
  <c r="G20" i="25" s="1"/>
  <c r="H22" i="38"/>
  <c r="G22" i="38"/>
  <c r="F22" i="38"/>
  <c r="E22" i="38"/>
  <c r="D22" i="38"/>
  <c r="B22" i="38"/>
  <c r="Q21" i="38"/>
  <c r="Q20" i="38"/>
  <c r="Q19" i="38"/>
  <c r="Q16" i="38"/>
  <c r="F233" i="3" s="1"/>
  <c r="D20" i="25" s="1"/>
  <c r="D55" i="25" s="1"/>
  <c r="P14" i="38"/>
  <c r="O14" i="38"/>
  <c r="N14" i="38"/>
  <c r="N22" i="38" s="1"/>
  <c r="M14" i="38"/>
  <c r="M22" i="38" s="1"/>
  <c r="L14" i="38"/>
  <c r="K14" i="38"/>
  <c r="J14" i="38"/>
  <c r="J22" i="38" s="1"/>
  <c r="I14" i="38"/>
  <c r="H14" i="38"/>
  <c r="H24" i="38" s="1"/>
  <c r="G14" i="38"/>
  <c r="G24" i="38" s="1"/>
  <c r="F14" i="38"/>
  <c r="E14" i="38"/>
  <c r="D14" i="38"/>
  <c r="D24" i="38" s="1"/>
  <c r="Q13" i="38"/>
  <c r="Q11" i="38"/>
  <c r="Q10" i="38"/>
  <c r="P27" i="38" s="1"/>
  <c r="P33" i="38" s="1"/>
  <c r="E24" i="38" l="1"/>
  <c r="O22" i="38"/>
  <c r="O24" i="38" s="1"/>
  <c r="L22" i="38"/>
  <c r="L24" i="38" s="1"/>
  <c r="P22" i="38"/>
  <c r="P24" i="38" s="1"/>
  <c r="K22" i="38"/>
  <c r="K24" i="38" s="1"/>
  <c r="Q18" i="38"/>
  <c r="Q22" i="38" s="1"/>
  <c r="F234" i="3" s="1"/>
  <c r="D21" i="25" s="1"/>
  <c r="D56" i="25" s="1"/>
  <c r="M24" i="38"/>
  <c r="I22" i="38"/>
  <c r="I24" i="38" s="1"/>
  <c r="G91" i="25"/>
  <c r="G55" i="25"/>
  <c r="F24" i="38"/>
  <c r="J24" i="38"/>
  <c r="N24" i="38"/>
  <c r="Q14" i="38"/>
  <c r="F232" i="3" l="1"/>
  <c r="D19" i="25" s="1"/>
  <c r="D54" i="25" s="1"/>
  <c r="P35" i="38"/>
  <c r="I232" i="3" s="1"/>
  <c r="Q24" i="38"/>
  <c r="H134" i="36" l="1"/>
  <c r="M108" i="36" l="1"/>
  <c r="M107" i="36"/>
  <c r="M106" i="36"/>
  <c r="M105" i="36"/>
  <c r="M104" i="36"/>
  <c r="M103" i="36"/>
  <c r="M102" i="36"/>
  <c r="M100" i="36"/>
  <c r="M99" i="36"/>
  <c r="M98" i="36"/>
  <c r="M97" i="36"/>
  <c r="M96" i="36"/>
  <c r="M95" i="36"/>
  <c r="M94" i="36"/>
  <c r="M93" i="36"/>
  <c r="M92" i="36"/>
  <c r="M109" i="36" l="1"/>
  <c r="R60" i="36"/>
  <c r="R59" i="36"/>
  <c r="R57" i="36"/>
  <c r="R56" i="36"/>
  <c r="R55" i="36"/>
  <c r="R54" i="36"/>
  <c r="R53" i="36"/>
  <c r="R52" i="36"/>
  <c r="R51" i="36"/>
  <c r="R61" i="36" l="1"/>
  <c r="E109" i="3" s="1"/>
  <c r="J150" i="3" l="1"/>
  <c r="J46" i="25" l="1"/>
  <c r="J116" i="25" s="1"/>
  <c r="G21" i="25" l="1"/>
  <c r="G56" i="25" s="1"/>
  <c r="D57" i="25"/>
  <c r="E128" i="25" l="1"/>
  <c r="E129" i="25" s="1"/>
  <c r="E130" i="25" s="1"/>
  <c r="E131" i="25" s="1"/>
  <c r="E132" i="25" s="1"/>
  <c r="E133" i="25" s="1"/>
  <c r="E134" i="25" s="1"/>
  <c r="E135" i="25" s="1"/>
  <c r="E136" i="25" s="1"/>
  <c r="E137" i="25" s="1"/>
  <c r="E138" i="25" s="1"/>
  <c r="E139" i="25" s="1"/>
  <c r="E140" i="25" s="1"/>
  <c r="E141" i="25" s="1"/>
  <c r="E142" i="25" s="1"/>
  <c r="E143" i="25" s="1"/>
  <c r="E144" i="25" s="1"/>
  <c r="G92" i="25"/>
  <c r="C175" i="3" l="1"/>
  <c r="J147" i="3" l="1"/>
  <c r="D25" i="3" l="1"/>
  <c r="G115" i="29" l="1"/>
  <c r="E113" i="3" s="1"/>
  <c r="J102" i="3" l="1"/>
  <c r="M241" i="3" l="1"/>
  <c r="J215" i="3"/>
  <c r="E158" i="3"/>
  <c r="E159" i="3" s="1"/>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2" i="9"/>
  <c r="E11" i="9"/>
  <c r="E10" i="9"/>
  <c r="E9" i="9"/>
  <c r="E23" i="9"/>
  <c r="G89" i="29"/>
  <c r="I80" i="29"/>
  <c r="I64" i="29"/>
  <c r="G5" i="29"/>
  <c r="E101" i="3" s="1"/>
  <c r="C244" i="3"/>
  <c r="C19" i="3"/>
  <c r="C246" i="3" s="1"/>
  <c r="D22" i="25"/>
  <c r="A16" i="25"/>
  <c r="A19" i="25" s="1"/>
  <c r="A20" i="25" s="1"/>
  <c r="A21" i="25" s="1"/>
  <c r="A22" i="25" s="1"/>
  <c r="C46" i="5"/>
  <c r="F32" i="5"/>
  <c r="F34" i="5" s="1"/>
  <c r="C234" i="3"/>
  <c r="C229" i="3"/>
  <c r="A7" i="9"/>
  <c r="A8" i="9" s="1"/>
  <c r="A9" i="9" s="1"/>
  <c r="A10" i="9" s="1"/>
  <c r="A11" i="9" s="1"/>
  <c r="A12" i="9" s="1"/>
  <c r="A13" i="9" s="1"/>
  <c r="A14" i="9" s="1"/>
  <c r="A15" i="9" s="1"/>
  <c r="A16" i="9" s="1"/>
  <c r="A17" i="9" s="1"/>
  <c r="A18" i="9" s="1"/>
  <c r="A19" i="9" s="1"/>
  <c r="A20" i="9" s="1"/>
  <c r="A22" i="9" s="1"/>
  <c r="A23" i="9" s="1"/>
  <c r="A24" i="9" s="1"/>
  <c r="A25" i="9" s="1"/>
  <c r="A26" i="9" s="1"/>
  <c r="A27" i="9" s="1"/>
  <c r="A28" i="9" s="1"/>
  <c r="A29" i="9" s="1"/>
  <c r="A30" i="9" s="1"/>
  <c r="A31" i="9" s="1"/>
  <c r="A32" i="9" s="1"/>
  <c r="A33" i="9" s="1"/>
  <c r="A34" i="9" s="1"/>
  <c r="A35" i="9" s="1"/>
  <c r="A36" i="9" s="1"/>
  <c r="A38" i="9" s="1"/>
  <c r="A39" i="9" s="1"/>
  <c r="A19" i="3"/>
  <c r="D21" i="3" s="1"/>
  <c r="A2" i="9"/>
  <c r="A2" i="5"/>
  <c r="F122" i="9"/>
  <c r="E88" i="3" s="1"/>
  <c r="J88" i="3" s="1"/>
  <c r="F170" i="9"/>
  <c r="E86" i="3" s="1"/>
  <c r="J86" i="3" s="1"/>
  <c r="F36" i="9"/>
  <c r="E81" i="3" s="1"/>
  <c r="J81" i="3" s="1"/>
  <c r="F84" i="9"/>
  <c r="E79" i="3" s="1"/>
  <c r="J79" i="3" s="1"/>
  <c r="M71" i="3"/>
  <c r="M136" i="3" s="1"/>
  <c r="M208" i="3" s="1"/>
  <c r="M260" i="3" s="1"/>
  <c r="G144" i="3"/>
  <c r="G148" i="3" s="1"/>
  <c r="E72" i="3"/>
  <c r="E137" i="3" s="1"/>
  <c r="A9" i="5"/>
  <c r="D14" i="5"/>
  <c r="E19" i="3" s="1"/>
  <c r="G19" i="3"/>
  <c r="C86" i="3"/>
  <c r="C93" i="3" s="1"/>
  <c r="G86" i="3"/>
  <c r="G87" i="3"/>
  <c r="G109" i="3" s="1"/>
  <c r="C88" i="3"/>
  <c r="C95" i="3" s="1"/>
  <c r="G88" i="3"/>
  <c r="G89" i="3"/>
  <c r="C99" i="3"/>
  <c r="G105" i="3"/>
  <c r="G104" i="3" s="1"/>
  <c r="H105" i="3"/>
  <c r="C111" i="3"/>
  <c r="C113" i="3"/>
  <c r="C114" i="3"/>
  <c r="C156" i="3"/>
  <c r="C161" i="3"/>
  <c r="G164" i="3"/>
  <c r="J167" i="3"/>
  <c r="G168" i="3"/>
  <c r="E169" i="3"/>
  <c r="D171" i="3"/>
  <c r="E209" i="3"/>
  <c r="C216" i="3"/>
  <c r="E227" i="3"/>
  <c r="E261" i="3"/>
  <c r="A3" i="41" s="1"/>
  <c r="A2" i="46" s="1"/>
  <c r="A6" i="49" s="1"/>
  <c r="F20" i="9"/>
  <c r="H104" i="3"/>
  <c r="D97" i="25" l="1"/>
  <c r="D101" i="25" s="1"/>
  <c r="D106" i="25" s="1"/>
  <c r="D61" i="25"/>
  <c r="D26" i="25"/>
  <c r="D30" i="25" s="1"/>
  <c r="A10" i="5"/>
  <c r="A11" i="5" s="1"/>
  <c r="A12" i="5" s="1"/>
  <c r="A14" i="5" s="1"/>
  <c r="D19" i="3" s="1"/>
  <c r="D32" i="5"/>
  <c r="D34" i="5" s="1"/>
  <c r="E149" i="3"/>
  <c r="F11" i="25"/>
  <c r="A3" i="36"/>
  <c r="G145" i="3"/>
  <c r="G149" i="3" s="1"/>
  <c r="E82" i="3"/>
  <c r="E89" i="3"/>
  <c r="J104" i="3"/>
  <c r="G113" i="3"/>
  <c r="G100" i="3"/>
  <c r="J93" i="3"/>
  <c r="E93" i="3"/>
  <c r="J158" i="3"/>
  <c r="E176" i="3"/>
  <c r="D36" i="9"/>
  <c r="A40" i="9"/>
  <c r="A41" i="9" s="1"/>
  <c r="A42" i="9" s="1"/>
  <c r="A43" i="9" s="1"/>
  <c r="A44" i="9" s="1"/>
  <c r="A45" i="9" s="1"/>
  <c r="A46" i="9" s="1"/>
  <c r="A47" i="9" s="1"/>
  <c r="A48" i="9" s="1"/>
  <c r="A49" i="9" s="1"/>
  <c r="A50" i="9" s="1"/>
  <c r="A51" i="9" s="1"/>
  <c r="A52" i="9" s="1"/>
  <c r="A54" i="9" s="1"/>
  <c r="A55" i="9" s="1"/>
  <c r="A79" i="3"/>
  <c r="F86" i="9"/>
  <c r="E80" i="3"/>
  <c r="D20" i="9"/>
  <c r="J95" i="3"/>
  <c r="A23" i="25"/>
  <c r="B28" i="25"/>
  <c r="E95" i="3"/>
  <c r="F235" i="3"/>
  <c r="D35" i="25" l="1"/>
  <c r="D36" i="25"/>
  <c r="J36" i="25" s="1"/>
  <c r="D37" i="25"/>
  <c r="J37" i="25" s="1"/>
  <c r="A25" i="25"/>
  <c r="A26" i="25" s="1"/>
  <c r="B30" i="25" s="1"/>
  <c r="E182" i="3"/>
  <c r="E181" i="3"/>
  <c r="E183" i="3"/>
  <c r="G232" i="3"/>
  <c r="E19" i="25" s="1"/>
  <c r="G234" i="3"/>
  <c r="E21" i="25" s="1"/>
  <c r="E92" i="25" s="1"/>
  <c r="D65" i="25"/>
  <c r="G233" i="3"/>
  <c r="E20" i="25" s="1"/>
  <c r="D52" i="9"/>
  <c r="F106" i="9"/>
  <c r="C14" i="5"/>
  <c r="E83" i="3"/>
  <c r="E96" i="3"/>
  <c r="J105" i="3"/>
  <c r="J151" i="3"/>
  <c r="G19" i="25"/>
  <c r="G54" i="25" s="1"/>
  <c r="A56" i="9"/>
  <c r="A57" i="9" s="1"/>
  <c r="A58" i="9" s="1"/>
  <c r="A59" i="9" s="1"/>
  <c r="A60" i="9" s="1"/>
  <c r="A61" i="9" s="1"/>
  <c r="A62" i="9" s="1"/>
  <c r="A63" i="9" s="1"/>
  <c r="A64" i="9" s="1"/>
  <c r="A65" i="9" s="1"/>
  <c r="A66" i="9" s="1"/>
  <c r="A67" i="9" s="1"/>
  <c r="A68" i="9" s="1"/>
  <c r="A70" i="9" s="1"/>
  <c r="A71" i="9" s="1"/>
  <c r="J214" i="3"/>
  <c r="A80" i="3"/>
  <c r="C31" i="5"/>
  <c r="C32" i="5" s="1"/>
  <c r="C34" i="5" s="1"/>
  <c r="E32" i="5"/>
  <c r="E34" i="5" s="1"/>
  <c r="A27" i="25" l="1"/>
  <c r="B34" i="25" s="1"/>
  <c r="D70" i="25"/>
  <c r="D71" i="25"/>
  <c r="J71" i="25" s="1"/>
  <c r="K232" i="3"/>
  <c r="D104" i="25"/>
  <c r="D68" i="25"/>
  <c r="D72" i="25" s="1"/>
  <c r="J72" i="25" s="1"/>
  <c r="K234" i="3"/>
  <c r="E54" i="25"/>
  <c r="I54" i="25" s="1"/>
  <c r="E91" i="25"/>
  <c r="K233" i="3"/>
  <c r="I20" i="25"/>
  <c r="E55" i="25"/>
  <c r="I55" i="25" s="1"/>
  <c r="F173" i="9"/>
  <c r="E87" i="3"/>
  <c r="E90" i="3" s="1"/>
  <c r="D68" i="9"/>
  <c r="I19" i="25"/>
  <c r="G90" i="25"/>
  <c r="E152" i="3"/>
  <c r="E153" i="3" s="1"/>
  <c r="E112" i="3" s="1"/>
  <c r="A72" i="9"/>
  <c r="A73" i="9" s="1"/>
  <c r="A74" i="9" s="1"/>
  <c r="A75" i="9" s="1"/>
  <c r="A76" i="9" s="1"/>
  <c r="A77" i="9" s="1"/>
  <c r="A78" i="9" s="1"/>
  <c r="A79" i="9" s="1"/>
  <c r="A80" i="9" s="1"/>
  <c r="A81" i="9" s="1"/>
  <c r="A82" i="9" s="1"/>
  <c r="A83" i="9" s="1"/>
  <c r="A84" i="9" s="1"/>
  <c r="J217" i="3"/>
  <c r="J219" i="3" s="1"/>
  <c r="F224" i="3" s="1"/>
  <c r="A81" i="3"/>
  <c r="C214" i="3"/>
  <c r="A28" i="25" l="1"/>
  <c r="A29" i="25" s="1"/>
  <c r="A30" i="25" s="1"/>
  <c r="K235" i="3"/>
  <c r="E173" i="3" s="1"/>
  <c r="I91" i="25"/>
  <c r="E90" i="25"/>
  <c r="I90" i="25" s="1"/>
  <c r="E56" i="25"/>
  <c r="I56" i="25" s="1"/>
  <c r="I57" i="25" s="1"/>
  <c r="D62" i="25" s="1"/>
  <c r="I21" i="25"/>
  <c r="I22" i="25" s="1"/>
  <c r="D27" i="25" s="1"/>
  <c r="I92" i="25"/>
  <c r="J152" i="3"/>
  <c r="E94" i="3"/>
  <c r="E97" i="3" s="1"/>
  <c r="E115" i="3"/>
  <c r="D84" i="9"/>
  <c r="A31" i="25"/>
  <c r="A82" i="3"/>
  <c r="A86" i="9"/>
  <c r="A92" i="9" s="1"/>
  <c r="A93" i="9" s="1"/>
  <c r="D86" i="9"/>
  <c r="H224" i="3"/>
  <c r="H227" i="3" s="1"/>
  <c r="J227" i="3" s="1"/>
  <c r="H156" i="3"/>
  <c r="J156" i="3" s="1"/>
  <c r="P127" i="25" s="1"/>
  <c r="H144" i="3"/>
  <c r="H87" i="3"/>
  <c r="J87" i="3" s="1"/>
  <c r="H109" i="3"/>
  <c r="H100" i="3" s="1"/>
  <c r="H80" i="3"/>
  <c r="A32" i="25" l="1"/>
  <c r="B66" i="25"/>
  <c r="B35" i="25"/>
  <c r="B36" i="25"/>
  <c r="I93" i="25"/>
  <c r="D98" i="25" s="1"/>
  <c r="H157" i="3"/>
  <c r="J157" i="3" s="1"/>
  <c r="J159" i="3" s="1"/>
  <c r="H146" i="3"/>
  <c r="J146" i="3" s="1"/>
  <c r="H82" i="3"/>
  <c r="J82" i="3" s="1"/>
  <c r="G13" i="46"/>
  <c r="G16" i="46" s="1"/>
  <c r="H16" i="46" s="1"/>
  <c r="H240" i="3"/>
  <c r="H89" i="3"/>
  <c r="J89" i="3" s="1"/>
  <c r="J90" i="3" s="1"/>
  <c r="H163" i="3"/>
  <c r="H164" i="3"/>
  <c r="J164" i="3" s="1"/>
  <c r="J109" i="3"/>
  <c r="H113" i="3"/>
  <c r="J113" i="3" s="1"/>
  <c r="H145" i="3"/>
  <c r="J145" i="3" s="1"/>
  <c r="H149" i="3"/>
  <c r="J149" i="3" s="1"/>
  <c r="H148" i="3"/>
  <c r="J148" i="3" s="1"/>
  <c r="J144" i="3"/>
  <c r="A83" i="3"/>
  <c r="A85" i="3" s="1"/>
  <c r="A86" i="3" s="1"/>
  <c r="C83" i="3"/>
  <c r="A94" i="9"/>
  <c r="A95" i="9" s="1"/>
  <c r="A96" i="9" s="1"/>
  <c r="A97" i="9" s="1"/>
  <c r="A98" i="9" s="1"/>
  <c r="A99" i="9" s="1"/>
  <c r="A100" i="9" s="1"/>
  <c r="A101" i="9" s="1"/>
  <c r="A102" i="9" s="1"/>
  <c r="A103" i="9" s="1"/>
  <c r="A104" i="9" s="1"/>
  <c r="A105" i="9" s="1"/>
  <c r="A106" i="9" s="1"/>
  <c r="H19" i="3"/>
  <c r="J19" i="3" s="1"/>
  <c r="M246" i="3" s="1"/>
  <c r="J80" i="3"/>
  <c r="M127" i="25" s="1"/>
  <c r="A33" i="25" l="1"/>
  <c r="B67" i="25"/>
  <c r="N159" i="3"/>
  <c r="J153" i="3"/>
  <c r="J112" i="3" s="1"/>
  <c r="J163" i="3"/>
  <c r="J96" i="3"/>
  <c r="D106" i="9"/>
  <c r="J94" i="3"/>
  <c r="C127" i="25" s="1"/>
  <c r="J83" i="3"/>
  <c r="H83" i="3" s="1"/>
  <c r="A108" i="9"/>
  <c r="A109" i="9" s="1"/>
  <c r="A87" i="3"/>
  <c r="D93" i="3"/>
  <c r="A34" i="25" l="1"/>
  <c r="A35" i="25" s="1"/>
  <c r="B68" i="25"/>
  <c r="B37" i="25"/>
  <c r="M145" i="25"/>
  <c r="H114" i="3"/>
  <c r="J114" i="3" s="1"/>
  <c r="H166" i="3"/>
  <c r="H168" i="3"/>
  <c r="J168" i="3" s="1"/>
  <c r="J97" i="3"/>
  <c r="A88" i="3"/>
  <c r="D94" i="3"/>
  <c r="A110" i="9"/>
  <c r="A111" i="9" s="1"/>
  <c r="A112" i="9" s="1"/>
  <c r="A113" i="9" s="1"/>
  <c r="A114" i="9" s="1"/>
  <c r="A115" i="9" s="1"/>
  <c r="A116" i="9" s="1"/>
  <c r="A117" i="9" s="1"/>
  <c r="A118" i="9" s="1"/>
  <c r="A119" i="9" s="1"/>
  <c r="A120" i="9" s="1"/>
  <c r="A121" i="9" s="1"/>
  <c r="A122" i="9" s="1"/>
  <c r="A36" i="25" l="1"/>
  <c r="A37" i="25" s="1"/>
  <c r="A38" i="25" s="1"/>
  <c r="C38" i="25"/>
  <c r="C145" i="25"/>
  <c r="J240" i="3"/>
  <c r="M240" i="3" s="1"/>
  <c r="M244" i="3" s="1"/>
  <c r="P145" i="25"/>
  <c r="J115" i="3"/>
  <c r="D122" i="9"/>
  <c r="J166" i="3"/>
  <c r="J169" i="3" s="1"/>
  <c r="M120" i="25" s="1"/>
  <c r="H97" i="3"/>
  <c r="A124" i="9"/>
  <c r="A125" i="9" s="1"/>
  <c r="A89" i="3"/>
  <c r="D95" i="3"/>
  <c r="A41" i="25" l="1"/>
  <c r="E41" i="25"/>
  <c r="H182" i="3"/>
  <c r="J182" i="3" s="1"/>
  <c r="H183" i="3"/>
  <c r="J183" i="3" s="1"/>
  <c r="E100" i="3"/>
  <c r="N169" i="3"/>
  <c r="N127" i="25"/>
  <c r="G70" i="25"/>
  <c r="G106" i="25"/>
  <c r="A90" i="3"/>
  <c r="A92" i="3" s="1"/>
  <c r="A93" i="3" s="1"/>
  <c r="D96" i="3"/>
  <c r="C90" i="3"/>
  <c r="H181" i="3"/>
  <c r="J181" i="3" s="1"/>
  <c r="H101" i="3"/>
  <c r="J101" i="3" s="1"/>
  <c r="G35" i="25"/>
  <c r="A126" i="9"/>
  <c r="A127" i="9" s="1"/>
  <c r="A128" i="9" s="1"/>
  <c r="A129" i="9" s="1"/>
  <c r="A130" i="9" s="1"/>
  <c r="A131" i="9" s="1"/>
  <c r="A132" i="9" s="1"/>
  <c r="A133" i="9" s="1"/>
  <c r="A134" i="9" s="1"/>
  <c r="A135" i="9" s="1"/>
  <c r="A136" i="9" s="1"/>
  <c r="A137" i="9" s="1"/>
  <c r="A138" i="9" s="1"/>
  <c r="A42" i="25" l="1"/>
  <c r="A43" i="25" s="1"/>
  <c r="A49" i="25" s="1"/>
  <c r="E43" i="25"/>
  <c r="J106" i="25"/>
  <c r="J109" i="25" s="1"/>
  <c r="J35" i="25"/>
  <c r="J38" i="25" s="1"/>
  <c r="J70" i="25"/>
  <c r="J73" i="25" s="1"/>
  <c r="J100" i="3"/>
  <c r="J107" i="3" s="1"/>
  <c r="J117" i="3" s="1"/>
  <c r="J14" i="25" s="1"/>
  <c r="J42" i="25" s="1"/>
  <c r="E107" i="3"/>
  <c r="E117" i="3" s="1"/>
  <c r="E187" i="3" s="1"/>
  <c r="E180" i="3" s="1"/>
  <c r="E184" i="3" s="1"/>
  <c r="O127" i="25"/>
  <c r="N128" i="25"/>
  <c r="D138" i="9"/>
  <c r="A140" i="9"/>
  <c r="A141" i="9" s="1"/>
  <c r="A94" i="3"/>
  <c r="D240" i="3" s="1"/>
  <c r="E77" i="25" l="1"/>
  <c r="A51" i="25"/>
  <c r="A54" i="25" s="1"/>
  <c r="E189" i="3"/>
  <c r="O128" i="25"/>
  <c r="N129" i="25"/>
  <c r="J187" i="3"/>
  <c r="J49" i="25"/>
  <c r="J23" i="25"/>
  <c r="D34" i="25" s="1"/>
  <c r="D38" i="25" s="1"/>
  <c r="A95" i="3"/>
  <c r="A96" i="3" s="1"/>
  <c r="A142" i="9"/>
  <c r="A143" i="9" s="1"/>
  <c r="A144" i="9" s="1"/>
  <c r="A145" i="9" s="1"/>
  <c r="A146" i="9" s="1"/>
  <c r="A147" i="9" s="1"/>
  <c r="A148" i="9" s="1"/>
  <c r="A149" i="9" s="1"/>
  <c r="A150" i="9" s="1"/>
  <c r="A151" i="9" s="1"/>
  <c r="A152" i="9" s="1"/>
  <c r="A153" i="9" s="1"/>
  <c r="A154" i="9" s="1"/>
  <c r="A55" i="25" l="1"/>
  <c r="A56" i="25" s="1"/>
  <c r="A57" i="25" s="1"/>
  <c r="A58" i="25" s="1"/>
  <c r="A60" i="25" s="1"/>
  <c r="A61" i="25" s="1"/>
  <c r="B63" i="25"/>
  <c r="J180" i="3"/>
  <c r="J184" i="3" s="1"/>
  <c r="O129" i="25"/>
  <c r="N130" i="25"/>
  <c r="N131" i="25" s="1"/>
  <c r="N132" i="25" s="1"/>
  <c r="N133" i="25" s="1"/>
  <c r="N134" i="25" s="1"/>
  <c r="N135" i="25" s="1"/>
  <c r="N136" i="25" s="1"/>
  <c r="N137" i="25" s="1"/>
  <c r="N138" i="25" s="1"/>
  <c r="N139" i="25" s="1"/>
  <c r="N140" i="25" s="1"/>
  <c r="N141" i="25" s="1"/>
  <c r="N142" i="25" s="1"/>
  <c r="N143" i="25" s="1"/>
  <c r="N144" i="25" s="1"/>
  <c r="J85" i="25"/>
  <c r="J94" i="25" s="1"/>
  <c r="D105" i="25" s="1"/>
  <c r="J58" i="25"/>
  <c r="D154" i="9"/>
  <c r="J23" i="3"/>
  <c r="J77" i="25"/>
  <c r="A97" i="3"/>
  <c r="C97" i="3"/>
  <c r="A156" i="9"/>
  <c r="A157" i="9" s="1"/>
  <c r="A62" i="25" l="1"/>
  <c r="B65" i="25"/>
  <c r="J189" i="3"/>
  <c r="N189" i="3"/>
  <c r="M245" i="3"/>
  <c r="M247" i="3" s="1"/>
  <c r="M121" i="25" s="1"/>
  <c r="D69" i="25"/>
  <c r="D73" i="25" s="1"/>
  <c r="J113" i="25"/>
  <c r="O130" i="25"/>
  <c r="O131" i="25"/>
  <c r="A158" i="9"/>
  <c r="A159" i="9" s="1"/>
  <c r="A160" i="9" s="1"/>
  <c r="A161" i="9" s="1"/>
  <c r="A162" i="9" s="1"/>
  <c r="A163" i="9" s="1"/>
  <c r="A164" i="9" s="1"/>
  <c r="A165" i="9" s="1"/>
  <c r="A166" i="9" s="1"/>
  <c r="A167" i="9" s="1"/>
  <c r="A168" i="9" s="1"/>
  <c r="A169" i="9" s="1"/>
  <c r="A170" i="9" s="1"/>
  <c r="A99" i="3"/>
  <c r="A100" i="3" s="1"/>
  <c r="B69" i="25" l="1"/>
  <c r="A63" i="25"/>
  <c r="A64" i="25" s="1"/>
  <c r="A65" i="25" s="1"/>
  <c r="J112" i="25"/>
  <c r="L143" i="25"/>
  <c r="L139" i="25"/>
  <c r="L135" i="25"/>
  <c r="L131" i="25"/>
  <c r="L142" i="25"/>
  <c r="L138" i="25"/>
  <c r="L134" i="25"/>
  <c r="L130" i="25"/>
  <c r="L141" i="25"/>
  <c r="L137" i="25"/>
  <c r="L133" i="25"/>
  <c r="L129" i="25"/>
  <c r="L144" i="25"/>
  <c r="L140" i="25"/>
  <c r="L136" i="25"/>
  <c r="L132" i="25"/>
  <c r="L128" i="25"/>
  <c r="J114" i="25"/>
  <c r="L127" i="25"/>
  <c r="O132" i="25"/>
  <c r="J41" i="25"/>
  <c r="J43" i="25" s="1"/>
  <c r="J78" i="25"/>
  <c r="A173" i="9"/>
  <c r="A5" i="29" s="1"/>
  <c r="A7" i="29" s="1"/>
  <c r="A9" i="29" s="1"/>
  <c r="A11" i="29" s="1"/>
  <c r="A13" i="29" s="1"/>
  <c r="D173" i="9"/>
  <c r="D170" i="9"/>
  <c r="A101" i="3"/>
  <c r="A102" i="3" s="1"/>
  <c r="A66" i="25" l="1"/>
  <c r="A67" i="25" s="1"/>
  <c r="A68" i="25" s="1"/>
  <c r="A69" i="25" s="1"/>
  <c r="A70" i="25" s="1"/>
  <c r="J76" i="25"/>
  <c r="J115" i="25"/>
  <c r="J79" i="25"/>
  <c r="O133" i="25"/>
  <c r="L145" i="25"/>
  <c r="A104" i="3"/>
  <c r="A105" i="3" s="1"/>
  <c r="D241" i="3"/>
  <c r="A14" i="29"/>
  <c r="A15" i="29" s="1"/>
  <c r="A16" i="29" s="1"/>
  <c r="A17" i="29" s="1"/>
  <c r="A18" i="29" s="1"/>
  <c r="A19" i="29" s="1"/>
  <c r="A20" i="29" s="1"/>
  <c r="A21" i="29" s="1"/>
  <c r="A22" i="29" s="1"/>
  <c r="A23" i="29" s="1"/>
  <c r="A24" i="29" s="1"/>
  <c r="A25" i="29" s="1"/>
  <c r="A26" i="29" s="1"/>
  <c r="A71" i="25" l="1"/>
  <c r="A72" i="25" s="1"/>
  <c r="C73" i="25"/>
  <c r="A73" i="25"/>
  <c r="B71" i="25"/>
  <c r="B72" i="25"/>
  <c r="B70" i="25"/>
  <c r="G144" i="25"/>
  <c r="H144" i="25" s="1"/>
  <c r="I144" i="25" s="1"/>
  <c r="G136" i="25"/>
  <c r="H136" i="25" s="1"/>
  <c r="I136" i="25" s="1"/>
  <c r="G143" i="25"/>
  <c r="H143" i="25" s="1"/>
  <c r="I143" i="25" s="1"/>
  <c r="G135" i="25"/>
  <c r="H135" i="25" s="1"/>
  <c r="I135" i="25" s="1"/>
  <c r="G142" i="25"/>
  <c r="H142" i="25" s="1"/>
  <c r="I142" i="25" s="1"/>
  <c r="G134" i="25"/>
  <c r="H134" i="25" s="1"/>
  <c r="I134" i="25" s="1"/>
  <c r="G141" i="25"/>
  <c r="H141" i="25" s="1"/>
  <c r="I141" i="25" s="1"/>
  <c r="G133" i="25"/>
  <c r="H133" i="25" s="1"/>
  <c r="I133" i="25" s="1"/>
  <c r="G137" i="25"/>
  <c r="H137" i="25" s="1"/>
  <c r="I137" i="25" s="1"/>
  <c r="G140" i="25"/>
  <c r="H140" i="25" s="1"/>
  <c r="I140" i="25" s="1"/>
  <c r="G132" i="25"/>
  <c r="H132" i="25" s="1"/>
  <c r="I132" i="25" s="1"/>
  <c r="G139" i="25"/>
  <c r="H139" i="25" s="1"/>
  <c r="I139" i="25" s="1"/>
  <c r="G131" i="25"/>
  <c r="H131" i="25" s="1"/>
  <c r="I131" i="25" s="1"/>
  <c r="G138" i="25"/>
  <c r="H138" i="25" s="1"/>
  <c r="I138" i="25" s="1"/>
  <c r="G130" i="25"/>
  <c r="H130" i="25" s="1"/>
  <c r="I130" i="25" s="1"/>
  <c r="K127" i="25"/>
  <c r="K144" i="25"/>
  <c r="K140" i="25"/>
  <c r="K136" i="25"/>
  <c r="K132" i="25"/>
  <c r="K128" i="25"/>
  <c r="K143" i="25"/>
  <c r="K139" i="25"/>
  <c r="K135" i="25"/>
  <c r="K131" i="25"/>
  <c r="K142" i="25"/>
  <c r="K138" i="25"/>
  <c r="K134" i="25"/>
  <c r="K130" i="25"/>
  <c r="K141" i="25"/>
  <c r="K137" i="25"/>
  <c r="K133" i="25"/>
  <c r="K129" i="25"/>
  <c r="G128" i="25"/>
  <c r="H128" i="25" s="1"/>
  <c r="I128" i="25" s="1"/>
  <c r="G129" i="25"/>
  <c r="G127" i="25"/>
  <c r="H127" i="25" s="1"/>
  <c r="I127" i="25" s="1"/>
  <c r="O134" i="25"/>
  <c r="D26" i="29"/>
  <c r="A106" i="3"/>
  <c r="D243" i="3"/>
  <c r="A64" i="29"/>
  <c r="A73" i="29" s="1"/>
  <c r="A80" i="29" s="1"/>
  <c r="A91" i="29" s="1"/>
  <c r="A101" i="29" s="1"/>
  <c r="A102" i="29" s="1"/>
  <c r="A103" i="29" s="1"/>
  <c r="A104" i="29" s="1"/>
  <c r="A105" i="29" s="1"/>
  <c r="A106" i="29" s="1"/>
  <c r="A107" i="29" s="1"/>
  <c r="A108" i="29" s="1"/>
  <c r="A109" i="29" s="1"/>
  <c r="A110" i="29" s="1"/>
  <c r="A111" i="29" s="1"/>
  <c r="A112" i="29" s="1"/>
  <c r="A113" i="29" s="1"/>
  <c r="A115" i="29" s="1"/>
  <c r="A123" i="29" s="1"/>
  <c r="A124" i="29" s="1"/>
  <c r="A125" i="29" s="1"/>
  <c r="A126" i="29" s="1"/>
  <c r="A127" i="29" s="1"/>
  <c r="A128" i="29" s="1"/>
  <c r="A129" i="29" s="1"/>
  <c r="A130" i="29" s="1"/>
  <c r="A9" i="38" s="1"/>
  <c r="A10" i="38" s="1"/>
  <c r="A76" i="25" l="1"/>
  <c r="E76" i="25"/>
  <c r="A11" i="38"/>
  <c r="A12" i="38" s="1"/>
  <c r="A13" i="38" s="1"/>
  <c r="A14" i="38" s="1"/>
  <c r="R134" i="25"/>
  <c r="R128" i="25"/>
  <c r="R130" i="25"/>
  <c r="R133" i="25"/>
  <c r="R127" i="25"/>
  <c r="R131" i="25"/>
  <c r="R132" i="25"/>
  <c r="H129" i="25"/>
  <c r="I129" i="25" s="1"/>
  <c r="K145" i="25"/>
  <c r="O135" i="25"/>
  <c r="R135" i="25" s="1"/>
  <c r="A107" i="3"/>
  <c r="D242" i="3"/>
  <c r="C107" i="3"/>
  <c r="A77" i="25" l="1"/>
  <c r="A78" i="25" s="1"/>
  <c r="E78" i="25"/>
  <c r="C14" i="38"/>
  <c r="A15" i="38"/>
  <c r="A16" i="38" s="1"/>
  <c r="A17" i="38" s="1"/>
  <c r="A18" i="38" s="1"/>
  <c r="R129" i="25"/>
  <c r="I145" i="25"/>
  <c r="O136" i="25"/>
  <c r="R136" i="25" s="1"/>
  <c r="A109" i="3"/>
  <c r="A111" i="3" s="1"/>
  <c r="A112" i="3" s="1"/>
  <c r="A79" i="25" l="1"/>
  <c r="A85" i="25" s="1"/>
  <c r="E79" i="25"/>
  <c r="A19" i="38"/>
  <c r="A20" i="38" s="1"/>
  <c r="A21" i="38" s="1"/>
  <c r="A22" i="38" s="1"/>
  <c r="C22" i="38"/>
  <c r="E191" i="3"/>
  <c r="J191" i="3" s="1"/>
  <c r="J194" i="3" s="1"/>
  <c r="O137" i="25"/>
  <c r="R137" i="25" s="1"/>
  <c r="A113" i="3"/>
  <c r="A114" i="3" s="1"/>
  <c r="A115" i="3" s="1"/>
  <c r="A87" i="25" l="1"/>
  <c r="A90" i="25" s="1"/>
  <c r="E113" i="25"/>
  <c r="A23" i="38"/>
  <c r="A24" i="38" s="1"/>
  <c r="A25" i="38" s="1"/>
  <c r="A26" i="38" s="1"/>
  <c r="A27" i="38" s="1"/>
  <c r="B24" i="38"/>
  <c r="R146" i="25"/>
  <c r="J15" i="3"/>
  <c r="J21" i="3" s="1"/>
  <c r="J25" i="3" s="1"/>
  <c r="E194" i="3"/>
  <c r="O138" i="25"/>
  <c r="R138" i="25" s="1"/>
  <c r="C115" i="3"/>
  <c r="A117" i="3"/>
  <c r="C117" i="3"/>
  <c r="A91" i="25" l="1"/>
  <c r="A92" i="25" s="1"/>
  <c r="A93" i="25" s="1"/>
  <c r="B99" i="25"/>
  <c r="A28" i="38"/>
  <c r="A29" i="38" s="1"/>
  <c r="A30" i="38" s="1"/>
  <c r="A31" i="38" s="1"/>
  <c r="A32" i="38" s="1"/>
  <c r="A33" i="38" s="1"/>
  <c r="O139" i="25"/>
  <c r="R139" i="25" s="1"/>
  <c r="A143" i="3"/>
  <c r="A144" i="3" s="1"/>
  <c r="A94" i="25" l="1"/>
  <c r="B94" i="25"/>
  <c r="C33" i="38"/>
  <c r="B35" i="38"/>
  <c r="A34" i="38"/>
  <c r="A35" i="38" s="1"/>
  <c r="A36" i="38" s="1"/>
  <c r="A37" i="38" s="1"/>
  <c r="A38" i="38" s="1"/>
  <c r="O140" i="25"/>
  <c r="R140" i="25" s="1"/>
  <c r="A145" i="3"/>
  <c r="A146" i="3" s="1"/>
  <c r="A147" i="3" s="1"/>
  <c r="A148" i="3" s="1"/>
  <c r="A149" i="3" s="1"/>
  <c r="A153" i="3" s="1"/>
  <c r="A96" i="25" l="1"/>
  <c r="A97" i="25" s="1"/>
  <c r="B40" i="38"/>
  <c r="A39" i="38"/>
  <c r="A40" i="38" s="1"/>
  <c r="O141" i="25"/>
  <c r="R141" i="25" s="1"/>
  <c r="C153" i="3"/>
  <c r="A155" i="3"/>
  <c r="A156" i="3" s="1"/>
  <c r="B101" i="25" l="1"/>
  <c r="A98" i="25"/>
  <c r="O142" i="25"/>
  <c r="R142" i="25" s="1"/>
  <c r="A157" i="3"/>
  <c r="A158" i="3" s="1"/>
  <c r="A159" i="3" s="1"/>
  <c r="A99" i="25" l="1"/>
  <c r="A100" i="25" s="1"/>
  <c r="O144" i="25"/>
  <c r="O143" i="25"/>
  <c r="R143" i="25" s="1"/>
  <c r="R145" i="25" s="1"/>
  <c r="R147" i="25" s="1"/>
  <c r="C159" i="3"/>
  <c r="A161" i="3"/>
  <c r="A162" i="3" s="1"/>
  <c r="A163" i="3" s="1"/>
  <c r="O145" i="25" l="1"/>
  <c r="A164" i="3"/>
  <c r="A165" i="3" s="1"/>
  <c r="A166" i="3" s="1"/>
  <c r="A167" i="3" s="1"/>
  <c r="A168" i="3" s="1"/>
  <c r="A169" i="3" s="1"/>
  <c r="C169" i="3" l="1"/>
  <c r="A171" i="3"/>
  <c r="A172" i="3" s="1"/>
  <c r="A112" i="25" l="1"/>
  <c r="E112" i="25"/>
  <c r="C176" i="3"/>
  <c r="A173" i="3"/>
  <c r="A113" i="25" l="1"/>
  <c r="A114" i="25" s="1"/>
  <c r="E114" i="25"/>
  <c r="A174" i="3"/>
  <c r="A175" i="3" s="1"/>
  <c r="A176" i="3" s="1"/>
  <c r="A115" i="25" l="1"/>
  <c r="A118" i="25" s="1"/>
  <c r="A120" i="25" s="1"/>
  <c r="A121" i="25" s="1"/>
  <c r="E115" i="25"/>
  <c r="A177" i="3"/>
  <c r="A178" i="3" s="1"/>
  <c r="A179" i="3" s="1"/>
  <c r="D181" i="3" l="1"/>
  <c r="A183" i="3"/>
  <c r="A184" i="3" s="1"/>
  <c r="A186" i="3" s="1"/>
  <c r="A187" i="3" s="1"/>
  <c r="D180" i="3" s="1"/>
  <c r="D183" i="3"/>
  <c r="D182" i="3"/>
  <c r="D184" i="3" l="1"/>
  <c r="C189" i="3"/>
  <c r="A189" i="3"/>
  <c r="A191" i="3" s="1"/>
  <c r="A194" i="3" s="1"/>
  <c r="D15" i="3" s="1"/>
  <c r="C194" i="3" l="1"/>
  <c r="A212" i="3"/>
  <c r="A214" i="3" s="1"/>
  <c r="A215" i="3" l="1"/>
  <c r="A216" i="3" s="1"/>
  <c r="A217" i="3" s="1"/>
  <c r="C219" i="3" s="1"/>
  <c r="C217" i="3" l="1"/>
  <c r="A219" i="3"/>
  <c r="A221" i="3" s="1"/>
  <c r="A222" i="3" s="1"/>
  <c r="A223" i="3" s="1"/>
  <c r="A224" i="3" l="1"/>
  <c r="A225" i="3" s="1"/>
  <c r="A226" i="3" s="1"/>
  <c r="A227" i="3" s="1"/>
  <c r="A229" i="3" s="1"/>
  <c r="A230" i="3" s="1"/>
  <c r="A231" i="3" s="1"/>
  <c r="A232" i="3" s="1"/>
  <c r="A233" i="3" l="1"/>
  <c r="A234" i="3" s="1"/>
  <c r="A235" i="3" s="1"/>
  <c r="C227" i="3"/>
  <c r="C174" i="3" l="1"/>
  <c r="C187" i="3"/>
  <c r="C235" i="3"/>
  <c r="A240" i="3"/>
  <c r="A241" i="3" s="1"/>
  <c r="A242" i="3" s="1"/>
  <c r="A243" i="3" s="1"/>
  <c r="A244" i="3" s="1"/>
  <c r="A245" i="3" s="1"/>
  <c r="A246" i="3" s="1"/>
  <c r="A247" i="3" s="1"/>
</calcChain>
</file>

<file path=xl/sharedStrings.xml><?xml version="1.0" encoding="utf-8"?>
<sst xmlns="http://schemas.openxmlformats.org/spreadsheetml/2006/main" count="2405" uniqueCount="998">
  <si>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</si>
  <si>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</si>
  <si>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Unamortized Abandoned Plant</t>
  </si>
  <si>
    <t>For the 12 months ended 12/31/____</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</si>
  <si>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</si>
  <si>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</si>
  <si>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</si>
  <si>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</si>
  <si>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</si>
  <si>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</si>
  <si>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</si>
  <si>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</si>
  <si>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</si>
  <si>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</si>
  <si>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</si>
  <si>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</si>
  <si>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</si>
  <si>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</si>
  <si>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</si>
  <si>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</si>
  <si>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</si>
  <si>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</si>
  <si>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</si>
  <si>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</si>
  <si>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</si>
  <si>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</si>
  <si>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</si>
  <si>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</si>
  <si>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</si>
  <si>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</si>
  <si>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</si>
  <si>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</si>
  <si>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</si>
  <si>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</si>
  <si>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</si>
  <si>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</si>
  <si>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</si>
  <si>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</si>
  <si>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</si>
  <si>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</si>
  <si>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</si>
  <si>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</si>
  <si>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</si>
  <si>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</si>
  <si>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</si>
  <si>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</si>
  <si>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</si>
  <si>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</si>
  <si>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</si>
  <si>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</si>
  <si>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</si>
  <si>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</si>
  <si>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</si>
  <si>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</si>
  <si>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</si>
  <si>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</si>
  <si>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</si>
  <si>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</si>
  <si>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</si>
  <si>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</si>
  <si>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</si>
  <si>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</si>
  <si>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</si>
  <si>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</si>
  <si>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</si>
  <si>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</si>
  <si>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</si>
  <si>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</si>
  <si>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</si>
  <si>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</si>
  <si>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</si>
  <si>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</si>
  <si>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</si>
  <si>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</si>
  <si>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</si>
  <si>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</si>
  <si>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</si>
  <si>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</si>
  <si>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</si>
  <si>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</si>
  <si>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</si>
  <si>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</si>
  <si>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</si>
  <si>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</si>
  <si>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</si>
  <si>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</si>
  <si>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</si>
  <si>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</si>
  <si>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</si>
  <si>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</si>
  <si>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</si>
  <si>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</si>
  <si>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</si>
  <si>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</si>
  <si>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</si>
  <si>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</si>
  <si>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</si>
  <si>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</si>
  <si>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</si>
  <si>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</si>
  <si>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</si>
  <si>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</si>
  <si>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</si>
  <si>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</si>
  <si>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</si>
  <si>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</si>
  <si>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</si>
  <si>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</si>
  <si>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</si>
  <si>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</si>
  <si>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</si>
  <si>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</si>
  <si>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</si>
  <si>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</si>
  <si>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</si>
  <si>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</si>
  <si>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</si>
  <si>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</si>
  <si>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</si>
  <si>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</si>
  <si>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</si>
  <si>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</si>
  <si>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</si>
  <si>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</si>
  <si>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</si>
  <si>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</si>
  <si>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</si>
  <si>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</si>
  <si>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</si>
  <si>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</si>
  <si>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</si>
  <si>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</si>
  <si>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</si>
  <si>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</si>
  <si>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</si>
  <si>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</si>
  <si>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</si>
  <si>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</si>
  <si>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</si>
  <si>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</si>
  <si>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</si>
  <si>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</si>
  <si>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</si>
  <si>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</si>
  <si>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</si>
  <si>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</si>
  <si>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</si>
  <si>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</si>
  <si>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</si>
  <si>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</si>
  <si>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</si>
  <si>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</si>
  <si>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</si>
  <si>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</si>
  <si>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</si>
  <si>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</si>
  <si>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</si>
  <si>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</si>
  <si>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</si>
  <si>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</si>
  <si>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</si>
  <si>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</si>
  <si>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</si>
  <si>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</si>
  <si>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</si>
  <si>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</si>
  <si>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</si>
  <si>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</si>
  <si>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</si>
  <si>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Plant in Service Worksheet</t>
  </si>
  <si>
    <t>Note 2</t>
  </si>
  <si>
    <t>Note 1</t>
  </si>
  <si>
    <t>Total Revenue Credits</t>
  </si>
  <si>
    <t>Revenues from Directly Assigned Transmission Facility Charges (Note 2)</t>
  </si>
  <si>
    <t>PBOPs</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</si>
  <si>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</si>
  <si>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</si>
  <si>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</si>
  <si>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</si>
  <si>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</si>
  <si>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</si>
  <si>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</si>
  <si>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</si>
  <si>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 xml:space="preserve">  CWIP</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</si>
  <si>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</si>
  <si>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</si>
  <si>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</si>
  <si>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</si>
  <si>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</si>
  <si>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</si>
  <si>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</si>
  <si>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</si>
  <si>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</si>
  <si>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Multi-state Workpaper</t>
  </si>
  <si>
    <t>Weighed Average</t>
  </si>
  <si>
    <t xml:space="preserve">  General and Intangible</t>
  </si>
  <si>
    <t xml:space="preserve">     PBOP expense adjustment</t>
  </si>
  <si>
    <t>Calculation of PBOP Expenses</t>
  </si>
  <si>
    <t>June</t>
  </si>
  <si>
    <t>Item</t>
  </si>
  <si>
    <t xml:space="preserve">     Less EPRI &amp; Reg. Comm. Exp. &amp; Other  Ad.  </t>
  </si>
  <si>
    <t>p323.189.b</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</si>
  <si>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</si>
  <si>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</si>
  <si>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</si>
  <si>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</si>
  <si>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</si>
  <si>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</si>
  <si>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</si>
  <si>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</si>
  <si>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</si>
  <si>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</si>
  <si>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</si>
  <si>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</si>
  <si>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</si>
  <si>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</si>
  <si>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PBOP Expense for current year</t>
  </si>
  <si>
    <t>Rent from FERC Form No. 1</t>
  </si>
  <si>
    <t>Other Electric Revenues (Note 2)</t>
  </si>
  <si>
    <t>Appendix A Line #s, Descriptions, Notes, Form 1 Page #s and Instructions</t>
  </si>
  <si>
    <t xml:space="preserve">  Account No. 255 (enter negative) (Note F)</t>
  </si>
  <si>
    <t>Attachment 7</t>
  </si>
  <si>
    <t>WAGES &amp; SALARY ALLOCATOR   (W&amp;S) (Note I)</t>
  </si>
  <si>
    <t xml:space="preserve">  (recovery of abandoned plant requires a FERC order approving the amount and recovery period)</t>
  </si>
  <si>
    <t xml:space="preserve">If the facilities associated with the revenues are not included in the formula, the revenue is shown below, but not included in the total above and explained in the Attachment 3. </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</si>
  <si>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</si>
  <si>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</si>
  <si>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</si>
  <si>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</si>
  <si>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</si>
  <si>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</si>
  <si>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</si>
  <si>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</si>
  <si>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</si>
  <si>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</si>
  <si>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</si>
  <si>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</si>
  <si>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</si>
  <si>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</si>
  <si>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</si>
  <si>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</si>
  <si>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</si>
  <si>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</si>
  <si>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</si>
  <si>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</si>
  <si>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Reserves</t>
  </si>
  <si>
    <t>Reserve 1</t>
  </si>
  <si>
    <t>Reserve 2</t>
  </si>
  <si>
    <t>Reserve 3</t>
  </si>
  <si>
    <t>Cost of Preferred Stock</t>
  </si>
  <si>
    <t>ADIT- 282</t>
  </si>
  <si>
    <t>ADIT-283</t>
  </si>
  <si>
    <t>ADIT-190</t>
  </si>
  <si>
    <t>Subtotal</t>
  </si>
  <si>
    <t>Wages &amp; Salary Allocator</t>
  </si>
  <si>
    <t>Justification</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</si>
  <si>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</si>
  <si>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</si>
  <si>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</si>
  <si>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</si>
  <si>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</si>
  <si>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</si>
  <si>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</si>
  <si>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Instructions for Account 282:</t>
  </si>
  <si>
    <t>Instructions for Account 283:</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</si>
  <si>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</si>
  <si>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</si>
  <si>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</si>
  <si>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</si>
  <si>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</si>
  <si>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</si>
  <si>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</si>
  <si>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</si>
  <si>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</si>
  <si>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Reserve 4</t>
  </si>
  <si>
    <t>…</t>
  </si>
  <si>
    <t>Attachment 2 - Cost Support</t>
  </si>
  <si>
    <t xml:space="preserve">  Unamortized Regulatory Assets</t>
  </si>
  <si>
    <t>Project Name</t>
  </si>
  <si>
    <t>Projected Annual Transmission Revenue Requirement</t>
  </si>
  <si>
    <t xml:space="preserve">  Long Term Debt  </t>
  </si>
  <si>
    <t xml:space="preserve">  Preferred Stock </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</si>
  <si>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</si>
  <si>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</si>
  <si>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</si>
  <si>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</si>
  <si>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</si>
  <si>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</si>
  <si>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</si>
  <si>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</si>
  <si>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</si>
  <si>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</si>
  <si>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</si>
  <si>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</si>
  <si>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</si>
  <si>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111.57.d</t>
  </si>
  <si>
    <t>p353._.f (enter FN1 line #)</t>
  </si>
  <si>
    <t>p200.21.c</t>
  </si>
  <si>
    <t>Total  (sum lines 3-5)</t>
  </si>
  <si>
    <t>(a)</t>
  </si>
  <si>
    <t>(b)</t>
  </si>
  <si>
    <t>ROE will be supported in the original filing and no change in ROE may be made absent a filing with FERC under FPA Section 205 or 206.</t>
  </si>
  <si>
    <t>Column b</t>
  </si>
  <si>
    <t>Column c</t>
  </si>
  <si>
    <t>p227.16</t>
  </si>
  <si>
    <t>p227.8</t>
  </si>
  <si>
    <t xml:space="preserve"> Form No.1 page</t>
  </si>
  <si>
    <t>Note:  for the projection, the prior year's actual balances will be used</t>
  </si>
  <si>
    <t>Net Revenue Requirement</t>
  </si>
  <si>
    <t>NET ADJUSTED REVENUE REQUIREMENT</t>
  </si>
  <si>
    <t>(c)</t>
  </si>
  <si>
    <t>Return and Income Taxes at Base ROE</t>
  </si>
  <si>
    <t>Base ROE and Income Taxes Carrying Charge</t>
  </si>
  <si>
    <t>Return multiplied by Rate Base (line 1 * line 6)</t>
  </si>
  <si>
    <t>Base Return and Income Taxes</t>
  </si>
  <si>
    <t>Description</t>
  </si>
  <si>
    <t>(d)</t>
  </si>
  <si>
    <t>(e)</t>
  </si>
  <si>
    <t>(f)</t>
  </si>
  <si>
    <t>(g)</t>
  </si>
  <si>
    <t>(h)</t>
  </si>
  <si>
    <t xml:space="preserve">  Common Stock </t>
  </si>
  <si>
    <t>Attachment 4</t>
  </si>
  <si>
    <t>Attachment 3 - Cost Support</t>
  </si>
  <si>
    <t>NY-ISO</t>
  </si>
  <si>
    <t>New York</t>
  </si>
  <si>
    <t>CWIP in Rate Base</t>
  </si>
  <si>
    <t>L</t>
  </si>
  <si>
    <t>Unamortized Regulatory Assets, consisting of all expenses incurred but not included in CWIP prior to the date the rate is charged to customers, is included at line 28</t>
  </si>
  <si>
    <t>Multiple state rates are weighted based on the state apportionment factors on the state income tax returns and the number of days in the year that the rates are effective (see Note F)</t>
  </si>
  <si>
    <t>(i)</t>
  </si>
  <si>
    <t>(j)</t>
  </si>
  <si>
    <t>Revenue Requirement per project including incentives</t>
  </si>
  <si>
    <t>(Line 100 - Line 101)/ Line 99</t>
  </si>
  <si>
    <t>Incentive $ (Col (b) x Col (g)</t>
  </si>
  <si>
    <t>Col (e) / .01 x Col (f)</t>
  </si>
  <si>
    <t>Incentive % Authorized by FERC</t>
  </si>
  <si>
    <t>M</t>
  </si>
  <si>
    <t>Balances exclude Asset Retirement Costs</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</si>
  <si>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</si>
  <si>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</si>
  <si>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</si>
  <si>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</si>
  <si>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</si>
  <si>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</si>
  <si>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</si>
  <si>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</si>
  <si>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</si>
  <si>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</si>
  <si>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</si>
  <si>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(Attach 3, line 153)</t>
  </si>
  <si>
    <t xml:space="preserve">  (State Income Tax Rate or Composite SIT from Attach 3)</t>
  </si>
  <si>
    <t>(Attach 3, line 155) (Note K)</t>
  </si>
  <si>
    <t xml:space="preserve">  Long Term Debt </t>
  </si>
  <si>
    <t>44a</t>
  </si>
  <si>
    <t>44b</t>
  </si>
  <si>
    <t>44c</t>
  </si>
  <si>
    <t xml:space="preserve">    Less Account 566</t>
  </si>
  <si>
    <t xml:space="preserve">    Amortization of Regulatory Assets</t>
  </si>
  <si>
    <t xml:space="preserve">    Account 566 excluding amort. of Reg Assets</t>
  </si>
  <si>
    <t>(line 44a less line 44b)</t>
  </si>
  <si>
    <t xml:space="preserve">EPRI and EEI Dues to be excluded from the formula rate </t>
  </si>
  <si>
    <t>job ID</t>
  </si>
  <si>
    <t>Construction Start Date</t>
  </si>
  <si>
    <t>Estimated in-service date</t>
  </si>
  <si>
    <t>Approval Doc. No.</t>
  </si>
  <si>
    <t>(k)</t>
  </si>
  <si>
    <t>(l)</t>
  </si>
  <si>
    <t>(m)</t>
  </si>
  <si>
    <t>(n)</t>
  </si>
  <si>
    <t>(o)</t>
  </si>
  <si>
    <t>(p)</t>
  </si>
  <si>
    <t>(q)</t>
  </si>
  <si>
    <t>(r)</t>
  </si>
  <si>
    <t>(s)</t>
  </si>
  <si>
    <t>Avg (f) through (r)</t>
  </si>
  <si>
    <t>(t)</t>
  </si>
  <si>
    <t>% approved for recovery</t>
  </si>
  <si>
    <t>(u)</t>
  </si>
  <si>
    <t>Rate Base Amnt (s) x (t)</t>
  </si>
  <si>
    <t>1b</t>
  </si>
  <si>
    <t>1c</t>
  </si>
  <si>
    <t>Total CWIP in Rate Base</t>
  </si>
  <si>
    <t>Monthly Amort Exp (b) / (c)</t>
  </si>
  <si>
    <t>Amort Periods this year</t>
  </si>
  <si>
    <t>Current Amort Expense     (d) x (e)</t>
  </si>
  <si>
    <t>Recovery Amnt Approved *</t>
  </si>
  <si>
    <t>% Allocated to Formula Rate *</t>
  </si>
  <si>
    <t>Amort Exp in Formula Rate            (f) x (g)</t>
  </si>
  <si>
    <t>(v)</t>
  </si>
  <si>
    <t>(w)</t>
  </si>
  <si>
    <t>(x)</t>
  </si>
  <si>
    <t>Avg Unamortized Balance         Sum (i) through (u) / 13</t>
  </si>
  <si>
    <t>% Approved for Rate Base *</t>
  </si>
  <si>
    <t>(y)</t>
  </si>
  <si>
    <t>Allocated to Formula Rate     (from (g))</t>
  </si>
  <si>
    <t>Rate Base Balance      (v) x (w) x (x)</t>
  </si>
  <si>
    <t>(z)</t>
  </si>
  <si>
    <t>Project Code</t>
  </si>
  <si>
    <t>(aa)</t>
  </si>
  <si>
    <t>Docket No</t>
  </si>
  <si>
    <t>* Non-zero values in these columns may only be established per FERC order</t>
  </si>
  <si>
    <t>Source (Less ARO, see Note M)</t>
  </si>
  <si>
    <t xml:space="preserve">Regulatory Assets </t>
  </si>
  <si>
    <t>3a</t>
  </si>
  <si>
    <t>3b</t>
  </si>
  <si>
    <t>3c</t>
  </si>
  <si>
    <t>3x</t>
  </si>
  <si>
    <t>Abandoned Plant</t>
  </si>
  <si>
    <t>The balances in Accounts 190, 281, 282 and 283, as adjusted by any amounts in contra accounts identified as regulatory assets or liabilities related</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</si>
  <si>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</si>
  <si>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</si>
  <si>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</si>
  <si>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</si>
  <si>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</si>
  <si>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 xml:space="preserve">(c) </t>
  </si>
  <si>
    <t xml:space="preserve">(e) </t>
  </si>
  <si>
    <t>Subaccount No.</t>
  </si>
  <si>
    <t>Item Name</t>
  </si>
  <si>
    <t>Dec. 31</t>
  </si>
  <si>
    <t>Jan. 31</t>
  </si>
  <si>
    <t>Feb. 28/29</t>
  </si>
  <si>
    <t>Mar. 31</t>
  </si>
  <si>
    <t>Jun. 30</t>
  </si>
  <si>
    <t>May 31</t>
  </si>
  <si>
    <t>Jul. 31</t>
  </si>
  <si>
    <t>Aug. 31</t>
  </si>
  <si>
    <t>Sept. 30</t>
  </si>
  <si>
    <t>Oct. 31</t>
  </si>
  <si>
    <t>Nov. 30</t>
  </si>
  <si>
    <t>2014</t>
  </si>
  <si>
    <t>2015</t>
  </si>
  <si>
    <t>Project</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</si>
  <si>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</si>
  <si>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</si>
  <si>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</si>
  <si>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</si>
  <si>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</si>
  <si>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</si>
  <si>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</si>
  <si>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</si>
  <si>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</si>
  <si>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</si>
  <si>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</si>
  <si>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Change to recovery percent in Column (t) requires FERC order</t>
  </si>
  <si>
    <t>Land Held for Future Use and Estimated Date</t>
  </si>
  <si>
    <t>Intangible Plant Detail</t>
  </si>
  <si>
    <t>Service Life</t>
  </si>
  <si>
    <t>5a</t>
  </si>
  <si>
    <t>5b</t>
  </si>
  <si>
    <t>5c</t>
  </si>
  <si>
    <t>5x</t>
  </si>
  <si>
    <t>7a</t>
  </si>
  <si>
    <t>7b</t>
  </si>
  <si>
    <t>7c</t>
  </si>
  <si>
    <t>7x</t>
  </si>
  <si>
    <t>11a</t>
  </si>
  <si>
    <t>11b</t>
  </si>
  <si>
    <t>11c</t>
  </si>
  <si>
    <t>11x</t>
  </si>
  <si>
    <t>Land Held for Future Use (LHFU)</t>
  </si>
  <si>
    <t>Expense Allocator</t>
  </si>
  <si>
    <t>Depreciation/Amortization Expense</t>
  </si>
  <si>
    <t>Gross Plant In Service (Note B)</t>
  </si>
  <si>
    <t>Column (b), Net Investment includes the Net Plant In Service, unamortized regulatory assets, unamortized abandoned plant and CWIP</t>
  </si>
  <si>
    <t>Form No.1</t>
  </si>
  <si>
    <t>Reference</t>
  </si>
  <si>
    <t>13 Month Avg.</t>
  </si>
  <si>
    <t>Col. (a)</t>
  </si>
  <si>
    <t>Col. (b)</t>
  </si>
  <si>
    <t>Col. (c)</t>
  </si>
  <si>
    <t>Col. (d)</t>
  </si>
  <si>
    <t>Col. (e)</t>
  </si>
  <si>
    <t>Col. (f)</t>
  </si>
  <si>
    <t>Col. (g)</t>
  </si>
  <si>
    <t>Col. (h)</t>
  </si>
  <si>
    <t>Col. (i)</t>
  </si>
  <si>
    <t>Col. (j)</t>
  </si>
  <si>
    <t>Col. (k)</t>
  </si>
  <si>
    <t>Col. (l)</t>
  </si>
  <si>
    <t>Col. (m)</t>
  </si>
  <si>
    <t>Col. (n)</t>
  </si>
  <si>
    <t>Acct 221 Bonds</t>
  </si>
  <si>
    <t>112.18.c,d</t>
  </si>
  <si>
    <t>Acct 223 Advances from Assoc. Companies</t>
  </si>
  <si>
    <t>112.20.c,d</t>
  </si>
  <si>
    <t>Acct 224 Other Long Term Debt</t>
  </si>
  <si>
    <t>112.21.c,d</t>
  </si>
  <si>
    <t>Less  Acct 222 Reacquired Debt</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</si>
  <si>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</si>
  <si>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</si>
  <si>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</si>
  <si>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</si>
  <si>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</si>
  <si>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</si>
  <si>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</si>
  <si>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</si>
  <si>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</si>
  <si>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</si>
  <si>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</si>
  <si>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</si>
  <si>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</si>
  <si>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</si>
  <si>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</si>
  <si>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</si>
  <si>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</si>
  <si>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</si>
  <si>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</si>
  <si>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</si>
  <si>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</si>
  <si>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</si>
  <si>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</si>
  <si>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</si>
  <si>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</si>
  <si>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</si>
  <si>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</si>
  <si>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COST OF CAPITAL</t>
  </si>
  <si>
    <t>Recovery Period Months *</t>
  </si>
  <si>
    <t>Check Sum Appendix A Line 3</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</si>
  <si>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</si>
  <si>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Carrying costs equal to the weighted cost of capital on the balance of the regulatory asset will accrue until the rate is charged to customers</t>
  </si>
  <si>
    <t xml:space="preserve">DEPRECIATION EXPENSE </t>
  </si>
  <si>
    <t>336.7.f (Note M)</t>
  </si>
  <si>
    <t>336.1.f + 336.10.f (Note M)</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</si>
  <si>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</si>
  <si>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</si>
  <si>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</si>
  <si>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</si>
  <si>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</si>
  <si>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</si>
  <si>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</si>
  <si>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</si>
  <si>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Safety advertising consists of any advertising whose primary purpose is to educate the recipient as to what is safe or is not safe.</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</si>
  <si>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</si>
  <si>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</si>
  <si>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Education advertising consists of any advertising whose primary purpose is to educate the recipient as about transmission related facts or issues</t>
  </si>
  <si>
    <t>Lobbying expenses are not allowed to be included in account 930.1</t>
  </si>
  <si>
    <t>Calculation of Intangible Accumulated Amortization</t>
  </si>
  <si>
    <t>Accumulated Intangible Amortization</t>
  </si>
  <si>
    <t>Total Accumulated Depreciation and Amortization</t>
  </si>
  <si>
    <t>Company Records</t>
  </si>
  <si>
    <t>Amort Exp in Formula Rate**            (f) x (g)</t>
  </si>
  <si>
    <t xml:space="preserve">**All amortizations of the Regulatory Asset are to be booked to Account 566 </t>
  </si>
  <si>
    <t>Amortization Expense</t>
  </si>
  <si>
    <t>Weighting</t>
  </si>
  <si>
    <t>Result</t>
  </si>
  <si>
    <t>BASE RETURN CALCULATION:</t>
  </si>
  <si>
    <t>Results</t>
  </si>
  <si>
    <t>Net Investment                                                                      (Note A)</t>
  </si>
  <si>
    <t>Column (l), Gross Plant in Service excludes Regulatory Assets, CWIP, and Abandoned Plant.</t>
  </si>
  <si>
    <t>Attachment 5</t>
  </si>
  <si>
    <t>(Attachment 3, line 175)</t>
  </si>
  <si>
    <t xml:space="preserve">Transmission plant included in OATT Ancillary Services and not otherwise excluded </t>
  </si>
  <si>
    <t>(Attachment 3, line 257)</t>
  </si>
  <si>
    <t>(Attachment 3, lines 251 &amp; 273)</t>
  </si>
  <si>
    <t>N</t>
  </si>
  <si>
    <t>Non-incentive investments are investments without ROE incentives and incentive investments are investments with ROE incentives</t>
  </si>
  <si>
    <t>Non-incentive Investments from Attachment 4 (Note N)</t>
  </si>
  <si>
    <t>Incentive Investments from Attachment 4 (Note N)</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</si>
  <si>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</si>
  <si>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</si>
  <si>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</si>
  <si>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Total Regulatory Asset in Rate Base (sum lines 1a-1x):</t>
  </si>
  <si>
    <t>Total Abandoned Plant in Rate Base (sum lines 3a-3x):</t>
  </si>
  <si>
    <t>Total LHFU in rate base (sum lines 5a-5x):</t>
  </si>
  <si>
    <t>Total  (sum lines 7a-7x)</t>
  </si>
  <si>
    <t>Total  (sum lines 9a-9x)</t>
  </si>
  <si>
    <t>Average of Columns (d) Through (p)</t>
  </si>
  <si>
    <t>Account 454 - Rent from Electric Property  (300.19.b)</t>
  </si>
  <si>
    <t>Account 456 (including 456.1) (300.21.b and 300.22.b)</t>
  </si>
  <si>
    <t>170a</t>
  </si>
  <si>
    <t>EPRI &amp; EEI Costs to be Excluded</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</si>
  <si>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</si>
  <si>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</si>
  <si>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</si>
  <si>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</si>
  <si>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</si>
  <si>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 xml:space="preserve">Source </t>
  </si>
  <si>
    <t>Total  (sum lines 11a-11x) ties to p207.5.g</t>
  </si>
  <si>
    <t>112.19 c, d enter negative</t>
  </si>
  <si>
    <t>A worksheet will be provided if there are ever any excluded transmission plant or transmission plant in OATT Ancillary Services</t>
  </si>
  <si>
    <t>(Appendix A, Line 93)</t>
  </si>
  <si>
    <t>(Appendix A, Line 91)</t>
  </si>
  <si>
    <t>(Appendix A, Line 92)</t>
  </si>
  <si>
    <t>(line 3)</t>
  </si>
  <si>
    <t>(line 4)</t>
  </si>
  <si>
    <t xml:space="preserve">  Common Stock</t>
  </si>
  <si>
    <t>(line 5 plus 100 basis points)</t>
  </si>
  <si>
    <t>(line 5 plus 1% in equity ratio))</t>
  </si>
  <si>
    <t>(line 3 minus 1% in equity ratio)</t>
  </si>
  <si>
    <t>Equity % in Capital Structure (% above base %, -% below base %)(1 equals 1%)</t>
  </si>
  <si>
    <t>The total of these additions should total the additions reported in the FERC Form No.1 on page 206, lines 48 to 56</t>
  </si>
  <si>
    <t>321.97.b</t>
  </si>
  <si>
    <t xml:space="preserve">     T=1 - {[(1 - SIT) * (1 - FIT)] / (1 - SIT * FIT * p)} =  (Appendix A, line 61)</t>
  </si>
  <si>
    <t>Source of Total Column</t>
  </si>
  <si>
    <t>Development of Base Carrying charge and Summary of Incentive and Non-Incentive Investments</t>
  </si>
  <si>
    <t>The table below  breaks out the total revenue requirement on Appendix A separately  for each investment.  The total of Column (p) must equal the amount shown on Appendix A, Line 3.</t>
  </si>
  <si>
    <t>O&amp;M, Taxes Other than Income                  (Col. (l) x Col. (n)</t>
  </si>
  <si>
    <t>Base Carrying Charge (used in Attach 4, Line 65)</t>
  </si>
  <si>
    <t>Index</t>
  </si>
  <si>
    <t>Attachment 1</t>
  </si>
  <si>
    <t>Attachment 2</t>
  </si>
  <si>
    <t>Attachment 3</t>
  </si>
  <si>
    <t>Attachment 8</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</si>
  <si>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</si>
  <si>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</si>
  <si>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</si>
  <si>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</si>
  <si>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</si>
  <si>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</si>
  <si>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</si>
  <si>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Workpapers</t>
  </si>
  <si>
    <t xml:space="preserve">Calculations showing the revenue requirement by Investment, including any Incentives, </t>
  </si>
  <si>
    <t>2016</t>
  </si>
  <si>
    <t>2106</t>
  </si>
  <si>
    <t>Apr. 30</t>
  </si>
  <si>
    <t>ADIT-282</t>
  </si>
  <si>
    <t>Return and Taxes</t>
  </si>
  <si>
    <t/>
  </si>
  <si>
    <t>(Lines 69 &amp; 71)</t>
  </si>
  <si>
    <t>Net Transmission Plant in Service</t>
  </si>
  <si>
    <t>Return and income taxes</t>
  </si>
  <si>
    <t>Depreciation and amortization</t>
  </si>
  <si>
    <t>Total O&amp;M and other taxes less amortization</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</si>
  <si>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</si>
  <si>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</si>
  <si>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</si>
  <si>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</si>
  <si>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</si>
  <si>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</si>
  <si>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</si>
  <si>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</si>
  <si>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</si>
  <si>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</si>
  <si>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</si>
  <si>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</si>
  <si>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</si>
  <si>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</si>
  <si>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</si>
  <si>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</si>
  <si>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</si>
  <si>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</si>
  <si>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</si>
  <si>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</si>
  <si>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</si>
  <si>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Note A</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</si>
  <si>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</si>
  <si>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</si>
  <si>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</si>
  <si>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</si>
  <si>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</si>
  <si>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</si>
  <si>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</si>
  <si>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</si>
  <si>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</si>
  <si>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</si>
  <si>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</si>
  <si>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</si>
  <si>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</si>
  <si>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</si>
  <si>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t>
  </si>
  <si>
    <t>Labor Related</t>
  </si>
  <si>
    <t>Plant Related</t>
  </si>
  <si>
    <t xml:space="preserve">Balance </t>
  </si>
  <si>
    <t>Month</t>
  </si>
  <si>
    <t>Beginning Balance &amp; Monthly Changes</t>
  </si>
  <si>
    <t>Projected ADIT Total</t>
  </si>
  <si>
    <t>Total Plant Allocator</t>
  </si>
  <si>
    <t>Net Plant Allocator</t>
  </si>
  <si>
    <t>Sum of Lines 1-3</t>
  </si>
  <si>
    <t>Ln</t>
  </si>
  <si>
    <t>Projection for the 12 Months Ended 12/31/____</t>
  </si>
  <si>
    <t>Attachment 6a - Accumulated Deferred Income Taxes (ADIT) Average Worksheet (Projection)</t>
  </si>
  <si>
    <t>Substantial portion, if not all, of the ADIT-282 balance is subject to proration.  Explanation must be provided for any portion of balance not subject to proration.</t>
  </si>
  <si>
    <t>Projected end of year ADIT must be based on solely on enacted tax law.  No assumptions for future estimated changes in tax law may be forecasted.</t>
  </si>
  <si>
    <t>ADIT 190-Prorated EOY Balance</t>
  </si>
  <si>
    <t>Increment</t>
  </si>
  <si>
    <r>
      <t>ADIT-190-Proration-</t>
    </r>
    <r>
      <rPr>
        <b/>
        <sz val="12"/>
        <color rgb="FFFF0000"/>
        <rFont val="Arial Narrow"/>
        <family val="2"/>
      </rPr>
      <t>Note C</t>
    </r>
  </si>
  <si>
    <t>ADIT 283-Prorated EOY Balance</t>
  </si>
  <si>
    <r>
      <t>ADIT-283-Proration-</t>
    </r>
    <r>
      <rPr>
        <b/>
        <sz val="12"/>
        <color rgb="FFFF0000"/>
        <rFont val="Arial Narrow"/>
        <family val="2"/>
      </rPr>
      <t>Note B</t>
    </r>
  </si>
  <si>
    <t>ADIT 282-Prorated EOY Balance</t>
  </si>
  <si>
    <r>
      <t>ADIT-282-Proration-</t>
    </r>
    <r>
      <rPr>
        <b/>
        <sz val="12"/>
        <color rgb="FFFF0000"/>
        <rFont val="Arial Narrow"/>
        <family val="2"/>
      </rPr>
      <t>Note A</t>
    </r>
  </si>
  <si>
    <t>Labor Proration
(d) x (j)</t>
  </si>
  <si>
    <t>Plant Proration
(d) x (h)</t>
  </si>
  <si>
    <t>Transmission Proration
(d) x (f)</t>
  </si>
  <si>
    <t>Beginning Balance/
Monthly Increment</t>
  </si>
  <si>
    <t>Weighting for Projection</t>
  </si>
  <si>
    <t>Attachment 6b - Accumulated Deferred Income Taxes (ADIT) Proration Worksheet (Projection)</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</si>
  <si>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</si>
  <si>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Amount subject to Proration</t>
  </si>
  <si>
    <t>Depreciation Items</t>
  </si>
  <si>
    <t>Gas, Prod or Other Related</t>
  </si>
  <si>
    <t>NOL Carryforward</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</si>
  <si>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</si>
  <si>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Sum of Lines 1-4</t>
  </si>
  <si>
    <t>Line 18</t>
  </si>
  <si>
    <t>Line 44</t>
  </si>
  <si>
    <t>Line 30</t>
  </si>
  <si>
    <t>For the 12 Months Ended 12/31/____</t>
  </si>
  <si>
    <t>Attachment 6c - Accumulated Deferred Income Taxes (ADIT) Worksheet (Beginning of Year)</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</si>
  <si>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</si>
  <si>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Attachment 6d - Accumulated Deferred Income Taxes (ADIT) Worksheet (End of Year)</t>
  </si>
  <si>
    <t>ADIT Total</t>
  </si>
  <si>
    <t>Total Plant &amp; Labor Related</t>
  </si>
  <si>
    <t>Attachment 6e - Accumulated Deferred Income Taxes (ADIT) Average Worksheet (True-Up)</t>
  </si>
  <si>
    <t>Attachment 6a-6e</t>
  </si>
  <si>
    <t>(Attach 3, lines 249 &amp; 270) (Note G)</t>
  </si>
  <si>
    <t>Total PBOP expenses (Note A)</t>
  </si>
  <si>
    <t>Labor dollars (total labor under PBOP Plan, Note A)</t>
  </si>
  <si>
    <t>labor expensed (labor not capitalized) in current year, 354.28.b.</t>
  </si>
  <si>
    <t>PBOP amount included in Company's O&amp;M and A&amp;G expenses included in FERC Account Nos. 500-935</t>
  </si>
  <si>
    <t>Cost per labor dollar (line 191 / line 192)</t>
  </si>
  <si>
    <t>Total Revenues (Col. (h) + (j) + (k) +(n) +(o) -(p))</t>
  </si>
  <si>
    <t xml:space="preserve">1) From Attachment 4, Column (q) for the period being trued-up </t>
  </si>
  <si>
    <t xml:space="preserve">     adjustments and reflects any Competitive Bid Concessions</t>
  </si>
  <si>
    <t>2) The "revenue received" is the total amount of revenue distributed in the True-Up Year. The amounts do not include any true-ups or prior period</t>
  </si>
  <si>
    <r>
      <t xml:space="preserve"> Utilizing </t>
    </r>
    <r>
      <rPr>
        <sz val="12"/>
        <color rgb="FF7030A0"/>
        <rFont val="Times New Roman"/>
        <family val="1"/>
      </rPr>
      <t>Appendix A</t>
    </r>
    <r>
      <rPr>
        <sz val="12"/>
        <rFont val="Times New Roman"/>
        <family val="1"/>
      </rPr>
      <t xml:space="preserve"> Data</t>
    </r>
  </si>
  <si>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</si>
  <si>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</si>
  <si>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</si>
  <si>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</si>
  <si>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</si>
  <si>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Attachment 8- Workpapers</t>
  </si>
  <si>
    <t>Line 42 removes all EEI and EPRI research, development and demonstration expenses and NEET NY will not participate in EEI or EPRI.</t>
  </si>
  <si>
    <t xml:space="preserve">     Less Account 565</t>
  </si>
  <si>
    <t>321.96.b</t>
  </si>
  <si>
    <t xml:space="preserve">     T=1 - {[(1 - SIT) * (1 - FIT)] / (1 - SIT * FIT * p))} =</t>
  </si>
  <si>
    <t>Project Worksheet</t>
  </si>
  <si>
    <t>NextEra Energy Transmission New York, Inc.</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</si>
  <si>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</si>
  <si>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</si>
  <si>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</si>
  <si>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</si>
  <si>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</si>
  <si>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350.2</t>
  </si>
  <si>
    <t>352</t>
  </si>
  <si>
    <t>353</t>
  </si>
  <si>
    <r>
      <rPr>
        <sz val="12"/>
        <color indexed="8"/>
        <rFont val="Arial Narrow"/>
        <family val="2"/>
      </rPr>
      <t>355</t>
    </r>
    <r>
      <rPr>
        <sz val="12"/>
        <rFont val="Arial Narrow"/>
        <family val="2"/>
      </rPr>
      <t xml:space="preserve"> </t>
    </r>
  </si>
  <si>
    <r>
      <rPr>
        <sz val="12"/>
        <color indexed="8"/>
        <rFont val="Arial Narrow"/>
        <family val="2"/>
      </rPr>
      <t>356</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</si>
  <si>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</si>
  <si>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</si>
  <si>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359</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</si>
  <si>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</si>
  <si>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</si>
  <si>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</si>
  <si>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394</t>
    </r>
    <r>
      <rPr>
        <sz val="12"/>
        <rFont val="Arial Narrow"/>
        <family val="2"/>
      </rPr>
      <t xml:space="preserve"> </t>
    </r>
  </si>
  <si>
    <r>
      <rPr>
        <sz val="12"/>
        <color indexed="8"/>
        <rFont val="Arial Narrow"/>
        <family val="2"/>
      </rPr>
      <t>395</t>
    </r>
    <r>
      <rPr>
        <sz val="12"/>
        <rFont val="Arial Narrow"/>
        <family val="2"/>
      </rPr>
      <t xml:space="preserve"> </t>
    </r>
  </si>
  <si>
    <t>397</t>
  </si>
  <si>
    <r>
      <t xml:space="preserve"> </t>
    </r>
    <r>
      <rPr>
        <sz val="12"/>
        <color indexed="8"/>
        <rFont val="Arial Narrow"/>
        <family val="2"/>
      </rPr>
      <t>398</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</si>
  <si>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</si>
  <si>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</si>
  <si>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</si>
  <si>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</si>
  <si>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</si>
  <si>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</si>
  <si>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</si>
  <si>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</si>
  <si>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</si>
  <si>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</si>
  <si>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</si>
  <si>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</si>
  <si>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</si>
  <si>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TRANSMISSION PLANT INCLUDED IN ISO RATES</t>
  </si>
  <si>
    <t>Line 43 reflects all Regulatory Commission Expenses directly related to transmission service, ISO filings, or transmission siting itemized at 351.h</t>
  </si>
  <si>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</si>
  <si>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</si>
  <si>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</si>
  <si>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PBOP Adjustment (line 195 - line 196)</t>
  </si>
  <si>
    <t>Amortized Investment Tax Credit (Attachment 4, line 14)</t>
  </si>
  <si>
    <t>(Attachment 5, line 3, col. G)</t>
  </si>
  <si>
    <t>Source</t>
  </si>
  <si>
    <t>(Attach 2, lines 45 + 60)</t>
  </si>
  <si>
    <t>(If line 7&gt;0, GP= line 10 column 5 / line 10 column 3.  If line 7=0, GP=0)</t>
  </si>
  <si>
    <t>(Attach 2, lines 121 + 136</t>
  </si>
  <si>
    <t>(If line 19&gt;0, NP= line 22, column 5 / line 22, column 3.  If line 19=0, NP=0)</t>
  </si>
  <si>
    <t xml:space="preserve">(Attach 8, line 8, col.u)  </t>
  </si>
  <si>
    <t>(Attach 8, line 2, col. y)  (Note L)</t>
  </si>
  <si>
    <t>(Attach 8, line 4, col. y) (Note K)</t>
  </si>
  <si>
    <t>(1/8 * (Line 45  less Line 44b)</t>
  </si>
  <si>
    <t>(Attach 3, line 197, col. b)</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</si>
  <si>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</si>
  <si>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</si>
  <si>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</si>
  <si>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</si>
  <si>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</si>
  <si>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</si>
  <si>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</si>
  <si>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</si>
  <si>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</si>
  <si>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</si>
  <si>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</si>
  <si>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</si>
  <si>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</si>
  <si>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(A)</t>
  </si>
  <si>
    <t>(B)</t>
  </si>
  <si>
    <t>C (Col A-Col B)</t>
  </si>
  <si>
    <t>C (Col A+Col B)</t>
  </si>
  <si>
    <t>ADIT-282 (enter negative)</t>
  </si>
  <si>
    <t>ADIT-283 (enter negative)</t>
  </si>
  <si>
    <t>Wages &amp; Salary Allocator (sum lines 1-3 for each column)</t>
  </si>
  <si>
    <t>Enter as negative Appendix A, page 2, line 24</t>
  </si>
  <si>
    <t>(Sum Col. B, C &amp; D)</t>
  </si>
  <si>
    <t>Uses a 365 day calendar year.</t>
  </si>
  <si>
    <t>Subtotal - p234.b</t>
  </si>
  <si>
    <t xml:space="preserve">Subtotal - p274.b </t>
  </si>
  <si>
    <t xml:space="preserve">Subtotal - p276.b  </t>
  </si>
  <si>
    <t>Subtotal - p234.c</t>
  </si>
  <si>
    <t xml:space="preserve">Subtotal - p275.k </t>
  </si>
  <si>
    <t xml:space="preserve">Subtotal - p277.k  </t>
  </si>
  <si>
    <t>Appendix A, line 22</t>
  </si>
  <si>
    <t xml:space="preserve">   to FASB 106 or 109. Balance of Account 255 is reduced by prior flow throughs and excluded if the utility chose</t>
  </si>
  <si>
    <t>Cash Working Capital assigned to transmission is one-eighth of O&amp;M allocated to transmission minus the amortization of any Regulatory Asset.</t>
  </si>
  <si>
    <t xml:space="preserve">Lines 191-192 cannot change absent approval or acceptance by FERC in a separate proceeding. </t>
  </si>
  <si>
    <t>Depreciation by Month</t>
  </si>
  <si>
    <t>Monthly</t>
  </si>
  <si>
    <t xml:space="preserve">Book </t>
  </si>
  <si>
    <t>Tax</t>
  </si>
  <si>
    <t>Difference</t>
  </si>
  <si>
    <t>Tax Rate</t>
  </si>
  <si>
    <t>Activity</t>
  </si>
  <si>
    <t>ROE Base (From Appendix A, line 94)</t>
  </si>
  <si>
    <t>Project Specific Regulatory Assets</t>
  </si>
  <si>
    <t>[Appendix A, lines 45 and 59, less Appendix A, line 44b (project specific) / Gross Transmission Plant In Service Column (l).  If Gross Transmission Plant is zero, then the Expense Allocator should be zero] (Note B)</t>
  </si>
  <si>
    <t>(Attach 8, line 6, column q)</t>
  </si>
  <si>
    <t>(Attach 3, line 189, column C)</t>
  </si>
  <si>
    <t xml:space="preserve">B </t>
  </si>
  <si>
    <t>(Attach 3, line 170, column B)</t>
  </si>
  <si>
    <t>(Attach 8, line 2, column h)</t>
  </si>
  <si>
    <t xml:space="preserve">  ADIT                                                           (Attach 6a proj., line 8, Column E or Attach 6e True-up - line 8, column E)</t>
  </si>
  <si>
    <t xml:space="preserve">Line 39 or Line 41 and thus Line 45 shall include any NYISO charges other than penalties, including but not limited to administrative costs.  </t>
  </si>
  <si>
    <t xml:space="preserve">  rate base, must reduce its income tax expense by the amount of the Amortized Investment Tax Credit (266.8.f)</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</si>
  <si>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</si>
  <si>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Attachment 8, line 4, col. (h)</t>
  </si>
  <si>
    <t>Attachment 8, line 4, col. (v)</t>
  </si>
  <si>
    <t>sum line 176 to 188 divided by 13</t>
  </si>
  <si>
    <t>Base Carrying Charge</t>
  </si>
  <si>
    <t>Line 103 Appendix A</t>
  </si>
  <si>
    <t>The source of the amounts from the Actuary Study supporting the numbers in Line 2 and 3 is -</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</si>
  <si>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</si>
  <si>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</si>
  <si>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O</t>
  </si>
  <si>
    <t>(Attach 3, line 170a, col. h)  (Note O)</t>
  </si>
  <si>
    <t xml:space="preserve">Incentive Return and Income Tax and Competitive Bid Concessions for Projects </t>
  </si>
  <si>
    <t>Difference (must be equal to zero)</t>
  </si>
  <si>
    <t xml:space="preserve">  multiplied by (1/1-T).  Excess Deferred Income Taxes reduce income tax expense by the amount of the expense multiplied by (1/1-T).</t>
  </si>
  <si>
    <t>(line 193 * line 194)</t>
  </si>
  <si>
    <t>26a</t>
  </si>
  <si>
    <t xml:space="preserve">  Unamortized portion of lumpsum lease payment</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</si>
  <si>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</si>
  <si>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</si>
  <si>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P</t>
  </si>
  <si>
    <t>(Note P)</t>
  </si>
  <si>
    <t>Long Term Debt (3):</t>
  </si>
  <si>
    <t>Cost of Debt (3)</t>
  </si>
  <si>
    <t>Note 3.  In the event there is a construction loan, line 222 will also include the outstanding amounts associated with any short term construction financing, prior to the issuance of long term debt.</t>
  </si>
  <si>
    <r>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
    </r>
    <r>
      <rPr>
        <b/>
        <sz val="14"/>
        <color rgb="FFFF0000"/>
        <rFont val="Arial Narrow"/>
        <family val="2"/>
      </rPr>
      <t xml:space="preserve">The capital structure and cost of debt will be the weighted for the year if the first debt is obtained or first project is placed into service midyear using the weighting setforth in Note G. </t>
    </r>
  </si>
  <si>
    <t>Docket Nos. ER16-2719, ER18-125</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</si>
  <si>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Times New Roman"/>
        <family val="1"/>
      </rPr>
      <t>Empire Third Party Costs</t>
    </r>
    <r>
      <rPr>
        <sz val="12"/>
        <rFont val="Times New Roman"/>
        <family val="1"/>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t>
    </r>
    <r>
      <rPr>
        <u/>
        <sz val="12"/>
        <rFont val="Times New Roman"/>
        <family val="1"/>
      </rPr>
      <t>Project Development Costs</t>
    </r>
    <r>
      <rPr>
        <sz val="12"/>
        <rFont val="Times New Roman"/>
        <family val="1"/>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Times New Roman"/>
        <family val="1"/>
      </rPr>
      <t>Cost Cap</t>
    </r>
    <r>
      <rPr>
        <sz val="12"/>
        <rFont val="Times New Roman"/>
        <family val="1"/>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</si>
  <si>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Empire State Line Project - 100 BP ROE Adder and Cost Cap</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</si>
  <si>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</si>
  <si>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</si>
  <si>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</si>
  <si>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</si>
  <si>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</si>
  <si>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</si>
  <si>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</si>
  <si>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0.17%</t>
  </si>
  <si>
    <t>0.30%</t>
  </si>
  <si>
    <t>0.45%</t>
  </si>
  <si>
    <t>0.62%</t>
  </si>
  <si>
    <t>0.71%</t>
  </si>
  <si>
    <t>&gt;5% to &lt;=10%</t>
  </si>
  <si>
    <t>&gt;10% to &lt;=15%</t>
  </si>
  <si>
    <t>&gt;15% to &lt;=20%</t>
  </si>
  <si>
    <t>&gt;25%</t>
  </si>
  <si>
    <t>&gt;20% to &lt;=25%</t>
  </si>
  <si>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</si>
  <si>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Empire State Line Project - Unforeseeable Costs</t>
  </si>
  <si>
    <t>Empire State Line Project - Cost Containment Mechanism</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</si>
  <si>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NEET NY will provide updates of Unforeseeable Costs as part of project cost updates in its annual June informational filing, including information demonstrating how such costs were determined to be Unforeseeable Costs.</t>
  </si>
  <si>
    <t>For the 12 Months Ended 12/31/______</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</si>
  <si>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</si>
  <si>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</si>
  <si>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</si>
  <si>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</si>
  <si>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</si>
  <si>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</si>
  <si>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</si>
  <si>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</si>
  <si>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</si>
  <si>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</si>
  <si>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</si>
  <si>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</si>
  <si>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Attachment 6f - Accumulated Deferred Income Taxes (ADIT) Proration Worksheet (True-up)</t>
  </si>
  <si>
    <t>For  the 12 months ended 12/31/2021</t>
  </si>
  <si>
    <t>100 Basis Point Incentive Return multiplied by Rate Base (line 22 * line 27)</t>
  </si>
  <si>
    <t>Total  (sum lines 46-48)</t>
  </si>
  <si>
    <t>Line 43</t>
  </si>
  <si>
    <t>Impact of Equity Component of Capital Structure(Col (b) x (i) x Line 65</t>
  </si>
  <si>
    <t>Base Return and Tax (Line 68 x Col (b)</t>
  </si>
  <si>
    <t>Expense Allocator    (line 67)</t>
  </si>
  <si>
    <t>69a</t>
  </si>
  <si>
    <t>69b</t>
  </si>
  <si>
    <t>69c</t>
  </si>
  <si>
    <t>(Attach 4, line 70, cols. h, j &amp; less p)</t>
  </si>
  <si>
    <t>Prorated EOY Balance (Attach 6b, Line 14)</t>
  </si>
  <si>
    <t>Prorated EOY Balance (Attach 6b, Line 42)</t>
  </si>
  <si>
    <t>Prorated EOY Balance (Attach 6f, Line 14)</t>
  </si>
  <si>
    <t>Income Tax Adjustments</t>
  </si>
  <si>
    <t>Sum of Line 1 sub-items</t>
  </si>
  <si>
    <t>(Note 1)</t>
  </si>
  <si>
    <t>Notes:</t>
  </si>
  <si>
    <t>Q</t>
  </si>
  <si>
    <t>Total Tax adjustment for Permanent Differences (Appendix A, Note Q)</t>
  </si>
  <si>
    <t>December 31, 2021</t>
  </si>
  <si>
    <t>R</t>
  </si>
  <si>
    <t>Attachment 9 - Income Tax Adjustment</t>
  </si>
  <si>
    <t>(Excess)/Deficient Deferred Income Tax Adjustment</t>
  </si>
  <si>
    <t>(Attach 9, line 1, column (b))</t>
  </si>
  <si>
    <t>(Attach 9, lines 2 &amp; 3, column (b))</t>
  </si>
  <si>
    <t>Permanent Differences, including AFUDC Equity (Note R)</t>
  </si>
  <si>
    <t>(Excess)/Deficient Deferred Income Taxes (Note Q)</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</si>
  <si>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9. The income tax impacts of these permmanent differences are determined in page 3, line 68, column 3.</t>
  </si>
  <si>
    <t>Includes the amortization of any excess/deficient deferred income taxes resulting from changes to income tax laws, income tax rates (including changes in apportionment) and other actions taken by a taxing authority. Excess and deficient deferred income taxes will reduce or increase tax expense by the amount of the excess or deficiency multiplied by (1/1-T) (page 3, line 67, column 3).</t>
  </si>
  <si>
    <t>Tax adjustment for AFUDC Equity (Appendix A, Note R)</t>
  </si>
  <si>
    <t>Tax Adjustment for Meals &amp; Entertainment (Appendix A, Note R)</t>
  </si>
  <si>
    <t>Amortized Excess Deferred Taxes (enter negative) (Appendix A, note Q)</t>
  </si>
  <si>
    <t>Amortized Deficient Deferred Taxes (Appendix A, note Q)</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</si>
  <si>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Amortization shall be over the estimated useful life of the underlying assets.</t>
  </si>
  <si>
    <t>Input to Appendix A, page 3, line 67</t>
  </si>
  <si>
    <t>Tax Effect of Permanent Differences Tax Adjustment</t>
  </si>
  <si>
    <t>Permanent Differences, including AFUDC Equity (Attach 9, line 1, column (b))(Appendix A, note R)</t>
  </si>
  <si>
    <t>Input to Appendix A, page 3, line 68 and Attachment 4, line 16</t>
  </si>
  <si>
    <t>(Excess)/Deficient Deferred Income Taxes (Attach 9, lines 2 &amp; 3, column (b))(Appendix A, note Q)</t>
  </si>
  <si>
    <t>Fee Land</t>
  </si>
  <si>
    <r>
      <rPr>
        <sz val="12"/>
        <color indexed="8"/>
        <rFont val="Arial Narrow"/>
        <family val="2"/>
      </rPr>
      <t>Land Rights</t>
    </r>
    <r>
      <rPr>
        <sz val="12"/>
        <rFont val="Arial Narrow"/>
        <family val="2"/>
      </rPr>
      <t xml:space="preserve"> </t>
    </r>
  </si>
  <si>
    <r>
      <rPr>
        <sz val="12"/>
        <color indexed="8"/>
        <rFont val="Arial Narrow"/>
        <family val="2"/>
      </rPr>
      <t>Structures and Improvements</t>
    </r>
    <r>
      <rPr>
        <sz val="12"/>
        <rFont val="Arial Narrow"/>
        <family val="2"/>
      </rPr>
      <t xml:space="preserve"> </t>
    </r>
  </si>
  <si>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</si>
  <si>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</si>
  <si>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rPr>
        <sz val="12"/>
        <color indexed="8"/>
        <rFont val="Arial Narrow"/>
        <family val="2"/>
      </rPr>
      <t>Towers and Fixtures</t>
    </r>
    <r>
      <rPr>
        <sz val="12"/>
        <rFont val="Arial Narrow"/>
        <family val="2"/>
      </rPr>
      <t xml:space="preserve"> </t>
    </r>
  </si>
  <si>
    <t>Poles and Fixtures</t>
  </si>
  <si>
    <r>
      <rPr>
        <sz val="12"/>
        <color indexed="8"/>
        <rFont val="Arial Narrow"/>
        <family val="2"/>
      </rPr>
      <t>Overhead Conductor and Devices</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</si>
  <si>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</si>
  <si>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</si>
  <si>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Roads and Trails</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</si>
  <si>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</si>
  <si>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Office Furniture &amp; Equipment</t>
    </r>
    <r>
      <rPr>
        <sz val="12"/>
        <rFont val="Arial Narrow"/>
        <family val="2"/>
      </rPr>
      <t xml:space="preserve"> </t>
    </r>
  </si>
  <si>
    <t>392.20</t>
  </si>
  <si>
    <t>Light Trucks</t>
  </si>
  <si>
    <t>392.30</t>
  </si>
  <si>
    <t>Heavy Trucks</t>
  </si>
  <si>
    <t>392.40</t>
  </si>
  <si>
    <t>Tractor Trailers</t>
  </si>
  <si>
    <t>392.90</t>
  </si>
  <si>
    <t>Trailers</t>
  </si>
  <si>
    <r>
      <rPr>
        <sz val="12"/>
        <color indexed="8"/>
        <rFont val="Arial Narrow"/>
        <family val="2"/>
      </rPr>
      <t>Tools, Shop &amp; Garage Equipment</t>
    </r>
    <r>
      <rPr>
        <sz val="12"/>
        <rFont val="Arial Narrow"/>
        <family val="2"/>
      </rPr>
      <t xml:space="preserve"> </t>
    </r>
  </si>
  <si>
    <r>
      <rPr>
        <sz val="12"/>
        <color indexed="8"/>
        <rFont val="Arial Narrow"/>
        <family val="2"/>
      </rPr>
      <t>Laboratory Equipment</t>
    </r>
    <r>
      <rPr>
        <sz val="12"/>
        <rFont val="Arial Narrow"/>
        <family val="2"/>
      </rPr>
      <t xml:space="preserve"> </t>
    </r>
  </si>
  <si>
    <r>
      <rPr>
        <sz val="12"/>
        <color indexed="8"/>
        <rFont val="Arial Narrow"/>
        <family val="2"/>
      </rPr>
      <t>Communication Equipment</t>
    </r>
    <r>
      <rPr>
        <sz val="12"/>
        <rFont val="Arial Narrow"/>
        <family val="2"/>
      </rPr>
      <t xml:space="preserve"> </t>
    </r>
  </si>
  <si>
    <r>
      <rPr>
        <sz val="12"/>
        <color indexed="8"/>
        <rFont val="Arial Narrow"/>
        <family val="2"/>
      </rPr>
      <t>Miscellaneous Equipment</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</si>
  <si>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</si>
  <si>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</si>
  <si>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</si>
  <si>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</si>
  <si>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t>Interconnection Equipment</t>
  </si>
  <si>
    <r>
      <rPr>
        <sz val="12"/>
        <color indexed="8"/>
        <rFont val="Arial Narrow"/>
        <family val="2"/>
      </rPr>
      <t>Transmission facility Contributions in Aid of Construction</t>
    </r>
    <r>
      <rPr>
        <sz val="12"/>
        <rFont val="Arial Narrow"/>
        <family val="2"/>
      </rPr>
      <t xml:space="preserve"> </t>
    </r>
  </si>
  <si>
    <t>Automobiles</t>
  </si>
  <si>
    <t>392.10</t>
  </si>
  <si>
    <t xml:space="preserve">393 </t>
  </si>
  <si>
    <t xml:space="preserve">Stores Equipment </t>
  </si>
  <si>
    <t>6.10.9.2.1NextEra Energy Transmission New York, Inc. Formula Rate Template</t>
  </si>
  <si>
    <t>Prorated EOY Balance (Attach 6b, Line 28)</t>
  </si>
  <si>
    <t>Actual Balance, BOY (Attach 6c, Line 30)</t>
  </si>
  <si>
    <t>Actual Balance, BOY, Prorated items (Attach 6c, Line 26)</t>
  </si>
  <si>
    <t>Actual Balance, EOY (Attach 6d, Line 30)</t>
  </si>
  <si>
    <t>Actual Balance, EOY Prorated (Attach 6d, Line 26)</t>
  </si>
  <si>
    <t>Actual Balance, BOY (Attach 6c, Line 44)</t>
  </si>
  <si>
    <t>Actual Balance, BOY, Prorated items (Attach 6c, Line 40)</t>
  </si>
  <si>
    <t>Actual Balance, EOY (Attach 6d, Line 44)</t>
  </si>
  <si>
    <t>Actual Balance, EOY Prorated (Attach 6d, Line 40)</t>
  </si>
  <si>
    <t>Actual Balance, BOY (Attach 6c, Line 18)</t>
  </si>
  <si>
    <t>Actual Balance, BOY, Prorated items (Attach 6c, Line 14)</t>
  </si>
  <si>
    <t>Actual Balance, EOY (Attach 6d, Line 18)</t>
  </si>
  <si>
    <t>Actual Balance, EOY Prorated (Attach 6d, Line 14)</t>
  </si>
  <si>
    <t>Balance (Attach 6c, Line 40)</t>
  </si>
  <si>
    <t>Balance (Attach 6c, Line 26)</t>
  </si>
  <si>
    <t>Balance (Attach 6c, Line 14)</t>
  </si>
  <si>
    <t>Appendix A, line 91</t>
  </si>
  <si>
    <t>Prorated EOY Balance (Attach 6f, Line 42)</t>
  </si>
  <si>
    <t>Prorated EOY Balance (Attach 6f, Line 28)</t>
  </si>
  <si>
    <t>Only amounts in ADIT-283 relating to accelerated depreciation, if applicable, are subject to proration.  See Line 44 in Attach 6c and 6d.</t>
  </si>
  <si>
    <t>Only amounts in ADIT-190 related to NOL carryforwards resulting from accelerated depreciation, if applicable, are subject to proration.  See Line 18 in Attach 6c and 6d.</t>
  </si>
  <si>
    <r>
      <t xml:space="preserve">Balance (Attach 6c, Line 30) </t>
    </r>
    <r>
      <rPr>
        <b/>
        <sz val="10"/>
        <color rgb="FFFF0000"/>
        <rFont val="Times New Roman"/>
        <family val="1"/>
      </rPr>
      <t>Note D</t>
    </r>
  </si>
  <si>
    <r>
      <t xml:space="preserve">Balance (Attach 6c, Line 44) </t>
    </r>
    <r>
      <rPr>
        <b/>
        <sz val="10"/>
        <color rgb="FFFF0000"/>
        <rFont val="Times New Roman"/>
        <family val="1"/>
      </rPr>
      <t>Note D</t>
    </r>
  </si>
  <si>
    <r>
      <t xml:space="preserve">Balance (Attach 6c, Line 18) </t>
    </r>
    <r>
      <rPr>
        <b/>
        <sz val="10"/>
        <color rgb="FFFF0000"/>
        <rFont val="Times New Roman"/>
        <family val="1"/>
      </rPr>
      <t>Note D</t>
    </r>
  </si>
  <si>
    <t>Beginning balances in column (g) are referenced to the original projection tab 6b-ADIT Projection Proration as the original projection proration amounts are necessary to properly calculate columns ( e) through (g).</t>
  </si>
  <si>
    <t>Line 16</t>
  </si>
  <si>
    <t>Line 24</t>
  </si>
  <si>
    <t>Line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</si>
</sst>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_);_(* \(#,##0.000\);_(* &quot;-&quot;??_);_(@_)"/>
    <numFmt numFmtId="179" formatCode="_(* #,##0.0000_);_(* \(#,##0.0000\);_(* &quot;-&quot;??_);_(@_)"/>
    <numFmt numFmtId="180" formatCode="_(* #,##0.0_);_(* \(#,##0.0\);_(* &quot;-&quot;??_);_(@_)"/>
    <numFmt numFmtId="181" formatCode="#,##0.0_);\(#,##0.0\)"/>
    <numFmt numFmtId="182" formatCode="#,##0.0\ ;\(#,##0.0\)"/>
    <numFmt numFmtId="183" formatCode="#,##0_);[Red]\(#,##0\);&quot;-&quot;"/>
    <numFmt numFmtId="184" formatCode="_-* #,##0_-;\-* #,##0_-;_-* &quot;-&quot;_-;_-@_-"/>
    <numFmt numFmtId="185" formatCode="_-* #,##0.00_-;\-* #,##0.00_-;_-* &quot;-&quot;??_-;_-@_-"/>
    <numFmt numFmtId="186" formatCode="_(* #,##0_);_(* \(#,##0\);_(* &quot;0&quot;_);_(@_)"/>
    <numFmt numFmtId="187" formatCode="&quot;$&quot;_(#,##0.00_);&quot;$&quot;\(#,##0.00\)"/>
    <numFmt numFmtId="188" formatCode="_-&quot;$&quot;* #,##0.0_-;\-&quot;$&quot;* #,##0.0_-;_-&quot;$&quot;* &quot;-&quot;??_-;_-@_-"/>
    <numFmt numFmtId="189" formatCode="#,##0.0_)\x;\(#,##0.0\)\x"/>
    <numFmt numFmtId="190" formatCode="#,##0.0_)_x;\(#,##0.0\)_x"/>
    <numFmt numFmtId="191" formatCode="0.0_)\%;\(0.0\)\%"/>
    <numFmt numFmtId="192" formatCode="_-* #,##0.000_-;\-* #,##0.000_-;_-* &quot;-&quot;??_-;_-@_-"/>
    <numFmt numFmtId="193" formatCode="#,##0.0_)_%;\(#,##0.0\)_%"/>
    <numFmt numFmtId="194" formatCode="_(&quot;$&quot;* #,##0.0_);_(&quot;$&quot;* \(#,##0.0\);_(&quot;$&quot;* &quot;-&quot;?_);_(@_)"/>
    <numFmt numFmtId="195" formatCode="\£\ #,##0_);[Red]\(\£\ #,##0\)"/>
    <numFmt numFmtId="196" formatCode="#,##0.00;[Red]\(#,##0.00\);\-"/>
    <numFmt numFmtId="197" formatCode="\¥\ #,##0_);[Red]\(\¥\ #,##0\)"/>
    <numFmt numFmtId="198" formatCode="#,##0;\(#,##0\)"/>
    <numFmt numFmtId="199" formatCode="0;[Red]\(0\);\-"/>
    <numFmt numFmtId="200" formatCode="#,##0;[Red]\(#,##0\);\-"/>
    <numFmt numFmtId="201" formatCode="0.0;\(0.0\);\-"/>
    <numFmt numFmtId="202" formatCode="0.00;\(0.00\);\-"/>
    <numFmt numFmtId="203" formatCode="0.00;[Red]\(0.00\);\-"/>
    <numFmt numFmtId="204" formatCode="0.000;\(0.000\);\-"/>
    <numFmt numFmtId="205" formatCode="m\-d\-yy"/>
    <numFmt numFmtId="206" formatCode="_ &quot;R&quot;\ * #,##0_ ;_ &quot;R&quot;\ * \-#,##0_ ;_ &quot;R&quot;\ * &quot;-&quot;_ ;_ @_ "/>
    <numFmt numFmtId="207" formatCode="dd/mm/yyyy"/>
    <numFmt numFmtId="208" formatCode="#,##0_-;\(#,##0\);&quot;-&quot;"/>
    <numFmt numFmtId="209" formatCode="0.0\ \x;\(0.0\)\x;&quot;-&quot;"/>
    <numFmt numFmtId="210" formatCode="0.0%;\(0.0\)%"/>
    <numFmt numFmtId="211" formatCode="\•\ \ @"/>
    <numFmt numFmtId="212" formatCode="_-* #,##0_-;* \(#,##0\)_-;_-@_-"/>
    <numFmt numFmtId="213" formatCode="0.000_)"/>
    <numFmt numFmtId="214" formatCode="#,##0.0;[Red]\(#,##0.0\);\-"/>
    <numFmt numFmtId="215" formatCode="#,##0.000;[Red]\(#,##0.000\);\-"/>
    <numFmt numFmtId="216" formatCode="#,##0_%_);\(#,##0\)_%;**;@_%_)"/>
    <numFmt numFmtId="217" formatCode="0.0_x_)_);&quot;NM&quot;_x_)_);0.0_x_)_);@_%_)"/>
    <numFmt numFmtId="218" formatCode="0.0\ \x;\(0.0\ \x\)"/>
    <numFmt numFmtId="219" formatCode="0.0_ ;\(0.0\)_ \ "/>
    <numFmt numFmtId="220" formatCode="General_)"/>
    <numFmt numFmtId="221" formatCode="m/d"/>
    <numFmt numFmtId="222" formatCode="0.0\ \ \x\ ;\(0.0\)\ \ \x\ "/>
    <numFmt numFmtId="223" formatCode="\ \ _•\–\ \ \ \ @"/>
    <numFmt numFmtId="224" formatCode="&quot;$&quot;#,##0.0;[Red]&quot;$&quot;#,##0.0"/>
    <numFmt numFmtId="225" formatCode="d\-mmm\-yyyy"/>
    <numFmt numFmtId="226" formatCode="0.00,,;[Red]\(0.00,,\);\-"/>
    <numFmt numFmtId="227" formatCode="_-[$€-2]* #,##0.00_-;\-[$€-2]* #,##0.00_-;_-[$€-2]* &quot;-&quot;??_-"/>
    <numFmt numFmtId="228" formatCode="[Magenta]&quot;Err&quot;;[Magenta]&quot;Err&quot;;[Blue]&quot;OK&quot;"/>
    <numFmt numFmtId="229" formatCode="General\ &quot;.&quot;"/>
    <numFmt numFmtId="230" formatCode="#,##0_);[Red]\(#,##0\);\-_)"/>
    <numFmt numFmtId="231" formatCode="0.0_)%;[Red]\(0.0%\);0.0_)%"/>
    <numFmt numFmtId="232" formatCode="[Red][&gt;1]&quot;&gt;100 %&quot;;[Red]\(0.0%\);0.0_)%"/>
    <numFmt numFmtId="233" formatCode="0.00_)"/>
    <numFmt numFmtId="234" formatCode="_-* #,##0_-;\-* #,##0_-;_-* &quot;-&quot;??_-;_-@_-"/>
    <numFmt numFmtId="235" formatCode="0.0\x"/>
    <numFmt numFmtId="236" formatCode="0.0\ \x"/>
    <numFmt numFmtId="237" formatCode="0%_);\(0%\);0%_);@_%_)"/>
    <numFmt numFmtId="238" formatCode="[Blue]#,##0;[Red]\(#,##0\);\-"/>
    <numFmt numFmtId="239" formatCode="[Blue]#,##0.0;[Red]\(#,##0.0\);\-"/>
    <numFmt numFmtId="240" formatCode="[Blue]#,##0.00;[Red]\(#,##0.00\);\-"/>
    <numFmt numFmtId="241" formatCode="[Blue]#,##0.000;[Red]\(#,##0.000\);\-"/>
    <numFmt numFmtId="242" formatCode="#,##0.000_-;\(#,##0.000\);&quot;-&quot;"/>
    <numFmt numFmtId="243" formatCode="0.00%;[Red]\(0.00%\);\-"/>
    <numFmt numFmtId="244" formatCode="_-* #,##0.00%_-;* \(#,##0.00\)%_-;_-@_-"/>
    <numFmt numFmtId="245" formatCode="0.0\ \x\ ;\(0.0\)\ \x\ "/>
    <numFmt numFmtId="246" formatCode="0.0%;\(0.0%\);\-"/>
    <numFmt numFmtId="247" formatCode="0.00%;\(0.00%\);\-"/>
    <numFmt numFmtId="248" formatCode="000\-00\-0000\ "/>
    <numFmt numFmtId="249" formatCode="0____"/>
    <numFmt numFmtId="250" formatCode="_-&quot;£&quot;* #,##0_-;\-&quot;£&quot;* #,##0_-;_-&quot;£&quot;* &quot;-&quot;_-;_-@_-"/>
    <numFmt numFmtId="251" formatCode="_-&quot;£&quot;* #,##0.00_-;\-&quot;£&quot;* #,##0.00_-;_-&quot;£&quot;* &quot;-&quot;??_-;_-@_-"/>
    <numFmt numFmtId="252" formatCode="_(* #,##0.0_);_(* \(#,##0.0\);_(* &quot;-&quot;?_);_(@_)"/>
    <numFmt numFmtId="253" formatCode="_(* #,##0.00000_);_(* \(#,##0.00000\);_(* &quot;-&quot;??_);_(@_)"/>
    <numFmt numFmtId="254" formatCode="0.000000"/>
    <numFmt numFmtId="255" formatCode="#,###,##0.00;\(#,###,##0.00\)"/>
    <numFmt numFmtId="256" formatCode=";;;\(@\)"/>
    <numFmt numFmtId="257" formatCode="&quot; &quot;&quot;$&quot;* #,##0.00&quot;/kw  &quot;"/>
    <numFmt numFmtId="258" formatCode="m&quot;¤ë&quot;d&quot;¤é&quot;"/>
    <numFmt numFmtId="259" formatCode="00000"/>
    <numFmt numFmtId="260" formatCode="&quot;$&quot;###0;[Red]\(&quot;$&quot;###0\)"/>
    <numFmt numFmtId="261" formatCode="_-* #,##0.0_-;\-* #,##0.0_-;_-* &quot;-&quot;??_-;_-@_-"/>
    <numFmt numFmtId="262" formatCode="* #,##0&quot;  &quot;\ "/>
    <numFmt numFmtId="263" formatCode="0.0"/>
    <numFmt numFmtId="264" formatCode="[$-409]mmm\-yy;@"/>
    <numFmt numFmtId="265" formatCode="###,###,##0,;\(###,###,##0,\);0"/>
    <numFmt numFmtId="266" formatCode="&quot;£&quot;#,##0;\-&quot;£&quot;#,##0"/>
    <numFmt numFmtId="267" formatCode="mmm\ dd\,\ yyyy"/>
    <numFmt numFmtId="268" formatCode="mm/dd/yy;@"/>
  </numFmts>
  <fonts count="22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sz val="11"/>
      <name val="Calibri"/>
      <family val="2"/>
      <scheme val="minor"/>
    </font>
    <font>
      <b/>
      <sz val="10"/>
      <color rgb="FFFF0000"/>
      <name val="Arial"/>
      <family val="2"/>
    </font>
    <font>
      <sz val="11"/>
      <color rgb="FF1F497D"/>
      <name val="Calibri"/>
      <family val="2"/>
    </font>
    <font>
      <b/>
      <sz val="10"/>
      <name val="Times New Roman"/>
      <family val="1"/>
    </font>
    <font>
      <sz val="14"/>
      <color rgb="FFFF0000"/>
      <name val="Arial Narrow"/>
      <family val="2"/>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FF0000"/>
      <name val="Arial MT"/>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0"/>
      <color indexed="40"/>
      <name val="Times New Roman"/>
      <family val="1"/>
    </font>
    <font>
      <sz val="8"/>
      <color theme="1"/>
      <name val="Arial"/>
      <family val="2"/>
    </font>
    <font>
      <sz val="12"/>
      <color theme="1"/>
      <name val="Times New Roman"/>
      <family val="1"/>
    </font>
    <font>
      <b/>
      <sz val="12"/>
      <color rgb="FFFF0000"/>
      <name val="Arial Narrow"/>
      <family val="2"/>
    </font>
    <font>
      <b/>
      <sz val="14"/>
      <color rgb="FF7030A0"/>
      <name val="Arial Narrow"/>
      <family val="2"/>
    </font>
    <font>
      <sz val="14"/>
      <color indexed="17"/>
      <name val="Arial"/>
      <family val="2"/>
    </font>
    <font>
      <sz val="14"/>
      <name val="Helv"/>
    </font>
    <font>
      <u/>
      <sz val="12"/>
      <name val="Arial Narrow"/>
      <family val="2"/>
    </font>
    <font>
      <b/>
      <sz val="12"/>
      <name val="Calibri"/>
      <family val="2"/>
    </font>
    <font>
      <vertAlign val="superscript"/>
      <sz val="12"/>
      <color theme="1"/>
      <name val="Times New Roman"/>
      <family val="1"/>
    </font>
    <font>
      <b/>
      <u/>
      <sz val="10"/>
      <name val="Arial"/>
      <family val="2"/>
    </font>
    <font>
      <sz val="12"/>
      <color indexed="8"/>
      <name val="Arial Narrow"/>
      <family val="2"/>
    </font>
    <font>
      <b/>
      <sz val="12"/>
      <color indexed="8"/>
      <name val="Arial Narrow"/>
      <family val="2"/>
    </font>
    <font>
      <sz val="12"/>
      <color theme="1"/>
      <name val="Calibri"/>
      <family val="2"/>
      <scheme val="minor"/>
    </font>
    <font>
      <sz val="11"/>
      <color theme="0"/>
      <name val="Calibri"/>
      <family val="2"/>
      <scheme val="minor"/>
    </font>
    <font>
      <sz val="13"/>
      <name val="Times New Roman"/>
      <family val="1"/>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4"/>
      <color rgb="FFFF0000"/>
      <name val="Arial Narrow"/>
      <family val="2"/>
    </font>
    <font>
      <u/>
      <sz val="12"/>
      <name val="Times New Roman"/>
      <family val="1"/>
    </font>
    <font>
      <b/>
      <sz val="12"/>
      <name val="Arial MT"/>
    </font>
    <font>
      <sz val="12"/>
      <color rgb="FFFF0000"/>
      <name val="Arial MT"/>
    </font>
    <font>
      <b/>
      <sz val="12"/>
      <color rgb="FFFF0000"/>
      <name val="Arial"/>
      <family val="2"/>
    </font>
    <font>
      <strike/>
      <sz val="10"/>
      <color rgb="FFFF0000"/>
      <name val="Times New Roman"/>
      <family val="1"/>
    </font>
    <font>
      <b/>
      <sz val="10"/>
      <color rgb="FFFF0000"/>
      <name val="Times New Roman"/>
      <family val="1"/>
    </font>
    <font>
      <b/>
      <sz val="11"/>
      <color rgb="FFFF0000"/>
      <name val="Arial Narrow"/>
      <family val="2"/>
    </font>
    <font>
      <b/>
      <sz val="11"/>
      <name val="Arial Narrow"/>
      <family val="2"/>
    </font>
    <font>
      <sz val="11"/>
      <color theme="1"/>
      <name val="Garamond"/>
      <family val="1"/>
    </font>
    <font>
      <sz val="11"/>
      <name val="Garamond"/>
      <family val="1"/>
    </font>
    <font>
      <sz val="11"/>
      <color rgb="FFFF0000"/>
      <name val="Garamond"/>
      <family val="1"/>
    </font>
    <font>
      <sz val="12"/>
      <color rgb="FFFF0000"/>
      <name val="Arial Narrow"/>
      <family val="2"/>
    </font>
    <font>
      <sz val="10"/>
      <color rgb="FFFF0000"/>
      <name val="Arial"/>
      <family val="2"/>
    </font>
  </fonts>
  <fills count="9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FFC000"/>
        <bgColor indexed="64"/>
      </patternFill>
    </fill>
    <fill>
      <patternFill patternType="solid">
        <fgColor theme="0"/>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rgb="FFFFFFCC"/>
        <bgColor indexed="64"/>
      </patternFill>
    </fill>
  </fills>
  <borders count="8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38368">
    <xf numFmtId="174" fontId="0" fillId="0" borderId="0" applyProtection="0"/>
    <xf numFmtId="174" fontId="7" fillId="0" borderId="0" applyFill="0"/>
    <xf numFmtId="174" fontId="7" fillId="0" borderId="0">
      <alignment horizontal="center"/>
    </xf>
    <xf numFmtId="0" fontId="7" fillId="0" borderId="0" applyFill="0">
      <alignment horizontal="center"/>
    </xf>
    <xf numFmtId="174" fontId="8" fillId="0" borderId="1" applyFill="0"/>
    <xf numFmtId="0" fontId="9" fillId="0" borderId="0" applyFont="0" applyAlignment="0"/>
    <xf numFmtId="0" fontId="10" fillId="0" borderId="0" applyFill="0">
      <alignment vertical="top"/>
    </xf>
    <xf numFmtId="0" fontId="8" fillId="0" borderId="0" applyFill="0">
      <alignment horizontal="left" vertical="top"/>
    </xf>
    <xf numFmtId="174" fontId="11" fillId="0" borderId="2"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74"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74"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74"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74" fontId="20" fillId="0" borderId="0" applyFill="0"/>
    <xf numFmtId="0" fontId="13"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174" fontId="23" fillId="0" borderId="0" applyFill="0"/>
    <xf numFmtId="0" fontId="13" fillId="0" borderId="0" applyNumberFormat="0" applyFont="0" applyAlignment="0">
      <alignment horizontal="center"/>
    </xf>
    <xf numFmtId="0" fontId="24" fillId="0" borderId="0">
      <alignment horizontal="center" wrapText="1"/>
    </xf>
    <xf numFmtId="0" fontId="20" fillId="0" borderId="0" applyFill="0">
      <alignment horizontal="center" wrapText="1"/>
    </xf>
    <xf numFmtId="43" fontId="9" fillId="0" borderId="0" applyFont="0" applyFill="0" applyBorder="0" applyAlignment="0" applyProtection="0"/>
    <xf numFmtId="41"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0" fontId="9" fillId="0" borderId="3"/>
    <xf numFmtId="44" fontId="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0" fontId="25" fillId="0" borderId="0" applyFont="0" applyFill="0" applyBorder="0" applyAlignment="0" applyProtection="0"/>
    <xf numFmtId="0" fontId="26" fillId="0" borderId="0" applyFont="0" applyFill="0" applyBorder="0" applyAlignment="0" applyProtection="0"/>
    <xf numFmtId="0" fontId="27" fillId="0" borderId="4"/>
    <xf numFmtId="0" fontId="28" fillId="0" borderId="0"/>
    <xf numFmtId="0" fontId="9" fillId="0" borderId="0"/>
    <xf numFmtId="0" fontId="19" fillId="0" borderId="0"/>
    <xf numFmtId="0" fontId="9" fillId="0" borderId="0"/>
    <xf numFmtId="0" fontId="9" fillId="0" borderId="0"/>
    <xf numFmtId="0" fontId="61" fillId="0" borderId="0"/>
    <xf numFmtId="0" fontId="9" fillId="0" borderId="0"/>
    <xf numFmtId="174" fontId="29" fillId="0" borderId="0" applyProtection="0"/>
    <xf numFmtId="0" fontId="29" fillId="0" borderId="0" applyProtection="0"/>
    <xf numFmtId="0" fontId="9" fillId="0" borderId="0"/>
    <xf numFmtId="174" fontId="29" fillId="0" borderId="0" applyProtection="0"/>
    <xf numFmtId="9" fontId="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3" fontId="9" fillId="0" borderId="0">
      <alignment horizontal="left" vertical="top"/>
    </xf>
    <xf numFmtId="0" fontId="31" fillId="0" borderId="4">
      <alignment horizontal="center"/>
    </xf>
    <xf numFmtId="3" fontId="30" fillId="0" borderId="0" applyFont="0" applyFill="0" applyBorder="0" applyAlignment="0" applyProtection="0"/>
    <xf numFmtId="0" fontId="30" fillId="2" borderId="0" applyNumberFormat="0" applyFont="0" applyBorder="0" applyAlignment="0" applyProtection="0"/>
    <xf numFmtId="3" fontId="9" fillId="0" borderId="0">
      <alignment horizontal="right" vertical="top"/>
    </xf>
    <xf numFmtId="41" fontId="16" fillId="3" borderId="5" applyFill="0"/>
    <xf numFmtId="0" fontId="32" fillId="0" borderId="0">
      <alignment horizontal="left" indent="7"/>
    </xf>
    <xf numFmtId="41" fontId="16" fillId="0" borderId="5" applyFill="0">
      <alignment horizontal="left" indent="2"/>
    </xf>
    <xf numFmtId="174" fontId="33" fillId="0" borderId="6" applyFill="0">
      <alignment horizontal="right"/>
    </xf>
    <xf numFmtId="0" fontId="34" fillId="0" borderId="7" applyNumberFormat="0" applyFont="0" applyBorder="0">
      <alignment horizontal="right"/>
    </xf>
    <xf numFmtId="0" fontId="35" fillId="0" borderId="0" applyFill="0"/>
    <xf numFmtId="0" fontId="11" fillId="0" borderId="0" applyFill="0"/>
    <xf numFmtId="4" fontId="33" fillId="0" borderId="6" applyFill="0"/>
    <xf numFmtId="0" fontId="9" fillId="0" borderId="0" applyNumberFormat="0" applyFont="0" applyBorder="0" applyAlignment="0"/>
    <xf numFmtId="0" fontId="14" fillId="0" borderId="0" applyFill="0">
      <alignment horizontal="left" indent="1"/>
    </xf>
    <xf numFmtId="0" fontId="36"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37" fillId="0" borderId="0">
      <alignment horizontal="left" indent="3"/>
    </xf>
    <xf numFmtId="0" fontId="38"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19" fillId="0" borderId="0" applyFill="0">
      <alignment horizontal="left" indent="4"/>
    </xf>
    <xf numFmtId="4" fontId="20" fillId="0" borderId="0" applyFill="0"/>
    <xf numFmtId="0" fontId="9" fillId="0" borderId="0" applyNumberFormat="0" applyFont="0" applyBorder="0" applyAlignment="0"/>
    <xf numFmtId="0" fontId="21" fillId="0" borderId="0">
      <alignment horizontal="left" indent="5"/>
    </xf>
    <xf numFmtId="0" fontId="22" fillId="0" borderId="0" applyFill="0">
      <alignment horizontal="left" indent="5"/>
    </xf>
    <xf numFmtId="4" fontId="23" fillId="0" borderId="0" applyFill="0"/>
    <xf numFmtId="0" fontId="9" fillId="0" borderId="0" applyNumberFormat="0" applyFont="0" applyFill="0" applyBorder="0" applyAlignment="0"/>
    <xf numFmtId="0" fontId="24" fillId="0" borderId="0" applyFill="0">
      <alignment horizontal="left" indent="6"/>
    </xf>
    <xf numFmtId="0" fontId="20" fillId="0" borderId="0" applyFill="0">
      <alignment horizontal="left" indent="6"/>
    </xf>
    <xf numFmtId="0" fontId="8" fillId="4" borderId="0"/>
    <xf numFmtId="0" fontId="9" fillId="3" borderId="3" applyNumberFormat="0" applyFont="0" applyAlignment="0"/>
    <xf numFmtId="0" fontId="9" fillId="0" borderId="0" applyFont="0" applyFill="0" applyBorder="0" applyAlignment="0" applyProtection="0"/>
    <xf numFmtId="0" fontId="76" fillId="0" borderId="0"/>
    <xf numFmtId="43" fontId="76" fillId="0" borderId="0" applyFont="0" applyFill="0" applyBorder="0" applyAlignment="0" applyProtection="0"/>
    <xf numFmtId="9" fontId="76" fillId="0" borderId="0" applyFont="0" applyFill="0" applyBorder="0" applyAlignment="0" applyProtection="0"/>
    <xf numFmtId="182" fontId="17" fillId="0" borderId="0"/>
    <xf numFmtId="183" fontId="9" fillId="0" borderId="0"/>
    <xf numFmtId="182" fontId="17" fillId="0" borderId="0"/>
    <xf numFmtId="183" fontId="9" fillId="0" borderId="0"/>
    <xf numFmtId="0" fontId="76" fillId="0" borderId="0"/>
    <xf numFmtId="184" fontId="9" fillId="0" borderId="0" applyFont="0" applyFill="0" applyBorder="0" applyAlignment="0" applyProtection="0"/>
    <xf numFmtId="0" fontId="77" fillId="0" borderId="0" applyNumberFormat="0" applyFill="0" applyBorder="0" applyAlignment="0" applyProtection="0">
      <alignment vertical="top"/>
      <protection locked="0"/>
    </xf>
    <xf numFmtId="185" fontId="9" fillId="0" borderId="0" applyFont="0" applyFill="0" applyBorder="0" applyAlignment="0" applyProtection="0"/>
    <xf numFmtId="186" fontId="78" fillId="0" borderId="0">
      <alignment horizontal="right" vertical="center"/>
    </xf>
    <xf numFmtId="0" fontId="76" fillId="0" borderId="0"/>
    <xf numFmtId="0" fontId="76" fillId="0" borderId="0"/>
    <xf numFmtId="0" fontId="76" fillId="0" borderId="0" applyFont="0" applyFill="0" applyBorder="0" applyAlignment="0" applyProtection="0"/>
    <xf numFmtId="0" fontId="76" fillId="0" borderId="0"/>
    <xf numFmtId="0" fontId="79" fillId="0" borderId="0"/>
    <xf numFmtId="0" fontId="76" fillId="0" borderId="0"/>
    <xf numFmtId="181" fontId="76" fillId="0" borderId="0" applyFont="0" applyFill="0" applyBorder="0" applyAlignment="0" applyProtection="0"/>
    <xf numFmtId="0" fontId="17" fillId="0" borderId="0" applyFont="0" applyFill="0" applyBorder="0" applyAlignment="0" applyProtection="0"/>
    <xf numFmtId="181" fontId="76" fillId="0" borderId="0" applyFont="0" applyFill="0" applyBorder="0" applyAlignment="0" applyProtection="0"/>
    <xf numFmtId="187" fontId="76" fillId="0" borderId="0" applyFont="0" applyFill="0" applyBorder="0" applyAlignment="0" applyProtection="0"/>
    <xf numFmtId="0" fontId="17" fillId="0" borderId="0" applyFont="0" applyFill="0" applyBorder="0" applyAlignment="0" applyProtection="0"/>
    <xf numFmtId="188" fontId="9" fillId="0" borderId="0" applyFont="0" applyFill="0" applyBorder="0" applyAlignment="0" applyProtection="0"/>
    <xf numFmtId="187" fontId="76" fillId="0" borderId="0" applyFont="0" applyFill="0" applyBorder="0" applyAlignment="0" applyProtection="0"/>
    <xf numFmtId="188" fontId="9" fillId="0" borderId="0" applyFont="0" applyFill="0" applyBorder="0" applyAlignment="0" applyProtection="0"/>
    <xf numFmtId="39" fontId="76" fillId="0" borderId="0" applyFont="0" applyFill="0" applyBorder="0" applyAlignment="0" applyProtection="0"/>
    <xf numFmtId="0" fontId="17" fillId="0" borderId="0" applyFont="0" applyFill="0" applyBorder="0" applyAlignment="0" applyProtection="0"/>
    <xf numFmtId="39" fontId="76" fillId="0" borderId="0" applyFont="0" applyFill="0" applyBorder="0" applyAlignment="0" applyProtection="0"/>
    <xf numFmtId="0" fontId="76" fillId="0" borderId="0" applyFont="0" applyFill="0" applyBorder="0" applyAlignment="0" applyProtection="0"/>
    <xf numFmtId="189" fontId="76" fillId="0" borderId="0" applyFont="0" applyFill="0" applyBorder="0" applyAlignment="0" applyProtection="0"/>
    <xf numFmtId="0" fontId="17" fillId="0" borderId="0" applyFont="0" applyFill="0" applyBorder="0" applyAlignment="0" applyProtection="0"/>
    <xf numFmtId="170" fontId="9" fillId="0" borderId="0" applyFont="0" applyFill="0" applyBorder="0" applyAlignment="0" applyProtection="0"/>
    <xf numFmtId="189" fontId="76" fillId="0" borderId="0" applyFont="0" applyFill="0" applyBorder="0" applyAlignment="0" applyProtection="0"/>
    <xf numFmtId="170" fontId="9" fillId="0" borderId="0" applyFont="0" applyFill="0" applyBorder="0" applyAlignment="0" applyProtection="0"/>
    <xf numFmtId="190" fontId="76" fillId="0" borderId="0" applyFont="0" applyFill="0" applyBorder="0" applyAlignment="0" applyProtection="0"/>
    <xf numFmtId="0" fontId="17" fillId="0" borderId="0" applyFont="0" applyFill="0" applyBorder="0" applyAlignment="0" applyProtection="0"/>
    <xf numFmtId="176" fontId="9" fillId="0" borderId="0" applyFont="0" applyFill="0" applyBorder="0" applyAlignment="0" applyProtection="0"/>
    <xf numFmtId="190" fontId="76" fillId="0" borderId="0" applyFont="0" applyFill="0" applyBorder="0" applyAlignment="0" applyProtection="0"/>
    <xf numFmtId="176" fontId="9" fillId="0" borderId="0" applyFont="0" applyFill="0" applyBorder="0" applyAlignment="0" applyProtection="0"/>
    <xf numFmtId="0" fontId="79" fillId="0" borderId="0"/>
    <xf numFmtId="0" fontId="76" fillId="0" borderId="0"/>
    <xf numFmtId="0" fontId="76" fillId="0" borderId="0"/>
    <xf numFmtId="191" fontId="76" fillId="0" borderId="0" applyFont="0" applyFill="0" applyBorder="0" applyAlignment="0" applyProtection="0"/>
    <xf numFmtId="0" fontId="17" fillId="0" borderId="0" applyFont="0" applyFill="0" applyBorder="0" applyAlignment="0" applyProtection="0"/>
    <xf numFmtId="192" fontId="9" fillId="0" borderId="0" applyFont="0" applyFill="0" applyBorder="0" applyAlignment="0" applyProtection="0"/>
    <xf numFmtId="191" fontId="76" fillId="0" borderId="0" applyFont="0" applyFill="0" applyBorder="0" applyAlignment="0" applyProtection="0"/>
    <xf numFmtId="192" fontId="9" fillId="0" borderId="0" applyFont="0" applyFill="0" applyBorder="0" applyAlignment="0" applyProtection="0"/>
    <xf numFmtId="193" fontId="76" fillId="0" borderId="0" applyFont="0" applyFill="0" applyBorder="0" applyAlignment="0" applyProtection="0"/>
    <xf numFmtId="0" fontId="17" fillId="0" borderId="0" applyFont="0" applyFill="0" applyBorder="0" applyAlignment="0" applyProtection="0"/>
    <xf numFmtId="194" fontId="9" fillId="0" borderId="0" applyFont="0" applyFill="0" applyBorder="0" applyAlignment="0" applyProtection="0"/>
    <xf numFmtId="193" fontId="76" fillId="0" borderId="0" applyFont="0" applyFill="0" applyBorder="0" applyAlignment="0" applyProtection="0"/>
    <xf numFmtId="194" fontId="9" fillId="0" borderId="0" applyFont="0" applyFill="0" applyBorder="0" applyAlignment="0" applyProtection="0"/>
    <xf numFmtId="0" fontId="76" fillId="0" borderId="0"/>
    <xf numFmtId="0" fontId="80" fillId="0" borderId="0" applyNumberFormat="0" applyFill="0" applyBorder="0" applyProtection="0">
      <alignment horizontal="left"/>
    </xf>
    <xf numFmtId="0" fontId="81" fillId="0" borderId="0" applyNumberFormat="0" applyFill="0" applyBorder="0" applyProtection="0">
      <alignment horizontal="centerContinuous"/>
    </xf>
    <xf numFmtId="195" fontId="77" fillId="0" borderId="0" applyFont="0" applyFill="0" applyBorder="0" applyAlignment="0" applyProtection="0"/>
    <xf numFmtId="196" fontId="82" fillId="0" borderId="0"/>
    <xf numFmtId="197" fontId="77" fillId="0" borderId="0" applyFont="0" applyFill="0" applyBorder="0" applyAlignment="0" applyProtection="0"/>
    <xf numFmtId="0" fontId="76" fillId="0" borderId="0"/>
    <xf numFmtId="198" fontId="76" fillId="0" borderId="0" applyBorder="0"/>
    <xf numFmtId="0" fontId="76" fillId="0" borderId="0" applyBorder="0"/>
    <xf numFmtId="198" fontId="76" fillId="0" borderId="0" applyBorder="0"/>
    <xf numFmtId="199" fontId="82" fillId="0" borderId="0"/>
    <xf numFmtId="199" fontId="83" fillId="0" borderId="0"/>
    <xf numFmtId="200" fontId="82" fillId="0" borderId="0"/>
    <xf numFmtId="201" fontId="84" fillId="0" borderId="0"/>
    <xf numFmtId="0" fontId="83" fillId="0" borderId="0"/>
    <xf numFmtId="202" fontId="82" fillId="0" borderId="0"/>
    <xf numFmtId="203" fontId="83" fillId="0" borderId="0"/>
    <xf numFmtId="204" fontId="82" fillId="0" borderId="0"/>
    <xf numFmtId="0" fontId="85" fillId="14" borderId="0" applyNumberFormat="0" applyBorder="0" applyAlignment="0" applyProtection="0"/>
    <xf numFmtId="0" fontId="85" fillId="15" borderId="0" applyNumberFormat="0" applyBorder="0" applyAlignment="0" applyProtection="0"/>
    <xf numFmtId="0" fontId="86"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6" fillId="19"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6" fillId="22" borderId="0" applyNumberFormat="0" applyBorder="0" applyAlignment="0" applyProtection="0"/>
    <xf numFmtId="0" fontId="85" fillId="17" borderId="0" applyNumberFormat="0" applyBorder="0" applyAlignment="0" applyProtection="0"/>
    <xf numFmtId="0" fontId="85" fillId="23" borderId="0" applyNumberFormat="0" applyBorder="0" applyAlignment="0" applyProtection="0"/>
    <xf numFmtId="0" fontId="86" fillId="18"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6" fillId="1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6" fillId="28" borderId="0" applyNumberFormat="0" applyBorder="0" applyAlignment="0" applyProtection="0"/>
    <xf numFmtId="205" fontId="87" fillId="29" borderId="42">
      <alignment horizontal="center" vertical="center"/>
    </xf>
    <xf numFmtId="198" fontId="88" fillId="0" borderId="0" applyFont="0" applyFill="0" applyBorder="0" applyAlignment="0" applyProtection="0"/>
    <xf numFmtId="0" fontId="88" fillId="0" borderId="0" applyFont="0" applyFill="0" applyBorder="0" applyAlignment="0" applyProtection="0"/>
    <xf numFmtId="0" fontId="76" fillId="0" borderId="0"/>
    <xf numFmtId="206" fontId="89" fillId="0" borderId="0" applyFont="0" applyFill="0" applyBorder="0" applyAlignment="0" applyProtection="0"/>
    <xf numFmtId="0" fontId="88" fillId="0" borderId="0" applyFont="0" applyFill="0" applyBorder="0" applyAlignment="0" applyProtection="0"/>
    <xf numFmtId="207" fontId="11" fillId="29" borderId="0" applyFont="0" applyFill="0" applyBorder="0" applyAlignment="0" applyProtection="0"/>
    <xf numFmtId="0" fontId="34" fillId="29" borderId="0" applyNumberFormat="0" applyFont="0" applyAlignment="0">
      <alignment horizontal="center"/>
    </xf>
    <xf numFmtId="208" fontId="57" fillId="6" borderId="7" applyAlignment="0">
      <protection locked="0"/>
    </xf>
    <xf numFmtId="209" fontId="11" fillId="29" borderId="0" applyFont="0" applyFill="0" applyBorder="0" applyAlignment="0" applyProtection="0"/>
    <xf numFmtId="210" fontId="11" fillId="29" borderId="0" applyFont="0" applyFill="0" applyBorder="0" applyAlignment="0" applyProtection="0"/>
    <xf numFmtId="0" fontId="90" fillId="0" borderId="0" applyNumberFormat="0" applyFill="0" applyBorder="0" applyAlignment="0" applyProtection="0"/>
    <xf numFmtId="0" fontId="66" fillId="0" borderId="6" applyNumberFormat="0" applyFill="0" applyAlignment="0" applyProtection="0"/>
    <xf numFmtId="0" fontId="82" fillId="0" borderId="0"/>
    <xf numFmtId="211" fontId="77"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2" fillId="0" borderId="0"/>
    <xf numFmtId="0" fontId="88" fillId="0" borderId="0" applyFill="0" applyBorder="0" applyAlignment="0"/>
    <xf numFmtId="212" fontId="9" fillId="3" borderId="0"/>
    <xf numFmtId="0" fontId="76" fillId="0" borderId="0">
      <alignment vertical="center"/>
    </xf>
    <xf numFmtId="37" fontId="34" fillId="0" borderId="6">
      <alignment horizontal="center"/>
    </xf>
    <xf numFmtId="37" fontId="34" fillId="0" borderId="0">
      <alignment horizontal="center" vertical="center" wrapText="1"/>
    </xf>
    <xf numFmtId="213" fontId="77" fillId="0" borderId="0"/>
    <xf numFmtId="213" fontId="77" fillId="0" borderId="0"/>
    <xf numFmtId="213" fontId="77" fillId="0" borderId="0"/>
    <xf numFmtId="213" fontId="77" fillId="0" borderId="0"/>
    <xf numFmtId="213" fontId="77" fillId="0" borderId="0"/>
    <xf numFmtId="213" fontId="77" fillId="0" borderId="0"/>
    <xf numFmtId="213" fontId="77" fillId="0" borderId="0"/>
    <xf numFmtId="213" fontId="77" fillId="0" borderId="0"/>
    <xf numFmtId="38" fontId="9" fillId="0" borderId="0" applyFont="0" applyFill="0" applyBorder="0" applyAlignment="0" applyProtection="0"/>
    <xf numFmtId="214" fontId="84" fillId="0" borderId="0"/>
    <xf numFmtId="196" fontId="82" fillId="0" borderId="0"/>
    <xf numFmtId="215" fontId="84" fillId="0" borderId="0"/>
    <xf numFmtId="0" fontId="93" fillId="0" borderId="0" applyFont="0" applyFill="0" applyBorder="0" applyAlignment="0" applyProtection="0">
      <alignment horizontal="right"/>
    </xf>
    <xf numFmtId="216" fontId="93" fillId="0" borderId="0" applyFont="0" applyFill="0" applyBorder="0" applyAlignment="0" applyProtection="0"/>
    <xf numFmtId="0" fontId="93" fillId="0" borderId="0" applyFont="0" applyFill="0" applyBorder="0" applyAlignment="0" applyProtection="0">
      <alignment horizontal="right"/>
    </xf>
    <xf numFmtId="217" fontId="76" fillId="0" borderId="0" applyFont="0" applyFill="0" applyBorder="0" applyAlignment="0" applyProtection="0"/>
    <xf numFmtId="0" fontId="93" fillId="0" borderId="0" applyFont="0" applyFill="0" applyBorder="0" applyAlignment="0" applyProtection="0">
      <alignment horizontal="right"/>
    </xf>
    <xf numFmtId="218" fontId="76" fillId="0" borderId="0" applyFont="0" applyFill="0" applyBorder="0" applyAlignment="0" applyProtection="0"/>
    <xf numFmtId="219" fontId="76" fillId="0" borderId="0" applyFont="0" applyFill="0" applyBorder="0" applyAlignment="0" applyProtection="0"/>
    <xf numFmtId="38" fontId="77" fillId="0" borderId="0" applyFill="0" applyBorder="0" applyProtection="0">
      <alignment horizontal="center"/>
    </xf>
    <xf numFmtId="220" fontId="76" fillId="0" borderId="0" applyFill="0" applyBorder="0">
      <alignment horizontal="left"/>
    </xf>
    <xf numFmtId="0" fontId="94" fillId="0" borderId="0" applyNumberFormat="0" applyAlignment="0">
      <alignment horizontal="left"/>
    </xf>
    <xf numFmtId="37" fontId="76" fillId="30" borderId="0" applyFont="0" applyBorder="0" applyAlignment="0" applyProtection="0"/>
    <xf numFmtId="181" fontId="95" fillId="30" borderId="0" applyFont="0" applyBorder="0" applyAlignment="0" applyProtection="0"/>
    <xf numFmtId="39" fontId="95" fillId="30" borderId="0" applyFont="0" applyBorder="0" applyAlignment="0" applyProtection="0"/>
    <xf numFmtId="42" fontId="9" fillId="0" borderId="0">
      <alignment horizontal="right"/>
    </xf>
    <xf numFmtId="0" fontId="93" fillId="0" borderId="0" applyFont="0" applyFill="0" applyBorder="0" applyAlignment="0" applyProtection="0">
      <alignment horizontal="right"/>
    </xf>
    <xf numFmtId="221" fontId="76" fillId="0" borderId="0" applyFont="0" applyFill="0" applyBorder="0" applyAlignment="0" applyProtection="0"/>
    <xf numFmtId="0" fontId="93" fillId="0" borderId="0" applyFont="0" applyFill="0" applyBorder="0" applyAlignment="0" applyProtection="0">
      <alignment horizontal="right"/>
    </xf>
    <xf numFmtId="220" fontId="76" fillId="0" borderId="0" applyFont="0" applyFill="0" applyBorder="0" applyAlignment="0" applyProtection="0"/>
    <xf numFmtId="222" fontId="76" fillId="0" borderId="0" applyFont="0" applyFill="0" applyBorder="0" applyAlignment="0" applyProtection="0"/>
    <xf numFmtId="223" fontId="77" fillId="0" borderId="0" applyFont="0" applyFill="0" applyBorder="0" applyAlignment="0" applyProtection="0"/>
    <xf numFmtId="0" fontId="93" fillId="0" borderId="0" applyFont="0" applyFill="0" applyBorder="0" applyAlignment="0" applyProtection="0"/>
    <xf numFmtId="224" fontId="76" fillId="0" borderId="0" applyFont="0" applyFill="0" applyBorder="0" applyAlignment="0" applyProtection="0"/>
    <xf numFmtId="0" fontId="93" fillId="0" borderId="0" applyFont="0" applyFill="0" applyBorder="0" applyAlignment="0" applyProtection="0"/>
    <xf numFmtId="225" fontId="76" fillId="0" borderId="0" applyFill="0" applyBorder="0"/>
    <xf numFmtId="200" fontId="84" fillId="0" borderId="0">
      <alignment horizontal="right"/>
    </xf>
    <xf numFmtId="196" fontId="84" fillId="0" borderId="0">
      <alignment horizontal="right"/>
      <protection locked="0"/>
    </xf>
    <xf numFmtId="196" fontId="84" fillId="0" borderId="0"/>
    <xf numFmtId="226" fontId="84" fillId="0" borderId="0">
      <alignment horizontal="right"/>
      <protection locked="0"/>
    </xf>
    <xf numFmtId="184" fontId="76" fillId="0" borderId="0" applyFont="0" applyFill="0" applyBorder="0" applyAlignment="0" applyProtection="0"/>
    <xf numFmtId="185" fontId="76" fillId="0" borderId="0" applyFont="0" applyFill="0" applyBorder="0" applyAlignment="0" applyProtection="0"/>
    <xf numFmtId="8" fontId="77" fillId="0" borderId="0" applyFill="0" applyBorder="0" applyProtection="0">
      <alignment horizontal="center"/>
    </xf>
    <xf numFmtId="6" fontId="77" fillId="0" borderId="0">
      <alignment horizontal="center"/>
    </xf>
    <xf numFmtId="8" fontId="77" fillId="0" borderId="0" applyFill="0" applyBorder="0" applyProtection="0">
      <alignment horizontal="center"/>
    </xf>
    <xf numFmtId="0" fontId="93" fillId="0" borderId="43" applyNumberFormat="0" applyFont="0" applyFill="0" applyAlignment="0" applyProtection="0"/>
    <xf numFmtId="199" fontId="84" fillId="0" borderId="0"/>
    <xf numFmtId="0" fontId="96" fillId="31"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7" fillId="0" borderId="0" applyNumberFormat="0" applyAlignment="0">
      <alignment horizontal="left"/>
    </xf>
    <xf numFmtId="227" fontId="98" fillId="0" borderId="0" applyFont="0" applyFill="0" applyBorder="0" applyAlignment="0" applyProtection="0"/>
    <xf numFmtId="0" fontId="77" fillId="34" borderId="0" applyNumberFormat="0" applyFont="0" applyBorder="0" applyAlignment="0" applyProtection="0"/>
    <xf numFmtId="0" fontId="99" fillId="0" borderId="0" applyNumberFormat="0" applyFill="0" applyBorder="0" applyAlignment="0" applyProtection="0"/>
    <xf numFmtId="228" fontId="100" fillId="0" borderId="0" applyFill="0" applyBorder="0"/>
    <xf numFmtId="15" fontId="101" fillId="0" borderId="0" applyFill="0" applyBorder="0" applyProtection="0">
      <alignment horizontal="center"/>
    </xf>
    <xf numFmtId="0" fontId="77" fillId="35" borderId="0" applyNumberFormat="0" applyFont="0" applyBorder="0" applyAlignment="0" applyProtection="0"/>
    <xf numFmtId="229" fontId="102" fillId="36" borderId="26" applyAlignment="0" applyProtection="0"/>
    <xf numFmtId="230" fontId="103" fillId="0" borderId="0" applyNumberFormat="0" applyFill="0" applyBorder="0" applyAlignment="0" applyProtection="0"/>
    <xf numFmtId="230" fontId="104" fillId="0" borderId="0" applyNumberFormat="0" applyFill="0" applyBorder="0" applyAlignment="0" applyProtection="0"/>
    <xf numFmtId="15" fontId="57" fillId="37" borderId="44">
      <alignment horizontal="center"/>
      <protection locked="0"/>
    </xf>
    <xf numFmtId="231" fontId="57" fillId="37" borderId="44" applyAlignment="0">
      <protection locked="0"/>
    </xf>
    <xf numFmtId="230" fontId="57" fillId="37" borderId="44" applyAlignment="0">
      <protection locked="0"/>
    </xf>
    <xf numFmtId="230" fontId="101" fillId="0" borderId="0" applyFill="0" applyBorder="0" applyAlignment="0" applyProtection="0"/>
    <xf numFmtId="231" fontId="101" fillId="0" borderId="0" applyFill="0" applyBorder="0" applyAlignment="0" applyProtection="0"/>
    <xf numFmtId="232" fontId="101" fillId="0" borderId="0" applyFill="0" applyBorder="0" applyAlignment="0" applyProtection="0"/>
    <xf numFmtId="0" fontId="77" fillId="0" borderId="45" applyNumberFormat="0" applyFont="0" applyAlignment="0" applyProtection="0"/>
    <xf numFmtId="0" fontId="77" fillId="0" borderId="46" applyNumberFormat="0" applyFont="0" applyAlignment="0" applyProtection="0"/>
    <xf numFmtId="0" fontId="77" fillId="38" borderId="0" applyNumberFormat="0" applyFont="0" applyBorder="0" applyAlignment="0" applyProtection="0"/>
    <xf numFmtId="0" fontId="105" fillId="0" borderId="0"/>
    <xf numFmtId="0" fontId="106" fillId="0" borderId="0" applyFill="0" applyBorder="0" applyProtection="0">
      <alignment horizontal="left"/>
    </xf>
    <xf numFmtId="4" fontId="107" fillId="0" borderId="0">
      <protection locked="0"/>
    </xf>
    <xf numFmtId="10" fontId="108" fillId="39" borderId="7" applyNumberFormat="0" applyFill="0" applyBorder="0" applyAlignment="0" applyProtection="0">
      <protection locked="0"/>
    </xf>
    <xf numFmtId="0" fontId="34" fillId="29" borderId="0" applyFont="0" applyFill="0" applyBorder="0" applyAlignment="0" applyProtection="0"/>
    <xf numFmtId="38" fontId="7" fillId="3" borderId="0" applyNumberFormat="0" applyBorder="0" applyAlignment="0" applyProtection="0"/>
    <xf numFmtId="0" fontId="93" fillId="0" borderId="0" applyFont="0" applyFill="0" applyBorder="0" applyAlignment="0" applyProtection="0">
      <alignment horizontal="right"/>
    </xf>
    <xf numFmtId="0" fontId="109" fillId="0" borderId="0" applyProtection="0">
      <alignment horizontal="right"/>
    </xf>
    <xf numFmtId="0" fontId="11" fillId="0" borderId="17" applyNumberFormat="0" applyAlignment="0" applyProtection="0">
      <alignment horizontal="left" vertical="center"/>
    </xf>
    <xf numFmtId="0" fontId="11" fillId="0" borderId="26">
      <alignment horizontal="left" vertical="center"/>
    </xf>
    <xf numFmtId="233" fontId="110" fillId="0" borderId="0">
      <alignment horizontal="right"/>
    </xf>
    <xf numFmtId="0" fontId="57" fillId="0" borderId="47" applyNumberFormat="0" applyFill="0" applyAlignment="0" applyProtection="0"/>
    <xf numFmtId="0" fontId="55" fillId="0" borderId="0">
      <alignment wrapText="1"/>
    </xf>
    <xf numFmtId="10" fontId="7" fillId="40" borderId="7" applyNumberFormat="0" applyBorder="0" applyAlignment="0" applyProtection="0"/>
    <xf numFmtId="0" fontId="57" fillId="0" borderId="0" applyNumberFormat="0" applyFill="0" applyBorder="0" applyAlignment="0">
      <protection locked="0"/>
    </xf>
    <xf numFmtId="0" fontId="111" fillId="41" borderId="0"/>
    <xf numFmtId="212" fontId="34" fillId="42" borderId="0">
      <protection locked="0"/>
    </xf>
    <xf numFmtId="234" fontId="77" fillId="0" borderId="0"/>
    <xf numFmtId="40" fontId="112" fillId="0" borderId="0">
      <alignment horizontal="right"/>
    </xf>
    <xf numFmtId="37" fontId="8" fillId="0" borderId="0"/>
    <xf numFmtId="0" fontId="113" fillId="0" borderId="0">
      <alignment vertical="center"/>
    </xf>
    <xf numFmtId="0" fontId="76" fillId="0" borderId="0" applyNumberFormat="0" applyFill="0" applyBorder="0" applyAlignment="0" applyProtection="0"/>
    <xf numFmtId="0" fontId="114" fillId="0" borderId="4"/>
    <xf numFmtId="235" fontId="77" fillId="0" borderId="0" applyFill="0" applyBorder="0" applyProtection="0">
      <alignment horizontal="center"/>
    </xf>
    <xf numFmtId="236" fontId="46" fillId="0" borderId="0" applyFont="0" applyFill="0" applyBorder="0" applyAlignment="0" applyProtection="0">
      <alignment horizontal="centerContinuous"/>
      <protection locked="0"/>
    </xf>
    <xf numFmtId="237" fontId="7" fillId="0" borderId="0" applyFont="0" applyFill="0" applyBorder="0" applyAlignment="0" applyProtection="0">
      <alignment horizontal="right"/>
    </xf>
    <xf numFmtId="230" fontId="9" fillId="34" borderId="0"/>
    <xf numFmtId="230" fontId="99" fillId="0" borderId="0"/>
    <xf numFmtId="228" fontId="100" fillId="0" borderId="0"/>
    <xf numFmtId="15" fontId="101" fillId="0" borderId="0">
      <alignment horizontal="center"/>
    </xf>
    <xf numFmtId="230" fontId="9" fillId="35" borderId="0"/>
    <xf numFmtId="229" fontId="102" fillId="36" borderId="26"/>
    <xf numFmtId="230" fontId="103" fillId="0" borderId="0"/>
    <xf numFmtId="230" fontId="104" fillId="0" borderId="0"/>
    <xf numFmtId="15" fontId="57" fillId="37" borderId="44">
      <alignment horizontal="center"/>
      <protection locked="0"/>
    </xf>
    <xf numFmtId="231" fontId="57" fillId="37" borderId="44">
      <protection locked="0"/>
    </xf>
    <xf numFmtId="230" fontId="57" fillId="37" borderId="44">
      <protection locked="0"/>
    </xf>
    <xf numFmtId="230" fontId="101" fillId="0" borderId="0"/>
    <xf numFmtId="231" fontId="101" fillId="0" borderId="0"/>
    <xf numFmtId="232" fontId="101" fillId="0" borderId="0"/>
    <xf numFmtId="230" fontId="9" fillId="0" borderId="45"/>
    <xf numFmtId="230" fontId="9" fillId="0" borderId="46"/>
    <xf numFmtId="230" fontId="9" fillId="38" borderId="0"/>
    <xf numFmtId="37" fontId="115" fillId="0" borderId="0"/>
    <xf numFmtId="0" fontId="76" fillId="0" borderId="0"/>
    <xf numFmtId="238" fontId="64" fillId="0" borderId="0"/>
    <xf numFmtId="238" fontId="64" fillId="0" borderId="6"/>
    <xf numFmtId="238" fontId="64" fillId="0" borderId="48"/>
    <xf numFmtId="239" fontId="84" fillId="0" borderId="0"/>
    <xf numFmtId="240" fontId="84" fillId="0" borderId="0"/>
    <xf numFmtId="241" fontId="84" fillId="0" borderId="0"/>
    <xf numFmtId="214" fontId="82" fillId="0" borderId="48"/>
    <xf numFmtId="0" fontId="57" fillId="0" borderId="0" applyFill="0" applyBorder="0">
      <protection locked="0"/>
    </xf>
    <xf numFmtId="242" fontId="16" fillId="0" borderId="0" applyFont="0" applyFill="0" applyBorder="0" applyAlignment="0" applyProtection="0"/>
    <xf numFmtId="0" fontId="116" fillId="0" borderId="0"/>
    <xf numFmtId="0" fontId="76" fillId="0" borderId="0"/>
    <xf numFmtId="40" fontId="101" fillId="43" borderId="0">
      <alignment horizontal="right"/>
    </xf>
    <xf numFmtId="0" fontId="117" fillId="44" borderId="0">
      <alignment horizontal="center"/>
    </xf>
    <xf numFmtId="0" fontId="118" fillId="45" borderId="0"/>
    <xf numFmtId="0" fontId="119" fillId="43" borderId="0" applyBorder="0">
      <alignment horizontal="centerContinuous"/>
    </xf>
    <xf numFmtId="0" fontId="120" fillId="45" borderId="0" applyBorder="0">
      <alignment horizontal="centerContinuous"/>
    </xf>
    <xf numFmtId="0" fontId="46" fillId="46" borderId="0" applyNumberFormat="0" applyFont="0" applyBorder="0" applyAlignment="0"/>
    <xf numFmtId="1" fontId="121" fillId="0" borderId="0" applyProtection="0">
      <alignment horizontal="right" vertical="center"/>
    </xf>
    <xf numFmtId="181" fontId="44" fillId="0" borderId="0">
      <alignment horizontal="left"/>
    </xf>
    <xf numFmtId="10" fontId="76" fillId="0" borderId="0" applyFont="0" applyFill="0" applyBorder="0" applyAlignment="0" applyProtection="0"/>
    <xf numFmtId="243" fontId="84" fillId="0" borderId="0"/>
    <xf numFmtId="244" fontId="34" fillId="30" borderId="0" applyBorder="0" applyAlignment="0">
      <protection locked="0"/>
    </xf>
    <xf numFmtId="9" fontId="84" fillId="0" borderId="0"/>
    <xf numFmtId="171" fontId="84" fillId="0" borderId="0"/>
    <xf numFmtId="10" fontId="84" fillId="0" borderId="0"/>
    <xf numFmtId="245" fontId="76" fillId="0" borderId="0" applyFont="0" applyFill="0" applyBorder="0" applyAlignment="0" applyProtection="0"/>
    <xf numFmtId="246" fontId="82" fillId="0" borderId="0"/>
    <xf numFmtId="247" fontId="82" fillId="0" borderId="0"/>
    <xf numFmtId="247" fontId="84" fillId="0" borderId="0"/>
    <xf numFmtId="40" fontId="76" fillId="0" borderId="0"/>
    <xf numFmtId="0" fontId="122" fillId="0" borderId="0"/>
    <xf numFmtId="14" fontId="123" fillId="0" borderId="0" applyNumberFormat="0" applyFill="0" applyBorder="0" applyAlignment="0" applyProtection="0">
      <alignment horizontal="left"/>
    </xf>
    <xf numFmtId="181" fontId="124" fillId="0" borderId="0"/>
    <xf numFmtId="0" fontId="124" fillId="0" borderId="49">
      <alignment horizontal="centerContinuous"/>
    </xf>
    <xf numFmtId="0" fontId="124" fillId="0" borderId="49">
      <protection locked="0"/>
    </xf>
    <xf numFmtId="0" fontId="124" fillId="0" borderId="49">
      <alignment horizontal="centerContinuous"/>
    </xf>
    <xf numFmtId="181" fontId="124" fillId="0" borderId="0"/>
    <xf numFmtId="0" fontId="124" fillId="0" borderId="49">
      <protection locked="0"/>
    </xf>
    <xf numFmtId="181" fontId="124" fillId="0" borderId="0"/>
    <xf numFmtId="0" fontId="124" fillId="0" borderId="49">
      <alignment horizontal="centerContinuous"/>
    </xf>
    <xf numFmtId="0" fontId="124" fillId="0" borderId="49">
      <alignment horizontal="centerContinuous"/>
    </xf>
    <xf numFmtId="181" fontId="124" fillId="0" borderId="0"/>
    <xf numFmtId="0" fontId="124" fillId="0" borderId="49">
      <protection locked="0"/>
    </xf>
    <xf numFmtId="181" fontId="124" fillId="0" borderId="0"/>
    <xf numFmtId="0" fontId="124" fillId="0" borderId="49">
      <protection locked="0"/>
    </xf>
    <xf numFmtId="0" fontId="124" fillId="0" borderId="49">
      <alignment horizontal="centerContinuous"/>
    </xf>
    <xf numFmtId="181" fontId="124" fillId="0" borderId="0"/>
    <xf numFmtId="0" fontId="124" fillId="0" borderId="49">
      <protection locked="0"/>
    </xf>
    <xf numFmtId="0" fontId="124" fillId="0" borderId="49">
      <alignment horizontal="centerContinuous"/>
    </xf>
    <xf numFmtId="0" fontId="124" fillId="0" borderId="49">
      <alignment horizontal="centerContinuous"/>
    </xf>
    <xf numFmtId="181" fontId="124" fillId="0" borderId="0"/>
    <xf numFmtId="0" fontId="124" fillId="0" borderId="49">
      <alignment horizontal="centerContinuous"/>
    </xf>
    <xf numFmtId="0" fontId="124" fillId="0" borderId="49">
      <protection locked="0"/>
    </xf>
    <xf numFmtId="181" fontId="124" fillId="0" borderId="0"/>
    <xf numFmtId="0" fontId="124" fillId="0" borderId="0"/>
    <xf numFmtId="181" fontId="124" fillId="0" borderId="0"/>
    <xf numFmtId="0" fontId="124" fillId="0" borderId="49">
      <alignment horizontal="centerContinuous"/>
    </xf>
    <xf numFmtId="0" fontId="124" fillId="0" borderId="49">
      <protection locked="0"/>
    </xf>
    <xf numFmtId="181" fontId="124" fillId="0" borderId="0"/>
    <xf numFmtId="0" fontId="124" fillId="0" borderId="49">
      <alignment horizontal="centerContinuous"/>
    </xf>
    <xf numFmtId="0" fontId="124" fillId="0" borderId="49">
      <protection locked="0"/>
    </xf>
    <xf numFmtId="0" fontId="124" fillId="0" borderId="49">
      <alignment horizontal="centerContinuous"/>
    </xf>
    <xf numFmtId="0" fontId="124" fillId="0" borderId="49">
      <protection locked="0"/>
    </xf>
    <xf numFmtId="0" fontId="124" fillId="0" borderId="49">
      <protection locked="0"/>
    </xf>
    <xf numFmtId="181" fontId="124" fillId="0" borderId="0"/>
    <xf numFmtId="0" fontId="124" fillId="0" borderId="49">
      <protection locked="0"/>
    </xf>
    <xf numFmtId="0" fontId="124" fillId="0" borderId="49">
      <alignment horizontal="centerContinuous"/>
    </xf>
    <xf numFmtId="0" fontId="124" fillId="0" borderId="49">
      <alignment horizontal="centerContinuous"/>
    </xf>
    <xf numFmtId="0" fontId="124" fillId="0" borderId="49">
      <protection locked="0"/>
    </xf>
    <xf numFmtId="181" fontId="124" fillId="0" borderId="0"/>
    <xf numFmtId="0" fontId="124" fillId="0" borderId="49">
      <alignment horizontal="centerContinuous"/>
    </xf>
    <xf numFmtId="0" fontId="124" fillId="0" borderId="49">
      <alignment horizontal="centerContinuous"/>
    </xf>
    <xf numFmtId="181" fontId="124" fillId="0" borderId="0"/>
    <xf numFmtId="0" fontId="124" fillId="0" borderId="49">
      <alignment horizontal="centerContinuous"/>
    </xf>
    <xf numFmtId="181" fontId="124" fillId="0" borderId="0"/>
    <xf numFmtId="0" fontId="124" fillId="0" borderId="49">
      <alignment horizontal="centerContinuous"/>
    </xf>
    <xf numFmtId="181" fontId="124" fillId="0" borderId="0"/>
    <xf numFmtId="0" fontId="124" fillId="0" borderId="49">
      <protection locked="0"/>
    </xf>
    <xf numFmtId="0" fontId="124" fillId="0" borderId="49">
      <alignment horizontal="centerContinuous"/>
    </xf>
    <xf numFmtId="181" fontId="124" fillId="0" borderId="0"/>
    <xf numFmtId="0" fontId="125" fillId="0" borderId="50">
      <alignment vertical="center"/>
    </xf>
    <xf numFmtId="4" fontId="126" fillId="6" borderId="51" applyNumberFormat="0" applyProtection="0">
      <alignment vertical="center"/>
    </xf>
    <xf numFmtId="4" fontId="127" fillId="6" borderId="51" applyNumberFormat="0" applyProtection="0">
      <alignment vertical="center"/>
    </xf>
    <xf numFmtId="4" fontId="128" fillId="6" borderId="51" applyNumberFormat="0" applyProtection="0">
      <alignment horizontal="left" vertical="center" indent="1"/>
    </xf>
    <xf numFmtId="0" fontId="129" fillId="37" borderId="51" applyNumberFormat="0" applyProtection="0">
      <alignment horizontal="left" vertical="top" indent="1"/>
    </xf>
    <xf numFmtId="4" fontId="128" fillId="47" borderId="0" applyNumberFormat="0" applyProtection="0">
      <alignment horizontal="left" vertical="center" indent="1"/>
    </xf>
    <xf numFmtId="4" fontId="128" fillId="5" borderId="51" applyNumberFormat="0" applyProtection="0">
      <alignment horizontal="right" vertical="center"/>
    </xf>
    <xf numFmtId="4" fontId="128" fillId="8" borderId="51" applyNumberFormat="0" applyProtection="0">
      <alignment horizontal="right" vertical="center"/>
    </xf>
    <xf numFmtId="4" fontId="128" fillId="42" borderId="51" applyNumberFormat="0" applyProtection="0">
      <alignment horizontal="right" vertical="center"/>
    </xf>
    <xf numFmtId="4" fontId="128" fillId="10" borderId="51" applyNumberFormat="0" applyProtection="0">
      <alignment horizontal="right" vertical="center"/>
    </xf>
    <xf numFmtId="4" fontId="128" fillId="48" borderId="51" applyNumberFormat="0" applyProtection="0">
      <alignment horizontal="right" vertical="center"/>
    </xf>
    <xf numFmtId="4" fontId="128" fillId="49" borderId="51" applyNumberFormat="0" applyProtection="0">
      <alignment horizontal="right" vertical="center"/>
    </xf>
    <xf numFmtId="4" fontId="128" fillId="50" borderId="51" applyNumberFormat="0" applyProtection="0">
      <alignment horizontal="right" vertical="center"/>
    </xf>
    <xf numFmtId="4" fontId="128" fillId="51" borderId="51" applyNumberFormat="0" applyProtection="0">
      <alignment horizontal="right" vertical="center"/>
    </xf>
    <xf numFmtId="4" fontId="128" fillId="52" borderId="51" applyNumberFormat="0" applyProtection="0">
      <alignment horizontal="right" vertical="center"/>
    </xf>
    <xf numFmtId="4" fontId="126" fillId="53" borderId="52" applyNumberFormat="0" applyProtection="0">
      <alignment horizontal="left" vertical="center" indent="1"/>
    </xf>
    <xf numFmtId="4" fontId="126" fillId="29" borderId="0" applyNumberFormat="0" applyProtection="0">
      <alignment horizontal="left" vertical="center" indent="1"/>
    </xf>
    <xf numFmtId="4" fontId="126" fillId="47" borderId="0" applyNumberFormat="0" applyProtection="0">
      <alignment horizontal="left" vertical="center" indent="1"/>
    </xf>
    <xf numFmtId="4" fontId="128" fillId="29" borderId="51" applyNumberFormat="0" applyProtection="0">
      <alignment horizontal="right" vertical="center"/>
    </xf>
    <xf numFmtId="4" fontId="130" fillId="29" borderId="0" applyNumberFormat="0" applyProtection="0">
      <alignment horizontal="left" vertical="center" indent="1"/>
    </xf>
    <xf numFmtId="4" fontId="130" fillId="47" borderId="0" applyNumberFormat="0" applyProtection="0">
      <alignment horizontal="left" vertical="center" indent="1"/>
    </xf>
    <xf numFmtId="0" fontId="7" fillId="36" borderId="53" applyNumberFormat="0" applyProtection="0">
      <alignment horizontal="left" vertical="center" indent="1"/>
    </xf>
    <xf numFmtId="0" fontId="98" fillId="54" borderId="51" applyNumberFormat="0" applyProtection="0">
      <alignment horizontal="left" vertical="top" indent="1"/>
    </xf>
    <xf numFmtId="0" fontId="7" fillId="55" borderId="53" applyNumberFormat="0" applyProtection="0">
      <alignment horizontal="left" vertical="center" indent="1"/>
    </xf>
    <xf numFmtId="0" fontId="98" fillId="56" borderId="51" applyNumberFormat="0" applyProtection="0">
      <alignment horizontal="left" vertical="top" indent="1"/>
    </xf>
    <xf numFmtId="0" fontId="7" fillId="57" borderId="53" applyNumberFormat="0" applyProtection="0">
      <alignment horizontal="left" vertical="center" indent="1"/>
    </xf>
    <xf numFmtId="0" fontId="98" fillId="57" borderId="51" applyNumberFormat="0" applyProtection="0">
      <alignment horizontal="left" vertical="top" indent="1"/>
    </xf>
    <xf numFmtId="0" fontId="7" fillId="58" borderId="53" applyNumberFormat="0" applyProtection="0">
      <alignment horizontal="left" vertical="center" indent="1"/>
    </xf>
    <xf numFmtId="0" fontId="98" fillId="58" borderId="51" applyNumberFormat="0" applyProtection="0">
      <alignment horizontal="left" vertical="top" indent="1"/>
    </xf>
    <xf numFmtId="0" fontId="98" fillId="43" borderId="54" applyNumberFormat="0">
      <protection locked="0"/>
    </xf>
    <xf numFmtId="0" fontId="131" fillId="54" borderId="55" applyBorder="0"/>
    <xf numFmtId="4" fontId="128" fillId="59" borderId="51" applyNumberFormat="0" applyProtection="0">
      <alignment vertical="center"/>
    </xf>
    <xf numFmtId="4" fontId="132" fillId="59" borderId="51" applyNumberFormat="0" applyProtection="0">
      <alignment vertical="center"/>
    </xf>
    <xf numFmtId="4" fontId="126" fillId="29" borderId="56" applyNumberFormat="0" applyProtection="0">
      <alignment horizontal="left" vertical="center" indent="1"/>
    </xf>
    <xf numFmtId="0" fontId="133" fillId="41" borderId="51" applyNumberFormat="0" applyProtection="0">
      <alignment horizontal="left" vertical="top" indent="1"/>
    </xf>
    <xf numFmtId="4" fontId="128" fillId="59" borderId="51" applyNumberFormat="0" applyProtection="0">
      <alignment horizontal="right" vertical="center"/>
    </xf>
    <xf numFmtId="4" fontId="132" fillId="59" borderId="51" applyNumberFormat="0" applyProtection="0">
      <alignment horizontal="right" vertical="center"/>
    </xf>
    <xf numFmtId="4" fontId="126" fillId="29" borderId="51" applyNumberFormat="0" applyProtection="0">
      <alignment horizontal="left" vertical="center" indent="1"/>
    </xf>
    <xf numFmtId="0" fontId="133" fillId="56" borderId="51" applyNumberFormat="0" applyProtection="0">
      <alignment horizontal="left" vertical="top" indent="1"/>
    </xf>
    <xf numFmtId="4" fontId="134" fillId="60" borderId="56" applyNumberFormat="0" applyProtection="0">
      <alignment horizontal="left" vertical="center" indent="1"/>
    </xf>
    <xf numFmtId="0" fontId="7" fillId="61" borderId="7"/>
    <xf numFmtId="4" fontId="135" fillId="59" borderId="51" applyNumberFormat="0" applyProtection="0">
      <alignment horizontal="right" vertical="center"/>
    </xf>
    <xf numFmtId="0" fontId="136" fillId="7" borderId="0"/>
    <xf numFmtId="0" fontId="11" fillId="0" borderId="0"/>
    <xf numFmtId="40" fontId="137" fillId="0" borderId="0" applyFont="0" applyFill="0" applyBorder="0" applyAlignment="0" applyProtection="0"/>
    <xf numFmtId="214" fontId="82" fillId="62" borderId="0" applyFont="0"/>
    <xf numFmtId="0" fontId="25" fillId="0" borderId="0"/>
    <xf numFmtId="0" fontId="138" fillId="0" borderId="0" applyNumberFormat="0" applyFill="0" applyBorder="0" applyAlignment="0" applyProtection="0"/>
    <xf numFmtId="1" fontId="76" fillId="0" borderId="0"/>
    <xf numFmtId="0" fontId="139" fillId="0" borderId="0">
      <alignment textRotation="90"/>
    </xf>
    <xf numFmtId="248" fontId="140" fillId="0" borderId="0">
      <alignment vertical="center"/>
    </xf>
    <xf numFmtId="0" fontId="130" fillId="0" borderId="0"/>
    <xf numFmtId="0" fontId="76" fillId="63" borderId="0"/>
    <xf numFmtId="0" fontId="76" fillId="0" borderId="0"/>
    <xf numFmtId="0" fontId="76" fillId="0" borderId="0">
      <alignment vertical="top"/>
    </xf>
    <xf numFmtId="0" fontId="76" fillId="0" borderId="0">
      <alignment vertical="top"/>
    </xf>
    <xf numFmtId="0" fontId="141" fillId="29" borderId="0"/>
    <xf numFmtId="0" fontId="142" fillId="0" borderId="0">
      <alignment horizontal="left" vertical="center"/>
    </xf>
    <xf numFmtId="40" fontId="143" fillId="0" borderId="0" applyBorder="0">
      <alignment horizontal="right"/>
    </xf>
    <xf numFmtId="37" fontId="34" fillId="0" borderId="2" applyNumberFormat="0"/>
    <xf numFmtId="0" fontId="144" fillId="0" borderId="57" applyNumberFormat="0" applyAlignment="0" applyProtection="0"/>
    <xf numFmtId="0" fontId="145" fillId="0" borderId="0" applyBorder="0" applyProtection="0">
      <alignment vertical="center"/>
    </xf>
    <xf numFmtId="0" fontId="145" fillId="0" borderId="6" applyBorder="0" applyProtection="0">
      <alignment horizontal="right" vertical="center"/>
    </xf>
    <xf numFmtId="0" fontId="146" fillId="64" borderId="0" applyBorder="0" applyProtection="0">
      <alignment horizontal="centerContinuous" vertical="center"/>
    </xf>
    <xf numFmtId="0" fontId="146" fillId="65" borderId="6" applyBorder="0" applyProtection="0">
      <alignment horizontal="centerContinuous" vertical="center"/>
    </xf>
    <xf numFmtId="0" fontId="147" fillId="0" borderId="0"/>
    <xf numFmtId="0" fontId="116" fillId="0" borderId="0"/>
    <xf numFmtId="0" fontId="148" fillId="0" borderId="0" applyFill="0" applyBorder="0" applyProtection="0">
      <alignment horizontal="left"/>
    </xf>
    <xf numFmtId="0" fontId="106" fillId="0" borderId="20" applyFill="0" applyBorder="0" applyProtection="0">
      <alignment horizontal="left" vertical="top"/>
    </xf>
    <xf numFmtId="0" fontId="74" fillId="0" borderId="0">
      <alignment horizontal="centerContinuous"/>
    </xf>
    <xf numFmtId="49" fontId="77" fillId="0" borderId="0" applyFont="0" applyFill="0" applyBorder="0" applyAlignment="0" applyProtection="0"/>
    <xf numFmtId="0" fontId="149" fillId="0" borderId="0"/>
    <xf numFmtId="0" fontId="150" fillId="0" borderId="0"/>
    <xf numFmtId="0" fontId="42" fillId="40" borderId="0">
      <alignment horizontal="right"/>
    </xf>
    <xf numFmtId="249" fontId="60" fillId="0" borderId="0"/>
    <xf numFmtId="198" fontId="34" fillId="0" borderId="26" applyFill="0"/>
    <xf numFmtId="37" fontId="34" fillId="0" borderId="41" applyNumberFormat="0" applyFill="0"/>
    <xf numFmtId="0" fontId="151" fillId="0" borderId="0">
      <alignment horizontal="fill"/>
    </xf>
    <xf numFmtId="37" fontId="7" fillId="6" borderId="0" applyNumberFormat="0" applyBorder="0" applyAlignment="0" applyProtection="0"/>
    <xf numFmtId="37" fontId="98" fillId="0" borderId="0"/>
    <xf numFmtId="37" fontId="98" fillId="3" borderId="0" applyNumberFormat="0" applyBorder="0" applyAlignment="0" applyProtection="0"/>
    <xf numFmtId="3" fontId="152" fillId="0" borderId="47" applyProtection="0"/>
    <xf numFmtId="4" fontId="80" fillId="0" borderId="0">
      <protection locked="0"/>
    </xf>
    <xf numFmtId="250" fontId="76" fillId="0" borderId="0" applyFont="0" applyFill="0" applyBorder="0" applyAlignment="0" applyProtection="0"/>
    <xf numFmtId="251" fontId="76" fillId="0" borderId="0" applyFont="0" applyFill="0" applyBorder="0" applyAlignment="0" applyProtection="0"/>
    <xf numFmtId="0" fontId="76" fillId="0" borderId="0" applyFont="0" applyFill="0" applyBorder="0">
      <alignment horizontal="right" vertical="center" wrapText="1"/>
    </xf>
    <xf numFmtId="233" fontId="17" fillId="0" borderId="0"/>
    <xf numFmtId="1" fontId="153" fillId="0" borderId="0">
      <alignment horizontal="center"/>
    </xf>
    <xf numFmtId="1" fontId="154" fillId="0" borderId="0">
      <alignment horizontal="centerContinuous"/>
    </xf>
    <xf numFmtId="0" fontId="6" fillId="0" borderId="0"/>
    <xf numFmtId="43" fontId="6" fillId="0" borderId="0" applyFont="0" applyFill="0" applyBorder="0" applyAlignment="0" applyProtection="0"/>
    <xf numFmtId="44" fontId="6" fillId="0" borderId="0" applyFont="0" applyFill="0" applyBorder="0" applyAlignment="0" applyProtection="0"/>
    <xf numFmtId="174" fontId="29" fillId="0" borderId="0" applyProtection="0"/>
    <xf numFmtId="0" fontId="9" fillId="0" borderId="0"/>
    <xf numFmtId="0" fontId="5" fillId="0" borderId="0"/>
    <xf numFmtId="0" fontId="89" fillId="0" borderId="0"/>
    <xf numFmtId="0" fontId="4" fillId="0" borderId="0"/>
    <xf numFmtId="174" fontId="29" fillId="0" borderId="0" applyProtection="0"/>
    <xf numFmtId="0" fontId="3" fillId="0" borderId="0"/>
    <xf numFmtId="174" fontId="11" fillId="0" borderId="68" applyFill="0"/>
    <xf numFmtId="0" fontId="9" fillId="0" borderId="0" applyFill="0">
      <alignment horizontal="center" vertical="center" wrapText="1"/>
    </xf>
    <xf numFmtId="0" fontId="11" fillId="0" borderId="0" applyFont="0" applyFill="0" applyBorder="0" applyAlignment="0" applyProtection="0"/>
    <xf numFmtId="174" fontId="33" fillId="0" borderId="69" applyFill="0">
      <alignment horizontal="right"/>
    </xf>
    <xf numFmtId="4" fontId="33" fillId="0" borderId="69" applyFill="0"/>
    <xf numFmtId="0" fontId="9" fillId="0" borderId="0" applyFill="0">
      <alignment horizontal="left" indent="4"/>
    </xf>
    <xf numFmtId="174" fontId="29" fillId="0" borderId="0" applyProtection="0"/>
    <xf numFmtId="43" fontId="29" fillId="0" borderId="0" applyFont="0" applyFill="0" applyBorder="0" applyAlignment="0" applyProtection="0"/>
    <xf numFmtId="9" fontId="29" fillId="0" borderId="0" applyFont="0" applyFill="0" applyBorder="0" applyAlignment="0" applyProtection="0"/>
    <xf numFmtId="39"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2" fontId="9" fillId="0" borderId="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0" fontId="30"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7" fontId="9"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233" fontId="177" fillId="0" borderId="0"/>
    <xf numFmtId="0" fontId="85" fillId="0" borderId="0"/>
    <xf numFmtId="174" fontId="29" fillId="0" borderId="0" applyProtection="0"/>
    <xf numFmtId="0" fontId="85" fillId="0" borderId="0"/>
    <xf numFmtId="0" fontId="85" fillId="0" borderId="0"/>
    <xf numFmtId="0" fontId="178" fillId="0" borderId="0"/>
    <xf numFmtId="0" fontId="2" fillId="0" borderId="0"/>
    <xf numFmtId="0" fontId="2" fillId="0" borderId="0"/>
    <xf numFmtId="0" fontId="2" fillId="0" borderId="0"/>
    <xf numFmtId="0" fontId="29" fillId="0" borderId="0"/>
    <xf numFmtId="10" fontId="9" fillId="0" borderId="0" applyFont="0" applyFill="0" applyBorder="0" applyAlignment="0" applyProtection="0"/>
    <xf numFmtId="9" fontId="101" fillId="0" borderId="0" applyFont="0" applyFill="0" applyBorder="0" applyAlignment="0" applyProtection="0"/>
    <xf numFmtId="9" fontId="85" fillId="0" borderId="0" applyFont="0" applyFill="0" applyBorder="0" applyAlignment="0" applyProtection="0"/>
    <xf numFmtId="9" fontId="29" fillId="0" borderId="0" applyFont="0" applyFill="0" applyBorder="0" applyAlignment="0" applyProtection="0"/>
    <xf numFmtId="0" fontId="101" fillId="0" borderId="0" applyNumberFormat="0" applyBorder="0" applyAlignment="0"/>
    <xf numFmtId="0" fontId="58" fillId="0" borderId="0" applyNumberFormat="0" applyBorder="0" applyAlignment="0"/>
    <xf numFmtId="0" fontId="117" fillId="0" borderId="0" applyNumberFormat="0" applyBorder="0" applyAlignment="0"/>
    <xf numFmtId="0" fontId="101" fillId="0" borderId="0" applyNumberFormat="0" applyBorder="0" applyAlignment="0"/>
    <xf numFmtId="0" fontId="9" fillId="0" borderId="0" applyFill="0">
      <alignment horizontal="center" vertical="center" wrapText="1"/>
    </xf>
    <xf numFmtId="0" fontId="11" fillId="0" borderId="0" applyFont="0" applyFill="0" applyBorder="0" applyAlignment="0" applyProtection="0"/>
    <xf numFmtId="0" fontId="9" fillId="0" borderId="0" applyFill="0">
      <alignment horizontal="left" indent="4"/>
    </xf>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9" fillId="0" borderId="0" applyFont="0" applyFill="0" applyBorder="0" applyAlignment="0" applyProtection="0"/>
    <xf numFmtId="0" fontId="9" fillId="0" borderId="0"/>
    <xf numFmtId="0" fontId="9" fillId="0" borderId="0"/>
    <xf numFmtId="0" fontId="175" fillId="68" borderId="0" applyNumberFormat="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17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55" fontId="180" fillId="0" borderId="0"/>
    <xf numFmtId="0" fontId="179" fillId="0" borderId="0"/>
    <xf numFmtId="0" fontId="2" fillId="0" borderId="0"/>
    <xf numFmtId="0" fontId="9" fillId="0" borderId="0"/>
    <xf numFmtId="0" fontId="2" fillId="0" borderId="0"/>
    <xf numFmtId="0" fontId="2" fillId="0" borderId="0"/>
    <xf numFmtId="174" fontId="29" fillId="0" borderId="0" applyProtection="0"/>
    <xf numFmtId="0" fontId="181" fillId="0" borderId="0"/>
    <xf numFmtId="0" fontId="29" fillId="0" borderId="0"/>
    <xf numFmtId="9" fontId="2" fillId="0" borderId="0" applyFont="0" applyFill="0" applyBorder="0" applyAlignment="0" applyProtection="0"/>
    <xf numFmtId="174" fontId="29" fillId="0" borderId="0" applyProtection="0"/>
    <xf numFmtId="0" fontId="9" fillId="0" borderId="0"/>
    <xf numFmtId="0" fontId="9" fillId="0" borderId="0"/>
    <xf numFmtId="174" fontId="29" fillId="0" borderId="0" applyProtection="0"/>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75"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5" fillId="76" borderId="0" applyNumberFormat="0" applyBorder="0" applyAlignment="0" applyProtection="0"/>
    <xf numFmtId="0" fontId="86" fillId="77" borderId="0" applyNumberFormat="0" applyBorder="0" applyAlignment="0" applyProtection="0"/>
    <xf numFmtId="0" fontId="86" fillId="75" borderId="0" applyNumberFormat="0" applyBorder="0" applyAlignment="0" applyProtection="0"/>
    <xf numFmtId="0" fontId="86" fillId="38" borderId="0" applyNumberFormat="0" applyBorder="0" applyAlignment="0" applyProtection="0"/>
    <xf numFmtId="0" fontId="86" fillId="78" borderId="0" applyNumberFormat="0" applyBorder="0" applyAlignment="0" applyProtection="0"/>
    <xf numFmtId="0" fontId="86" fillId="79" borderId="0" applyNumberFormat="0" applyBorder="0" applyAlignment="0" applyProtection="0"/>
    <xf numFmtId="0" fontId="86" fillId="80" borderId="0" applyNumberFormat="0" applyBorder="0" applyAlignment="0" applyProtection="0"/>
    <xf numFmtId="0" fontId="86" fillId="81" borderId="0" applyNumberFormat="0" applyBorder="0" applyAlignment="0" applyProtection="0"/>
    <xf numFmtId="0" fontId="86" fillId="82" borderId="0" applyNumberFormat="0" applyBorder="0" applyAlignment="0" applyProtection="0"/>
    <xf numFmtId="0" fontId="86" fillId="83" borderId="0" applyNumberFormat="0" applyBorder="0" applyAlignment="0" applyProtection="0"/>
    <xf numFmtId="0" fontId="86" fillId="79" borderId="0" applyNumberFormat="0" applyBorder="0" applyAlignment="0" applyProtection="0"/>
    <xf numFmtId="0" fontId="86" fillId="84" borderId="0" applyNumberFormat="0" applyBorder="0" applyAlignment="0" applyProtection="0"/>
    <xf numFmtId="0" fontId="182" fillId="35" borderId="0" applyNumberFormat="0" applyBorder="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3" fillId="36" borderId="72" applyNumberFormat="0" applyAlignment="0" applyProtection="0"/>
    <xf numFmtId="0" fontId="184" fillId="34" borderId="73" applyNumberFormat="0" applyAlignment="0" applyProtection="0"/>
    <xf numFmtId="256" fontId="185" fillId="0" borderId="0">
      <alignment horizontal="center" wrapText="1"/>
    </xf>
    <xf numFmtId="213" fontId="186" fillId="0" borderId="0"/>
    <xf numFmtId="213" fontId="186" fillId="0" borderId="0"/>
    <xf numFmtId="213" fontId="186" fillId="0" borderId="0"/>
    <xf numFmtId="213" fontId="186" fillId="0" borderId="0"/>
    <xf numFmtId="213" fontId="186" fillId="0" borderId="0"/>
    <xf numFmtId="213" fontId="186" fillId="0" borderId="0"/>
    <xf numFmtId="213" fontId="186" fillId="0" borderId="0"/>
    <xf numFmtId="213" fontId="186" fillId="0" borderId="0"/>
    <xf numFmtId="41" fontId="101" fillId="0" borderId="0" applyFont="0" applyFill="0" applyBorder="0" applyAlignment="0" applyProtection="0"/>
    <xf numFmtId="41" fontId="101"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7" fillId="0" borderId="0" applyFont="0" applyFill="0" applyBorder="0" applyAlignment="0" applyProtection="0"/>
    <xf numFmtId="43" fontId="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5" fillId="0" borderId="0"/>
    <xf numFmtId="257" fontId="16" fillId="0" borderId="0">
      <protection locked="0"/>
    </xf>
    <xf numFmtId="258" fontId="9" fillId="0" borderId="0" applyFont="0" applyFill="0" applyBorder="0" applyAlignment="0" applyProtection="0"/>
    <xf numFmtId="259" fontId="188" fillId="0" borderId="0" applyFont="0" applyFill="0" applyBorder="0" applyAlignment="0" applyProtection="0"/>
    <xf numFmtId="44" fontId="6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260" fontId="123" fillId="0" borderId="0" applyFont="0" applyFill="0" applyBorder="0" applyProtection="0">
      <alignment horizontal="right"/>
    </xf>
    <xf numFmtId="0" fontId="189" fillId="0" borderId="0" applyNumberFormat="0" applyFill="0" applyBorder="0" applyAlignment="0" applyProtection="0"/>
    <xf numFmtId="0" fontId="190" fillId="0" borderId="0">
      <alignment horizontal="left"/>
    </xf>
    <xf numFmtId="175" fontId="188" fillId="0" borderId="0" applyFont="0" applyFill="0" applyBorder="0" applyAlignment="0" applyProtection="0"/>
    <xf numFmtId="261" fontId="9" fillId="0" borderId="0" applyFont="0" applyFill="0" applyBorder="0" applyAlignment="0" applyProtection="0">
      <alignment horizontal="center"/>
    </xf>
    <xf numFmtId="175" fontId="188" fillId="0" borderId="0" applyFont="0" applyFill="0" applyBorder="0" applyAlignment="0" applyProtection="0"/>
    <xf numFmtId="0" fontId="191" fillId="71" borderId="0" applyNumberFormat="0" applyBorder="0" applyAlignment="0" applyProtection="0"/>
    <xf numFmtId="0" fontId="74" fillId="0" borderId="58">
      <alignment horizontal="left"/>
    </xf>
    <xf numFmtId="14" fontId="34" fillId="85" borderId="4">
      <alignment horizontal="center" vertical="center" wrapText="1"/>
    </xf>
    <xf numFmtId="0" fontId="192" fillId="0" borderId="74" applyNumberFormat="0" applyFill="0" applyAlignment="0" applyProtection="0"/>
    <xf numFmtId="0" fontId="193" fillId="0" borderId="75" applyNumberFormat="0" applyFill="0" applyAlignment="0" applyProtection="0"/>
    <xf numFmtId="0" fontId="193" fillId="0" borderId="0" applyNumberFormat="0" applyFill="0" applyBorder="0" applyAlignment="0" applyProtection="0"/>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0" fontId="195" fillId="74" borderId="72" applyNumberFormat="0" applyAlignment="0" applyProtection="0"/>
    <xf numFmtId="262" fontId="16" fillId="0" borderId="0">
      <alignment horizontal="center"/>
      <protection locked="0"/>
    </xf>
    <xf numFmtId="0" fontId="196" fillId="0" borderId="76" applyNumberFormat="0" applyFill="0" applyAlignment="0" applyProtection="0"/>
    <xf numFmtId="263" fontId="131" fillId="0" borderId="0" applyNumberFormat="0" applyFill="0" applyBorder="0" applyAlignment="0" applyProtection="0"/>
    <xf numFmtId="0" fontId="197" fillId="37" borderId="0" applyNumberFormat="0" applyBorder="0" applyAlignment="0" applyProtection="0"/>
    <xf numFmtId="37" fontId="198" fillId="0" borderId="0" applyNumberFormat="0" applyFill="0" applyBorder="0"/>
    <xf numFmtId="0" fontId="7" fillId="0" borderId="48" applyNumberForma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0" fontId="9" fillId="0" borderId="0">
      <alignment vertical="top"/>
    </xf>
    <xf numFmtId="0" fontId="85" fillId="0" borderId="0"/>
    <xf numFmtId="0" fontId="9" fillId="0" borderId="0"/>
    <xf numFmtId="0" fontId="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85" fillId="0" borderId="0"/>
    <xf numFmtId="264"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264"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7" fillId="0" borderId="0"/>
    <xf numFmtId="0" fontId="1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264"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9" fillId="0" borderId="0" applyProtection="0"/>
    <xf numFmtId="0" fontId="199" fillId="0" borderId="0"/>
    <xf numFmtId="0" fontId="199"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0" fontId="9" fillId="0" borderId="0"/>
    <xf numFmtId="0" fontId="9" fillId="0" borderId="0"/>
    <xf numFmtId="0" fontId="9" fillId="0" borderId="0"/>
    <xf numFmtId="22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0" fontId="19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85"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9"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0" fontId="7" fillId="41" borderId="59" applyNumberFormat="0" applyFont="0" applyAlignment="0" applyProtection="0"/>
    <xf numFmtId="265" fontId="47" fillId="69" borderId="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0" fontId="200" fillId="36" borderId="77" applyNumberFormat="0" applyAlignment="0" applyProtection="0"/>
    <xf numFmtId="12" fontId="11" fillId="86" borderId="4">
      <alignment horizontal="left"/>
    </xf>
    <xf numFmtId="0" fontId="95" fillId="0" borderId="0"/>
    <xf numFmtId="266" fontId="3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5"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0" fontId="30" fillId="0" borderId="0" applyNumberFormat="0" applyFont="0" applyFill="0" applyBorder="0" applyAlignment="0" applyProtection="0">
      <alignment horizontal="left"/>
    </xf>
    <xf numFmtId="4" fontId="30" fillId="0" borderId="0" applyFont="0" applyFill="0" applyBorder="0" applyAlignment="0" applyProtection="0"/>
    <xf numFmtId="0" fontId="31" fillId="0" borderId="4">
      <alignment horizontal="center"/>
    </xf>
    <xf numFmtId="0" fontId="9" fillId="0" borderId="0" applyNumberFormat="0" applyFill="0" applyBorder="0" applyAlignment="0" applyProtection="0"/>
    <xf numFmtId="4" fontId="58" fillId="37" borderId="51" applyNumberFormat="0" applyProtection="0">
      <alignment vertical="center"/>
    </xf>
    <xf numFmtId="4" fontId="201" fillId="6" borderId="51" applyNumberFormat="0" applyProtection="0">
      <alignment vertical="center"/>
    </xf>
    <xf numFmtId="4" fontId="58" fillId="6" borderId="51" applyNumberFormat="0" applyProtection="0">
      <alignment vertical="center"/>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4" fontId="58" fillId="6" borderId="51" applyNumberFormat="0" applyProtection="0">
      <alignment horizontal="left" vertical="center" indent="1"/>
    </xf>
    <xf numFmtId="0" fontId="58" fillId="6" borderId="51" applyNumberFormat="0" applyProtection="0">
      <alignment horizontal="left" vertical="top"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4" fontId="58" fillId="60" borderId="51" applyNumberFormat="0" applyProtection="0"/>
    <xf numFmtId="4" fontId="101" fillId="35" borderId="51" applyNumberFormat="0" applyProtection="0">
      <alignment horizontal="right" vertical="center"/>
    </xf>
    <xf numFmtId="4" fontId="101" fillId="75" borderId="51" applyNumberFormat="0" applyProtection="0">
      <alignment horizontal="right" vertical="center"/>
    </xf>
    <xf numFmtId="4" fontId="101" fillId="82" borderId="51" applyNumberFormat="0" applyProtection="0">
      <alignment horizontal="right" vertical="center"/>
    </xf>
    <xf numFmtId="4" fontId="101" fillId="76" borderId="51" applyNumberFormat="0" applyProtection="0">
      <alignment horizontal="right" vertical="center"/>
    </xf>
    <xf numFmtId="4" fontId="101" fillId="80" borderId="51" applyNumberFormat="0" applyProtection="0">
      <alignment horizontal="right" vertical="center"/>
    </xf>
    <xf numFmtId="4" fontId="101" fillId="84" borderId="51" applyNumberFormat="0" applyProtection="0">
      <alignment horizontal="right" vertical="center"/>
    </xf>
    <xf numFmtId="4" fontId="101" fillId="83" borderId="51" applyNumberFormat="0" applyProtection="0">
      <alignment horizontal="right" vertical="center"/>
    </xf>
    <xf numFmtId="4" fontId="101" fillId="88" borderId="51" applyNumberFormat="0" applyProtection="0">
      <alignment horizontal="right" vertical="center"/>
    </xf>
    <xf numFmtId="4" fontId="101" fillId="38" borderId="51" applyNumberFormat="0" applyProtection="0">
      <alignment horizontal="right" vertical="center"/>
    </xf>
    <xf numFmtId="4" fontId="58" fillId="89" borderId="52" applyNumberFormat="0" applyProtection="0">
      <alignment horizontal="left" vertical="center" indent="1"/>
    </xf>
    <xf numFmtId="4" fontId="101" fillId="58" borderId="0" applyNumberFormat="0" applyProtection="0">
      <alignment horizontal="left" vertical="center"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1" fillId="58" borderId="0" applyNumberFormat="0" applyProtection="0">
      <alignment horizontal="left"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2" fillId="47" borderId="0" applyNumberFormat="0" applyProtection="0">
      <alignment horizontal="left" vertical="center" indent="1"/>
    </xf>
    <xf numFmtId="4" fontId="101" fillId="56" borderId="51" applyNumberFormat="0" applyProtection="0">
      <alignment horizontal="right" vertical="center"/>
    </xf>
    <xf numFmtId="4" fontId="202" fillId="0" borderId="0" applyNumberFormat="0" applyProtection="0">
      <alignment horizontal="left" vertical="center"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23" fillId="90" borderId="0" applyNumberFormat="0" applyProtection="0">
      <alignment horizontal="left" indent="1"/>
    </xf>
    <xf numFmtId="4" fontId="129" fillId="0" borderId="0" applyNumberFormat="0" applyProtection="0">
      <alignment horizontal="left" vertical="center" indent="1"/>
    </xf>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4" fontId="129" fillId="91" borderId="0" applyNumberFormat="0" applyProtection="0"/>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center"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47" borderId="51" applyNumberFormat="0" applyProtection="0">
      <alignment horizontal="left" vertical="top"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center"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60" borderId="51" applyNumberFormat="0" applyProtection="0">
      <alignment horizontal="left" vertical="top"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center"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29" borderId="51" applyNumberFormat="0" applyProtection="0">
      <alignment horizontal="left" vertical="top"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center"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0" fontId="9" fillId="59" borderId="51" applyNumberFormat="0" applyProtection="0">
      <alignment horizontal="left" vertical="top" indent="1"/>
    </xf>
    <xf numFmtId="4" fontId="101" fillId="40" borderId="51" applyNumberFormat="0" applyProtection="0">
      <alignment vertical="center"/>
    </xf>
    <xf numFmtId="4" fontId="203" fillId="40" borderId="51" applyNumberFormat="0" applyProtection="0">
      <alignment vertical="center"/>
    </xf>
    <xf numFmtId="4" fontId="101" fillId="40" borderId="51" applyNumberFormat="0" applyProtection="0">
      <alignment horizontal="left" vertical="center" indent="1"/>
    </xf>
    <xf numFmtId="0" fontId="101" fillId="40" borderId="51" applyNumberFormat="0" applyProtection="0">
      <alignment horizontal="left" vertical="top" indent="1"/>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92" borderId="77" applyNumberFormat="0" applyProtection="0">
      <alignment horizontal="right" vertical="center"/>
    </xf>
    <xf numFmtId="4" fontId="101" fillId="0" borderId="51" applyNumberFormat="0" applyProtection="0">
      <alignment horizontal="right" vertical="center"/>
    </xf>
    <xf numFmtId="4" fontId="203" fillId="58" borderId="51" applyNumberFormat="0" applyProtection="0">
      <alignment horizontal="right" vertical="center"/>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4" fontId="101" fillId="56" borderId="51"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4" fontId="101" fillId="0" borderId="51"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9" fillId="87" borderId="77" applyNumberFormat="0" applyProtection="0">
      <alignment horizontal="left" vertical="center" indent="1"/>
    </xf>
    <xf numFmtId="0" fontId="101" fillId="60" borderId="51" applyNumberFormat="0" applyProtection="0">
      <alignment horizontal="left" vertical="top"/>
    </xf>
    <xf numFmtId="4" fontId="25" fillId="0" borderId="0" applyNumberFormat="0" applyProtection="0">
      <alignment horizontal="left" vertical="center"/>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8" fillId="93" borderId="0" applyNumberFormat="0" applyProtection="0">
      <alignment horizontal="left"/>
    </xf>
    <xf numFmtId="4" fontId="56" fillId="58" borderId="51" applyNumberFormat="0" applyProtection="0">
      <alignment horizontal="right" vertical="center"/>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54" fontId="9" fillId="0" borderId="0">
      <alignment horizontal="left" wrapText="1"/>
    </xf>
    <xf numFmtId="267" fontId="9" fillId="0" borderId="0" applyFill="0" applyBorder="0" applyAlignment="0" applyProtection="0">
      <alignment wrapText="1"/>
    </xf>
    <xf numFmtId="0" fontId="34" fillId="0" borderId="0" applyNumberFormat="0" applyFill="0" applyBorder="0">
      <alignment horizontal="center" wrapText="1"/>
    </xf>
    <xf numFmtId="0" fontId="34" fillId="0" borderId="0" applyNumberFormat="0" applyFill="0" applyBorder="0">
      <alignment horizontal="center" wrapText="1"/>
    </xf>
    <xf numFmtId="0" fontId="55" fillId="0" borderId="0" applyFill="0" applyBorder="0" applyProtection="0">
      <alignment horizontal="left" vertical="top"/>
    </xf>
    <xf numFmtId="40" fontId="204" fillId="0" borderId="0"/>
    <xf numFmtId="0" fontId="205" fillId="0" borderId="0" applyNumberFormat="0" applyFill="0" applyBorder="0" applyAlignment="0" applyProtection="0"/>
    <xf numFmtId="0" fontId="34" fillId="0" borderId="7">
      <alignment horizontal="center" vertical="center" wrapText="1"/>
    </xf>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37" fontId="7" fillId="0" borderId="0"/>
    <xf numFmtId="3" fontId="152" fillId="39" borderId="47" applyProtection="0"/>
    <xf numFmtId="0" fontId="206" fillId="0" borderId="0" applyNumberFormat="0" applyFill="0" applyBorder="0" applyAlignment="0" applyProtection="0"/>
    <xf numFmtId="0" fontId="178" fillId="0" borderId="0"/>
    <xf numFmtId="0" fontId="178" fillId="0" borderId="0"/>
    <xf numFmtId="0" fontId="2" fillId="0" borderId="0"/>
    <xf numFmtId="0" fontId="1"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xf numFmtId="0" fontId="9" fillId="0" borderId="0"/>
    <xf numFmtId="181" fontId="9" fillId="0" borderId="0" applyFont="0" applyFill="0" applyBorder="0" applyAlignment="0" applyProtection="0"/>
    <xf numFmtId="181"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xf numFmtId="0" fontId="9" fillId="0" borderId="0"/>
    <xf numFmtId="191" fontId="9" fillId="0" borderId="0" applyFont="0" applyFill="0" applyBorder="0" applyAlignment="0" applyProtection="0"/>
    <xf numFmtId="191"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0" fontId="9" fillId="0" borderId="0"/>
    <xf numFmtId="195" fontId="46" fillId="0" borderId="0" applyFont="0" applyFill="0" applyBorder="0" applyAlignment="0" applyProtection="0"/>
    <xf numFmtId="197" fontId="46" fillId="0" borderId="0" applyFont="0" applyFill="0" applyBorder="0" applyAlignment="0" applyProtection="0"/>
    <xf numFmtId="0" fontId="9" fillId="0" borderId="0"/>
    <xf numFmtId="198" fontId="9" fillId="0" borderId="0" applyBorder="0"/>
    <xf numFmtId="0" fontId="9" fillId="0" borderId="0" applyBorder="0"/>
    <xf numFmtId="198" fontId="9" fillId="0" borderId="0" applyBorder="0"/>
    <xf numFmtId="205" fontId="34" fillId="29" borderId="42">
      <alignment horizontal="center" vertical="center"/>
    </xf>
    <xf numFmtId="0" fontId="9" fillId="0" borderId="0"/>
    <xf numFmtId="0" fontId="66" fillId="0" borderId="69" applyNumberFormat="0" applyFill="0" applyAlignment="0" applyProtection="0"/>
    <xf numFmtId="211" fontId="46" fillId="0" borderId="0" applyFont="0" applyFill="0" applyBorder="0" applyAlignment="0" applyProtection="0"/>
    <xf numFmtId="0" fontId="64" fillId="0" borderId="0" applyFill="0" applyBorder="0" applyAlignment="0"/>
    <xf numFmtId="0" fontId="9" fillId="0" borderId="0">
      <alignment vertical="center"/>
    </xf>
    <xf numFmtId="37" fontId="34" fillId="0" borderId="69">
      <alignment horizontal="center"/>
    </xf>
    <xf numFmtId="213" fontId="46" fillId="0" borderId="0"/>
    <xf numFmtId="213" fontId="46" fillId="0" borderId="0"/>
    <xf numFmtId="213" fontId="46" fillId="0" borderId="0"/>
    <xf numFmtId="213" fontId="46" fillId="0" borderId="0"/>
    <xf numFmtId="213" fontId="46" fillId="0" borderId="0"/>
    <xf numFmtId="213" fontId="46" fillId="0" borderId="0"/>
    <xf numFmtId="213" fontId="46" fillId="0" borderId="0"/>
    <xf numFmtId="213" fontId="46" fillId="0" borderId="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38" fontId="46" fillId="0" borderId="0" applyFill="0" applyBorder="0" applyProtection="0">
      <alignment horizontal="center"/>
    </xf>
    <xf numFmtId="220" fontId="9" fillId="0" borderId="0" applyFill="0" applyBorder="0">
      <alignment horizontal="left"/>
    </xf>
    <xf numFmtId="221" fontId="9" fillId="0" borderId="0" applyFont="0" applyFill="0" applyBorder="0" applyAlignment="0" applyProtection="0"/>
    <xf numFmtId="220" fontId="9" fillId="0" borderId="0" applyFont="0" applyFill="0" applyBorder="0" applyAlignment="0" applyProtection="0"/>
    <xf numFmtId="222" fontId="9" fillId="0" borderId="0" applyFont="0" applyFill="0" applyBorder="0" applyAlignment="0" applyProtection="0"/>
    <xf numFmtId="223" fontId="46" fillId="0" borderId="0" applyFont="0" applyFill="0" applyBorder="0" applyAlignment="0" applyProtection="0"/>
    <xf numFmtId="224" fontId="9" fillId="0" borderId="0" applyFont="0" applyFill="0" applyBorder="0" applyAlignment="0" applyProtection="0"/>
    <xf numFmtId="8" fontId="46" fillId="0" borderId="0" applyFill="0" applyBorder="0" applyProtection="0">
      <alignment horizontal="center"/>
    </xf>
    <xf numFmtId="6" fontId="46" fillId="0" borderId="0">
      <alignment horizontal="center"/>
    </xf>
    <xf numFmtId="227" fontId="7" fillId="0" borderId="0" applyFont="0" applyFill="0" applyBorder="0" applyAlignment="0" applyProtection="0"/>
    <xf numFmtId="0" fontId="46" fillId="34" borderId="0" applyNumberFormat="0" applyFont="0" applyBorder="0" applyAlignment="0" applyProtection="0"/>
    <xf numFmtId="0" fontId="46" fillId="35" borderId="0" applyNumberFormat="0" applyFont="0" applyBorder="0" applyAlignment="0" applyProtection="0"/>
    <xf numFmtId="0" fontId="46" fillId="0" borderId="45" applyNumberFormat="0" applyFont="0" applyAlignment="0" applyProtection="0"/>
    <xf numFmtId="0" fontId="46" fillId="0" borderId="46" applyNumberFormat="0" applyFont="0" applyAlignment="0" applyProtection="0"/>
    <xf numFmtId="0" fontId="46" fillId="38" borderId="0" applyNumberFormat="0" applyFont="0" applyBorder="0" applyAlignment="0" applyProtection="0"/>
    <xf numFmtId="234" fontId="46" fillId="0" borderId="0"/>
    <xf numFmtId="0" fontId="9" fillId="0" borderId="0" applyNumberFormat="0" applyFill="0" applyBorder="0" applyAlignment="0" applyProtection="0"/>
    <xf numFmtId="235" fontId="46" fillId="0" borderId="0" applyFill="0" applyBorder="0" applyProtection="0">
      <alignment horizontal="center"/>
    </xf>
    <xf numFmtId="0" fontId="9" fillId="0" borderId="0"/>
    <xf numFmtId="238" fontId="64" fillId="0" borderId="69"/>
    <xf numFmtId="0" fontId="9" fillId="0" borderId="0"/>
    <xf numFmtId="245" fontId="9" fillId="0" borderId="0" applyFont="0" applyFill="0" applyBorder="0" applyAlignment="0" applyProtection="0"/>
    <xf numFmtId="40" fontId="9" fillId="0" borderId="0"/>
    <xf numFmtId="4" fontId="102" fillId="6" borderId="51" applyNumberFormat="0" applyProtection="0">
      <alignment vertical="center"/>
    </xf>
    <xf numFmtId="4" fontId="102" fillId="53" borderId="52" applyNumberFormat="0" applyProtection="0">
      <alignment horizontal="left" vertical="center" indent="1"/>
    </xf>
    <xf numFmtId="4" fontId="102" fillId="29" borderId="0" applyNumberFormat="0" applyProtection="0">
      <alignment horizontal="left" vertical="center" indent="1"/>
    </xf>
    <xf numFmtId="4" fontId="101" fillId="29" borderId="0" applyNumberFormat="0" applyProtection="0">
      <alignment horizontal="left" vertical="center" indent="1"/>
    </xf>
    <xf numFmtId="4" fontId="101" fillId="47" borderId="0" applyNumberFormat="0" applyProtection="0">
      <alignment horizontal="left" vertical="center" indent="1"/>
    </xf>
    <xf numFmtId="0" fontId="7" fillId="54" borderId="51" applyNumberFormat="0" applyProtection="0">
      <alignment horizontal="left" vertical="top" indent="1"/>
    </xf>
    <xf numFmtId="0" fontId="7" fillId="56" borderId="51" applyNumberFormat="0" applyProtection="0">
      <alignment horizontal="left" vertical="top" indent="1"/>
    </xf>
    <xf numFmtId="0" fontId="7" fillId="57" borderId="51" applyNumberFormat="0" applyProtection="0">
      <alignment horizontal="left" vertical="top" indent="1"/>
    </xf>
    <xf numFmtId="0" fontId="7" fillId="58" borderId="51" applyNumberFormat="0" applyProtection="0">
      <alignment horizontal="left" vertical="top" indent="1"/>
    </xf>
    <xf numFmtId="0" fontId="7" fillId="43" borderId="54" applyNumberFormat="0">
      <protection locked="0"/>
    </xf>
    <xf numFmtId="4" fontId="102" fillId="29" borderId="56" applyNumberFormat="0" applyProtection="0">
      <alignment horizontal="left" vertical="center" indent="1"/>
    </xf>
    <xf numFmtId="4" fontId="102" fillId="29" borderId="51" applyNumberFormat="0" applyProtection="0">
      <alignment horizontal="left" vertical="center" indent="1"/>
    </xf>
    <xf numFmtId="1" fontId="9" fillId="0" borderId="0"/>
    <xf numFmtId="0" fontId="30" fillId="0" borderId="0">
      <alignment textRotation="90"/>
    </xf>
    <xf numFmtId="0" fontId="9" fillId="0" borderId="0"/>
    <xf numFmtId="0" fontId="9" fillId="0" borderId="0">
      <alignment vertical="top"/>
    </xf>
    <xf numFmtId="0" fontId="9" fillId="0" borderId="0">
      <alignment vertical="top"/>
    </xf>
    <xf numFmtId="0" fontId="145" fillId="0" borderId="69" applyBorder="0" applyProtection="0">
      <alignment horizontal="right" vertical="center"/>
    </xf>
    <xf numFmtId="0" fontId="146" fillId="65" borderId="69" applyBorder="0" applyProtection="0">
      <alignment horizontal="centerContinuous" vertical="center"/>
    </xf>
    <xf numFmtId="49" fontId="46" fillId="0" borderId="0" applyFont="0" applyFill="0" applyBorder="0" applyAlignment="0" applyProtection="0"/>
    <xf numFmtId="0" fontId="9" fillId="0" borderId="0" applyFont="0" applyFill="0" applyBorder="0">
      <alignment horizontal="right" vertical="center" wrapText="1"/>
    </xf>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74" fontId="29" fillId="0" borderId="0" applyProtection="0"/>
    <xf numFmtId="0" fontId="29" fillId="0" borderId="0" applyProtection="0"/>
    <xf numFmtId="9" fontId="178" fillId="0" borderId="0" applyFont="0" applyFill="0" applyBorder="0" applyAlignment="0" applyProtection="0"/>
    <xf numFmtId="43" fontId="178" fillId="0" borderId="0" applyFont="0" applyFill="0" applyBorder="0" applyAlignment="0" applyProtection="0"/>
  </cellStyleXfs>
  <cellXfs count="1509">
    <xf numFmtId="174" fontId="0" fillId="0" borderId="0" xfId="0" applyAlignment="1"/>
    <xf numFmtId="0" fontId="29" fillId="0" borderId="0" xfId="60" applyAlignment="1"/>
    <xf numFmtId="0" fontId="16" fillId="0" borderId="0" xfId="60" applyNumberFormat="1" applyFont="1" applyAlignment="1" applyProtection="1">
      <protection locked="0"/>
    </xf>
    <xf numFmtId="0" fontId="16" fillId="0" borderId="0" xfId="60" applyNumberFormat="1" applyFont="1" applyAlignment="1" applyProtection="1">
      <alignment horizontal="left"/>
      <protection locked="0"/>
    </xf>
    <xf numFmtId="0" fontId="16" fillId="0" borderId="0" xfId="60" applyNumberFormat="1" applyFont="1" applyAlignment="1" applyProtection="1">
      <alignment horizontal="center"/>
      <protection locked="0"/>
    </xf>
    <xf numFmtId="0" fontId="16" fillId="0" borderId="0" xfId="60" applyNumberFormat="1" applyFont="1" applyAlignment="1" applyProtection="1">
      <alignment horizontal="right"/>
      <protection locked="0"/>
    </xf>
    <xf numFmtId="0" fontId="29" fillId="0" borderId="0" xfId="60" applyNumberFormat="1" applyFont="1"/>
    <xf numFmtId="0" fontId="29" fillId="0" borderId="0" xfId="60" applyFont="1" applyAlignment="1"/>
    <xf numFmtId="0" fontId="16" fillId="0" borderId="0" xfId="60" applyNumberFormat="1" applyFont="1" applyProtection="1">
      <protection locked="0"/>
    </xf>
    <xf numFmtId="0" fontId="16" fillId="0" borderId="0" xfId="60" applyNumberFormat="1" applyFont="1" applyAlignment="1">
      <alignment horizontal="right"/>
    </xf>
    <xf numFmtId="0" fontId="16" fillId="0" borderId="0" xfId="60" applyNumberFormat="1" applyFont="1"/>
    <xf numFmtId="3" fontId="16" fillId="0" borderId="0" xfId="60" applyNumberFormat="1" applyFont="1" applyAlignment="1"/>
    <xf numFmtId="0" fontId="29" fillId="0" borderId="0" xfId="60" applyNumberFormat="1" applyAlignment="1" applyProtection="1">
      <alignment horizontal="center"/>
      <protection locked="0"/>
    </xf>
    <xf numFmtId="49" fontId="16" fillId="0" borderId="0" xfId="60" quotePrefix="1" applyNumberFormat="1" applyFont="1" applyAlignment="1">
      <alignment horizontal="center"/>
    </xf>
    <xf numFmtId="49" fontId="16" fillId="0" borderId="0" xfId="60" applyNumberFormat="1" applyFont="1"/>
    <xf numFmtId="0" fontId="29" fillId="0" borderId="4" xfId="60" applyNumberFormat="1" applyBorder="1" applyAlignment="1" applyProtection="1">
      <alignment horizontal="center"/>
      <protection locked="0"/>
    </xf>
    <xf numFmtId="0" fontId="16" fillId="0" borderId="4" xfId="60" applyNumberFormat="1" applyFont="1" applyBorder="1" applyAlignment="1" applyProtection="1">
      <alignment horizontal="center"/>
      <protection locked="0"/>
    </xf>
    <xf numFmtId="3" fontId="16" fillId="0" borderId="0" xfId="60" applyNumberFormat="1" applyFont="1"/>
    <xf numFmtId="0" fontId="16" fillId="0" borderId="0" xfId="60" applyNumberFormat="1" applyFont="1" applyAlignment="1"/>
    <xf numFmtId="3" fontId="16" fillId="0" borderId="0" xfId="60" applyNumberFormat="1" applyFont="1" applyFill="1" applyAlignment="1"/>
    <xf numFmtId="0" fontId="16" fillId="0" borderId="4" xfId="60" applyNumberFormat="1" applyFont="1" applyBorder="1" applyAlignment="1" applyProtection="1">
      <alignment horizontal="centerContinuous"/>
      <protection locked="0"/>
    </xf>
    <xf numFmtId="166" fontId="16" fillId="0" borderId="0" xfId="60" applyNumberFormat="1" applyFont="1" applyAlignment="1"/>
    <xf numFmtId="0" fontId="40" fillId="0" borderId="0" xfId="60" applyNumberFormat="1" applyFont="1" applyAlignment="1">
      <alignment horizontal="left"/>
    </xf>
    <xf numFmtId="3" fontId="16" fillId="0" borderId="0" xfId="60" applyNumberFormat="1" applyFont="1" applyFill="1" applyBorder="1"/>
    <xf numFmtId="3" fontId="16" fillId="0" borderId="4" xfId="60" applyNumberFormat="1" applyFont="1" applyBorder="1" applyAlignment="1"/>
    <xf numFmtId="3" fontId="16" fillId="0" borderId="0" xfId="60" applyNumberFormat="1" applyFont="1" applyAlignment="1">
      <alignment horizontal="fill"/>
    </xf>
    <xf numFmtId="0" fontId="16" fillId="0" borderId="0" xfId="60" applyFont="1" applyAlignment="1"/>
    <xf numFmtId="42" fontId="16" fillId="0" borderId="8" xfId="60" applyNumberFormat="1" applyFont="1" applyBorder="1" applyAlignment="1" applyProtection="1">
      <alignment horizontal="right"/>
      <protection locked="0"/>
    </xf>
    <xf numFmtId="0" fontId="16" fillId="0" borderId="0" xfId="60" applyNumberFormat="1" applyFont="1" applyFill="1" applyProtection="1">
      <protection locked="0"/>
    </xf>
    <xf numFmtId="0" fontId="16" fillId="0" borderId="0" xfId="60" applyNumberFormat="1" applyFont="1" applyAlignment="1">
      <alignment horizontal="left"/>
    </xf>
    <xf numFmtId="0" fontId="39" fillId="0" borderId="0" xfId="60" quotePrefix="1" applyFont="1" applyAlignment="1">
      <alignment horizontal="left"/>
    </xf>
    <xf numFmtId="0" fontId="40" fillId="0" borderId="0" xfId="60" quotePrefix="1" applyFont="1" applyAlignment="1">
      <alignment horizontal="left" indent="1"/>
    </xf>
    <xf numFmtId="169" fontId="16" fillId="0" borderId="0" xfId="60" applyNumberFormat="1" applyFont="1"/>
    <xf numFmtId="3" fontId="29" fillId="0" borderId="0" xfId="60" applyNumberFormat="1" applyFont="1" applyAlignment="1"/>
    <xf numFmtId="0" fontId="29" fillId="0" borderId="0" xfId="60" applyNumberFormat="1" applyFont="1" applyAlignment="1"/>
    <xf numFmtId="0" fontId="16" fillId="0" borderId="0" xfId="60" applyNumberFormat="1" applyFont="1" applyAlignment="1">
      <alignment horizontal="center"/>
    </xf>
    <xf numFmtId="49" fontId="16" fillId="0" borderId="0" xfId="60" applyNumberFormat="1" applyFont="1" applyAlignment="1">
      <alignment horizontal="left"/>
    </xf>
    <xf numFmtId="49" fontId="16" fillId="0" borderId="0" xfId="60" applyNumberFormat="1" applyFont="1" applyAlignment="1">
      <alignment horizontal="center"/>
    </xf>
    <xf numFmtId="3" fontId="11" fillId="0" borderId="0" xfId="60" applyNumberFormat="1" applyFont="1" applyAlignment="1">
      <alignment horizontal="center"/>
    </xf>
    <xf numFmtId="0" fontId="11" fillId="0" borderId="0" xfId="60" applyNumberFormat="1" applyFont="1" applyAlignment="1" applyProtection="1">
      <alignment horizontal="center"/>
      <protection locked="0"/>
    </xf>
    <xf numFmtId="0" fontId="29" fillId="0" borderId="0" xfId="60" applyNumberFormat="1" applyFont="1" applyAlignment="1">
      <alignment horizontal="center"/>
    </xf>
    <xf numFmtId="0" fontId="11" fillId="0" borderId="0" xfId="60" applyFont="1" applyAlignment="1">
      <alignment horizontal="center"/>
    </xf>
    <xf numFmtId="3" fontId="11" fillId="0" borderId="0" xfId="60" applyNumberFormat="1" applyFont="1" applyAlignment="1"/>
    <xf numFmtId="0" fontId="38" fillId="0" borderId="0" xfId="60" applyNumberFormat="1" applyFont="1" applyAlignment="1" applyProtection="1">
      <alignment horizontal="center"/>
      <protection locked="0"/>
    </xf>
    <xf numFmtId="0" fontId="11" fillId="0" borderId="0" xfId="60" applyNumberFormat="1" applyFont="1" applyAlignment="1"/>
    <xf numFmtId="0" fontId="40" fillId="0" borderId="0" xfId="60" quotePrefix="1" applyNumberFormat="1" applyFont="1" applyAlignment="1">
      <alignment horizontal="left"/>
    </xf>
    <xf numFmtId="164" fontId="16" fillId="0" borderId="0" xfId="60" applyNumberFormat="1" applyFont="1" applyAlignment="1">
      <alignment horizontal="center"/>
    </xf>
    <xf numFmtId="165" fontId="16" fillId="0" borderId="0" xfId="60" applyNumberFormat="1" applyFont="1" applyFill="1" applyAlignment="1">
      <alignment horizontal="right"/>
    </xf>
    <xf numFmtId="0" fontId="39" fillId="0" borderId="0" xfId="60" quotePrefix="1" applyNumberFormat="1" applyFont="1" applyAlignment="1">
      <alignment horizontal="left"/>
    </xf>
    <xf numFmtId="0" fontId="29" fillId="0" borderId="0" xfId="60" applyNumberFormat="1" applyProtection="1">
      <protection locked="0"/>
    </xf>
    <xf numFmtId="0" fontId="42" fillId="0" borderId="0" xfId="60" applyNumberFormat="1" applyFont="1" applyAlignment="1">
      <alignment horizontal="center"/>
    </xf>
    <xf numFmtId="3" fontId="42" fillId="0" borderId="0" xfId="60" applyNumberFormat="1" applyFont="1" applyAlignment="1"/>
    <xf numFmtId="0" fontId="11" fillId="0" borderId="0" xfId="60" applyNumberFormat="1" applyFont="1" applyAlignment="1">
      <alignment horizontal="center"/>
    </xf>
    <xf numFmtId="3" fontId="40" fillId="0" borderId="0" xfId="60" quotePrefix="1" applyNumberFormat="1" applyFont="1" applyAlignment="1">
      <alignment horizontal="left"/>
    </xf>
    <xf numFmtId="0" fontId="16" fillId="0" borderId="0" xfId="60" applyNumberFormat="1" applyFont="1" applyFill="1" applyAlignment="1"/>
    <xf numFmtId="172" fontId="16" fillId="0" borderId="0" xfId="60" applyNumberFormat="1" applyFont="1" applyFill="1" applyAlignment="1">
      <alignment horizontal="left"/>
    </xf>
    <xf numFmtId="3" fontId="43" fillId="0" borderId="0" xfId="0" applyNumberFormat="1" applyFont="1" applyAlignment="1"/>
    <xf numFmtId="3" fontId="29" fillId="0" borderId="0" xfId="60" applyNumberFormat="1" applyFont="1" applyFill="1" applyAlignment="1"/>
    <xf numFmtId="166" fontId="16" fillId="0" borderId="0" xfId="60" applyNumberFormat="1" applyFont="1" applyAlignment="1">
      <alignment horizontal="center"/>
    </xf>
    <xf numFmtId="164" fontId="16" fillId="0" borderId="0" xfId="60" applyNumberFormat="1" applyFont="1" applyAlignment="1">
      <alignment horizontal="left"/>
    </xf>
    <xf numFmtId="164" fontId="16" fillId="0" borderId="0" xfId="60" applyNumberFormat="1" applyFont="1" applyAlignment="1" applyProtection="1">
      <alignment horizontal="left"/>
      <protection locked="0"/>
    </xf>
    <xf numFmtId="3" fontId="16" fillId="0" borderId="0" xfId="60" applyNumberFormat="1" applyFont="1" applyFill="1" applyAlignment="1">
      <alignment horizontal="right"/>
    </xf>
    <xf numFmtId="167" fontId="16" fillId="0" borderId="0" xfId="60" applyNumberFormat="1" applyFont="1" applyAlignment="1"/>
    <xf numFmtId="0" fontId="16" fillId="0" borderId="0" xfId="60" applyFont="1" applyFill="1" applyAlignment="1"/>
    <xf numFmtId="0" fontId="44" fillId="0" borderId="0" xfId="60" applyFont="1" applyAlignment="1"/>
    <xf numFmtId="0" fontId="16" fillId="0" borderId="0" xfId="60" applyNumberFormat="1" applyFont="1" applyFill="1" applyAlignment="1" applyProtection="1">
      <protection locked="0"/>
    </xf>
    <xf numFmtId="0" fontId="16" fillId="0" borderId="0" xfId="60" applyNumberFormat="1" applyFont="1" applyFill="1"/>
    <xf numFmtId="0" fontId="29" fillId="0" borderId="0" xfId="60" applyFill="1" applyAlignment="1"/>
    <xf numFmtId="0" fontId="29" fillId="0" borderId="0" xfId="60" applyFill="1" applyAlignment="1">
      <alignment horizontal="right"/>
    </xf>
    <xf numFmtId="3" fontId="29" fillId="0" borderId="0" xfId="60" applyNumberFormat="1" applyFont="1" applyFill="1" applyAlignment="1">
      <alignment horizontal="right"/>
    </xf>
    <xf numFmtId="0" fontId="29" fillId="0" borderId="0" xfId="60" applyNumberFormat="1" applyFont="1" applyFill="1" applyAlignment="1">
      <alignment horizontal="right"/>
    </xf>
    <xf numFmtId="0" fontId="29" fillId="0" borderId="0" xfId="60" applyNumberFormat="1" applyFont="1" applyFill="1" applyAlignment="1"/>
    <xf numFmtId="0" fontId="29" fillId="0" borderId="0" xfId="60" applyFont="1" applyFill="1" applyAlignment="1"/>
    <xf numFmtId="0" fontId="16" fillId="0" borderId="4" xfId="60" applyNumberFormat="1" applyFont="1" applyFill="1" applyBorder="1" applyProtection="1">
      <protection locked="0"/>
    </xf>
    <xf numFmtId="0" fontId="16" fillId="0" borderId="4" xfId="60" applyNumberFormat="1" applyFont="1" applyFill="1" applyBorder="1"/>
    <xf numFmtId="3" fontId="16" fillId="0" borderId="0" xfId="60" applyNumberFormat="1" applyFont="1" applyFill="1" applyAlignment="1">
      <alignment horizontal="center"/>
    </xf>
    <xf numFmtId="49" fontId="16" fillId="0" borderId="0" xfId="60" applyNumberFormat="1" applyFont="1" applyFill="1"/>
    <xf numFmtId="49" fontId="16" fillId="0" borderId="0" xfId="60" applyNumberFormat="1" applyFont="1" applyFill="1" applyAlignment="1"/>
    <xf numFmtId="49" fontId="16" fillId="0" borderId="0" xfId="60" applyNumberFormat="1" applyFont="1" applyFill="1" applyAlignment="1">
      <alignment horizontal="center"/>
    </xf>
    <xf numFmtId="3" fontId="16" fillId="0" borderId="0" xfId="60" applyNumberFormat="1" applyFont="1" applyAlignment="1">
      <alignment horizontal="center"/>
    </xf>
    <xf numFmtId="3" fontId="29" fillId="0" borderId="0" xfId="60" applyNumberFormat="1" applyFill="1" applyAlignment="1"/>
    <xf numFmtId="3" fontId="16" fillId="0" borderId="4" xfId="60" applyNumberFormat="1" applyFont="1" applyBorder="1" applyAlignment="1">
      <alignment horizontal="center"/>
    </xf>
    <xf numFmtId="4" fontId="16" fillId="0" borderId="0" xfId="60" applyNumberFormat="1" applyFont="1" applyAlignment="1"/>
    <xf numFmtId="0" fontId="40" fillId="0" borderId="0" xfId="60" quotePrefix="1" applyNumberFormat="1" applyFont="1" applyFill="1" applyAlignment="1">
      <alignment horizontal="left"/>
    </xf>
    <xf numFmtId="3" fontId="16" fillId="0" borderId="0" xfId="60" applyNumberFormat="1" applyFont="1" applyFill="1" applyBorder="1" applyAlignment="1">
      <alignment horizontal="center"/>
    </xf>
    <xf numFmtId="0" fontId="29" fillId="0" borderId="4" xfId="60" applyNumberFormat="1" applyFill="1" applyBorder="1" applyAlignment="1" applyProtection="1">
      <alignment horizontal="center"/>
      <protection locked="0"/>
    </xf>
    <xf numFmtId="0" fontId="29" fillId="0" borderId="0" xfId="60" applyNumberFormat="1" applyFill="1" applyAlignment="1" applyProtection="1">
      <alignment horizontal="center"/>
      <protection locked="0"/>
    </xf>
    <xf numFmtId="169" fontId="16" fillId="0" borderId="0" xfId="60" applyNumberFormat="1" applyFont="1" applyAlignment="1"/>
    <xf numFmtId="3" fontId="16" fillId="0" borderId="0" xfId="60" quotePrefix="1" applyNumberFormat="1" applyFont="1" applyAlignment="1"/>
    <xf numFmtId="0" fontId="16" fillId="0" borderId="0" xfId="60" applyNumberFormat="1" applyFont="1" applyBorder="1" applyAlignment="1" applyProtection="1">
      <alignment horizontal="center"/>
      <protection locked="0"/>
    </xf>
    <xf numFmtId="0" fontId="29" fillId="0" borderId="0" xfId="60" applyFill="1" applyAlignment="1" applyProtection="1"/>
    <xf numFmtId="174" fontId="16" fillId="0" borderId="0" xfId="60" applyNumberFormat="1" applyFont="1" applyAlignment="1" applyProtection="1">
      <protection locked="0"/>
    </xf>
    <xf numFmtId="0" fontId="45" fillId="0" borderId="0" xfId="60" applyFont="1" applyAlignment="1"/>
    <xf numFmtId="0" fontId="45" fillId="0" borderId="0" xfId="60" applyFont="1" applyFill="1" applyAlignment="1"/>
    <xf numFmtId="3" fontId="29" fillId="0" borderId="0" xfId="60" applyNumberFormat="1" applyFont="1" applyFill="1" applyAlignment="1" applyProtection="1"/>
    <xf numFmtId="0" fontId="46" fillId="0" borderId="0" xfId="60" applyNumberFormat="1" applyFont="1" applyAlignment="1" applyProtection="1">
      <alignment horizontal="center"/>
      <protection locked="0"/>
    </xf>
    <xf numFmtId="0" fontId="45" fillId="0" borderId="0" xfId="60" applyNumberFormat="1" applyFont="1" applyAlignment="1" applyProtection="1">
      <alignment horizontal="center"/>
      <protection locked="0"/>
    </xf>
    <xf numFmtId="0" fontId="45" fillId="0" borderId="0" xfId="60" applyNumberFormat="1" applyFont="1" applyProtection="1">
      <protection locked="0"/>
    </xf>
    <xf numFmtId="0" fontId="45" fillId="0" borderId="0" xfId="60" applyNumberFormat="1" applyFont="1" applyAlignment="1" applyProtection="1">
      <protection locked="0"/>
    </xf>
    <xf numFmtId="3" fontId="45" fillId="0" borderId="0" xfId="60" applyNumberFormat="1" applyFont="1" applyAlignment="1"/>
    <xf numFmtId="0" fontId="47" fillId="0" borderId="0" xfId="60" applyNumberFormat="1" applyFont="1" applyAlignment="1" applyProtection="1">
      <alignment horizontal="center"/>
      <protection locked="0"/>
    </xf>
    <xf numFmtId="0" fontId="45" fillId="0" borderId="4" xfId="60" applyNumberFormat="1" applyFont="1" applyBorder="1" applyAlignment="1" applyProtection="1">
      <alignment horizontal="center"/>
      <protection locked="0"/>
    </xf>
    <xf numFmtId="0" fontId="48" fillId="0" borderId="0" xfId="60" quotePrefix="1" applyFont="1" applyAlignment="1">
      <alignment horizontal="left"/>
    </xf>
    <xf numFmtId="0" fontId="48" fillId="0" borderId="0" xfId="60" quotePrefix="1" applyNumberFormat="1" applyFont="1" applyAlignment="1">
      <alignment horizontal="left"/>
    </xf>
    <xf numFmtId="0" fontId="48" fillId="0" borderId="0" xfId="60" applyNumberFormat="1" applyFont="1" applyAlignment="1">
      <alignment horizontal="left"/>
    </xf>
    <xf numFmtId="0" fontId="16" fillId="0" borderId="0" xfId="60" quotePrefix="1" applyFont="1" applyAlignment="1">
      <alignment horizontal="left"/>
    </xf>
    <xf numFmtId="0" fontId="29" fillId="0" borderId="0" xfId="60" applyNumberFormat="1" applyFont="1" applyAlignment="1" applyProtection="1">
      <alignment horizontal="center"/>
      <protection locked="0"/>
    </xf>
    <xf numFmtId="0" fontId="16" fillId="0" borderId="0" xfId="60" quotePrefix="1" applyNumberFormat="1" applyFont="1" applyAlignment="1" applyProtection="1">
      <alignment horizontal="left"/>
      <protection locked="0"/>
    </xf>
    <xf numFmtId="0" fontId="29" fillId="0" borderId="0" xfId="60" applyNumberFormat="1" applyFont="1" applyProtection="1">
      <protection locked="0"/>
    </xf>
    <xf numFmtId="0" fontId="16" fillId="0" borderId="0" xfId="60" applyNumberFormat="1" applyFont="1" applyBorder="1" applyAlignment="1"/>
    <xf numFmtId="175" fontId="16" fillId="0" borderId="0" xfId="32" applyNumberFormat="1" applyFont="1" applyFill="1" applyAlignment="1"/>
    <xf numFmtId="0" fontId="29" fillId="0" borderId="0" xfId="60" applyBorder="1" applyAlignment="1"/>
    <xf numFmtId="0" fontId="29" fillId="0" borderId="0" xfId="60" applyFont="1" applyBorder="1" applyAlignment="1"/>
    <xf numFmtId="0" fontId="16" fillId="0" borderId="0" xfId="60" applyNumberFormat="1" applyFont="1" applyFill="1" applyBorder="1" applyProtection="1">
      <protection locked="0"/>
    </xf>
    <xf numFmtId="3" fontId="16" fillId="0" borderId="0" xfId="60" applyNumberFormat="1" applyFont="1" applyBorder="1" applyAlignment="1"/>
    <xf numFmtId="3" fontId="16" fillId="0" borderId="0" xfId="60" applyNumberFormat="1" applyFont="1" applyFill="1" applyBorder="1" applyAlignment="1"/>
    <xf numFmtId="0" fontId="29" fillId="0" borderId="0" xfId="60" applyNumberFormat="1" applyFill="1" applyBorder="1" applyAlignment="1" applyProtection="1">
      <alignment horizontal="center"/>
      <protection locked="0"/>
    </xf>
    <xf numFmtId="0" fontId="29" fillId="0" borderId="0" xfId="60" applyFill="1" applyBorder="1" applyAlignment="1"/>
    <xf numFmtId="0" fontId="16" fillId="0" borderId="0" xfId="60" applyNumberFormat="1" applyFont="1" applyFill="1" applyBorder="1" applyAlignment="1"/>
    <xf numFmtId="0" fontId="16" fillId="0" borderId="0" xfId="60" applyNumberFormat="1" applyFont="1" applyFill="1" applyBorder="1"/>
    <xf numFmtId="0" fontId="29" fillId="0" borderId="0" xfId="60" applyNumberFormat="1" applyFont="1" applyFill="1" applyBorder="1"/>
    <xf numFmtId="0" fontId="29" fillId="0" borderId="0" xfId="60" applyFont="1" applyFill="1" applyBorder="1" applyAlignment="1"/>
    <xf numFmtId="0" fontId="16" fillId="0" borderId="0" xfId="60" applyFont="1" applyFill="1" applyBorder="1" applyAlignment="1"/>
    <xf numFmtId="3" fontId="29" fillId="0" borderId="0" xfId="60" applyNumberFormat="1" applyFont="1" applyFill="1" applyBorder="1"/>
    <xf numFmtId="0" fontId="41" fillId="0" borderId="0" xfId="60" applyFont="1" applyFill="1" applyBorder="1" applyAlignment="1"/>
    <xf numFmtId="3" fontId="39" fillId="0" borderId="0" xfId="60" applyNumberFormat="1" applyFont="1" applyFill="1" applyBorder="1" applyAlignment="1">
      <alignment horizontal="right"/>
    </xf>
    <xf numFmtId="3" fontId="49" fillId="0" borderId="0" xfId="60" applyNumberFormat="1" applyFont="1" applyFill="1" applyBorder="1" applyAlignment="1">
      <alignment horizontal="right"/>
    </xf>
    <xf numFmtId="0" fontId="40" fillId="0" borderId="0" xfId="60" applyNumberFormat="1" applyFont="1" applyFill="1" applyBorder="1" applyAlignment="1">
      <alignment horizontal="left"/>
    </xf>
    <xf numFmtId="0" fontId="16" fillId="0" borderId="0" xfId="60" applyNumberFormat="1" applyFont="1" applyFill="1" applyBorder="1" applyAlignment="1" applyProtection="1">
      <protection locked="0"/>
    </xf>
    <xf numFmtId="168" fontId="16" fillId="0" borderId="0" xfId="60" applyNumberFormat="1" applyFont="1" applyFill="1" applyBorder="1"/>
    <xf numFmtId="168" fontId="16" fillId="0" borderId="0" xfId="60" applyNumberFormat="1" applyFont="1" applyFill="1" applyBorder="1" applyAlignment="1">
      <alignment horizontal="center"/>
    </xf>
    <xf numFmtId="0" fontId="16" fillId="0" borderId="0" xfId="60" applyFont="1" applyFill="1" applyBorder="1" applyAlignment="1">
      <alignment horizontal="center"/>
    </xf>
    <xf numFmtId="3" fontId="29" fillId="0" borderId="0" xfId="60" applyNumberFormat="1" applyFont="1" applyBorder="1" applyAlignment="1"/>
    <xf numFmtId="49" fontId="16" fillId="0" borderId="0" xfId="60" quotePrefix="1" applyNumberFormat="1" applyFont="1" applyBorder="1" applyAlignment="1">
      <alignment horizontal="center"/>
    </xf>
    <xf numFmtId="0" fontId="16" fillId="0" borderId="0" xfId="60" applyNumberFormat="1" applyFont="1" applyBorder="1" applyAlignment="1">
      <alignment horizontal="center"/>
    </xf>
    <xf numFmtId="0" fontId="29" fillId="0" borderId="0" xfId="60" applyNumberFormat="1" applyFont="1" applyBorder="1" applyAlignment="1">
      <alignment horizontal="center"/>
    </xf>
    <xf numFmtId="3" fontId="48" fillId="0" borderId="0" xfId="60" quotePrefix="1" applyNumberFormat="1" applyFont="1" applyBorder="1" applyAlignment="1">
      <alignment horizontal="right"/>
    </xf>
    <xf numFmtId="3" fontId="16" fillId="0" borderId="0" xfId="60" applyNumberFormat="1" applyFont="1" applyBorder="1" applyAlignment="1">
      <alignment horizontal="right"/>
    </xf>
    <xf numFmtId="164" fontId="16" fillId="0" borderId="0" xfId="60" applyNumberFormat="1" applyFont="1" applyBorder="1" applyAlignment="1">
      <alignment horizontal="center"/>
    </xf>
    <xf numFmtId="3" fontId="40" fillId="0" borderId="0" xfId="60" applyNumberFormat="1" applyFont="1" applyBorder="1" applyAlignment="1"/>
    <xf numFmtId="3" fontId="48" fillId="0" borderId="0" xfId="60" applyNumberFormat="1" applyFont="1" applyBorder="1" applyAlignment="1">
      <alignment horizontal="right"/>
    </xf>
    <xf numFmtId="49" fontId="16" fillId="0" borderId="0" xfId="60" quotePrefix="1" applyNumberFormat="1" applyFont="1" applyFill="1" applyBorder="1" applyAlignment="1">
      <alignment horizontal="center"/>
    </xf>
    <xf numFmtId="0" fontId="16" fillId="0" borderId="0" xfId="60" applyNumberFormat="1" applyFont="1" applyFill="1" applyBorder="1" applyAlignment="1" applyProtection="1">
      <alignment horizontal="center"/>
      <protection locked="0"/>
    </xf>
    <xf numFmtId="3" fontId="49" fillId="0" borderId="0" xfId="60" applyNumberFormat="1" applyFont="1" applyFill="1" applyBorder="1" applyAlignment="1"/>
    <xf numFmtId="164" fontId="16" fillId="0" borderId="0" xfId="60" applyNumberFormat="1" applyFont="1" applyFill="1" applyBorder="1" applyAlignment="1">
      <alignment horizontal="center"/>
    </xf>
    <xf numFmtId="3" fontId="48" fillId="0" borderId="0" xfId="60" applyNumberFormat="1" applyFont="1" applyFill="1" applyBorder="1" applyAlignment="1">
      <alignment horizontal="right"/>
    </xf>
    <xf numFmtId="0" fontId="11" fillId="0" borderId="0" xfId="60" applyNumberFormat="1" applyFont="1" applyBorder="1" applyAlignment="1" applyProtection="1">
      <alignment horizontal="center"/>
      <protection locked="0"/>
    </xf>
    <xf numFmtId="0" fontId="29" fillId="0" borderId="0" xfId="60" applyNumberFormat="1" applyBorder="1" applyProtection="1">
      <protection locked="0"/>
    </xf>
    <xf numFmtId="0" fontId="44" fillId="0" borderId="0" xfId="60" applyFont="1" applyFill="1" applyBorder="1" applyAlignment="1"/>
    <xf numFmtId="0" fontId="44" fillId="0" borderId="0" xfId="60" applyFont="1" applyBorder="1" applyAlignment="1"/>
    <xf numFmtId="42" fontId="16" fillId="0" borderId="0" xfId="60" applyNumberFormat="1" applyFont="1" applyFill="1" applyBorder="1"/>
    <xf numFmtId="42" fontId="16" fillId="0" borderId="0" xfId="60" applyNumberFormat="1" applyFont="1" applyFill="1" applyBorder="1" applyAlignment="1" applyProtection="1">
      <alignment horizontal="right"/>
      <protection locked="0"/>
    </xf>
    <xf numFmtId="3" fontId="48" fillId="0" borderId="0" xfId="60" applyNumberFormat="1" applyFont="1" applyFill="1" applyBorder="1" applyAlignment="1"/>
    <xf numFmtId="42" fontId="16" fillId="0" borderId="0" xfId="60" applyNumberFormat="1" applyFont="1" applyFill="1"/>
    <xf numFmtId="0" fontId="16" fillId="0" borderId="0" xfId="60" quotePrefix="1" applyNumberFormat="1" applyFont="1" applyFill="1" applyAlignment="1" applyProtection="1">
      <alignment horizontal="left"/>
      <protection locked="0"/>
    </xf>
    <xf numFmtId="175" fontId="16" fillId="0" borderId="0" xfId="32" applyNumberFormat="1" applyFont="1" applyFill="1" applyBorder="1" applyAlignment="1"/>
    <xf numFmtId="0" fontId="0" fillId="0" borderId="0" xfId="60" applyFont="1" applyAlignment="1"/>
    <xf numFmtId="165" fontId="16" fillId="0" borderId="0" xfId="60" applyNumberFormat="1" applyFont="1" applyFill="1" applyBorder="1" applyAlignment="1"/>
    <xf numFmtId="175" fontId="52" fillId="0" borderId="0" xfId="32" applyNumberFormat="1" applyFont="1" applyFill="1" applyBorder="1"/>
    <xf numFmtId="0" fontId="57" fillId="0" borderId="9" xfId="60" applyNumberFormat="1" applyFont="1" applyBorder="1"/>
    <xf numFmtId="0" fontId="0" fillId="0" borderId="0" xfId="60" applyFont="1" applyFill="1" applyBorder="1" applyAlignment="1"/>
    <xf numFmtId="175" fontId="16" fillId="0" borderId="0" xfId="32" applyNumberFormat="1" applyFont="1" applyFill="1" applyBorder="1"/>
    <xf numFmtId="42" fontId="29" fillId="0" borderId="0" xfId="60" applyNumberFormat="1" applyFill="1" applyBorder="1" applyAlignment="1"/>
    <xf numFmtId="42" fontId="16" fillId="0" borderId="0" xfId="60" applyNumberFormat="1" applyFont="1" applyFill="1" applyBorder="1" applyProtection="1">
      <protection locked="0"/>
    </xf>
    <xf numFmtId="175" fontId="29" fillId="0" borderId="0" xfId="32" applyNumberFormat="1" applyFont="1" applyAlignment="1"/>
    <xf numFmtId="175" fontId="29" fillId="0" borderId="4" xfId="32" applyNumberFormat="1" applyFont="1" applyBorder="1" applyAlignment="1"/>
    <xf numFmtId="0" fontId="9" fillId="0" borderId="0" xfId="55"/>
    <xf numFmtId="0" fontId="16" fillId="0" borderId="0" xfId="60" applyNumberFormat="1" applyFont="1" applyFill="1" applyBorder="1" applyAlignment="1">
      <alignment horizontal="left"/>
    </xf>
    <xf numFmtId="173" fontId="16" fillId="0" borderId="0" xfId="60" applyNumberFormat="1" applyFont="1" applyFill="1" applyBorder="1" applyAlignment="1"/>
    <xf numFmtId="3" fontId="16" fillId="0" borderId="0" xfId="60" applyNumberFormat="1" applyFont="1" applyFill="1" applyBorder="1" applyAlignment="1">
      <alignment horizontal="left"/>
    </xf>
    <xf numFmtId="175" fontId="16" fillId="0" borderId="0" xfId="32" quotePrefix="1" applyNumberFormat="1" applyFont="1" applyFill="1" applyBorder="1" applyAlignment="1"/>
    <xf numFmtId="175" fontId="16" fillId="0" borderId="0" xfId="32" quotePrefix="1" applyNumberFormat="1" applyFont="1" applyFill="1" applyBorder="1" applyAlignment="1" applyProtection="1">
      <protection locked="0"/>
    </xf>
    <xf numFmtId="173" fontId="16" fillId="0" borderId="0" xfId="60" applyNumberFormat="1" applyFont="1" applyFill="1" applyBorder="1" applyProtection="1">
      <protection locked="0"/>
    </xf>
    <xf numFmtId="175" fontId="16" fillId="0" borderId="0" xfId="32" quotePrefix="1" applyNumberFormat="1" applyFont="1" applyFill="1" applyBorder="1" applyProtection="1">
      <protection locked="0"/>
    </xf>
    <xf numFmtId="3" fontId="29" fillId="0" borderId="0" xfId="60" applyNumberFormat="1" applyFill="1" applyBorder="1" applyAlignment="1"/>
    <xf numFmtId="175" fontId="29" fillId="0" borderId="0" xfId="60" applyNumberFormat="1" applyFill="1" applyBorder="1" applyAlignment="1"/>
    <xf numFmtId="173" fontId="29" fillId="0" borderId="0" xfId="60" applyNumberFormat="1" applyFill="1" applyBorder="1" applyAlignment="1"/>
    <xf numFmtId="0" fontId="16" fillId="0" borderId="0" xfId="60" applyFont="1" applyFill="1" applyBorder="1" applyAlignment="1">
      <alignment horizontal="left"/>
    </xf>
    <xf numFmtId="175" fontId="16" fillId="0" borderId="0" xfId="32" applyNumberFormat="1" applyFont="1"/>
    <xf numFmtId="175" fontId="16" fillId="0" borderId="0" xfId="32" applyNumberFormat="1" applyFont="1" applyAlignment="1"/>
    <xf numFmtId="175" fontId="16" fillId="0" borderId="8" xfId="32" applyNumberFormat="1" applyFont="1" applyBorder="1" applyAlignment="1"/>
    <xf numFmtId="175" fontId="16" fillId="0" borderId="0" xfId="32" applyNumberFormat="1" applyFont="1" applyAlignment="1" applyProtection="1">
      <protection locked="0"/>
    </xf>
    <xf numFmtId="175" fontId="16" fillId="0" borderId="0" xfId="32" applyNumberFormat="1" applyFont="1" applyAlignment="1" applyProtection="1">
      <alignment horizontal="right"/>
      <protection locked="0"/>
    </xf>
    <xf numFmtId="175" fontId="16" fillId="0" borderId="0" xfId="32" applyNumberFormat="1" applyFont="1" applyAlignment="1">
      <alignment horizontal="right"/>
    </xf>
    <xf numFmtId="175" fontId="16" fillId="0" borderId="0" xfId="32" applyNumberFormat="1" applyFont="1" applyProtection="1">
      <protection locked="0"/>
    </xf>
    <xf numFmtId="175" fontId="16" fillId="0" borderId="0" xfId="32" applyNumberFormat="1" applyFont="1" applyAlignment="1">
      <alignment horizontal="center"/>
    </xf>
    <xf numFmtId="175" fontId="29" fillId="0" borderId="0" xfId="32" applyNumberFormat="1" applyFont="1" applyProtection="1">
      <protection locked="0"/>
    </xf>
    <xf numFmtId="175" fontId="11" fillId="0" borderId="0" xfId="32" applyNumberFormat="1" applyFont="1" applyAlignment="1" applyProtection="1">
      <alignment horizontal="center"/>
      <protection locked="0"/>
    </xf>
    <xf numFmtId="175" fontId="38" fillId="0" borderId="0" xfId="32" applyNumberFormat="1" applyFont="1" applyAlignment="1" applyProtection="1">
      <alignment horizontal="center"/>
      <protection locked="0"/>
    </xf>
    <xf numFmtId="175" fontId="16" fillId="0" borderId="0" xfId="32" applyNumberFormat="1" applyFont="1" applyFill="1" applyAlignment="1">
      <alignment horizontal="right"/>
    </xf>
    <xf numFmtId="175" fontId="16" fillId="6" borderId="0" xfId="32" applyNumberFormat="1" applyFont="1" applyFill="1" applyAlignment="1"/>
    <xf numFmtId="0" fontId="34" fillId="0" borderId="10" xfId="55" applyFont="1" applyFill="1" applyBorder="1" applyAlignment="1">
      <alignment horizontal="center"/>
    </xf>
    <xf numFmtId="0" fontId="9" fillId="0" borderId="0" xfId="55" applyFont="1" applyFill="1"/>
    <xf numFmtId="0" fontId="52" fillId="0" borderId="0" xfId="55" applyFont="1"/>
    <xf numFmtId="175" fontId="52" fillId="0" borderId="0" xfId="35" applyNumberFormat="1" applyFont="1" applyAlignment="1"/>
    <xf numFmtId="0" fontId="56" fillId="0" borderId="0" xfId="55" applyFont="1"/>
    <xf numFmtId="175" fontId="52" fillId="0" borderId="0" xfId="35" applyNumberFormat="1" applyFont="1" applyFill="1" applyAlignment="1"/>
    <xf numFmtId="0" fontId="52" fillId="0" borderId="0" xfId="55" applyFont="1" applyFill="1"/>
    <xf numFmtId="0" fontId="52" fillId="0" borderId="0" xfId="55" applyFont="1" applyFill="1" applyAlignment="1"/>
    <xf numFmtId="175" fontId="52" fillId="6" borderId="0" xfId="35" applyNumberFormat="1" applyFont="1" applyFill="1" applyAlignment="1"/>
    <xf numFmtId="175" fontId="52" fillId="0" borderId="0" xfId="35" applyNumberFormat="1" applyFont="1" applyFill="1" applyBorder="1" applyAlignment="1"/>
    <xf numFmtId="0" fontId="52" fillId="0" borderId="0" xfId="55" applyFont="1" applyAlignment="1"/>
    <xf numFmtId="175" fontId="9" fillId="0" borderId="0" xfId="35" applyNumberFormat="1" applyFill="1" applyAlignment="1"/>
    <xf numFmtId="0" fontId="9" fillId="0" borderId="0" xfId="55" applyFont="1"/>
    <xf numFmtId="175" fontId="9" fillId="0" borderId="0" xfId="35" applyNumberFormat="1" applyAlignment="1"/>
    <xf numFmtId="0" fontId="51" fillId="0" borderId="0" xfId="55" applyFont="1" applyAlignment="1"/>
    <xf numFmtId="0" fontId="9" fillId="0" borderId="0" xfId="55" applyAlignment="1"/>
    <xf numFmtId="175" fontId="52" fillId="0" borderId="0" xfId="35" applyNumberFormat="1" applyFont="1" applyFill="1" applyBorder="1" applyAlignment="1">
      <alignment wrapText="1"/>
    </xf>
    <xf numFmtId="175" fontId="9" fillId="0" borderId="0" xfId="35" applyNumberFormat="1" applyFont="1" applyFill="1" applyBorder="1"/>
    <xf numFmtId="0" fontId="9" fillId="0" borderId="0" xfId="55" applyFont="1" applyAlignment="1">
      <alignment horizontal="center"/>
    </xf>
    <xf numFmtId="0" fontId="9" fillId="0" borderId="12" xfId="55" applyFont="1" applyBorder="1"/>
    <xf numFmtId="0" fontId="9" fillId="0" borderId="4" xfId="55" applyFont="1" applyBorder="1"/>
    <xf numFmtId="0" fontId="9" fillId="0" borderId="13" xfId="55" applyFont="1" applyBorder="1" applyAlignment="1">
      <alignment horizontal="center"/>
    </xf>
    <xf numFmtId="0" fontId="9" fillId="0" borderId="9" xfId="55" applyFont="1" applyBorder="1"/>
    <xf numFmtId="0" fontId="9" fillId="0" borderId="0" xfId="55" applyFont="1" applyBorder="1"/>
    <xf numFmtId="0" fontId="9" fillId="0" borderId="0" xfId="55" applyFont="1" applyBorder="1" applyAlignment="1">
      <alignment horizontal="center"/>
    </xf>
    <xf numFmtId="0" fontId="9" fillId="0" borderId="0" xfId="55" applyNumberFormat="1" applyFont="1" applyFill="1" applyBorder="1" applyAlignment="1"/>
    <xf numFmtId="0" fontId="9" fillId="0" borderId="0" xfId="55" applyFont="1" applyFill="1" applyBorder="1" applyAlignment="1">
      <alignment horizontal="center" wrapText="1"/>
    </xf>
    <xf numFmtId="0" fontId="9" fillId="0" borderId="0" xfId="55" applyFont="1" applyBorder="1" applyAlignment="1"/>
    <xf numFmtId="3" fontId="9" fillId="0" borderId="0" xfId="55" applyNumberFormat="1" applyFont="1" applyBorder="1" applyAlignment="1">
      <alignment horizontal="center"/>
    </xf>
    <xf numFmtId="175" fontId="9" fillId="0" borderId="0" xfId="35" applyNumberFormat="1" applyFont="1" applyFill="1" applyBorder="1" applyAlignment="1">
      <alignment horizontal="right"/>
    </xf>
    <xf numFmtId="0" fontId="9" fillId="0" borderId="0" xfId="55" applyFont="1" applyBorder="1" applyAlignment="1">
      <alignment horizontal="right"/>
    </xf>
    <xf numFmtId="0" fontId="55" fillId="0" borderId="0" xfId="55" applyFont="1" applyFill="1" applyBorder="1" applyAlignment="1">
      <alignment horizontal="left"/>
    </xf>
    <xf numFmtId="0" fontId="9" fillId="0" borderId="4" xfId="55" applyFont="1" applyFill="1" applyBorder="1"/>
    <xf numFmtId="0" fontId="9" fillId="0" borderId="13" xfId="55" applyFont="1" applyFill="1" applyBorder="1"/>
    <xf numFmtId="0" fontId="9" fillId="0" borderId="6" xfId="55" applyNumberFormat="1" applyFont="1" applyFill="1" applyBorder="1" applyAlignment="1">
      <alignment horizontal="left"/>
    </xf>
    <xf numFmtId="175" fontId="9" fillId="6" borderId="0" xfId="35" applyNumberFormat="1" applyFont="1" applyFill="1" applyBorder="1" applyAlignment="1">
      <alignment horizontal="right"/>
    </xf>
    <xf numFmtId="0" fontId="9" fillId="0" borderId="0" xfId="55" applyNumberFormat="1" applyFont="1" applyFill="1" applyBorder="1" applyAlignment="1">
      <alignment horizontal="left"/>
    </xf>
    <xf numFmtId="0" fontId="9" fillId="0" borderId="9" xfId="55" applyFont="1" applyFill="1" applyBorder="1"/>
    <xf numFmtId="0" fontId="9" fillId="0" borderId="0" xfId="55" applyFont="1" applyFill="1" applyBorder="1"/>
    <xf numFmtId="0" fontId="9" fillId="0" borderId="0" xfId="55" applyFont="1" applyFill="1" applyBorder="1" applyAlignment="1">
      <alignment horizontal="center"/>
    </xf>
    <xf numFmtId="0" fontId="9" fillId="0" borderId="10" xfId="55" applyFont="1" applyFill="1" applyBorder="1" applyAlignment="1">
      <alignment horizontal="center"/>
    </xf>
    <xf numFmtId="0" fontId="9" fillId="0" borderId="0" xfId="55" applyFont="1" applyFill="1" applyBorder="1" applyAlignment="1"/>
    <xf numFmtId="175" fontId="9" fillId="0" borderId="0" xfId="35" applyNumberFormat="1" applyFont="1" applyFill="1" applyBorder="1" applyAlignment="1">
      <alignment horizontal="center"/>
    </xf>
    <xf numFmtId="0" fontId="9" fillId="0" borderId="0" xfId="55" applyNumberFormat="1" applyFont="1" applyFill="1" applyBorder="1" applyAlignment="1">
      <alignment horizontal="center"/>
    </xf>
    <xf numFmtId="0" fontId="9" fillId="0" borderId="10" xfId="55" applyNumberFormat="1" applyFont="1" applyFill="1" applyBorder="1" applyAlignment="1">
      <alignment horizontal="center"/>
    </xf>
    <xf numFmtId="0" fontId="55" fillId="7" borderId="15" xfId="55" applyFont="1" applyFill="1" applyBorder="1" applyAlignment="1">
      <alignment horizontal="center" wrapText="1"/>
    </xf>
    <xf numFmtId="175" fontId="34" fillId="0" borderId="0" xfId="35" applyNumberFormat="1" applyFont="1" applyBorder="1" applyAlignment="1"/>
    <xf numFmtId="175" fontId="9" fillId="0" borderId="0" xfId="35" applyNumberFormat="1" applyFont="1" applyBorder="1"/>
    <xf numFmtId="175" fontId="51" fillId="0" borderId="0" xfId="35" applyNumberFormat="1" applyFont="1" applyBorder="1" applyAlignment="1"/>
    <xf numFmtId="0" fontId="52" fillId="0" borderId="0" xfId="55" applyFont="1" applyBorder="1"/>
    <xf numFmtId="0" fontId="51" fillId="0" borderId="0" xfId="55" applyFont="1" applyBorder="1" applyAlignment="1"/>
    <xf numFmtId="0" fontId="9" fillId="0" borderId="4" xfId="55" applyNumberFormat="1" applyFont="1" applyFill="1" applyBorder="1" applyAlignment="1">
      <alignment horizontal="center"/>
    </xf>
    <xf numFmtId="0" fontId="9" fillId="0" borderId="13" xfId="55" applyNumberFormat="1" applyFont="1" applyFill="1" applyBorder="1" applyAlignment="1">
      <alignment horizontal="center"/>
    </xf>
    <xf numFmtId="0" fontId="9" fillId="0" borderId="9" xfId="55" applyFont="1" applyFill="1" applyBorder="1" applyAlignment="1">
      <alignment horizontal="center"/>
    </xf>
    <xf numFmtId="0" fontId="9" fillId="0" borderId="0" xfId="55" applyFont="1" applyFill="1" applyBorder="1" applyAlignment="1">
      <alignment horizontal="left"/>
    </xf>
    <xf numFmtId="175" fontId="9" fillId="0" borderId="0" xfId="35" applyNumberFormat="1" applyFont="1" applyFill="1" applyBorder="1" applyAlignment="1">
      <alignment horizontal="left"/>
    </xf>
    <xf numFmtId="0" fontId="52" fillId="0" borderId="0" xfId="55" applyFont="1" applyFill="1" applyBorder="1" applyAlignment="1"/>
    <xf numFmtId="164" fontId="9" fillId="0" borderId="0" xfId="65" applyNumberFormat="1" applyFont="1" applyFill="1" applyBorder="1" applyAlignment="1"/>
    <xf numFmtId="0" fontId="9" fillId="0" borderId="9" xfId="55" applyFont="1" applyFill="1" applyBorder="1" applyAlignment="1"/>
    <xf numFmtId="0" fontId="34" fillId="0" borderId="0" xfId="55" applyNumberFormat="1" applyFont="1" applyFill="1" applyBorder="1" applyAlignment="1">
      <alignment horizontal="center"/>
    </xf>
    <xf numFmtId="3" fontId="9" fillId="0" borderId="0" xfId="55" applyNumberFormat="1" applyFont="1" applyFill="1" applyBorder="1" applyAlignment="1"/>
    <xf numFmtId="3" fontId="57" fillId="0" borderId="0" xfId="55" applyNumberFormat="1" applyFont="1" applyFill="1" applyBorder="1" applyAlignment="1">
      <alignment horizontal="center"/>
    </xf>
    <xf numFmtId="0" fontId="34" fillId="0" borderId="0" xfId="55" applyFont="1" applyFill="1" applyBorder="1" applyAlignment="1"/>
    <xf numFmtId="0" fontId="34" fillId="0" borderId="0" xfId="55" applyNumberFormat="1" applyFont="1" applyFill="1" applyBorder="1" applyAlignment="1">
      <alignment horizontal="left"/>
    </xf>
    <xf numFmtId="0" fontId="9" fillId="7" borderId="15" xfId="55" applyFont="1" applyFill="1" applyBorder="1"/>
    <xf numFmtId="0" fontId="55" fillId="7" borderId="16" xfId="55" applyFont="1" applyFill="1" applyBorder="1" applyAlignment="1">
      <alignment horizontal="left"/>
    </xf>
    <xf numFmtId="0" fontId="52" fillId="0" borderId="4" xfId="55" applyFont="1" applyBorder="1"/>
    <xf numFmtId="0" fontId="52" fillId="0" borderId="0" xfId="55" applyFont="1" applyBorder="1" applyAlignment="1"/>
    <xf numFmtId="0" fontId="9" fillId="0" borderId="0" xfId="55" applyFont="1" applyFill="1" applyAlignment="1">
      <alignment horizontal="center"/>
    </xf>
    <xf numFmtId="0" fontId="34" fillId="0" borderId="0" xfId="55" applyFont="1" applyBorder="1" applyAlignment="1">
      <alignment horizontal="left"/>
    </xf>
    <xf numFmtId="0" fontId="58" fillId="0" borderId="0" xfId="55" applyFont="1" applyFill="1" applyBorder="1" applyAlignment="1">
      <alignment horizontal="center" wrapText="1"/>
    </xf>
    <xf numFmtId="0" fontId="55" fillId="7" borderId="16" xfId="55" applyFont="1" applyFill="1" applyBorder="1" applyAlignment="1">
      <alignment horizontal="center" wrapText="1"/>
    </xf>
    <xf numFmtId="0" fontId="55" fillId="0" borderId="0" xfId="55" applyFont="1" applyBorder="1"/>
    <xf numFmtId="0" fontId="57" fillId="0" borderId="0" xfId="55" applyNumberFormat="1" applyFont="1" applyFill="1" applyBorder="1" applyAlignment="1">
      <alignment horizontal="center"/>
    </xf>
    <xf numFmtId="0" fontId="55" fillId="0" borderId="4" xfId="55" applyFont="1" applyBorder="1"/>
    <xf numFmtId="0" fontId="9" fillId="0" borderId="13" xfId="55" applyFont="1" applyBorder="1"/>
    <xf numFmtId="0" fontId="34" fillId="0" borderId="0" xfId="55" applyFont="1" applyFill="1" applyBorder="1" applyAlignment="1">
      <alignment horizontal="center"/>
    </xf>
    <xf numFmtId="0" fontId="9" fillId="0" borderId="10" xfId="55" applyFont="1" applyBorder="1"/>
    <xf numFmtId="3" fontId="34" fillId="0" borderId="0" xfId="55" applyNumberFormat="1" applyFont="1" applyBorder="1" applyAlignment="1"/>
    <xf numFmtId="3" fontId="34" fillId="0" borderId="0" xfId="55" applyNumberFormat="1" applyFont="1" applyBorder="1" applyAlignment="1">
      <alignment horizontal="center"/>
    </xf>
    <xf numFmtId="0" fontId="34" fillId="0" borderId="0" xfId="55" applyNumberFormat="1" applyFont="1" applyFill="1" applyBorder="1" applyAlignment="1"/>
    <xf numFmtId="0" fontId="34" fillId="0" borderId="0" xfId="55" applyNumberFormat="1" applyFont="1" applyBorder="1" applyAlignment="1">
      <alignment horizontal="left"/>
    </xf>
    <xf numFmtId="0" fontId="34" fillId="0" borderId="10" xfId="55" applyNumberFormat="1" applyFont="1" applyBorder="1" applyAlignment="1">
      <alignment horizontal="center"/>
    </xf>
    <xf numFmtId="0" fontId="57" fillId="0" borderId="4" xfId="55" applyNumberFormat="1" applyFont="1" applyBorder="1" applyAlignment="1">
      <alignment horizontal="center"/>
    </xf>
    <xf numFmtId="42" fontId="9" fillId="0" borderId="0" xfId="55" applyNumberFormat="1" applyFont="1"/>
    <xf numFmtId="171" fontId="9" fillId="0" borderId="12" xfId="63" applyNumberFormat="1" applyFont="1" applyFill="1" applyBorder="1" applyAlignment="1">
      <alignment horizontal="center"/>
    </xf>
    <xf numFmtId="0" fontId="9" fillId="0" borderId="12" xfId="55" applyNumberFormat="1" applyFont="1" applyBorder="1" applyAlignment="1">
      <alignment horizontal="left"/>
    </xf>
    <xf numFmtId="174" fontId="9" fillId="0" borderId="4" xfId="55" applyNumberFormat="1" applyFont="1" applyBorder="1" applyAlignment="1"/>
    <xf numFmtId="0" fontId="9" fillId="0" borderId="4" xfId="55" applyNumberFormat="1" applyFont="1" applyBorder="1" applyAlignment="1">
      <alignment horizontal="center"/>
    </xf>
    <xf numFmtId="0" fontId="34" fillId="0" borderId="9" xfId="55" applyFont="1" applyFill="1" applyBorder="1" applyAlignment="1">
      <alignment horizontal="center"/>
    </xf>
    <xf numFmtId="3" fontId="9" fillId="0" borderId="9" xfId="55" applyNumberFormat="1" applyFont="1" applyBorder="1" applyAlignment="1"/>
    <xf numFmtId="164" fontId="34" fillId="0" borderId="0" xfId="55" applyNumberFormat="1" applyFont="1" applyBorder="1" applyAlignment="1">
      <alignment horizontal="left"/>
    </xf>
    <xf numFmtId="0" fontId="9" fillId="0" borderId="10" xfId="55" applyNumberFormat="1" applyFont="1" applyBorder="1" applyAlignment="1">
      <alignment horizontal="center"/>
    </xf>
    <xf numFmtId="0" fontId="9" fillId="0" borderId="0" xfId="55" applyFont="1" applyAlignment="1">
      <alignment horizontal="left" indent="1"/>
    </xf>
    <xf numFmtId="0" fontId="9" fillId="0" borderId="4" xfId="55" applyNumberFormat="1" applyFont="1" applyFill="1" applyBorder="1" applyAlignment="1">
      <alignment horizontal="left"/>
    </xf>
    <xf numFmtId="3" fontId="9" fillId="0" borderId="0" xfId="55" applyNumberFormat="1" applyFont="1" applyFill="1" applyBorder="1" applyAlignment="1">
      <alignment horizontal="center"/>
    </xf>
    <xf numFmtId="0" fontId="57" fillId="0" borderId="0" xfId="55" applyFont="1" applyFill="1" applyBorder="1" applyAlignment="1"/>
    <xf numFmtId="175" fontId="34" fillId="0" borderId="4" xfId="35" applyNumberFormat="1" applyFont="1" applyFill="1" applyBorder="1"/>
    <xf numFmtId="0" fontId="55" fillId="0" borderId="0" xfId="55" applyFont="1" applyFill="1" applyBorder="1" applyAlignment="1">
      <alignment horizontal="center" wrapText="1"/>
    </xf>
    <xf numFmtId="175" fontId="34" fillId="0" borderId="0" xfId="35" applyNumberFormat="1" applyFont="1" applyFill="1" applyBorder="1"/>
    <xf numFmtId="0" fontId="9" fillId="0" borderId="0" xfId="55" applyFont="1" applyFill="1" applyBorder="1" applyAlignment="1">
      <alignment horizontal="left" wrapText="1"/>
    </xf>
    <xf numFmtId="0" fontId="55" fillId="0" borderId="0" xfId="55" applyFont="1" applyFill="1" applyBorder="1" applyAlignment="1">
      <alignment horizontal="center"/>
    </xf>
    <xf numFmtId="175" fontId="9" fillId="0" borderId="4" xfId="35" applyNumberFormat="1" applyFont="1" applyFill="1" applyBorder="1" applyAlignment="1">
      <alignment horizontal="center"/>
    </xf>
    <xf numFmtId="3" fontId="9" fillId="0" borderId="0" xfId="60" applyNumberFormat="1" applyFont="1" applyBorder="1" applyAlignment="1">
      <alignment horizontal="right"/>
    </xf>
    <xf numFmtId="3" fontId="9" fillId="0" borderId="0" xfId="60" applyNumberFormat="1" applyFont="1" applyBorder="1" applyAlignment="1"/>
    <xf numFmtId="165" fontId="9" fillId="0" borderId="0" xfId="60" applyNumberFormat="1" applyFont="1" applyBorder="1" applyAlignment="1"/>
    <xf numFmtId="3" fontId="9" fillId="0" borderId="10" xfId="60" applyNumberFormat="1" applyFont="1" applyFill="1" applyBorder="1" applyAlignment="1"/>
    <xf numFmtId="3" fontId="9" fillId="0" borderId="0" xfId="60" applyNumberFormat="1" applyFont="1" applyFill="1" applyBorder="1" applyAlignment="1"/>
    <xf numFmtId="0" fontId="9" fillId="0" borderId="0" xfId="60" applyFont="1" applyFill="1" applyBorder="1" applyAlignment="1"/>
    <xf numFmtId="0" fontId="9" fillId="0" borderId="0" xfId="60" applyFont="1" applyBorder="1" applyAlignment="1"/>
    <xf numFmtId="0" fontId="9" fillId="0" borderId="10" xfId="60" applyNumberFormat="1" applyFont="1" applyBorder="1" applyAlignment="1" applyProtection="1">
      <alignment horizontal="center"/>
      <protection locked="0"/>
    </xf>
    <xf numFmtId="165" fontId="9" fillId="0" borderId="0" xfId="60" applyNumberFormat="1" applyFont="1" applyFill="1" applyBorder="1" applyAlignment="1"/>
    <xf numFmtId="0" fontId="55" fillId="0" borderId="15" xfId="55" applyFont="1" applyFill="1" applyBorder="1" applyAlignment="1">
      <alignment horizontal="center" wrapText="1"/>
    </xf>
    <xf numFmtId="175" fontId="34" fillId="0" borderId="15" xfId="35" applyNumberFormat="1" applyFont="1" applyFill="1" applyBorder="1"/>
    <xf numFmtId="175" fontId="9" fillId="0" borderId="15" xfId="35" applyNumberFormat="1" applyFont="1" applyFill="1" applyBorder="1" applyAlignment="1">
      <alignment horizontal="center"/>
    </xf>
    <xf numFmtId="175" fontId="9" fillId="0" borderId="16" xfId="35" applyNumberFormat="1" applyFont="1" applyFill="1" applyBorder="1"/>
    <xf numFmtId="0" fontId="9" fillId="0" borderId="15" xfId="55" applyFont="1" applyBorder="1" applyAlignment="1">
      <alignment horizontal="center"/>
    </xf>
    <xf numFmtId="0" fontId="9" fillId="0" borderId="15" xfId="55" applyNumberFormat="1" applyFont="1" applyFill="1" applyBorder="1" applyAlignment="1">
      <alignment horizontal="center"/>
    </xf>
    <xf numFmtId="0" fontId="57" fillId="0" borderId="15" xfId="55" applyFont="1" applyFill="1" applyBorder="1" applyAlignment="1"/>
    <xf numFmtId="0" fontId="34" fillId="0" borderId="15" xfId="55" applyNumberFormat="1" applyFont="1" applyFill="1" applyBorder="1" applyAlignment="1">
      <alignment horizontal="left"/>
    </xf>
    <xf numFmtId="0" fontId="55" fillId="7" borderId="17" xfId="55" applyFont="1" applyFill="1" applyBorder="1" applyAlignment="1">
      <alignment horizontal="center" wrapText="1"/>
    </xf>
    <xf numFmtId="0" fontId="9" fillId="0" borderId="0" xfId="55" applyNumberFormat="1" applyFont="1" applyBorder="1" applyAlignment="1">
      <alignment horizontal="center"/>
    </xf>
    <xf numFmtId="3" fontId="9" fillId="0" borderId="0" xfId="55" applyNumberFormat="1" applyFont="1" applyBorder="1" applyAlignment="1">
      <alignment horizontal="right"/>
    </xf>
    <xf numFmtId="175" fontId="9" fillId="0" borderId="0" xfId="35" applyNumberFormat="1" applyFont="1" applyBorder="1" applyAlignment="1"/>
    <xf numFmtId="0" fontId="16" fillId="6" borderId="0" xfId="60" quotePrefix="1" applyNumberFormat="1" applyFont="1" applyFill="1" applyAlignment="1" applyProtection="1">
      <alignment horizontal="right"/>
      <protection locked="0"/>
    </xf>
    <xf numFmtId="0" fontId="16" fillId="6" borderId="0" xfId="60" applyNumberFormat="1" applyFont="1" applyFill="1"/>
    <xf numFmtId="0" fontId="29" fillId="6" borderId="0" xfId="60" applyFill="1" applyAlignment="1"/>
    <xf numFmtId="174" fontId="11" fillId="0" borderId="0" xfId="0" applyFont="1" applyAlignment="1">
      <alignment horizontal="center"/>
    </xf>
    <xf numFmtId="0" fontId="29" fillId="0" borderId="0" xfId="60" applyFont="1" applyAlignment="1">
      <alignment horizontal="right"/>
    </xf>
    <xf numFmtId="174" fontId="0" fillId="0" borderId="0" xfId="0"/>
    <xf numFmtId="0" fontId="54" fillId="0" borderId="0" xfId="55" applyFont="1" applyBorder="1" applyAlignment="1"/>
    <xf numFmtId="0" fontId="50" fillId="0" borderId="0" xfId="55" applyFont="1" applyBorder="1"/>
    <xf numFmtId="174" fontId="16" fillId="0" borderId="0" xfId="0" applyFont="1"/>
    <xf numFmtId="174" fontId="52" fillId="0" borderId="0" xfId="0" applyFont="1" applyFill="1" applyBorder="1"/>
    <xf numFmtId="174" fontId="52" fillId="0" borderId="0" xfId="0" applyFont="1" applyFill="1" applyProtection="1">
      <protection locked="0"/>
    </xf>
    <xf numFmtId="0" fontId="9" fillId="0" borderId="0" xfId="60" applyNumberFormat="1" applyFont="1" applyFill="1" applyBorder="1" applyAlignment="1"/>
    <xf numFmtId="174" fontId="0" fillId="0" borderId="0" xfId="0" applyFill="1" applyBorder="1" applyAlignment="1"/>
    <xf numFmtId="174" fontId="19" fillId="0" borderId="0" xfId="0" applyFont="1" applyFill="1" applyBorder="1" applyAlignment="1"/>
    <xf numFmtId="0" fontId="19" fillId="0" borderId="0" xfId="55" applyFont="1" applyFill="1" applyBorder="1" applyAlignment="1"/>
    <xf numFmtId="3" fontId="19" fillId="0" borderId="0" xfId="55" applyNumberFormat="1" applyFont="1" applyFill="1" applyBorder="1" applyAlignment="1">
      <alignment horizontal="center"/>
    </xf>
    <xf numFmtId="174" fontId="19" fillId="0" borderId="9" xfId="0" applyFont="1" applyFill="1" applyBorder="1" applyAlignment="1"/>
    <xf numFmtId="0" fontId="61" fillId="0" borderId="10" xfId="55" applyNumberFormat="1" applyFont="1" applyFill="1" applyBorder="1" applyAlignment="1">
      <alignment horizontal="center"/>
    </xf>
    <xf numFmtId="0" fontId="61" fillId="0" borderId="0" xfId="55" applyFont="1" applyFill="1" applyBorder="1"/>
    <xf numFmtId="0" fontId="61" fillId="0" borderId="0" xfId="55" applyFont="1" applyFill="1" applyBorder="1" applyAlignment="1"/>
    <xf numFmtId="3" fontId="61" fillId="0" borderId="0" xfId="55" applyNumberFormat="1" applyFont="1" applyFill="1" applyBorder="1" applyAlignment="1">
      <alignment horizontal="center"/>
    </xf>
    <xf numFmtId="0" fontId="61" fillId="0" borderId="10" xfId="55" applyFont="1" applyFill="1" applyBorder="1"/>
    <xf numFmtId="0" fontId="61" fillId="0" borderId="9" xfId="55" applyFont="1" applyFill="1" applyBorder="1"/>
    <xf numFmtId="0" fontId="61" fillId="0" borderId="0" xfId="55" applyFont="1" applyFill="1"/>
    <xf numFmtId="175" fontId="29" fillId="0" borderId="0" xfId="32" applyNumberFormat="1" applyFont="1" applyFill="1" applyAlignment="1"/>
    <xf numFmtId="0" fontId="16" fillId="0" borderId="0" xfId="60" quotePrefix="1" applyNumberFormat="1" applyFont="1" applyFill="1" applyAlignment="1">
      <alignment horizontal="left"/>
    </xf>
    <xf numFmtId="0" fontId="19" fillId="0" borderId="0" xfId="55" applyNumberFormat="1" applyFont="1" applyFill="1" applyBorder="1" applyAlignment="1">
      <alignment horizontal="left"/>
    </xf>
    <xf numFmtId="0" fontId="16" fillId="0" borderId="6" xfId="60" applyNumberFormat="1" applyFont="1" applyBorder="1" applyAlignment="1"/>
    <xf numFmtId="3" fontId="16" fillId="0" borderId="6" xfId="60" applyNumberFormat="1" applyFont="1" applyFill="1" applyBorder="1" applyAlignment="1"/>
    <xf numFmtId="175" fontId="16" fillId="0" borderId="6" xfId="32" applyNumberFormat="1" applyFont="1" applyFill="1" applyBorder="1" applyAlignment="1"/>
    <xf numFmtId="3" fontId="16" fillId="0" borderId="6" xfId="60" applyNumberFormat="1" applyFont="1" applyBorder="1" applyAlignment="1"/>
    <xf numFmtId="175" fontId="16" fillId="0" borderId="6" xfId="32" applyNumberFormat="1" applyFont="1" applyBorder="1" applyAlignment="1"/>
    <xf numFmtId="0" fontId="0" fillId="0" borderId="6" xfId="60" applyFont="1" applyBorder="1" applyAlignment="1"/>
    <xf numFmtId="0" fontId="16" fillId="0" borderId="6" xfId="60" applyNumberFormat="1" applyFont="1" applyFill="1" applyBorder="1" applyAlignment="1"/>
    <xf numFmtId="175" fontId="29" fillId="0" borderId="6" xfId="32" applyNumberFormat="1" applyFont="1" applyBorder="1" applyAlignment="1"/>
    <xf numFmtId="0" fontId="16" fillId="6" borderId="0" xfId="60" applyNumberFormat="1" applyFont="1" applyFill="1" applyAlignment="1">
      <alignment horizontal="left"/>
    </xf>
    <xf numFmtId="3" fontId="0" fillId="0" borderId="0" xfId="60" applyNumberFormat="1" applyFont="1" applyAlignment="1">
      <alignment horizontal="right"/>
    </xf>
    <xf numFmtId="43" fontId="19" fillId="0" borderId="0" xfId="55" applyNumberFormat="1" applyFont="1" applyFill="1" applyBorder="1" applyAlignment="1">
      <alignment horizontal="center"/>
    </xf>
    <xf numFmtId="175" fontId="16" fillId="0" borderId="0" xfId="32" applyNumberFormat="1" applyFont="1" applyFill="1"/>
    <xf numFmtId="0" fontId="9" fillId="6" borderId="0" xfId="55" applyFont="1" applyFill="1" applyBorder="1" applyAlignment="1">
      <alignment horizontal="center"/>
    </xf>
    <xf numFmtId="0" fontId="52" fillId="0" borderId="0" xfId="55" applyFont="1" applyFill="1" applyAlignment="1">
      <alignment vertical="top"/>
    </xf>
    <xf numFmtId="179" fontId="16" fillId="0" borderId="0" xfId="32" applyNumberFormat="1" applyFont="1" applyFill="1" applyAlignment="1">
      <alignment horizontal="right"/>
    </xf>
    <xf numFmtId="10" fontId="16" fillId="0" borderId="0" xfId="63" applyNumberFormat="1" applyFont="1" applyBorder="1" applyAlignment="1"/>
    <xf numFmtId="175" fontId="52" fillId="0" borderId="0" xfId="32" applyNumberFormat="1" applyFont="1" applyFill="1"/>
    <xf numFmtId="0" fontId="9" fillId="0" borderId="0" xfId="55" applyNumberFormat="1" applyFont="1" applyBorder="1" applyAlignment="1">
      <alignment horizontal="left"/>
    </xf>
    <xf numFmtId="164" fontId="9" fillId="6" borderId="0" xfId="65" applyNumberFormat="1" applyFont="1" applyFill="1" applyBorder="1" applyAlignment="1">
      <alignment horizontal="center"/>
    </xf>
    <xf numFmtId="9" fontId="9" fillId="6" borderId="0" xfId="65" applyFont="1" applyFill="1" applyBorder="1" applyAlignment="1">
      <alignment horizontal="center"/>
    </xf>
    <xf numFmtId="174" fontId="9" fillId="0" borderId="0" xfId="0" applyFont="1"/>
    <xf numFmtId="174" fontId="9" fillId="0" borderId="0" xfId="0" applyFont="1" applyBorder="1" applyAlignment="1">
      <alignment horizontal="centerContinuous"/>
    </xf>
    <xf numFmtId="0" fontId="65" fillId="0" borderId="0" xfId="53" applyFont="1"/>
    <xf numFmtId="0" fontId="16" fillId="0" borderId="0" xfId="53" applyFont="1"/>
    <xf numFmtId="0" fontId="16" fillId="0" borderId="0" xfId="53" applyFont="1" applyFill="1"/>
    <xf numFmtId="0" fontId="16" fillId="0" borderId="0" xfId="53" applyFont="1" applyFill="1" applyAlignment="1"/>
    <xf numFmtId="0" fontId="16" fillId="0" borderId="0" xfId="53" applyFont="1" applyFill="1" applyAlignment="1">
      <alignment horizontal="center"/>
    </xf>
    <xf numFmtId="0" fontId="16" fillId="0" borderId="0" xfId="53" applyFont="1" applyBorder="1"/>
    <xf numFmtId="0" fontId="16" fillId="0" borderId="0" xfId="53" applyFont="1" applyBorder="1" applyAlignment="1"/>
    <xf numFmtId="0" fontId="16" fillId="0" borderId="0" xfId="53" applyFont="1" applyFill="1" applyBorder="1"/>
    <xf numFmtId="41" fontId="11" fillId="0" borderId="0" xfId="53" applyNumberFormat="1" applyFont="1" applyBorder="1" applyAlignment="1">
      <alignment horizontal="center"/>
    </xf>
    <xf numFmtId="0" fontId="52" fillId="0" borderId="0" xfId="53" applyFont="1" applyFill="1" applyAlignment="1">
      <alignment horizontal="left"/>
    </xf>
    <xf numFmtId="0" fontId="52" fillId="0" borderId="0" xfId="53" applyFont="1" applyFill="1"/>
    <xf numFmtId="0" fontId="52" fillId="0" borderId="0" xfId="53" applyFont="1" applyFill="1" applyAlignment="1">
      <alignment horizontal="right"/>
    </xf>
    <xf numFmtId="37" fontId="52" fillId="0" borderId="0" xfId="53" applyNumberFormat="1" applyFont="1" applyFill="1"/>
    <xf numFmtId="37" fontId="52" fillId="0" borderId="0" xfId="53" applyNumberFormat="1" applyFont="1" applyFill="1" applyAlignment="1">
      <alignment horizontal="left"/>
    </xf>
    <xf numFmtId="43" fontId="52" fillId="0" borderId="0" xfId="53" applyNumberFormat="1" applyFont="1" applyFill="1"/>
    <xf numFmtId="0" fontId="52" fillId="6" borderId="27" xfId="53" applyFont="1" applyFill="1" applyBorder="1"/>
    <xf numFmtId="41" fontId="52" fillId="6" borderId="7" xfId="53" applyNumberFormat="1" applyFont="1" applyFill="1" applyBorder="1"/>
    <xf numFmtId="41" fontId="52" fillId="6" borderId="7" xfId="33" applyFont="1" applyFill="1" applyBorder="1"/>
    <xf numFmtId="0" fontId="52" fillId="6" borderId="28" xfId="53" applyFont="1" applyFill="1" applyBorder="1" applyAlignment="1">
      <alignment wrapText="1"/>
    </xf>
    <xf numFmtId="0" fontId="52" fillId="6" borderId="27" xfId="53" applyFont="1" applyFill="1" applyBorder="1" applyAlignment="1">
      <alignment wrapText="1"/>
    </xf>
    <xf numFmtId="0" fontId="52" fillId="6" borderId="7" xfId="53" applyFont="1" applyFill="1" applyBorder="1"/>
    <xf numFmtId="37" fontId="52" fillId="0" borderId="28" xfId="53" applyNumberFormat="1" applyFont="1" applyFill="1" applyBorder="1" applyAlignment="1">
      <alignment wrapText="1"/>
    </xf>
    <xf numFmtId="175" fontId="52" fillId="6" borderId="7" xfId="32" applyNumberFormat="1" applyFont="1" applyFill="1" applyBorder="1"/>
    <xf numFmtId="175" fontId="52" fillId="6" borderId="7" xfId="32" applyNumberFormat="1" applyFont="1" applyFill="1" applyBorder="1" applyAlignment="1">
      <alignment horizontal="right"/>
    </xf>
    <xf numFmtId="175" fontId="52" fillId="6" borderId="7" xfId="32" applyNumberFormat="1" applyFont="1" applyFill="1" applyBorder="1" applyAlignment="1">
      <alignment horizontal="center"/>
    </xf>
    <xf numFmtId="175" fontId="52" fillId="6" borderId="29" xfId="32" applyNumberFormat="1" applyFont="1" applyFill="1" applyBorder="1"/>
    <xf numFmtId="0" fontId="52" fillId="6" borderId="30" xfId="53" applyFont="1" applyFill="1" applyBorder="1" applyAlignment="1">
      <alignment wrapText="1"/>
    </xf>
    <xf numFmtId="0" fontId="52" fillId="0" borderId="0" xfId="53" applyFont="1" applyBorder="1"/>
    <xf numFmtId="0" fontId="52" fillId="0" borderId="0" xfId="53" applyFont="1" applyBorder="1" applyAlignment="1">
      <alignment horizontal="left"/>
    </xf>
    <xf numFmtId="37" fontId="52" fillId="6" borderId="31" xfId="53" applyNumberFormat="1" applyFont="1" applyFill="1" applyBorder="1" applyAlignment="1">
      <alignment horizontal="center"/>
    </xf>
    <xf numFmtId="37" fontId="52" fillId="6" borderId="7" xfId="53" applyNumberFormat="1" applyFont="1" applyFill="1" applyBorder="1"/>
    <xf numFmtId="0" fontId="52" fillId="6" borderId="31" xfId="53" applyFont="1" applyFill="1" applyBorder="1" applyAlignment="1">
      <alignment horizontal="center"/>
    </xf>
    <xf numFmtId="175" fontId="52" fillId="0" borderId="7" xfId="32" applyNumberFormat="1" applyFont="1" applyFill="1" applyBorder="1"/>
    <xf numFmtId="0" fontId="52" fillId="0" borderId="0" xfId="53" applyFont="1" applyFill="1" applyBorder="1"/>
    <xf numFmtId="37" fontId="52" fillId="0" borderId="0" xfId="53" applyNumberFormat="1" applyFont="1" applyFill="1" applyBorder="1"/>
    <xf numFmtId="37" fontId="52" fillId="0" borderId="0" xfId="53" applyNumberFormat="1" applyFont="1" applyFill="1" applyBorder="1" applyAlignment="1">
      <alignment horizontal="center"/>
    </xf>
    <xf numFmtId="0" fontId="52" fillId="6" borderId="27" xfId="61" applyFont="1" applyFill="1" applyBorder="1"/>
    <xf numFmtId="175" fontId="52" fillId="6" borderId="29" xfId="32" applyNumberFormat="1" applyFont="1" applyFill="1" applyBorder="1" applyAlignment="1">
      <alignment horizontal="right"/>
    </xf>
    <xf numFmtId="175" fontId="52" fillId="0" borderId="0" xfId="53" applyNumberFormat="1" applyFont="1" applyFill="1" applyBorder="1" applyAlignment="1">
      <alignment wrapText="1"/>
    </xf>
    <xf numFmtId="0" fontId="52" fillId="0" borderId="0" xfId="53" applyFont="1" applyFill="1" applyBorder="1" applyAlignment="1">
      <alignment horizontal="centerContinuous"/>
    </xf>
    <xf numFmtId="0" fontId="52" fillId="0" borderId="0" xfId="53" applyFont="1" applyFill="1" applyBorder="1" applyAlignment="1">
      <alignment horizontal="left"/>
    </xf>
    <xf numFmtId="0" fontId="52" fillId="0" borderId="0" xfId="53" applyFont="1" applyFill="1" applyAlignment="1">
      <alignment horizontal="center"/>
    </xf>
    <xf numFmtId="0" fontId="52" fillId="0" borderId="31" xfId="53" applyFont="1" applyBorder="1"/>
    <xf numFmtId="175" fontId="52" fillId="0" borderId="7" xfId="32" applyNumberFormat="1" applyFont="1" applyBorder="1"/>
    <xf numFmtId="0" fontId="52" fillId="0" borderId="32" xfId="53" applyFont="1" applyFill="1" applyBorder="1"/>
    <xf numFmtId="0" fontId="52" fillId="0" borderId="33" xfId="53" applyFont="1" applyFill="1" applyBorder="1"/>
    <xf numFmtId="0" fontId="52" fillId="0" borderId="34" xfId="53" applyFont="1" applyFill="1" applyBorder="1"/>
    <xf numFmtId="175" fontId="52" fillId="0" borderId="35" xfId="32" applyNumberFormat="1" applyFont="1" applyFill="1" applyBorder="1"/>
    <xf numFmtId="0" fontId="52" fillId="0" borderId="36" xfId="53" applyFont="1" applyFill="1" applyBorder="1" applyAlignment="1">
      <alignment wrapText="1"/>
    </xf>
    <xf numFmtId="37" fontId="52" fillId="0" borderId="0" xfId="53" applyNumberFormat="1" applyFont="1" applyFill="1" applyBorder="1" applyAlignment="1">
      <alignment wrapText="1"/>
    </xf>
    <xf numFmtId="0" fontId="52" fillId="0" borderId="27" xfId="53" applyFont="1" applyFill="1" applyBorder="1" applyAlignment="1"/>
    <xf numFmtId="0" fontId="52" fillId="0" borderId="27" xfId="53" applyFont="1" applyFill="1" applyBorder="1"/>
    <xf numFmtId="0" fontId="52" fillId="0" borderId="37" xfId="53" applyFont="1" applyFill="1" applyBorder="1"/>
    <xf numFmtId="0" fontId="52" fillId="0" borderId="31" xfId="53" applyFont="1" applyFill="1" applyBorder="1" applyAlignment="1"/>
    <xf numFmtId="0" fontId="52" fillId="0" borderId="31" xfId="53" applyFont="1" applyFill="1" applyBorder="1"/>
    <xf numFmtId="0" fontId="52" fillId="0" borderId="38" xfId="53" applyFont="1" applyFill="1" applyBorder="1"/>
    <xf numFmtId="175" fontId="52" fillId="0" borderId="35" xfId="32" applyNumberFormat="1" applyFont="1" applyFill="1" applyBorder="1" applyAlignment="1">
      <alignment horizontal="right"/>
    </xf>
    <xf numFmtId="41" fontId="52" fillId="0" borderId="0" xfId="53" applyNumberFormat="1" applyFont="1" applyFill="1" applyBorder="1" applyAlignment="1">
      <alignment horizontal="center"/>
    </xf>
    <xf numFmtId="0" fontId="67" fillId="0" borderId="0" xfId="60" applyNumberFormat="1" applyFont="1" applyFill="1" applyProtection="1">
      <protection locked="0"/>
    </xf>
    <xf numFmtId="0" fontId="67" fillId="0" borderId="0" xfId="60" applyFont="1" applyFill="1" applyAlignment="1"/>
    <xf numFmtId="175" fontId="9" fillId="0" borderId="10" xfId="32" applyNumberFormat="1" applyFont="1" applyFill="1" applyBorder="1" applyAlignment="1"/>
    <xf numFmtId="175" fontId="16" fillId="0" borderId="10" xfId="32" applyNumberFormat="1" applyFont="1" applyFill="1" applyBorder="1" applyAlignment="1"/>
    <xf numFmtId="0" fontId="67" fillId="9" borderId="0" xfId="60" applyNumberFormat="1" applyFont="1" applyFill="1" applyProtection="1">
      <protection locked="0"/>
    </xf>
    <xf numFmtId="3" fontId="52" fillId="0" borderId="0" xfId="55" applyNumberFormat="1" applyFont="1" applyFill="1" applyBorder="1" applyAlignment="1"/>
    <xf numFmtId="0" fontId="52" fillId="0" borderId="0" xfId="55" applyFont="1" applyAlignment="1">
      <alignment horizontal="center"/>
    </xf>
    <xf numFmtId="0" fontId="53" fillId="0" borderId="0" xfId="55" applyFont="1" applyFill="1" applyBorder="1" applyAlignment="1">
      <alignment horizontal="left"/>
    </xf>
    <xf numFmtId="0" fontId="52" fillId="0" borderId="10" xfId="55" applyFont="1" applyBorder="1" applyAlignment="1">
      <alignment horizontal="center"/>
    </xf>
    <xf numFmtId="0" fontId="52" fillId="0" borderId="0" xfId="55" applyNumberFormat="1" applyFont="1" applyFill="1" applyBorder="1" applyAlignment="1"/>
    <xf numFmtId="0" fontId="59" fillId="0" borderId="0" xfId="55" applyFont="1" applyBorder="1" applyAlignment="1">
      <alignment horizontal="left"/>
    </xf>
    <xf numFmtId="0" fontId="52" fillId="0" borderId="0" xfId="55" applyFont="1" applyFill="1" applyBorder="1" applyAlignment="1">
      <alignment horizontal="center" wrapText="1"/>
    </xf>
    <xf numFmtId="0" fontId="52" fillId="0" borderId="9" xfId="55" applyFont="1" applyBorder="1"/>
    <xf numFmtId="174" fontId="52" fillId="0" borderId="0" xfId="0" applyFont="1" applyFill="1" applyBorder="1" applyAlignment="1"/>
    <xf numFmtId="0" fontId="52" fillId="0" borderId="12" xfId="55" applyFont="1" applyBorder="1"/>
    <xf numFmtId="3" fontId="16" fillId="0" borderId="0" xfId="60" applyNumberFormat="1" applyFont="1" applyFill="1" applyBorder="1" applyAlignment="1">
      <alignment horizontal="center" wrapText="1"/>
    </xf>
    <xf numFmtId="0" fontId="16" fillId="0" borderId="0" xfId="60" applyNumberFormat="1" applyFont="1" applyFill="1" applyBorder="1" applyAlignment="1">
      <alignment horizontal="center"/>
    </xf>
    <xf numFmtId="0" fontId="29" fillId="0" borderId="0" xfId="60" applyFill="1" applyBorder="1" applyAlignment="1">
      <alignment horizontal="center"/>
    </xf>
    <xf numFmtId="175" fontId="57" fillId="6" borderId="0" xfId="32" applyNumberFormat="1" applyFont="1" applyFill="1" applyBorder="1" applyAlignment="1">
      <alignment horizontal="center"/>
    </xf>
    <xf numFmtId="175" fontId="57" fillId="0" borderId="0" xfId="32" applyNumberFormat="1" applyFont="1" applyFill="1" applyBorder="1" applyAlignment="1">
      <alignment horizontal="center"/>
    </xf>
    <xf numFmtId="0" fontId="55" fillId="7" borderId="0" xfId="55" applyFont="1" applyFill="1" applyBorder="1" applyAlignment="1">
      <alignment horizontal="center" wrapText="1"/>
    </xf>
    <xf numFmtId="43" fontId="9" fillId="0" borderId="0" xfId="55" applyNumberFormat="1" applyFont="1" applyFill="1" applyBorder="1" applyAlignment="1">
      <alignment horizontal="center"/>
    </xf>
    <xf numFmtId="0" fontId="71" fillId="0" borderId="0" xfId="55" applyFont="1" applyFill="1"/>
    <xf numFmtId="0" fontId="55" fillId="0" borderId="16" xfId="55" applyFont="1" applyFill="1" applyBorder="1" applyAlignment="1">
      <alignment horizontal="left"/>
    </xf>
    <xf numFmtId="0" fontId="9" fillId="0" borderId="15" xfId="55" applyFont="1" applyBorder="1"/>
    <xf numFmtId="0" fontId="9" fillId="0" borderId="14" xfId="55" applyFont="1" applyBorder="1"/>
    <xf numFmtId="0" fontId="9" fillId="11" borderId="0" xfId="55" applyFont="1" applyFill="1"/>
    <xf numFmtId="0" fontId="55" fillId="0" borderId="16" xfId="55" applyFont="1" applyFill="1" applyBorder="1" applyAlignment="1">
      <alignment horizontal="center" wrapText="1"/>
    </xf>
    <xf numFmtId="3" fontId="34" fillId="0" borderId="0" xfId="55" applyNumberFormat="1" applyFont="1" applyFill="1" applyBorder="1" applyAlignment="1">
      <alignment horizontal="center"/>
    </xf>
    <xf numFmtId="0" fontId="55" fillId="12" borderId="0" xfId="55" applyFont="1" applyFill="1" applyBorder="1" applyAlignment="1">
      <alignment horizontal="left"/>
    </xf>
    <xf numFmtId="0" fontId="9" fillId="12" borderId="0" xfId="55" applyFont="1" applyFill="1"/>
    <xf numFmtId="174" fontId="71" fillId="0" borderId="0" xfId="0" applyFont="1" applyFill="1" applyBorder="1" applyAlignment="1"/>
    <xf numFmtId="0" fontId="71" fillId="0" borderId="4" xfId="55" applyFont="1" applyFill="1" applyBorder="1"/>
    <xf numFmtId="0" fontId="67" fillId="0" borderId="0" xfId="0" applyNumberFormat="1" applyFont="1" applyFill="1" applyBorder="1" applyAlignment="1"/>
    <xf numFmtId="0" fontId="72" fillId="0" borderId="0" xfId="55" applyFont="1" applyFill="1" applyBorder="1" applyAlignment="1">
      <alignment horizontal="left"/>
    </xf>
    <xf numFmtId="43" fontId="19" fillId="13" borderId="0" xfId="55" applyNumberFormat="1" applyFont="1" applyFill="1" applyBorder="1" applyAlignment="1">
      <alignment horizontal="center"/>
    </xf>
    <xf numFmtId="174" fontId="73" fillId="0" borderId="0" xfId="0" applyFont="1" applyBorder="1" applyAlignment="1"/>
    <xf numFmtId="0" fontId="9" fillId="0" borderId="0" xfId="55" applyNumberFormat="1" applyFont="1" applyFill="1" applyBorder="1" applyAlignment="1">
      <alignment horizontal="right"/>
    </xf>
    <xf numFmtId="0" fontId="57" fillId="0" borderId="0" xfId="55" applyFont="1" applyFill="1" applyBorder="1" applyAlignment="1">
      <alignment horizontal="center"/>
    </xf>
    <xf numFmtId="175" fontId="9" fillId="13" borderId="0" xfId="35" applyNumberFormat="1" applyFont="1" applyFill="1" applyBorder="1" applyAlignment="1">
      <alignment horizontal="right"/>
    </xf>
    <xf numFmtId="175" fontId="9" fillId="13" borderId="10" xfId="35" applyNumberFormat="1" applyFont="1" applyFill="1" applyBorder="1" applyAlignment="1">
      <alignment horizontal="right"/>
    </xf>
    <xf numFmtId="43" fontId="16" fillId="0" borderId="0" xfId="32" applyFont="1" applyAlignment="1"/>
    <xf numFmtId="178" fontId="16" fillId="0" borderId="0" xfId="32" applyNumberFormat="1" applyFont="1" applyAlignment="1"/>
    <xf numFmtId="179" fontId="16" fillId="0" borderId="0" xfId="32" applyNumberFormat="1" applyFont="1" applyAlignment="1"/>
    <xf numFmtId="179" fontId="16" fillId="0" borderId="6" xfId="32" applyNumberFormat="1" applyFont="1" applyBorder="1" applyAlignment="1"/>
    <xf numFmtId="43" fontId="16" fillId="0" borderId="0" xfId="32" applyFont="1" applyFill="1" applyAlignment="1"/>
    <xf numFmtId="179" fontId="16" fillId="0" borderId="0" xfId="32" applyNumberFormat="1" applyFont="1" applyFill="1" applyAlignment="1"/>
    <xf numFmtId="179" fontId="16" fillId="0" borderId="6" xfId="32" applyNumberFormat="1" applyFont="1" applyFill="1" applyBorder="1" applyAlignment="1"/>
    <xf numFmtId="43" fontId="16" fillId="6" borderId="0" xfId="32" applyFont="1" applyFill="1" applyAlignment="1"/>
    <xf numFmtId="43" fontId="16" fillId="6" borderId="4" xfId="32" applyFont="1" applyFill="1" applyBorder="1" applyAlignment="1"/>
    <xf numFmtId="43" fontId="16" fillId="0" borderId="4" xfId="32" applyFont="1" applyBorder="1" applyAlignment="1"/>
    <xf numFmtId="43" fontId="16" fillId="0" borderId="0" xfId="32" quotePrefix="1" applyFont="1" applyFill="1" applyAlignment="1">
      <alignment horizontal="right"/>
    </xf>
    <xf numFmtId="43" fontId="16" fillId="0" borderId="4" xfId="32" quotePrefix="1" applyFont="1" applyBorder="1" applyAlignment="1">
      <alignment horizontal="right"/>
    </xf>
    <xf numFmtId="178" fontId="16" fillId="0" borderId="4" xfId="32" applyNumberFormat="1" applyFont="1" applyBorder="1" applyAlignment="1"/>
    <xf numFmtId="43" fontId="67" fillId="6" borderId="0" xfId="32" applyFont="1" applyFill="1" applyProtection="1">
      <protection locked="0"/>
    </xf>
    <xf numFmtId="179" fontId="16" fillId="0" borderId="0" xfId="32" applyNumberFormat="1" applyFont="1" applyFill="1" applyAlignment="1">
      <alignment horizontal="center"/>
    </xf>
    <xf numFmtId="179" fontId="16" fillId="0" borderId="0" xfId="32" applyNumberFormat="1" applyFont="1" applyAlignment="1">
      <alignment horizontal="center"/>
    </xf>
    <xf numFmtId="179" fontId="29" fillId="0" borderId="0" xfId="32" applyNumberFormat="1" applyFont="1" applyFill="1" applyAlignment="1"/>
    <xf numFmtId="179" fontId="16" fillId="0" borderId="0" xfId="32" applyNumberFormat="1" applyFont="1" applyFill="1" applyBorder="1" applyAlignment="1"/>
    <xf numFmtId="43" fontId="16" fillId="0" borderId="0" xfId="32" applyFont="1" applyFill="1" applyBorder="1"/>
    <xf numFmtId="43" fontId="29" fillId="0" borderId="0" xfId="32" applyFont="1" applyFill="1" applyBorder="1" applyAlignment="1"/>
    <xf numFmtId="43" fontId="16" fillId="0" borderId="10" xfId="32" applyFont="1" applyFill="1" applyBorder="1" applyAlignment="1"/>
    <xf numFmtId="174" fontId="67" fillId="0" borderId="0" xfId="0" applyFont="1" applyFill="1" applyAlignment="1"/>
    <xf numFmtId="10" fontId="67" fillId="0" borderId="0" xfId="60" applyNumberFormat="1" applyFont="1" applyFill="1" applyProtection="1">
      <protection locked="0"/>
    </xf>
    <xf numFmtId="0" fontId="67" fillId="0" borderId="0" xfId="0" applyNumberFormat="1" applyFont="1" applyFill="1" applyBorder="1" applyAlignment="1">
      <alignment horizontal="left"/>
    </xf>
    <xf numFmtId="0" fontId="67" fillId="0" borderId="0" xfId="60" applyNumberFormat="1" applyFont="1" applyFill="1"/>
    <xf numFmtId="0" fontId="0" fillId="0" borderId="0" xfId="60" applyFont="1" applyFill="1" applyAlignment="1"/>
    <xf numFmtId="3" fontId="29" fillId="0" borderId="0" xfId="60" applyNumberFormat="1" applyFont="1" applyFill="1" applyBorder="1" applyAlignment="1"/>
    <xf numFmtId="175" fontId="29" fillId="0" borderId="0" xfId="60" applyNumberFormat="1" applyFill="1" applyAlignment="1"/>
    <xf numFmtId="0" fontId="0" fillId="0" borderId="0" xfId="60" applyFont="1" applyFill="1" applyBorder="1" applyAlignment="1">
      <alignment horizontal="left"/>
    </xf>
    <xf numFmtId="0" fontId="16" fillId="0" borderId="0" xfId="60" applyNumberFormat="1" applyFont="1" applyFill="1" applyAlignment="1">
      <alignment horizontal="center"/>
    </xf>
    <xf numFmtId="49" fontId="16" fillId="0" borderId="0" xfId="60" applyNumberFormat="1" applyFont="1" applyFill="1" applyAlignment="1">
      <alignment horizontal="left"/>
    </xf>
    <xf numFmtId="175" fontId="16" fillId="0" borderId="0" xfId="32" applyNumberFormat="1" applyFont="1" applyFill="1" applyAlignment="1">
      <alignment horizontal="center"/>
    </xf>
    <xf numFmtId="49" fontId="16" fillId="0" borderId="0" xfId="32" applyNumberFormat="1" applyFont="1" applyFill="1" applyAlignment="1">
      <alignment horizontal="center"/>
    </xf>
    <xf numFmtId="0" fontId="38" fillId="0" borderId="0" xfId="60" applyNumberFormat="1" applyFont="1" applyFill="1" applyAlignment="1"/>
    <xf numFmtId="0" fontId="40" fillId="0" borderId="0" xfId="60" applyNumberFormat="1" applyFont="1" applyFill="1" applyAlignment="1">
      <alignment horizontal="left"/>
    </xf>
    <xf numFmtId="3" fontId="16" fillId="0" borderId="0" xfId="60" applyNumberFormat="1" applyFont="1" applyFill="1" applyBorder="1" applyAlignment="1">
      <alignment horizontal="right"/>
    </xf>
    <xf numFmtId="0" fontId="0" fillId="0" borderId="0" xfId="60" applyFont="1" applyFill="1" applyBorder="1" applyAlignment="1">
      <alignment horizontal="center"/>
    </xf>
    <xf numFmtId="175" fontId="9" fillId="0" borderId="0" xfId="55" applyNumberFormat="1" applyFont="1" applyFill="1" applyBorder="1"/>
    <xf numFmtId="174" fontId="46" fillId="0" borderId="0" xfId="0" applyFont="1" applyFill="1" applyBorder="1" applyAlignment="1"/>
    <xf numFmtId="0" fontId="65" fillId="0" borderId="0" xfId="53" applyFont="1" applyFill="1"/>
    <xf numFmtId="0" fontId="52" fillId="0" borderId="0" xfId="53" applyFont="1" applyFill="1" applyBorder="1" applyAlignment="1"/>
    <xf numFmtId="0" fontId="46" fillId="6" borderId="0" xfId="59" applyNumberFormat="1" applyFont="1" applyFill="1" applyAlignment="1">
      <alignment horizontal="right"/>
    </xf>
    <xf numFmtId="0" fontId="46" fillId="0" borderId="0" xfId="62" applyNumberFormat="1" applyFont="1" applyFill="1" applyAlignment="1">
      <alignment horizontal="center"/>
    </xf>
    <xf numFmtId="174" fontId="46" fillId="0" borderId="0" xfId="0" applyFont="1" applyAlignment="1"/>
    <xf numFmtId="170" fontId="46" fillId="0" borderId="0" xfId="0" applyNumberFormat="1" applyFont="1" applyAlignment="1"/>
    <xf numFmtId="43" fontId="46" fillId="0" borderId="0" xfId="32" applyFont="1" applyAlignment="1"/>
    <xf numFmtId="0" fontId="46" fillId="0" borderId="0" xfId="62" applyNumberFormat="1" applyFont="1" applyAlignment="1" applyProtection="1">
      <protection locked="0"/>
    </xf>
    <xf numFmtId="3" fontId="46" fillId="0" borderId="0" xfId="62" applyNumberFormat="1" applyFont="1" applyAlignment="1"/>
    <xf numFmtId="0" fontId="46" fillId="0" borderId="0" xfId="62" applyNumberFormat="1" applyFont="1" applyAlignment="1"/>
    <xf numFmtId="3" fontId="46" fillId="0" borderId="0" xfId="62" applyNumberFormat="1" applyFont="1" applyAlignment="1">
      <alignment horizontal="center"/>
    </xf>
    <xf numFmtId="0" fontId="46" fillId="0" borderId="4" xfId="62" applyNumberFormat="1" applyFont="1" applyBorder="1" applyAlignment="1" applyProtection="1">
      <alignment horizontal="center"/>
      <protection locked="0"/>
    </xf>
    <xf numFmtId="174" fontId="46" fillId="0" borderId="0" xfId="62" applyFont="1" applyFill="1" applyAlignment="1"/>
    <xf numFmtId="169" fontId="46" fillId="0" borderId="0" xfId="62" applyNumberFormat="1" applyFont="1" applyAlignment="1"/>
    <xf numFmtId="174" fontId="46" fillId="0" borderId="0" xfId="62" applyFont="1" applyAlignment="1"/>
    <xf numFmtId="43" fontId="46" fillId="0" borderId="0" xfId="32" applyFont="1" applyFill="1" applyAlignment="1">
      <alignment horizontal="center"/>
    </xf>
    <xf numFmtId="3" fontId="46" fillId="0" borderId="0" xfId="62" applyNumberFormat="1" applyFont="1" applyFill="1" applyAlignment="1"/>
    <xf numFmtId="166" fontId="46" fillId="0" borderId="0" xfId="62" applyNumberFormat="1" applyFont="1" applyAlignment="1">
      <alignment horizontal="center"/>
    </xf>
    <xf numFmtId="175" fontId="46" fillId="0" borderId="0" xfId="32" applyNumberFormat="1" applyFont="1" applyBorder="1" applyAlignment="1"/>
    <xf numFmtId="10" fontId="46" fillId="0" borderId="0" xfId="62" applyNumberFormat="1" applyFont="1" applyFill="1" applyAlignment="1">
      <alignment horizontal="left"/>
    </xf>
    <xf numFmtId="3" fontId="46" fillId="0" borderId="0" xfId="56" applyNumberFormat="1" applyFont="1" applyAlignment="1"/>
    <xf numFmtId="166" fontId="46" fillId="0" borderId="0" xfId="56" applyNumberFormat="1" applyFont="1" applyAlignment="1"/>
    <xf numFmtId="43" fontId="46" fillId="0" borderId="0" xfId="32" applyFont="1" applyBorder="1" applyAlignment="1"/>
    <xf numFmtId="0" fontId="46" fillId="0" borderId="0" xfId="56" applyFont="1" applyAlignment="1"/>
    <xf numFmtId="174" fontId="52" fillId="0" borderId="0" xfId="0" applyFont="1"/>
    <xf numFmtId="174" fontId="46" fillId="0" borderId="0" xfId="62" applyFont="1" applyFill="1" applyBorder="1" applyAlignment="1"/>
    <xf numFmtId="3" fontId="46" fillId="0" borderId="0" xfId="56" applyNumberFormat="1" applyFont="1" applyBorder="1" applyAlignment="1"/>
    <xf numFmtId="164" fontId="46" fillId="0" borderId="0" xfId="62" applyNumberFormat="1" applyFont="1" applyFill="1" applyBorder="1" applyAlignment="1" applyProtection="1">
      <alignment horizontal="left"/>
      <protection locked="0"/>
    </xf>
    <xf numFmtId="43" fontId="46" fillId="0" borderId="0" xfId="32" applyFont="1" applyFill="1" applyBorder="1" applyAlignment="1">
      <alignment horizontal="right"/>
    </xf>
    <xf numFmtId="166" fontId="46" fillId="0" borderId="0" xfId="56" applyNumberFormat="1" applyFont="1" applyBorder="1" applyAlignment="1"/>
    <xf numFmtId="175" fontId="46" fillId="0" borderId="0" xfId="32" applyNumberFormat="1" applyFont="1" applyAlignment="1"/>
    <xf numFmtId="175" fontId="16" fillId="0" borderId="0" xfId="60" applyNumberFormat="1" applyFont="1" applyFill="1" applyBorder="1"/>
    <xf numFmtId="3" fontId="9" fillId="0" borderId="6" xfId="55" applyNumberFormat="1" applyFont="1" applyFill="1" applyBorder="1" applyAlignment="1"/>
    <xf numFmtId="0" fontId="9" fillId="0" borderId="0" xfId="60" applyNumberFormat="1" applyFont="1" applyBorder="1" applyAlignment="1"/>
    <xf numFmtId="0" fontId="29" fillId="0" borderId="0" xfId="60" applyFill="1" applyAlignment="1">
      <alignment horizontal="center"/>
    </xf>
    <xf numFmtId="0" fontId="16" fillId="13" borderId="0" xfId="60" applyNumberFormat="1" applyFont="1" applyFill="1"/>
    <xf numFmtId="0" fontId="16" fillId="13" borderId="0" xfId="60" applyNumberFormat="1" applyFont="1" applyFill="1" applyAlignment="1">
      <alignment horizontal="right"/>
    </xf>
    <xf numFmtId="0" fontId="16" fillId="13" borderId="0" xfId="60" applyNumberFormat="1" applyFont="1" applyFill="1" applyProtection="1">
      <protection locked="0"/>
    </xf>
    <xf numFmtId="0" fontId="29" fillId="13" borderId="0" xfId="60" applyFill="1" applyAlignment="1"/>
    <xf numFmtId="179" fontId="9" fillId="13" borderId="0" xfId="32" applyNumberFormat="1" applyFont="1" applyFill="1" applyBorder="1" applyAlignment="1"/>
    <xf numFmtId="0" fontId="9" fillId="13" borderId="0" xfId="55" applyFont="1" applyFill="1" applyBorder="1" applyAlignment="1">
      <alignment horizontal="center"/>
    </xf>
    <xf numFmtId="174" fontId="0" fillId="0" borderId="0" xfId="60" applyNumberFormat="1" applyFont="1" applyFill="1" applyAlignment="1"/>
    <xf numFmtId="0" fontId="56" fillId="7" borderId="0" xfId="55" applyFont="1" applyFill="1" applyBorder="1" applyAlignment="1">
      <alignment horizontal="center" wrapText="1"/>
    </xf>
    <xf numFmtId="0" fontId="55" fillId="0" borderId="0" xfId="55" applyFont="1" applyFill="1" applyBorder="1" applyAlignment="1"/>
    <xf numFmtId="3" fontId="9" fillId="0" borderId="0" xfId="55" applyNumberFormat="1" applyFont="1" applyFill="1" applyBorder="1" applyAlignment="1">
      <alignment horizontal="right"/>
    </xf>
    <xf numFmtId="0" fontId="9" fillId="0" borderId="0" xfId="55" applyFont="1" applyFill="1" applyBorder="1" applyAlignment="1">
      <alignment horizontal="right"/>
    </xf>
    <xf numFmtId="175" fontId="9" fillId="0" borderId="0" xfId="55" applyNumberFormat="1" applyFont="1" applyFill="1" applyBorder="1" applyAlignment="1"/>
    <xf numFmtId="175" fontId="9" fillId="0" borderId="0" xfId="55" applyNumberFormat="1" applyFont="1" applyFill="1" applyBorder="1" applyAlignment="1">
      <alignment horizontal="right"/>
    </xf>
    <xf numFmtId="0" fontId="8" fillId="0" borderId="0" xfId="55" applyFont="1" applyAlignment="1"/>
    <xf numFmtId="175" fontId="16" fillId="0" borderId="0" xfId="32" applyNumberFormat="1" applyFont="1" applyBorder="1" applyAlignment="1"/>
    <xf numFmtId="166" fontId="16" fillId="0" borderId="0" xfId="60" applyNumberFormat="1" applyFont="1" applyBorder="1" applyAlignment="1">
      <alignment horizontal="center"/>
    </xf>
    <xf numFmtId="175" fontId="34" fillId="0" borderId="4" xfId="35" applyNumberFormat="1" applyFont="1" applyBorder="1" applyAlignment="1"/>
    <xf numFmtId="0" fontId="57" fillId="0" borderId="4" xfId="55" applyFont="1" applyFill="1" applyBorder="1" applyAlignment="1"/>
    <xf numFmtId="175" fontId="9" fillId="0" borderId="13" xfId="35" applyNumberFormat="1" applyFont="1" applyFill="1" applyBorder="1"/>
    <xf numFmtId="0" fontId="55" fillId="0" borderId="4" xfId="55" applyFont="1" applyFill="1" applyBorder="1" applyAlignment="1">
      <alignment horizontal="center" wrapText="1"/>
    </xf>
    <xf numFmtId="0" fontId="9" fillId="0" borderId="4" xfId="55" applyFont="1" applyBorder="1" applyAlignment="1">
      <alignment horizontal="center" wrapText="1"/>
    </xf>
    <xf numFmtId="0" fontId="9" fillId="0" borderId="12" xfId="55" applyFont="1" applyBorder="1" applyAlignment="1">
      <alignment horizontal="center" wrapText="1"/>
    </xf>
    <xf numFmtId="175" fontId="16" fillId="6" borderId="0" xfId="35" applyNumberFormat="1" applyFont="1" applyFill="1" applyBorder="1" applyAlignment="1"/>
    <xf numFmtId="167" fontId="16" fillId="0" borderId="0" xfId="60" applyNumberFormat="1" applyFont="1" applyBorder="1" applyAlignment="1"/>
    <xf numFmtId="174" fontId="67" fillId="0" borderId="0" xfId="0" applyFont="1" applyFill="1" applyAlignment="1">
      <alignment wrapText="1"/>
    </xf>
    <xf numFmtId="174" fontId="67" fillId="0" borderId="0" xfId="0" applyFont="1" applyAlignment="1">
      <alignment vertical="center"/>
    </xf>
    <xf numFmtId="0" fontId="9" fillId="0" borderId="0" xfId="55" applyFont="1" applyFill="1" applyBorder="1" applyAlignment="1">
      <alignment horizontal="center" wrapText="1"/>
    </xf>
    <xf numFmtId="0" fontId="9" fillId="0" borderId="9" xfId="55" applyFont="1" applyFill="1" applyBorder="1" applyAlignment="1">
      <alignment horizontal="center" wrapText="1"/>
    </xf>
    <xf numFmtId="0" fontId="55" fillId="7" borderId="15" xfId="55" applyFont="1" applyFill="1" applyBorder="1" applyAlignment="1">
      <alignment horizontal="center"/>
    </xf>
    <xf numFmtId="0" fontId="55" fillId="7" borderId="15" xfId="55" applyFont="1" applyFill="1" applyBorder="1" applyAlignment="1">
      <alignment horizontal="center" wrapText="1"/>
    </xf>
    <xf numFmtId="0" fontId="56" fillId="7" borderId="14" xfId="55" applyFont="1" applyFill="1" applyBorder="1" applyAlignment="1">
      <alignment horizontal="center" wrapText="1"/>
    </xf>
    <xf numFmtId="0" fontId="9" fillId="0" borderId="4" xfId="55" applyFont="1" applyFill="1" applyBorder="1" applyAlignment="1">
      <alignment horizontal="center" wrapText="1"/>
    </xf>
    <xf numFmtId="0" fontId="9" fillId="0" borderId="12" xfId="55" applyFont="1" applyFill="1" applyBorder="1" applyAlignment="1">
      <alignment horizontal="center" wrapText="1"/>
    </xf>
    <xf numFmtId="175" fontId="16" fillId="0" borderId="0" xfId="35" applyNumberFormat="1" applyFont="1" applyFill="1" applyBorder="1" applyAlignment="1"/>
    <xf numFmtId="175" fontId="57" fillId="13" borderId="0" xfId="32" applyNumberFormat="1" applyFont="1" applyFill="1" applyBorder="1" applyAlignment="1">
      <alignment horizontal="center"/>
    </xf>
    <xf numFmtId="175" fontId="16" fillId="13" borderId="0" xfId="35" applyNumberFormat="1" applyFont="1" applyFill="1" applyBorder="1" applyAlignment="1"/>
    <xf numFmtId="175" fontId="52" fillId="0" borderId="4" xfId="55" applyNumberFormat="1" applyFont="1" applyBorder="1"/>
    <xf numFmtId="175" fontId="9" fillId="0" borderId="4" xfId="35" applyNumberFormat="1" applyFont="1" applyBorder="1"/>
    <xf numFmtId="0" fontId="52" fillId="0" borderId="4" xfId="55" applyFont="1" applyBorder="1" applyAlignment="1"/>
    <xf numFmtId="0" fontId="52" fillId="0" borderId="0" xfId="55" applyFont="1" applyFill="1" applyBorder="1" applyAlignment="1">
      <alignment horizontal="center"/>
    </xf>
    <xf numFmtId="0" fontId="0" fillId="0" borderId="0" xfId="60" applyFont="1" applyFill="1" applyAlignment="1">
      <alignment horizontal="center"/>
    </xf>
    <xf numFmtId="43" fontId="16" fillId="0" borderId="0" xfId="32" applyFont="1" applyBorder="1" applyAlignment="1"/>
    <xf numFmtId="0" fontId="75" fillId="0" borderId="0" xfId="60" applyNumberFormat="1" applyFont="1" applyFill="1" applyProtection="1">
      <protection locked="0"/>
    </xf>
    <xf numFmtId="174" fontId="46" fillId="0" borderId="0" xfId="0" applyFont="1" applyFill="1" applyAlignment="1"/>
    <xf numFmtId="0" fontId="46" fillId="0" borderId="0" xfId="62" applyNumberFormat="1" applyFont="1" applyFill="1" applyAlignment="1" applyProtection="1">
      <protection locked="0"/>
    </xf>
    <xf numFmtId="0" fontId="46" fillId="0" borderId="0" xfId="62" applyNumberFormat="1" applyFont="1" applyFill="1" applyAlignment="1"/>
    <xf numFmtId="178" fontId="67" fillId="6" borderId="0" xfId="32" applyNumberFormat="1" applyFont="1" applyFill="1" applyProtection="1">
      <protection locked="0"/>
    </xf>
    <xf numFmtId="175" fontId="46" fillId="0" borderId="0" xfId="32" applyNumberFormat="1" applyFont="1" applyFill="1" applyBorder="1" applyAlignment="1"/>
    <xf numFmtId="43" fontId="46" fillId="0" borderId="0" xfId="32" applyFont="1" applyFill="1" applyBorder="1" applyAlignment="1"/>
    <xf numFmtId="3" fontId="46" fillId="0" borderId="0" xfId="62" applyNumberFormat="1" applyFont="1" applyFill="1" applyBorder="1" applyAlignment="1"/>
    <xf numFmtId="175" fontId="29" fillId="0" borderId="0" xfId="60" applyNumberFormat="1" applyAlignment="1"/>
    <xf numFmtId="179" fontId="46" fillId="0" borderId="0" xfId="32" applyNumberFormat="1" applyFont="1" applyAlignment="1"/>
    <xf numFmtId="175" fontId="46" fillId="0" borderId="0" xfId="32" applyNumberFormat="1" applyFont="1" applyFill="1" applyBorder="1" applyAlignment="1" applyProtection="1">
      <alignment horizontal="left"/>
      <protection locked="0"/>
    </xf>
    <xf numFmtId="43" fontId="46" fillId="13" borderId="0" xfId="32" applyFont="1" applyFill="1" applyBorder="1" applyAlignment="1">
      <alignment horizontal="center"/>
    </xf>
    <xf numFmtId="3" fontId="46" fillId="13" borderId="0" xfId="62" applyNumberFormat="1" applyFont="1" applyFill="1" applyBorder="1" applyAlignment="1"/>
    <xf numFmtId="175" fontId="46" fillId="13" borderId="0" xfId="32" applyNumberFormat="1" applyFont="1" applyFill="1" applyBorder="1" applyAlignment="1"/>
    <xf numFmtId="175" fontId="16" fillId="0" borderId="0" xfId="60" applyNumberFormat="1" applyFont="1" applyBorder="1" applyAlignment="1"/>
    <xf numFmtId="175" fontId="16" fillId="0" borderId="0" xfId="60" applyNumberFormat="1" applyFont="1" applyBorder="1" applyAlignment="1">
      <alignment horizontal="center"/>
    </xf>
    <xf numFmtId="0" fontId="9" fillId="0" borderId="0" xfId="55" applyFont="1" applyBorder="1" applyAlignment="1">
      <alignment horizontal="center" wrapText="1"/>
    </xf>
    <xf numFmtId="174" fontId="67" fillId="0" borderId="0" xfId="0" applyFont="1" applyAlignment="1"/>
    <xf numFmtId="0" fontId="67" fillId="0" borderId="0" xfId="60" applyFont="1" applyAlignment="1"/>
    <xf numFmtId="10" fontId="46" fillId="0" borderId="0" xfId="32" applyNumberFormat="1" applyFont="1" applyFill="1" applyAlignment="1"/>
    <xf numFmtId="0" fontId="0" fillId="0" borderId="0" xfId="60" applyNumberFormat="1" applyFont="1" applyAlignment="1" applyProtection="1">
      <alignment horizontal="center"/>
      <protection locked="0"/>
    </xf>
    <xf numFmtId="175" fontId="16" fillId="13" borderId="0" xfId="32" applyNumberFormat="1" applyFont="1" applyFill="1" applyAlignment="1"/>
    <xf numFmtId="10" fontId="46" fillId="0" borderId="0" xfId="63" applyNumberFormat="1" applyFont="1" applyFill="1" applyBorder="1" applyAlignment="1">
      <alignment horizontal="right"/>
    </xf>
    <xf numFmtId="0" fontId="155" fillId="0" borderId="0" xfId="60" applyNumberFormat="1" applyFont="1" applyAlignment="1">
      <alignment horizontal="left"/>
    </xf>
    <xf numFmtId="3" fontId="156" fillId="0" borderId="0" xfId="60" applyNumberFormat="1" applyFont="1" applyAlignment="1"/>
    <xf numFmtId="0" fontId="157" fillId="0" borderId="0" xfId="55" applyFont="1" applyAlignment="1"/>
    <xf numFmtId="0" fontId="158" fillId="0" borderId="0" xfId="55" applyFont="1"/>
    <xf numFmtId="0" fontId="158" fillId="7" borderId="0" xfId="55" applyFont="1" applyFill="1" applyBorder="1" applyAlignment="1">
      <alignment horizontal="center" wrapText="1"/>
    </xf>
    <xf numFmtId="0" fontId="158" fillId="0" borderId="0" xfId="55" applyFont="1" applyBorder="1" applyAlignment="1"/>
    <xf numFmtId="0" fontId="158" fillId="0" borderId="0" xfId="55" applyFont="1" applyBorder="1" applyAlignment="1">
      <alignment horizontal="center"/>
    </xf>
    <xf numFmtId="0" fontId="158" fillId="0" borderId="0" xfId="55" applyFont="1" applyBorder="1"/>
    <xf numFmtId="175" fontId="158" fillId="0" borderId="0" xfId="55" applyNumberFormat="1" applyFont="1" applyBorder="1" applyAlignment="1"/>
    <xf numFmtId="175" fontId="158" fillId="0" borderId="0" xfId="35" applyNumberFormat="1" applyFont="1" applyBorder="1" applyAlignment="1"/>
    <xf numFmtId="0" fontId="159" fillId="0" borderId="0" xfId="55" applyFont="1" applyBorder="1" applyAlignment="1"/>
    <xf numFmtId="10" fontId="160" fillId="0" borderId="0" xfId="32" applyNumberFormat="1" applyFont="1" applyFill="1" applyAlignment="1"/>
    <xf numFmtId="174" fontId="0" fillId="0" borderId="0" xfId="0" applyFont="1" applyAlignment="1"/>
    <xf numFmtId="174" fontId="64" fillId="0" borderId="0" xfId="0" applyFont="1" applyAlignment="1">
      <alignment horizontal="center"/>
    </xf>
    <xf numFmtId="174" fontId="64" fillId="0" borderId="0" xfId="0" applyFont="1" applyFill="1" applyAlignment="1">
      <alignment horizontal="center"/>
    </xf>
    <xf numFmtId="0" fontId="64" fillId="0" borderId="0" xfId="55" applyFont="1" applyFill="1" applyBorder="1" applyAlignment="1">
      <alignment horizontal="center"/>
    </xf>
    <xf numFmtId="3" fontId="64" fillId="0" borderId="0" xfId="55" applyNumberFormat="1" applyFont="1" applyFill="1" applyBorder="1" applyAlignment="1">
      <alignment horizontal="center" wrapText="1"/>
    </xf>
    <xf numFmtId="0" fontId="64" fillId="0" borderId="0" xfId="55" applyFont="1" applyFill="1" applyBorder="1" applyAlignment="1">
      <alignment horizontal="center" wrapText="1"/>
    </xf>
    <xf numFmtId="0" fontId="64" fillId="13" borderId="0" xfId="55" applyFont="1" applyFill="1" applyBorder="1" applyAlignment="1"/>
    <xf numFmtId="175" fontId="64" fillId="13" borderId="0" xfId="32" applyNumberFormat="1" applyFont="1" applyFill="1" applyBorder="1" applyAlignment="1">
      <alignment horizontal="center"/>
    </xf>
    <xf numFmtId="175" fontId="64" fillId="0" borderId="0" xfId="32" applyNumberFormat="1" applyFont="1" applyFill="1" applyBorder="1" applyAlignment="1">
      <alignment horizontal="center" wrapText="1"/>
    </xf>
    <xf numFmtId="175" fontId="64" fillId="13" borderId="0" xfId="32" applyNumberFormat="1" applyFont="1" applyFill="1" applyBorder="1"/>
    <xf numFmtId="0" fontId="64" fillId="13" borderId="6" xfId="55" applyFont="1" applyFill="1" applyBorder="1" applyAlignment="1"/>
    <xf numFmtId="175" fontId="64" fillId="13" borderId="6" xfId="32" applyNumberFormat="1" applyFont="1" applyFill="1" applyBorder="1"/>
    <xf numFmtId="175" fontId="64" fillId="0" borderId="6" xfId="32" applyNumberFormat="1" applyFont="1" applyFill="1" applyBorder="1" applyAlignment="1">
      <alignment horizontal="center" wrapText="1"/>
    </xf>
    <xf numFmtId="0" fontId="64" fillId="0" borderId="0" xfId="55" applyFont="1" applyFill="1" applyBorder="1" applyAlignment="1"/>
    <xf numFmtId="175" fontId="64" fillId="0" borderId="0" xfId="32" applyNumberFormat="1" applyFont="1" applyFill="1" applyBorder="1"/>
    <xf numFmtId="175" fontId="64" fillId="0" borderId="0" xfId="32" applyNumberFormat="1" applyFont="1" applyFill="1" applyBorder="1" applyAlignment="1">
      <alignment horizontal="center"/>
    </xf>
    <xf numFmtId="174" fontId="161" fillId="0" borderId="0" xfId="0" applyFont="1" applyAlignment="1"/>
    <xf numFmtId="0" fontId="50" fillId="0" borderId="0" xfId="523" applyFont="1"/>
    <xf numFmtId="174" fontId="52" fillId="0" borderId="0" xfId="0" applyFont="1" applyAlignment="1"/>
    <xf numFmtId="0" fontId="50" fillId="0" borderId="29" xfId="32" applyNumberFormat="1" applyFont="1" applyBorder="1" applyAlignment="1">
      <alignment horizontal="center"/>
    </xf>
    <xf numFmtId="174" fontId="50" fillId="0" borderId="2" xfId="522" applyFont="1" applyBorder="1"/>
    <xf numFmtId="1" fontId="50" fillId="0" borderId="2" xfId="522" applyNumberFormat="1" applyFont="1" applyBorder="1" applyAlignment="1">
      <alignment horizontal="center"/>
    </xf>
    <xf numFmtId="174" fontId="50" fillId="0" borderId="19" xfId="522" applyFont="1" applyBorder="1" applyAlignment="1">
      <alignment horizontal="center"/>
    </xf>
    <xf numFmtId="0" fontId="50" fillId="0" borderId="39" xfId="32" applyNumberFormat="1" applyFont="1" applyBorder="1" applyAlignment="1">
      <alignment horizontal="center"/>
    </xf>
    <xf numFmtId="174" fontId="50" fillId="0" borderId="6" xfId="522" applyFont="1" applyBorder="1"/>
    <xf numFmtId="174" fontId="50" fillId="0" borderId="6" xfId="522" applyFont="1" applyBorder="1" applyAlignment="1">
      <alignment horizontal="center" wrapText="1"/>
    </xf>
    <xf numFmtId="174" fontId="50" fillId="0" borderId="23" xfId="522" applyFont="1" applyBorder="1" applyAlignment="1">
      <alignment horizontal="center" wrapText="1"/>
    </xf>
    <xf numFmtId="174" fontId="50" fillId="13" borderId="2" xfId="522" applyFont="1" applyFill="1" applyBorder="1"/>
    <xf numFmtId="175" fontId="50" fillId="13" borderId="2" xfId="32" applyNumberFormat="1" applyFont="1" applyFill="1" applyBorder="1" applyAlignment="1">
      <alignment wrapText="1"/>
    </xf>
    <xf numFmtId="175" fontId="50" fillId="0" borderId="19" xfId="32" applyNumberFormat="1" applyFont="1" applyBorder="1" applyAlignment="1">
      <alignment wrapText="1"/>
    </xf>
    <xf numFmtId="174" fontId="50" fillId="13" borderId="0" xfId="522" applyFont="1" applyFill="1" applyBorder="1"/>
    <xf numFmtId="175" fontId="50" fillId="13" borderId="0" xfId="32" applyNumberFormat="1" applyFont="1" applyFill="1" applyBorder="1"/>
    <xf numFmtId="175" fontId="50" fillId="0" borderId="21" xfId="32" applyNumberFormat="1" applyFont="1" applyBorder="1" applyAlignment="1">
      <alignment wrapText="1"/>
    </xf>
    <xf numFmtId="174" fontId="50" fillId="13" borderId="6" xfId="522" applyFont="1" applyFill="1" applyBorder="1"/>
    <xf numFmtId="175" fontId="50" fillId="13" borderId="6" xfId="32" applyNumberFormat="1" applyFont="1" applyFill="1" applyBorder="1"/>
    <xf numFmtId="175" fontId="50" fillId="0" borderId="23" xfId="32" applyNumberFormat="1" applyFont="1" applyBorder="1" applyAlignment="1">
      <alignment wrapText="1"/>
    </xf>
    <xf numFmtId="0" fontId="50" fillId="0" borderId="0" xfId="32" applyNumberFormat="1" applyFont="1" applyAlignment="1">
      <alignment horizontal="center"/>
    </xf>
    <xf numFmtId="175" fontId="50" fillId="0" borderId="0" xfId="32" applyNumberFormat="1" applyFont="1"/>
    <xf numFmtId="174" fontId="50" fillId="0" borderId="0" xfId="0" applyFont="1" applyAlignment="1"/>
    <xf numFmtId="0" fontId="50" fillId="0" borderId="0" xfId="111" applyFont="1" applyFill="1"/>
    <xf numFmtId="0" fontId="50" fillId="0" borderId="0" xfId="111" applyFont="1"/>
    <xf numFmtId="0" fontId="54" fillId="0" borderId="0" xfId="111" applyFont="1" applyFill="1"/>
    <xf numFmtId="0" fontId="50" fillId="0" borderId="0" xfId="111" applyFont="1" applyAlignment="1">
      <alignment horizontal="center"/>
    </xf>
    <xf numFmtId="0" fontId="50" fillId="0" borderId="0" xfId="111" quotePrefix="1" applyFont="1" applyAlignment="1">
      <alignment horizontal="center"/>
    </xf>
    <xf numFmtId="0" fontId="50" fillId="0" borderId="7" xfId="111" applyFont="1" applyBorder="1" applyAlignment="1">
      <alignment horizontal="center" wrapText="1"/>
    </xf>
    <xf numFmtId="0" fontId="50" fillId="0" borderId="5" xfId="111" applyFont="1" applyBorder="1"/>
    <xf numFmtId="0" fontId="50" fillId="13" borderId="18" xfId="111" applyFont="1" applyFill="1" applyBorder="1"/>
    <xf numFmtId="0" fontId="50" fillId="13" borderId="2" xfId="111" applyFont="1" applyFill="1" applyBorder="1"/>
    <xf numFmtId="0" fontId="50" fillId="0" borderId="2" xfId="111" applyFont="1" applyBorder="1"/>
    <xf numFmtId="0" fontId="50" fillId="13" borderId="2" xfId="111" applyFont="1" applyFill="1" applyBorder="1" applyAlignment="1">
      <alignment horizontal="center"/>
    </xf>
    <xf numFmtId="0" fontId="50" fillId="13" borderId="19" xfId="111" applyFont="1" applyFill="1" applyBorder="1"/>
    <xf numFmtId="0" fontId="50" fillId="13" borderId="20" xfId="111" applyFont="1" applyFill="1" applyBorder="1"/>
    <xf numFmtId="0" fontId="50" fillId="13" borderId="0" xfId="111" applyFont="1" applyFill="1" applyBorder="1"/>
    <xf numFmtId="0" fontId="50" fillId="0" borderId="0" xfId="111" applyFont="1" applyBorder="1"/>
    <xf numFmtId="0" fontId="50" fillId="0" borderId="0" xfId="111" applyFont="1" applyBorder="1" applyAlignment="1">
      <alignment horizontal="center"/>
    </xf>
    <xf numFmtId="0" fontId="50" fillId="13" borderId="0" xfId="111" applyFont="1" applyFill="1" applyBorder="1" applyAlignment="1">
      <alignment horizontal="center"/>
    </xf>
    <xf numFmtId="0" fontId="50" fillId="13" borderId="21" xfId="111" applyFont="1" applyFill="1" applyBorder="1"/>
    <xf numFmtId="0" fontId="50" fillId="0" borderId="39" xfId="111" applyFont="1" applyBorder="1" applyAlignment="1">
      <alignment horizontal="left"/>
    </xf>
    <xf numFmtId="0" fontId="50" fillId="13" borderId="22" xfId="111" applyFont="1" applyFill="1" applyBorder="1"/>
    <xf numFmtId="0" fontId="50" fillId="13" borderId="6" xfId="111" applyFont="1" applyFill="1" applyBorder="1"/>
    <xf numFmtId="0" fontId="50" fillId="13" borderId="6" xfId="111" applyFont="1" applyFill="1" applyBorder="1" applyAlignment="1">
      <alignment horizontal="center"/>
    </xf>
    <xf numFmtId="0" fontId="50" fillId="13" borderId="23" xfId="111" applyFont="1" applyFill="1" applyBorder="1" applyAlignment="1">
      <alignment horizontal="center"/>
    </xf>
    <xf numFmtId="0" fontId="50" fillId="0" borderId="2" xfId="111" applyFont="1" applyBorder="1" applyAlignment="1">
      <alignment horizontal="left"/>
    </xf>
    <xf numFmtId="174" fontId="50" fillId="0" borderId="0" xfId="522" applyFont="1"/>
    <xf numFmtId="1" fontId="50" fillId="0" borderId="0" xfId="522" applyNumberFormat="1" applyFont="1" applyFill="1" applyAlignment="1">
      <alignment horizontal="center"/>
    </xf>
    <xf numFmtId="174" fontId="50" fillId="0" borderId="0" xfId="522" applyFont="1" applyFill="1" applyBorder="1" applyAlignment="1"/>
    <xf numFmtId="49" fontId="50" fillId="0" borderId="0" xfId="519" applyNumberFormat="1" applyFont="1" applyBorder="1" applyAlignment="1">
      <alignment horizontal="center" wrapText="1"/>
    </xf>
    <xf numFmtId="49" fontId="50" fillId="0" borderId="0" xfId="520" applyNumberFormat="1" applyFont="1" applyBorder="1" applyAlignment="1">
      <alignment horizontal="center" wrapText="1"/>
    </xf>
    <xf numFmtId="0" fontId="50" fillId="0" borderId="0" xfId="519" applyFont="1" applyAlignment="1"/>
    <xf numFmtId="49" fontId="50" fillId="0" borderId="0" xfId="519" applyNumberFormat="1" applyFont="1"/>
    <xf numFmtId="175" fontId="50" fillId="0" borderId="0" xfId="520" applyNumberFormat="1" applyFont="1"/>
    <xf numFmtId="0" fontId="50" fillId="0" borderId="0" xfId="519" applyFont="1" applyAlignment="1">
      <alignment horizontal="center"/>
    </xf>
    <xf numFmtId="49" fontId="50" fillId="0" borderId="0" xfId="519" applyNumberFormat="1" applyFont="1" applyAlignment="1">
      <alignment horizontal="center"/>
    </xf>
    <xf numFmtId="175" fontId="50" fillId="0" borderId="0" xfId="520" applyNumberFormat="1" applyFont="1" applyAlignment="1">
      <alignment horizontal="center"/>
    </xf>
    <xf numFmtId="10" fontId="50" fillId="0" borderId="0" xfId="113" applyNumberFormat="1" applyFont="1" applyAlignment="1">
      <alignment horizontal="center"/>
    </xf>
    <xf numFmtId="49" fontId="50" fillId="0" borderId="2" xfId="519" applyNumberFormat="1" applyFont="1" applyBorder="1" applyAlignment="1">
      <alignment horizontal="center" wrapText="1"/>
    </xf>
    <xf numFmtId="49" fontId="50" fillId="0" borderId="2" xfId="520" applyNumberFormat="1" applyFont="1" applyBorder="1" applyAlignment="1">
      <alignment horizontal="center" wrapText="1"/>
    </xf>
    <xf numFmtId="49" fontId="50" fillId="13" borderId="6" xfId="519" applyNumberFormat="1" applyFont="1" applyFill="1" applyBorder="1" applyAlignment="1">
      <alignment horizontal="center" wrapText="1"/>
    </xf>
    <xf numFmtId="49" fontId="50" fillId="13" borderId="6" xfId="520" applyNumberFormat="1" applyFont="1" applyFill="1" applyBorder="1" applyAlignment="1">
      <alignment horizontal="center" wrapText="1"/>
    </xf>
    <xf numFmtId="175" fontId="50" fillId="13" borderId="0" xfId="520" applyNumberFormat="1" applyFont="1" applyFill="1" applyBorder="1"/>
    <xf numFmtId="175" fontId="50" fillId="13" borderId="6" xfId="520" applyNumberFormat="1" applyFont="1" applyFill="1" applyBorder="1"/>
    <xf numFmtId="175" fontId="50" fillId="0" borderId="0" xfId="520" applyNumberFormat="1" applyFont="1" applyBorder="1" applyAlignment="1">
      <alignment horizontal="right"/>
    </xf>
    <xf numFmtId="175" fontId="50" fillId="0" borderId="0" xfId="520" applyNumberFormat="1" applyFont="1" applyBorder="1" applyAlignment="1"/>
    <xf numFmtId="0" fontId="50" fillId="0" borderId="0" xfId="519" applyFont="1"/>
    <xf numFmtId="0" fontId="50" fillId="0" borderId="29" xfId="111" applyFont="1" applyBorder="1"/>
    <xf numFmtId="0" fontId="50" fillId="0" borderId="39" xfId="111" applyFont="1" applyBorder="1" applyAlignment="1">
      <alignment horizontal="center" wrapText="1"/>
    </xf>
    <xf numFmtId="174" fontId="50" fillId="0" borderId="0" xfId="0" applyFont="1" applyFill="1" applyAlignment="1"/>
    <xf numFmtId="174" fontId="54" fillId="0" borderId="0" xfId="0" applyFont="1" applyFill="1" applyAlignment="1"/>
    <xf numFmtId="1" fontId="50" fillId="0" borderId="0" xfId="522" applyNumberFormat="1" applyFont="1" applyFill="1" applyBorder="1" applyAlignment="1">
      <alignment horizontal="center"/>
    </xf>
    <xf numFmtId="174" fontId="50" fillId="0" borderId="0" xfId="522" applyFont="1" applyFill="1" applyBorder="1" applyAlignment="1">
      <alignment horizontal="center"/>
    </xf>
    <xf numFmtId="174" fontId="50" fillId="0" borderId="0" xfId="522" applyFont="1" applyFill="1" applyBorder="1" applyAlignment="1">
      <alignment horizontal="center" wrapText="1"/>
    </xf>
    <xf numFmtId="175" fontId="50" fillId="0" borderId="0" xfId="32" applyNumberFormat="1" applyFont="1" applyFill="1" applyBorder="1" applyAlignment="1">
      <alignment wrapText="1"/>
    </xf>
    <xf numFmtId="175" fontId="50" fillId="0" borderId="0" xfId="32" applyNumberFormat="1" applyFont="1" applyFill="1" applyBorder="1"/>
    <xf numFmtId="174" fontId="0" fillId="0" borderId="0" xfId="0" applyFont="1" applyFill="1" applyBorder="1" applyAlignment="1"/>
    <xf numFmtId="0" fontId="50" fillId="0" borderId="0" xfId="519" applyFont="1" applyAlignment="1">
      <alignment horizontal="left"/>
    </xf>
    <xf numFmtId="0" fontId="50" fillId="0" borderId="29" xfId="32" applyNumberFormat="1" applyFont="1" applyBorder="1" applyAlignment="1">
      <alignment horizontal="left"/>
    </xf>
    <xf numFmtId="0" fontId="50" fillId="0" borderId="5" xfId="32" applyNumberFormat="1" applyFont="1" applyBorder="1" applyAlignment="1">
      <alignment horizontal="left"/>
    </xf>
    <xf numFmtId="0" fontId="50" fillId="0" borderId="39" xfId="32" applyNumberFormat="1" applyFont="1" applyBorder="1" applyAlignment="1">
      <alignment horizontal="left"/>
    </xf>
    <xf numFmtId="0" fontId="50" fillId="0" borderId="0" xfId="32" applyNumberFormat="1" applyFont="1" applyAlignment="1">
      <alignment horizontal="left"/>
    </xf>
    <xf numFmtId="49" fontId="50" fillId="0" borderId="0" xfId="519" applyNumberFormat="1" applyFont="1" applyAlignment="1">
      <alignment horizontal="left"/>
    </xf>
    <xf numFmtId="0" fontId="50" fillId="0" borderId="0" xfId="32" applyNumberFormat="1" applyFont="1" applyBorder="1" applyAlignment="1">
      <alignment horizontal="center"/>
    </xf>
    <xf numFmtId="174" fontId="50" fillId="0" borderId="0" xfId="522" applyFont="1" applyBorder="1"/>
    <xf numFmtId="174" fontId="0" fillId="0" borderId="0" xfId="0" applyFont="1" applyAlignment="1">
      <alignment horizontal="left"/>
    </xf>
    <xf numFmtId="0" fontId="50" fillId="0" borderId="7" xfId="32" applyNumberFormat="1" applyFont="1" applyBorder="1" applyAlignment="1">
      <alignment horizontal="center"/>
    </xf>
    <xf numFmtId="174" fontId="50" fillId="13" borderId="18" xfId="522" applyFont="1" applyFill="1" applyBorder="1"/>
    <xf numFmtId="175" fontId="50" fillId="13" borderId="19" xfId="32" applyNumberFormat="1" applyFont="1" applyFill="1" applyBorder="1" applyAlignment="1">
      <alignment wrapText="1"/>
    </xf>
    <xf numFmtId="174" fontId="50" fillId="13" borderId="20" xfId="522" applyFont="1" applyFill="1" applyBorder="1"/>
    <xf numFmtId="175" fontId="50" fillId="13" borderId="21" xfId="32" applyNumberFormat="1" applyFont="1" applyFill="1" applyBorder="1"/>
    <xf numFmtId="174" fontId="50" fillId="13" borderId="22" xfId="522" applyFont="1" applyFill="1" applyBorder="1"/>
    <xf numFmtId="175" fontId="50" fillId="13" borderId="23" xfId="32" applyNumberFormat="1" applyFont="1" applyFill="1" applyBorder="1"/>
    <xf numFmtId="10" fontId="16" fillId="0" borderId="0" xfId="63" applyNumberFormat="1" applyFont="1" applyFill="1" applyAlignment="1"/>
    <xf numFmtId="174" fontId="52" fillId="0" borderId="0" xfId="0" applyFont="1" applyBorder="1" applyAlignment="1">
      <alignment horizontal="center"/>
    </xf>
    <xf numFmtId="175" fontId="52" fillId="0" borderId="0" xfId="32" applyNumberFormat="1" applyFont="1" applyBorder="1" applyAlignment="1">
      <alignment horizontal="center"/>
    </xf>
    <xf numFmtId="175" fontId="52" fillId="0" borderId="9" xfId="32" applyNumberFormat="1" applyFont="1" applyBorder="1" applyAlignment="1">
      <alignment horizontal="center"/>
    </xf>
    <xf numFmtId="0" fontId="52" fillId="0" borderId="10" xfId="32" applyNumberFormat="1" applyFont="1" applyBorder="1" applyAlignment="1">
      <alignment horizontal="center"/>
    </xf>
    <xf numFmtId="174" fontId="52" fillId="0" borderId="0" xfId="0" applyFont="1" applyBorder="1"/>
    <xf numFmtId="175" fontId="52" fillId="0" borderId="0" xfId="32" applyNumberFormat="1" applyFont="1" applyFill="1" applyBorder="1" applyAlignment="1">
      <alignment horizontal="center"/>
    </xf>
    <xf numFmtId="175" fontId="52" fillId="0" borderId="9" xfId="32" applyNumberFormat="1" applyFont="1" applyFill="1" applyBorder="1" applyAlignment="1">
      <alignment horizontal="center"/>
    </xf>
    <xf numFmtId="175" fontId="52" fillId="0" borderId="0" xfId="32" applyNumberFormat="1" applyFont="1" applyBorder="1"/>
    <xf numFmtId="175" fontId="52" fillId="0" borderId="9" xfId="32" applyNumberFormat="1" applyFont="1" applyBorder="1"/>
    <xf numFmtId="174" fontId="52" fillId="0" borderId="0" xfId="0" applyFont="1" applyFill="1" applyBorder="1" applyAlignment="1">
      <alignment horizontal="left" indent="1"/>
    </xf>
    <xf numFmtId="174" fontId="52" fillId="0" borderId="0" xfId="0" applyFont="1" applyFill="1" applyBorder="1" applyAlignment="1">
      <alignment horizontal="center"/>
    </xf>
    <xf numFmtId="174" fontId="52" fillId="0" borderId="0" xfId="0" applyFont="1" applyFill="1" applyBorder="1" applyAlignment="1">
      <alignment horizontal="left" indent="2"/>
    </xf>
    <xf numFmtId="174" fontId="52" fillId="0" borderId="0" xfId="0" applyFont="1" applyFill="1" applyBorder="1" applyAlignment="1">
      <alignment horizontal="left"/>
    </xf>
    <xf numFmtId="175" fontId="52" fillId="6" borderId="59" xfId="32" applyNumberFormat="1" applyFont="1" applyFill="1" applyBorder="1"/>
    <xf numFmtId="175" fontId="52" fillId="6" borderId="63" xfId="32" applyNumberFormat="1" applyFont="1" applyFill="1" applyBorder="1"/>
    <xf numFmtId="175" fontId="52" fillId="6" borderId="62" xfId="32" applyNumberFormat="1" applyFont="1" applyFill="1" applyBorder="1"/>
    <xf numFmtId="175" fontId="52" fillId="0" borderId="3" xfId="32" applyNumberFormat="1" applyFont="1" applyBorder="1"/>
    <xf numFmtId="174" fontId="52" fillId="0" borderId="0" xfId="0" applyFont="1" applyFill="1" applyBorder="1" applyAlignment="1">
      <alignment horizontal="left" wrapText="1" indent="1"/>
    </xf>
    <xf numFmtId="0" fontId="52" fillId="0" borderId="13" xfId="32" applyNumberFormat="1" applyFont="1" applyBorder="1" applyAlignment="1">
      <alignment horizontal="center"/>
    </xf>
    <xf numFmtId="174" fontId="52" fillId="0" borderId="4" xfId="0" applyFont="1" applyBorder="1"/>
    <xf numFmtId="175" fontId="52" fillId="0" borderId="4" xfId="32" applyNumberFormat="1" applyFont="1" applyBorder="1"/>
    <xf numFmtId="175" fontId="52" fillId="0" borderId="12" xfId="32" applyNumberFormat="1" applyFont="1" applyBorder="1"/>
    <xf numFmtId="175" fontId="53" fillId="7" borderId="0" xfId="32" applyNumberFormat="1" applyFont="1" applyFill="1" applyBorder="1" applyAlignment="1">
      <alignment horizontal="center" wrapText="1"/>
    </xf>
    <xf numFmtId="175" fontId="52" fillId="0" borderId="0" xfId="32" applyNumberFormat="1" applyFont="1"/>
    <xf numFmtId="0" fontId="52" fillId="0" borderId="16" xfId="32" applyNumberFormat="1" applyFont="1" applyFill="1" applyBorder="1" applyAlignment="1">
      <alignment horizontal="center"/>
    </xf>
    <xf numFmtId="3" fontId="51" fillId="0" borderId="15" xfId="55" applyNumberFormat="1" applyFont="1" applyFill="1" applyBorder="1" applyAlignment="1">
      <alignment horizontal="left"/>
    </xf>
    <xf numFmtId="0" fontId="52" fillId="0" borderId="15" xfId="55" applyFont="1" applyFill="1" applyBorder="1"/>
    <xf numFmtId="175" fontId="52" fillId="0" borderId="15" xfId="32" applyNumberFormat="1" applyFont="1" applyFill="1" applyBorder="1"/>
    <xf numFmtId="175" fontId="52" fillId="0" borderId="15" xfId="32" applyNumberFormat="1" applyFont="1" applyFill="1" applyBorder="1" applyAlignment="1">
      <alignment horizontal="center"/>
    </xf>
    <xf numFmtId="175" fontId="52" fillId="0" borderId="15" xfId="32" applyNumberFormat="1" applyFont="1" applyBorder="1"/>
    <xf numFmtId="175" fontId="52" fillId="0" borderId="14" xfId="32" applyNumberFormat="1" applyFont="1" applyBorder="1"/>
    <xf numFmtId="0" fontId="51" fillId="0" borderId="10" xfId="32" applyNumberFormat="1" applyFont="1" applyBorder="1" applyAlignment="1">
      <alignment horizontal="center"/>
    </xf>
    <xf numFmtId="174" fontId="51" fillId="0" borderId="0" xfId="0" applyFont="1" applyFill="1" applyBorder="1" applyAlignment="1">
      <alignment horizontal="center"/>
    </xf>
    <xf numFmtId="0" fontId="51" fillId="0" borderId="24" xfId="32" applyNumberFormat="1" applyFont="1" applyBorder="1" applyAlignment="1">
      <alignment horizontal="center"/>
    </xf>
    <xf numFmtId="174" fontId="51" fillId="0" borderId="6" xfId="0" applyFont="1" applyBorder="1" applyAlignment="1">
      <alignment horizontal="center"/>
    </xf>
    <xf numFmtId="174" fontId="51" fillId="0" borderId="6" xfId="0" applyFont="1" applyFill="1" applyBorder="1" applyAlignment="1">
      <alignment horizontal="center"/>
    </xf>
    <xf numFmtId="175" fontId="51" fillId="0" borderId="6" xfId="32" applyNumberFormat="1" applyFont="1" applyFill="1" applyBorder="1" applyAlignment="1">
      <alignment horizontal="center"/>
    </xf>
    <xf numFmtId="175" fontId="51" fillId="0" borderId="11" xfId="32" applyNumberFormat="1" applyFont="1" applyFill="1" applyBorder="1" applyAlignment="1">
      <alignment horizontal="center"/>
    </xf>
    <xf numFmtId="175" fontId="52" fillId="6" borderId="60" xfId="32" applyNumberFormat="1" applyFont="1" applyFill="1" applyBorder="1"/>
    <xf numFmtId="175" fontId="52" fillId="0" borderId="61" xfId="32" applyNumberFormat="1" applyFont="1" applyBorder="1"/>
    <xf numFmtId="175" fontId="52" fillId="0" borderId="9" xfId="32" applyNumberFormat="1" applyFont="1" applyFill="1" applyBorder="1"/>
    <xf numFmtId="175" fontId="51" fillId="0" borderId="0" xfId="32" applyNumberFormat="1" applyFont="1" applyBorder="1"/>
    <xf numFmtId="175" fontId="51" fillId="0" borderId="9" xfId="32" applyNumberFormat="1" applyFont="1" applyBorder="1"/>
    <xf numFmtId="174" fontId="52" fillId="0" borderId="0" xfId="0" applyFont="1" applyFill="1" applyBorder="1" applyAlignment="1">
      <alignment horizontal="left" wrapText="1" indent="2"/>
    </xf>
    <xf numFmtId="175" fontId="52" fillId="6" borderId="64" xfId="32" applyNumberFormat="1" applyFont="1" applyFill="1" applyBorder="1"/>
    <xf numFmtId="174" fontId="52" fillId="0" borderId="0" xfId="0" applyFont="1" applyBorder="1" applyAlignment="1">
      <alignment horizontal="left" indent="1"/>
    </xf>
    <xf numFmtId="174" fontId="164" fillId="0" borderId="0" xfId="0" applyFont="1" applyAlignment="1"/>
    <xf numFmtId="43" fontId="16" fillId="13" borderId="0" xfId="32" applyFont="1" applyFill="1" applyAlignment="1"/>
    <xf numFmtId="0" fontId="67" fillId="0" borderId="0" xfId="60" applyNumberFormat="1" applyFont="1" applyAlignment="1" applyProtection="1">
      <alignment horizontal="center"/>
      <protection locked="0"/>
    </xf>
    <xf numFmtId="0" fontId="67" fillId="0" borderId="0" xfId="60" applyNumberFormat="1" applyFont="1" applyProtection="1">
      <protection locked="0"/>
    </xf>
    <xf numFmtId="0" fontId="67" fillId="0" borderId="0" xfId="60" applyNumberFormat="1" applyFont="1" applyFill="1" applyAlignment="1" applyProtection="1">
      <alignment horizontal="center"/>
      <protection locked="0"/>
    </xf>
    <xf numFmtId="0" fontId="75" fillId="0" borderId="0" xfId="60" applyNumberFormat="1" applyFont="1" applyFill="1" applyAlignment="1" applyProtection="1">
      <alignment horizontal="center"/>
      <protection locked="0"/>
    </xf>
    <xf numFmtId="0" fontId="67" fillId="0" borderId="0" xfId="60" applyFont="1" applyAlignment="1">
      <alignment horizontal="center"/>
    </xf>
    <xf numFmtId="0" fontId="67" fillId="0" borderId="0" xfId="0" applyNumberFormat="1" applyFont="1" applyFill="1" applyAlignment="1"/>
    <xf numFmtId="0" fontId="67" fillId="0" borderId="0" xfId="0" applyNumberFormat="1" applyFont="1" applyFill="1"/>
    <xf numFmtId="177" fontId="67" fillId="0" borderId="0" xfId="63" applyNumberFormat="1" applyFont="1" applyFill="1"/>
    <xf numFmtId="43" fontId="67" fillId="0" borderId="0" xfId="0" applyNumberFormat="1" applyFont="1" applyFill="1"/>
    <xf numFmtId="174" fontId="65" fillId="0" borderId="0" xfId="60" applyNumberFormat="1" applyFont="1" applyAlignment="1" applyProtection="1">
      <protection locked="0"/>
    </xf>
    <xf numFmtId="3" fontId="65" fillId="0" borderId="0" xfId="60" applyNumberFormat="1" applyFont="1" applyAlignment="1"/>
    <xf numFmtId="0" fontId="65" fillId="0" borderId="0" xfId="60" applyNumberFormat="1" applyFont="1" applyProtection="1">
      <protection locked="0"/>
    </xf>
    <xf numFmtId="170" fontId="45" fillId="0" borderId="0" xfId="60" applyNumberFormat="1" applyFont="1" applyProtection="1">
      <protection locked="0"/>
    </xf>
    <xf numFmtId="0" fontId="45" fillId="0" borderId="0" xfId="60" applyFont="1" applyFill="1" applyAlignment="1" applyProtection="1"/>
    <xf numFmtId="3" fontId="45" fillId="0" borderId="0" xfId="60" applyNumberFormat="1" applyFont="1" applyFill="1" applyAlignment="1" applyProtection="1"/>
    <xf numFmtId="0" fontId="45" fillId="0" borderId="0" xfId="60" applyNumberFormat="1" applyFont="1"/>
    <xf numFmtId="0" fontId="65" fillId="0" borderId="0" xfId="60" applyNumberFormat="1" applyFont="1" applyAlignment="1" applyProtection="1">
      <alignment horizontal="center"/>
      <protection locked="0"/>
    </xf>
    <xf numFmtId="3" fontId="165" fillId="0" borderId="0" xfId="60" applyNumberFormat="1" applyFont="1" applyAlignment="1"/>
    <xf numFmtId="0" fontId="166" fillId="0" borderId="0" xfId="60" applyNumberFormat="1" applyFont="1" applyFill="1" applyAlignment="1" applyProtection="1">
      <alignment horizontal="left"/>
      <protection locked="0"/>
    </xf>
    <xf numFmtId="0" fontId="167" fillId="0" borderId="0" xfId="0" applyNumberFormat="1" applyFont="1" applyFill="1" applyBorder="1" applyAlignment="1"/>
    <xf numFmtId="0" fontId="67" fillId="0" borderId="0" xfId="0" applyNumberFormat="1" applyFont="1" applyFill="1" applyBorder="1" applyAlignment="1">
      <alignment horizontal="center" vertical="top"/>
    </xf>
    <xf numFmtId="0" fontId="67" fillId="0" borderId="0" xfId="0" applyNumberFormat="1" applyFont="1" applyFill="1" applyBorder="1" applyAlignment="1">
      <alignment horizontal="center"/>
    </xf>
    <xf numFmtId="0" fontId="67" fillId="0" borderId="0" xfId="60" applyNumberFormat="1" applyFont="1"/>
    <xf numFmtId="0" fontId="51" fillId="0" borderId="0" xfId="55" applyFont="1" applyFill="1"/>
    <xf numFmtId="175" fontId="52" fillId="0" borderId="0" xfId="35" applyNumberFormat="1" applyFont="1" applyBorder="1" applyAlignment="1"/>
    <xf numFmtId="175" fontId="52" fillId="5" borderId="0" xfId="35" applyNumberFormat="1" applyFont="1" applyFill="1" applyAlignment="1"/>
    <xf numFmtId="175" fontId="52" fillId="0" borderId="0" xfId="55" applyNumberFormat="1" applyFont="1" applyFill="1"/>
    <xf numFmtId="0" fontId="69" fillId="0" borderId="0" xfId="55" applyFont="1"/>
    <xf numFmtId="174" fontId="52" fillId="0" borderId="6" xfId="0" applyFont="1" applyBorder="1"/>
    <xf numFmtId="174" fontId="52" fillId="0" borderId="0" xfId="0" applyFont="1" applyBorder="1" applyAlignment="1">
      <alignment horizontal="centerContinuous"/>
    </xf>
    <xf numFmtId="0" fontId="52" fillId="0" borderId="0" xfId="0" applyNumberFormat="1" applyFont="1" applyAlignment="1">
      <alignment horizontal="center"/>
    </xf>
    <xf numFmtId="174" fontId="168" fillId="0" borderId="0" xfId="0" applyFont="1" applyAlignment="1">
      <alignment horizontal="right"/>
    </xf>
    <xf numFmtId="0" fontId="52" fillId="13" borderId="0" xfId="0" applyNumberFormat="1" applyFont="1" applyFill="1" applyAlignment="1">
      <alignment horizontal="center"/>
    </xf>
    <xf numFmtId="170" fontId="52" fillId="13" borderId="0" xfId="0" applyNumberFormat="1" applyFont="1" applyFill="1"/>
    <xf numFmtId="175" fontId="52" fillId="13" borderId="0" xfId="32" applyNumberFormat="1" applyFont="1" applyFill="1"/>
    <xf numFmtId="170" fontId="52" fillId="0" borderId="0" xfId="0" applyNumberFormat="1" applyFont="1"/>
    <xf numFmtId="175" fontId="52" fillId="0" borderId="26" xfId="32" applyNumberFormat="1" applyFont="1" applyBorder="1"/>
    <xf numFmtId="170" fontId="51" fillId="0" borderId="0" xfId="0" applyNumberFormat="1" applyFont="1"/>
    <xf numFmtId="175" fontId="52" fillId="0" borderId="0" xfId="35" applyNumberFormat="1" applyFont="1" applyFill="1" applyAlignment="1">
      <alignment horizontal="right"/>
    </xf>
    <xf numFmtId="0" fontId="52" fillId="13" borderId="0" xfId="55" applyFont="1" applyFill="1"/>
    <xf numFmtId="175" fontId="52" fillId="6" borderId="0" xfId="35" applyNumberFormat="1" applyFont="1" applyFill="1"/>
    <xf numFmtId="3" fontId="52" fillId="0" borderId="6" xfId="55" applyNumberFormat="1" applyFont="1" applyFill="1" applyBorder="1" applyAlignment="1"/>
    <xf numFmtId="0" fontId="52" fillId="0" borderId="9" xfId="55" applyFont="1" applyBorder="1" applyAlignment="1">
      <alignment horizontal="right"/>
    </xf>
    <xf numFmtId="175" fontId="52" fillId="6" borderId="9" xfId="35" applyNumberFormat="1" applyFont="1" applyFill="1" applyBorder="1" applyAlignment="1">
      <alignment horizontal="right"/>
    </xf>
    <xf numFmtId="0" fontId="52" fillId="0" borderId="0" xfId="55" applyFont="1" applyBorder="1" applyAlignment="1">
      <alignment horizontal="left"/>
    </xf>
    <xf numFmtId="0" fontId="52" fillId="0" borderId="0" xfId="55" applyNumberFormat="1" applyFont="1" applyBorder="1" applyAlignment="1">
      <alignment horizontal="center"/>
    </xf>
    <xf numFmtId="0" fontId="52" fillId="0" borderId="0" xfId="55" applyNumberFormat="1" applyFont="1" applyFill="1" applyBorder="1" applyAlignment="1">
      <alignment horizontal="left"/>
    </xf>
    <xf numFmtId="0" fontId="52" fillId="0" borderId="6" xfId="55" applyNumberFormat="1" applyFont="1" applyFill="1" applyBorder="1" applyAlignment="1">
      <alignment horizontal="left"/>
    </xf>
    <xf numFmtId="175" fontId="52" fillId="6" borderId="11" xfId="35" applyNumberFormat="1" applyFont="1" applyFill="1" applyBorder="1" applyAlignment="1">
      <alignment horizontal="right"/>
    </xf>
    <xf numFmtId="0" fontId="51" fillId="0" borderId="0" xfId="55" applyNumberFormat="1" applyFont="1" applyFill="1" applyBorder="1" applyAlignment="1">
      <alignment horizontal="left"/>
    </xf>
    <xf numFmtId="175" fontId="52" fillId="0" borderId="9" xfId="35" applyNumberFormat="1" applyFont="1" applyFill="1" applyBorder="1" applyAlignment="1">
      <alignment horizontal="right"/>
    </xf>
    <xf numFmtId="0" fontId="52" fillId="0" borderId="9" xfId="55" applyNumberFormat="1" applyFont="1" applyFill="1" applyBorder="1" applyAlignment="1">
      <alignment horizontal="left"/>
    </xf>
    <xf numFmtId="0" fontId="52" fillId="0" borderId="9" xfId="55" applyFont="1" applyBorder="1" applyAlignment="1"/>
    <xf numFmtId="0" fontId="52" fillId="0" borderId="9" xfId="55" applyFont="1" applyBorder="1" applyAlignment="1">
      <alignment horizontal="left"/>
    </xf>
    <xf numFmtId="3" fontId="52" fillId="0" borderId="9" xfId="55" applyNumberFormat="1" applyFont="1" applyBorder="1" applyAlignment="1">
      <alignment horizontal="left"/>
    </xf>
    <xf numFmtId="0" fontId="59" fillId="0" borderId="0" xfId="55" applyNumberFormat="1" applyFont="1" applyFill="1" applyBorder="1" applyAlignment="1">
      <alignment horizontal="left"/>
    </xf>
    <xf numFmtId="175" fontId="52" fillId="0" borderId="9" xfId="35" applyNumberFormat="1" applyFont="1" applyBorder="1" applyAlignment="1">
      <alignment horizontal="right"/>
    </xf>
    <xf numFmtId="0" fontId="52" fillId="0" borderId="13" xfId="55" applyNumberFormat="1" applyFont="1" applyFill="1" applyBorder="1" applyAlignment="1">
      <alignment horizontal="center"/>
    </xf>
    <xf numFmtId="0" fontId="52" fillId="0" borderId="4" xfId="55" applyNumberFormat="1" applyFont="1" applyBorder="1" applyAlignment="1">
      <alignment horizontal="center"/>
    </xf>
    <xf numFmtId="0" fontId="52" fillId="0" borderId="4" xfId="55" applyNumberFormat="1" applyFont="1" applyFill="1" applyBorder="1" applyAlignment="1">
      <alignment horizontal="left"/>
    </xf>
    <xf numFmtId="0" fontId="52" fillId="0" borderId="12" xfId="55" applyNumberFormat="1" applyFont="1" applyFill="1" applyBorder="1" applyAlignment="1">
      <alignment horizontal="left"/>
    </xf>
    <xf numFmtId="0" fontId="52" fillId="0" borderId="10" xfId="55" applyNumberFormat="1" applyFont="1" applyFill="1" applyBorder="1" applyAlignment="1">
      <alignment horizontal="center"/>
    </xf>
    <xf numFmtId="0" fontId="53" fillId="0" borderId="10" xfId="55" applyFont="1" applyFill="1" applyBorder="1" applyAlignment="1">
      <alignment horizontal="left"/>
    </xf>
    <xf numFmtId="0" fontId="52" fillId="0" borderId="0" xfId="55" applyFont="1" applyFill="1" applyBorder="1" applyAlignment="1">
      <alignment horizontal="left"/>
    </xf>
    <xf numFmtId="0" fontId="52" fillId="0" borderId="0" xfId="55" applyNumberFormat="1" applyFont="1" applyFill="1" applyBorder="1" applyAlignment="1">
      <alignment horizontal="center"/>
    </xf>
    <xf numFmtId="9" fontId="29" fillId="0" borderId="0" xfId="60" applyNumberFormat="1" applyBorder="1" applyAlignment="1"/>
    <xf numFmtId="0" fontId="9" fillId="0" borderId="15" xfId="55" applyFont="1" applyBorder="1" applyAlignment="1">
      <alignment horizontal="center" wrapText="1"/>
    </xf>
    <xf numFmtId="0" fontId="9" fillId="0" borderId="14" xfId="55" applyFont="1" applyBorder="1" applyAlignment="1">
      <alignment horizontal="center" wrapText="1"/>
    </xf>
    <xf numFmtId="10" fontId="46" fillId="0" borderId="0" xfId="63" applyNumberFormat="1" applyFont="1" applyFill="1" applyAlignment="1"/>
    <xf numFmtId="10" fontId="46" fillId="0" borderId="0" xfId="63" applyNumberFormat="1" applyFont="1" applyAlignment="1"/>
    <xf numFmtId="178" fontId="46" fillId="0" borderId="0" xfId="32" applyNumberFormat="1" applyFont="1" applyAlignment="1"/>
    <xf numFmtId="178" fontId="46" fillId="0" borderId="4" xfId="32" applyNumberFormat="1" applyFont="1" applyBorder="1" applyAlignment="1"/>
    <xf numFmtId="0" fontId="61" fillId="0" borderId="9" xfId="55" applyFont="1" applyFill="1" applyBorder="1" applyAlignment="1"/>
    <xf numFmtId="0" fontId="61" fillId="0" borderId="0" xfId="55" applyNumberFormat="1" applyFont="1" applyFill="1" applyBorder="1" applyAlignment="1">
      <alignment horizontal="right"/>
    </xf>
    <xf numFmtId="0" fontId="61" fillId="0" borderId="0" xfId="55" applyNumberFormat="1" applyFont="1" applyFill="1" applyBorder="1" applyAlignment="1">
      <alignment horizontal="left"/>
    </xf>
    <xf numFmtId="0" fontId="61" fillId="0" borderId="0" xfId="55" applyNumberFormat="1" applyFont="1" applyFill="1" applyBorder="1" applyAlignment="1">
      <alignment horizontal="center"/>
    </xf>
    <xf numFmtId="175" fontId="61" fillId="13" borderId="10" xfId="35" applyNumberFormat="1" applyFont="1" applyFill="1" applyBorder="1" applyAlignment="1">
      <alignment horizontal="right"/>
    </xf>
    <xf numFmtId="175" fontId="61" fillId="13" borderId="0" xfId="35" applyNumberFormat="1" applyFont="1" applyFill="1" applyBorder="1" applyAlignment="1">
      <alignment horizontal="right"/>
    </xf>
    <xf numFmtId="175" fontId="61" fillId="0" borderId="0" xfId="55" applyNumberFormat="1" applyFont="1" applyFill="1" applyBorder="1" applyAlignment="1">
      <alignment horizontal="center"/>
    </xf>
    <xf numFmtId="43" fontId="9" fillId="0" borderId="0" xfId="32" applyFont="1" applyFill="1" applyBorder="1" applyAlignment="1">
      <alignment horizontal="right"/>
    </xf>
    <xf numFmtId="0" fontId="63" fillId="0" borderId="4" xfId="55" applyNumberFormat="1" applyFont="1" applyFill="1" applyBorder="1" applyAlignment="1">
      <alignment horizontal="left"/>
    </xf>
    <xf numFmtId="175" fontId="9" fillId="0" borderId="9" xfId="55" applyNumberFormat="1" applyFont="1" applyFill="1" applyBorder="1" applyAlignment="1"/>
    <xf numFmtId="0" fontId="55" fillId="0" borderId="15" xfId="55" applyFont="1" applyFill="1" applyBorder="1" applyAlignment="1">
      <alignment horizontal="center" wrapText="1"/>
    </xf>
    <xf numFmtId="17" fontId="50" fillId="0" borderId="2" xfId="111" applyNumberFormat="1" applyFont="1" applyBorder="1" applyAlignment="1">
      <alignment horizontal="center" wrapText="1"/>
    </xf>
    <xf numFmtId="17" fontId="50" fillId="0" borderId="19" xfId="111" applyNumberFormat="1" applyFont="1" applyBorder="1" applyAlignment="1">
      <alignment horizontal="center" wrapText="1"/>
    </xf>
    <xf numFmtId="0" fontId="50" fillId="0" borderId="18" xfId="111" applyFont="1" applyBorder="1" applyAlignment="1">
      <alignment horizontal="center" wrapText="1"/>
    </xf>
    <xf numFmtId="0" fontId="50" fillId="0" borderId="2" xfId="111" applyFont="1" applyBorder="1" applyAlignment="1">
      <alignment horizontal="center" wrapText="1"/>
    </xf>
    <xf numFmtId="175" fontId="52" fillId="0" borderId="0" xfId="55" applyNumberFormat="1" applyFont="1"/>
    <xf numFmtId="175" fontId="52" fillId="0" borderId="65" xfId="35" applyNumberFormat="1" applyFont="1" applyFill="1" applyBorder="1" applyAlignment="1">
      <alignment horizontal="right"/>
    </xf>
    <xf numFmtId="43" fontId="9" fillId="0" borderId="0" xfId="32" applyFont="1" applyFill="1" applyBorder="1" applyAlignment="1"/>
    <xf numFmtId="0" fontId="29" fillId="0" borderId="10" xfId="60" applyBorder="1" applyAlignment="1"/>
    <xf numFmtId="3" fontId="9" fillId="0" borderId="13" xfId="60" applyNumberFormat="1" applyFont="1" applyFill="1" applyBorder="1" applyAlignment="1"/>
    <xf numFmtId="165" fontId="9" fillId="0" borderId="4" xfId="60" applyNumberFormat="1" applyFont="1" applyFill="1" applyBorder="1" applyAlignment="1"/>
    <xf numFmtId="3" fontId="9" fillId="0" borderId="4" xfId="60" applyNumberFormat="1" applyFont="1" applyBorder="1" applyAlignment="1"/>
    <xf numFmtId="3" fontId="9" fillId="0" borderId="4" xfId="60" applyNumberFormat="1" applyFont="1" applyBorder="1" applyAlignment="1">
      <alignment horizontal="right"/>
    </xf>
    <xf numFmtId="0" fontId="57" fillId="0" borderId="12" xfId="60" applyNumberFormat="1" applyFont="1" applyBorder="1"/>
    <xf numFmtId="43" fontId="34" fillId="13" borderId="10" xfId="32" applyFont="1" applyFill="1" applyBorder="1"/>
    <xf numFmtId="170" fontId="46" fillId="0" borderId="0" xfId="0" applyNumberFormat="1" applyFont="1" applyAlignment="1">
      <alignment horizontal="center"/>
    </xf>
    <xf numFmtId="174" fontId="46" fillId="0" borderId="0" xfId="0" applyFont="1" applyAlignment="1">
      <alignment horizontal="center"/>
    </xf>
    <xf numFmtId="175" fontId="46" fillId="0" borderId="0" xfId="32" applyNumberFormat="1" applyFont="1" applyAlignment="1" applyProtection="1">
      <alignment horizontal="right"/>
      <protection locked="0"/>
    </xf>
    <xf numFmtId="175" fontId="46" fillId="0" borderId="0" xfId="32" applyNumberFormat="1" applyFont="1" applyFill="1" applyAlignment="1" applyProtection="1">
      <alignment horizontal="right"/>
      <protection locked="0"/>
    </xf>
    <xf numFmtId="174" fontId="46" fillId="0" borderId="0" xfId="0" applyFont="1" applyAlignment="1">
      <alignment horizontal="right"/>
    </xf>
    <xf numFmtId="174" fontId="66" fillId="0" borderId="0" xfId="0" applyFont="1" applyFill="1" applyAlignment="1">
      <alignment horizontal="right"/>
    </xf>
    <xf numFmtId="175" fontId="66" fillId="0" borderId="0" xfId="32" applyNumberFormat="1" applyFont="1" applyFill="1" applyBorder="1" applyAlignment="1" applyProtection="1">
      <alignment horizontal="right"/>
      <protection locked="0"/>
    </xf>
    <xf numFmtId="175" fontId="46" fillId="0" borderId="0" xfId="32" applyNumberFormat="1" applyFont="1" applyFill="1" applyBorder="1" applyAlignment="1" applyProtection="1">
      <alignment horizontal="right"/>
      <protection locked="0"/>
    </xf>
    <xf numFmtId="174" fontId="66" fillId="0" borderId="0" xfId="0" applyFont="1" applyFill="1" applyAlignment="1">
      <alignment horizontal="left"/>
    </xf>
    <xf numFmtId="0" fontId="72" fillId="12" borderId="15" xfId="55" applyFont="1" applyFill="1" applyBorder="1" applyAlignment="1">
      <alignment wrapText="1"/>
    </xf>
    <xf numFmtId="43" fontId="9" fillId="13" borderId="0" xfId="32" applyFont="1" applyFill="1" applyBorder="1"/>
    <xf numFmtId="3" fontId="16" fillId="0" borderId="0" xfId="60" applyNumberFormat="1" applyFont="1" applyFill="1" applyAlignment="1">
      <alignment horizontal="center" wrapText="1"/>
    </xf>
    <xf numFmtId="42" fontId="0" fillId="0" borderId="0" xfId="60" applyNumberFormat="1" applyFont="1" applyFill="1" applyAlignment="1">
      <alignment horizontal="center" wrapText="1"/>
    </xf>
    <xf numFmtId="175" fontId="50" fillId="0" borderId="2" xfId="32" applyNumberFormat="1" applyFont="1" applyBorder="1"/>
    <xf numFmtId="175" fontId="50" fillId="0" borderId="0" xfId="32" applyNumberFormat="1" applyFont="1" applyBorder="1"/>
    <xf numFmtId="175" fontId="50" fillId="0" borderId="2" xfId="32" applyNumberFormat="1" applyFont="1" applyBorder="1" applyAlignment="1">
      <alignment horizontal="center"/>
    </xf>
    <xf numFmtId="175" fontId="50" fillId="0" borderId="0" xfId="32" applyNumberFormat="1" applyFont="1" applyBorder="1" applyAlignment="1">
      <alignment horizontal="center"/>
    </xf>
    <xf numFmtId="175" fontId="50" fillId="0" borderId="2" xfId="111" applyNumberFormat="1" applyFont="1" applyBorder="1"/>
    <xf numFmtId="175" fontId="50" fillId="0" borderId="0" xfId="111" applyNumberFormat="1" applyFont="1" applyBorder="1"/>
    <xf numFmtId="49" fontId="50" fillId="13" borderId="2" xfId="519" applyNumberFormat="1" applyFont="1" applyFill="1" applyBorder="1" applyAlignment="1">
      <alignment horizontal="center" wrapText="1"/>
    </xf>
    <xf numFmtId="49" fontId="50" fillId="13" borderId="2" xfId="520" applyNumberFormat="1" applyFont="1" applyFill="1" applyBorder="1" applyAlignment="1">
      <alignment horizontal="center" wrapText="1"/>
    </xf>
    <xf numFmtId="175" fontId="50" fillId="0" borderId="6" xfId="32" applyNumberFormat="1" applyFont="1" applyBorder="1"/>
    <xf numFmtId="175" fontId="50" fillId="0" borderId="6" xfId="32" applyNumberFormat="1" applyFont="1" applyBorder="1" applyAlignment="1">
      <alignment horizontal="center"/>
    </xf>
    <xf numFmtId="175" fontId="50" fillId="0" borderId="6" xfId="111" applyNumberFormat="1" applyFont="1" applyBorder="1"/>
    <xf numFmtId="0" fontId="50" fillId="0" borderId="18" xfId="519" applyFont="1" applyBorder="1" applyAlignment="1"/>
    <xf numFmtId="0" fontId="50" fillId="0" borderId="20" xfId="519" applyFont="1" applyBorder="1" applyAlignment="1"/>
    <xf numFmtId="0" fontId="50" fillId="0" borderId="22" xfId="519" applyFont="1" applyBorder="1" applyAlignment="1"/>
    <xf numFmtId="49" fontId="50" fillId="13" borderId="20" xfId="520" applyNumberFormat="1" applyFont="1" applyFill="1" applyBorder="1" applyAlignment="1">
      <alignment horizontal="left"/>
    </xf>
    <xf numFmtId="175" fontId="50" fillId="0" borderId="21" xfId="520" applyNumberFormat="1" applyFont="1" applyBorder="1"/>
    <xf numFmtId="49" fontId="50" fillId="13" borderId="20" xfId="520" applyNumberFormat="1" applyFont="1" applyFill="1" applyBorder="1"/>
    <xf numFmtId="49" fontId="50" fillId="13" borderId="22" xfId="520" applyNumberFormat="1" applyFont="1" applyFill="1" applyBorder="1"/>
    <xf numFmtId="175" fontId="50" fillId="0" borderId="23" xfId="520" applyNumberFormat="1" applyFont="1" applyBorder="1"/>
    <xf numFmtId="0" fontId="9" fillId="0" borderId="16" xfId="55" applyNumberFormat="1" applyFont="1" applyFill="1" applyBorder="1" applyAlignment="1">
      <alignment horizontal="left"/>
    </xf>
    <xf numFmtId="174" fontId="54" fillId="0" borderId="0" xfId="522" applyFont="1" applyAlignment="1"/>
    <xf numFmtId="174" fontId="50" fillId="0" borderId="2" xfId="522" applyFont="1" applyFill="1" applyBorder="1" applyAlignment="1">
      <alignment horizontal="center" wrapText="1"/>
    </xf>
    <xf numFmtId="174" fontId="0" fillId="0" borderId="2" xfId="0" applyFont="1" applyBorder="1" applyAlignment="1"/>
    <xf numFmtId="174" fontId="50" fillId="0" borderId="19" xfId="522" applyFont="1" applyFill="1" applyBorder="1" applyAlignment="1">
      <alignment horizontal="center" wrapText="1"/>
    </xf>
    <xf numFmtId="0" fontId="72" fillId="12" borderId="16" xfId="55" applyFont="1" applyFill="1" applyBorder="1" applyAlignment="1">
      <alignment horizontal="center" wrapText="1"/>
    </xf>
    <xf numFmtId="0" fontId="72" fillId="12" borderId="15" xfId="54" applyFont="1" applyFill="1" applyBorder="1" applyAlignment="1">
      <alignment horizontal="center" wrapText="1"/>
    </xf>
    <xf numFmtId="0" fontId="55" fillId="12" borderId="0" xfId="55" applyFont="1" applyFill="1" applyBorder="1" applyAlignment="1">
      <alignment horizontal="center" wrapText="1"/>
    </xf>
    <xf numFmtId="0" fontId="72" fillId="12" borderId="0" xfId="55" applyFont="1" applyFill="1" applyBorder="1" applyAlignment="1">
      <alignment horizontal="left"/>
    </xf>
    <xf numFmtId="175" fontId="46" fillId="13" borderId="0" xfId="32" applyNumberFormat="1" applyFont="1" applyFill="1" applyBorder="1" applyAlignment="1">
      <alignment horizontal="right"/>
    </xf>
    <xf numFmtId="175" fontId="46" fillId="13" borderId="16" xfId="32" applyNumberFormat="1" applyFont="1" applyFill="1" applyBorder="1" applyAlignment="1" applyProtection="1">
      <alignment horizontal="right"/>
      <protection locked="0"/>
    </xf>
    <xf numFmtId="10" fontId="46" fillId="0" borderId="15" xfId="62" applyNumberFormat="1" applyFont="1" applyFill="1" applyBorder="1" applyAlignment="1" applyProtection="1">
      <alignment horizontal="right"/>
      <protection locked="0"/>
    </xf>
    <xf numFmtId="175" fontId="46" fillId="0" borderId="15" xfId="32" applyNumberFormat="1" applyFont="1" applyFill="1" applyBorder="1" applyAlignment="1"/>
    <xf numFmtId="175" fontId="46" fillId="13" borderId="10" xfId="32" applyNumberFormat="1" applyFont="1" applyFill="1" applyBorder="1" applyAlignment="1" applyProtection="1">
      <alignment horizontal="right"/>
      <protection locked="0"/>
    </xf>
    <xf numFmtId="175" fontId="46" fillId="13" borderId="13" xfId="32" applyNumberFormat="1" applyFont="1" applyFill="1" applyBorder="1" applyAlignment="1" applyProtection="1">
      <alignment horizontal="right"/>
      <protection locked="0"/>
    </xf>
    <xf numFmtId="10" fontId="46" fillId="0" borderId="4" xfId="63" applyNumberFormat="1" applyFont="1" applyFill="1" applyBorder="1" applyAlignment="1"/>
    <xf numFmtId="175" fontId="46" fillId="0" borderId="4" xfId="32" applyNumberFormat="1" applyFont="1" applyFill="1" applyBorder="1" applyAlignment="1"/>
    <xf numFmtId="175" fontId="46" fillId="0" borderId="66" xfId="32" applyNumberFormat="1" applyFont="1" applyFill="1" applyBorder="1" applyAlignment="1" applyProtection="1">
      <alignment horizontal="right"/>
      <protection locked="0"/>
    </xf>
    <xf numFmtId="3" fontId="46" fillId="0" borderId="67" xfId="62" applyNumberFormat="1" applyFont="1" applyFill="1" applyBorder="1" applyAlignment="1">
      <alignment horizontal="center" wrapText="1"/>
    </xf>
    <xf numFmtId="170" fontId="46" fillId="0" borderId="67" xfId="0" applyNumberFormat="1" applyFont="1" applyFill="1" applyBorder="1" applyAlignment="1">
      <alignment horizontal="center" wrapText="1"/>
    </xf>
    <xf numFmtId="3" fontId="16" fillId="13" borderId="0" xfId="0" applyNumberFormat="1" applyFont="1" applyFill="1" applyAlignment="1"/>
    <xf numFmtId="3" fontId="46" fillId="0" borderId="0" xfId="62" applyNumberFormat="1" applyFont="1" applyBorder="1" applyAlignment="1">
      <alignment horizontal="center"/>
    </xf>
    <xf numFmtId="0" fontId="16" fillId="0" borderId="0" xfId="60" applyNumberFormat="1" applyFont="1" applyAlignment="1">
      <alignment horizontal="right"/>
    </xf>
    <xf numFmtId="174" fontId="0" fillId="0" borderId="0" xfId="0" applyAlignment="1">
      <alignment horizontal="center"/>
    </xf>
    <xf numFmtId="175" fontId="29" fillId="13" borderId="0" xfId="60" applyNumberFormat="1" applyFill="1" applyAlignment="1"/>
    <xf numFmtId="175" fontId="29" fillId="13" borderId="0" xfId="32" applyNumberFormat="1" applyFont="1" applyFill="1" applyAlignment="1"/>
    <xf numFmtId="0" fontId="0" fillId="0" borderId="0" xfId="60" applyFont="1" applyFill="1" applyAlignment="1">
      <alignment wrapText="1"/>
    </xf>
    <xf numFmtId="0" fontId="16" fillId="0" borderId="0" xfId="60" quotePrefix="1" applyNumberFormat="1" applyFont="1" applyAlignment="1" applyProtection="1">
      <alignment horizontal="center"/>
      <protection locked="0"/>
    </xf>
    <xf numFmtId="175" fontId="50" fillId="0" borderId="2" xfId="111" applyNumberFormat="1" applyFont="1" applyBorder="1" applyAlignment="1">
      <alignment horizontal="center"/>
    </xf>
    <xf numFmtId="175" fontId="50" fillId="0" borderId="0" xfId="111" applyNumberFormat="1" applyFont="1" applyBorder="1" applyAlignment="1">
      <alignment horizontal="center"/>
    </xf>
    <xf numFmtId="175" fontId="50" fillId="0" borderId="6" xfId="111" applyNumberFormat="1" applyFont="1" applyBorder="1" applyAlignment="1">
      <alignment horizontal="center"/>
    </xf>
    <xf numFmtId="171" fontId="50" fillId="13" borderId="2" xfId="111" applyNumberFormat="1" applyFont="1" applyFill="1" applyBorder="1" applyAlignment="1">
      <alignment horizontal="center"/>
    </xf>
    <xf numFmtId="171" fontId="50" fillId="13" borderId="0" xfId="111" applyNumberFormat="1" applyFont="1" applyFill="1" applyBorder="1" applyAlignment="1">
      <alignment horizontal="center"/>
    </xf>
    <xf numFmtId="171" fontId="50" fillId="13" borderId="6" xfId="63" applyNumberFormat="1" applyFont="1" applyFill="1" applyBorder="1" applyAlignment="1">
      <alignment horizontal="center"/>
    </xf>
    <xf numFmtId="252" fontId="50" fillId="0" borderId="19" xfId="111" applyNumberFormat="1" applyFont="1" applyBorder="1" applyAlignment="1">
      <alignment horizontal="center"/>
    </xf>
    <xf numFmtId="175" fontId="50" fillId="0" borderId="21" xfId="111" applyNumberFormat="1" applyFont="1" applyBorder="1" applyAlignment="1">
      <alignment horizontal="center"/>
    </xf>
    <xf numFmtId="175" fontId="50" fillId="0" borderId="23" xfId="111" applyNumberFormat="1" applyFont="1" applyBorder="1" applyAlignment="1">
      <alignment horizontal="center"/>
    </xf>
    <xf numFmtId="175" fontId="46" fillId="0" borderId="15" xfId="32" applyNumberFormat="1" applyFont="1" applyFill="1" applyBorder="1" applyAlignment="1" applyProtection="1">
      <alignment horizontal="center"/>
      <protection locked="0"/>
    </xf>
    <xf numFmtId="3" fontId="50" fillId="13" borderId="2" xfId="111" applyNumberFormat="1" applyFont="1" applyFill="1" applyBorder="1"/>
    <xf numFmtId="179" fontId="46" fillId="0" borderId="15" xfId="32" applyNumberFormat="1" applyFont="1" applyFill="1" applyBorder="1" applyAlignment="1" applyProtection="1">
      <alignment horizontal="center"/>
      <protection locked="0"/>
    </xf>
    <xf numFmtId="253" fontId="46" fillId="0" borderId="15" xfId="32" applyNumberFormat="1" applyFont="1" applyFill="1" applyBorder="1" applyAlignment="1"/>
    <xf numFmtId="171" fontId="46" fillId="13" borderId="0" xfId="63" applyNumberFormat="1" applyFont="1" applyFill="1" applyBorder="1" applyAlignment="1"/>
    <xf numFmtId="179" fontId="46" fillId="0" borderId="0" xfId="32" applyNumberFormat="1" applyFont="1" applyFill="1" applyBorder="1" applyAlignment="1"/>
    <xf numFmtId="253" fontId="46" fillId="0" borderId="0" xfId="32" applyNumberFormat="1" applyFont="1" applyFill="1" applyBorder="1" applyAlignment="1"/>
    <xf numFmtId="175" fontId="46" fillId="0" borderId="0" xfId="32" applyNumberFormat="1" applyFont="1" applyFill="1" applyBorder="1" applyAlignment="1" applyProtection="1">
      <alignment horizontal="center"/>
      <protection locked="0"/>
    </xf>
    <xf numFmtId="0" fontId="29" fillId="0" borderId="0" xfId="60" applyFont="1" applyBorder="1" applyAlignment="1">
      <alignment horizontal="right"/>
    </xf>
    <xf numFmtId="0" fontId="29" fillId="0" borderId="0" xfId="60" quotePrefix="1" applyFont="1" applyFill="1" applyAlignment="1"/>
    <xf numFmtId="41" fontId="29" fillId="0" borderId="0" xfId="60" applyNumberFormat="1" applyFont="1" applyBorder="1" applyAlignment="1">
      <alignment horizontal="right"/>
    </xf>
    <xf numFmtId="0" fontId="52" fillId="0" borderId="15" xfId="55" applyFont="1" applyBorder="1" applyAlignment="1">
      <alignment horizontal="center" wrapText="1"/>
    </xf>
    <xf numFmtId="0" fontId="52" fillId="0" borderId="14" xfId="55" applyFont="1" applyBorder="1" applyAlignment="1">
      <alignment horizontal="center" wrapText="1"/>
    </xf>
    <xf numFmtId="174" fontId="46" fillId="0" borderId="0" xfId="0" applyFont="1" applyFill="1" applyBorder="1" applyAlignment="1">
      <alignment horizontal="center"/>
    </xf>
    <xf numFmtId="0" fontId="52" fillId="0" borderId="0" xfId="53" applyFont="1" applyBorder="1" applyAlignment="1">
      <alignment wrapText="1"/>
    </xf>
    <xf numFmtId="0" fontId="52" fillId="0" borderId="0" xfId="53" applyFont="1" applyFill="1" applyBorder="1" applyAlignment="1">
      <alignment horizontal="center"/>
    </xf>
    <xf numFmtId="0" fontId="52" fillId="0" borderId="0" xfId="53" applyFont="1" applyFill="1" applyBorder="1" applyAlignment="1">
      <alignment wrapText="1"/>
    </xf>
    <xf numFmtId="174" fontId="169" fillId="0" borderId="0" xfId="0" applyFont="1" applyAlignment="1">
      <alignment horizontal="center"/>
    </xf>
    <xf numFmtId="0" fontId="46" fillId="0" borderId="0" xfId="59" applyNumberFormat="1" applyFont="1" applyFill="1" applyBorder="1" applyAlignment="1" applyProtection="1">
      <alignment horizontal="center"/>
      <protection locked="0"/>
    </xf>
    <xf numFmtId="174" fontId="46" fillId="0" borderId="0" xfId="59" applyFont="1" applyFill="1" applyBorder="1" applyAlignment="1"/>
    <xf numFmtId="0" fontId="66" fillId="0" borderId="0" xfId="59" applyNumberFormat="1" applyFont="1" applyFill="1" applyBorder="1" applyAlignment="1"/>
    <xf numFmtId="0" fontId="46" fillId="0" borderId="0" xfId="59" applyNumberFormat="1" applyFont="1" applyFill="1" applyBorder="1"/>
    <xf numFmtId="174" fontId="52" fillId="0" borderId="0" xfId="59" applyFont="1" applyFill="1" applyBorder="1" applyAlignment="1"/>
    <xf numFmtId="174" fontId="163" fillId="0" borderId="0" xfId="0" applyFont="1"/>
    <xf numFmtId="174" fontId="163" fillId="0" borderId="0" xfId="0" applyFont="1" applyBorder="1" applyAlignment="1"/>
    <xf numFmtId="174" fontId="52" fillId="0" borderId="0" xfId="59" applyFont="1" applyFill="1" applyBorder="1" applyAlignment="1">
      <alignment horizontal="center"/>
    </xf>
    <xf numFmtId="174" fontId="163" fillId="0" borderId="18" xfId="0" applyFont="1" applyBorder="1"/>
    <xf numFmtId="174" fontId="163" fillId="0" borderId="68" xfId="0" applyFont="1" applyBorder="1"/>
    <xf numFmtId="174" fontId="163" fillId="0" borderId="19" xfId="0" applyFont="1" applyBorder="1"/>
    <xf numFmtId="174" fontId="46" fillId="0" borderId="0" xfId="59" applyFont="1" applyFill="1" applyBorder="1" applyAlignment="1">
      <alignment horizontal="center"/>
    </xf>
    <xf numFmtId="174" fontId="46" fillId="0" borderId="0" xfId="0" applyFont="1"/>
    <xf numFmtId="0" fontId="46" fillId="0" borderId="0" xfId="32" applyNumberFormat="1" applyFont="1" applyFill="1" applyBorder="1" applyAlignment="1">
      <alignment horizontal="center"/>
    </xf>
    <xf numFmtId="174" fontId="163" fillId="13" borderId="0" xfId="0" applyFont="1" applyFill="1"/>
    <xf numFmtId="174" fontId="163" fillId="0" borderId="29" xfId="0" applyFont="1" applyBorder="1"/>
    <xf numFmtId="174" fontId="163" fillId="0" borderId="29" xfId="0" applyFont="1" applyFill="1" applyBorder="1"/>
    <xf numFmtId="174" fontId="163" fillId="0" borderId="7" xfId="0" applyFont="1" applyBorder="1" applyAlignment="1">
      <alignment horizontal="center"/>
    </xf>
    <xf numFmtId="174" fontId="163" fillId="0" borderId="58" xfId="0" applyFont="1" applyBorder="1" applyAlignment="1">
      <alignment horizontal="center"/>
    </xf>
    <xf numFmtId="174" fontId="163" fillId="0" borderId="39" xfId="0" applyFont="1" applyBorder="1" applyAlignment="1">
      <alignment horizontal="center"/>
    </xf>
    <xf numFmtId="174" fontId="163" fillId="0" borderId="39" xfId="0" applyFont="1" applyFill="1" applyBorder="1" applyAlignment="1">
      <alignment horizontal="center"/>
    </xf>
    <xf numFmtId="174" fontId="163" fillId="0" borderId="29" xfId="0" applyFont="1" applyFill="1" applyBorder="1" applyAlignment="1">
      <alignment horizontal="center"/>
    </xf>
    <xf numFmtId="174" fontId="163" fillId="0" borderId="5" xfId="0" applyFont="1" applyFill="1" applyBorder="1" applyAlignment="1">
      <alignment horizontal="center"/>
    </xf>
    <xf numFmtId="174" fontId="163" fillId="0" borderId="5" xfId="0" applyFont="1" applyFill="1" applyBorder="1"/>
    <xf numFmtId="174" fontId="46" fillId="0" borderId="5" xfId="0" applyFont="1" applyBorder="1" applyAlignment="1">
      <alignment horizontal="center"/>
    </xf>
    <xf numFmtId="174" fontId="46" fillId="0" borderId="5" xfId="0" applyFont="1" applyFill="1" applyBorder="1" applyAlignment="1">
      <alignment horizontal="center"/>
    </xf>
    <xf numFmtId="0" fontId="46" fillId="0" borderId="5" xfId="53" applyFont="1" applyBorder="1" applyAlignment="1">
      <alignment horizontal="center"/>
    </xf>
    <xf numFmtId="174" fontId="163" fillId="0" borderId="0" xfId="0" applyFont="1" applyBorder="1" applyAlignment="1">
      <alignment horizontal="center"/>
    </xf>
    <xf numFmtId="174" fontId="163" fillId="13" borderId="29" xfId="0" applyFont="1" applyFill="1" applyBorder="1"/>
    <xf numFmtId="43" fontId="163" fillId="13" borderId="18" xfId="32" applyFont="1" applyFill="1" applyBorder="1"/>
    <xf numFmtId="43" fontId="163" fillId="13" borderId="18" xfId="32" applyFont="1" applyFill="1" applyBorder="1" applyAlignment="1">
      <alignment horizontal="center"/>
    </xf>
    <xf numFmtId="43" fontId="163" fillId="0" borderId="29" xfId="32" applyFont="1" applyFill="1" applyBorder="1"/>
    <xf numFmtId="43" fontId="163" fillId="13" borderId="29" xfId="32" applyFont="1" applyFill="1" applyBorder="1"/>
    <xf numFmtId="43" fontId="163" fillId="0" borderId="29" xfId="32" applyFont="1" applyBorder="1" applyAlignment="1">
      <alignment horizontal="center"/>
    </xf>
    <xf numFmtId="174" fontId="163" fillId="13" borderId="5" xfId="0" applyFont="1" applyFill="1" applyBorder="1"/>
    <xf numFmtId="43" fontId="163" fillId="13" borderId="20" xfId="32" applyFont="1" applyFill="1" applyBorder="1"/>
    <xf numFmtId="43" fontId="163" fillId="13" borderId="20" xfId="32" applyFont="1" applyFill="1" applyBorder="1" applyAlignment="1">
      <alignment horizontal="center"/>
    </xf>
    <xf numFmtId="43" fontId="163" fillId="13" borderId="5" xfId="32" applyFont="1" applyFill="1" applyBorder="1"/>
    <xf numFmtId="43" fontId="163" fillId="0" borderId="5" xfId="32" applyFont="1" applyBorder="1"/>
    <xf numFmtId="174" fontId="163" fillId="13" borderId="39" xfId="0" applyFont="1" applyFill="1" applyBorder="1"/>
    <xf numFmtId="43" fontId="163" fillId="13" borderId="22" xfId="32" applyFont="1" applyFill="1" applyBorder="1"/>
    <xf numFmtId="43" fontId="163" fillId="13" borderId="22" xfId="32" applyFont="1" applyFill="1" applyBorder="1" applyAlignment="1">
      <alignment horizontal="center"/>
    </xf>
    <xf numFmtId="43" fontId="163" fillId="0" borderId="7" xfId="32" applyFont="1" applyFill="1" applyBorder="1"/>
    <xf numFmtId="43" fontId="163" fillId="13" borderId="39" xfId="32" applyFont="1" applyFill="1" applyBorder="1"/>
    <xf numFmtId="43" fontId="163" fillId="0" borderId="39" xfId="32" applyFont="1" applyBorder="1"/>
    <xf numFmtId="174" fontId="163" fillId="0" borderId="0" xfId="0" applyFont="1" applyFill="1" applyBorder="1"/>
    <xf numFmtId="43" fontId="163" fillId="0" borderId="0" xfId="32" applyFont="1" applyFill="1" applyBorder="1"/>
    <xf numFmtId="43" fontId="163" fillId="0" borderId="0" xfId="32" applyFont="1" applyFill="1" applyBorder="1" applyAlignment="1">
      <alignment horizontal="center"/>
    </xf>
    <xf numFmtId="175" fontId="46" fillId="0" borderId="0" xfId="32" applyNumberFormat="1" applyFont="1" applyAlignment="1">
      <alignment horizontal="left" vertical="top"/>
    </xf>
    <xf numFmtId="175" fontId="46" fillId="0" borderId="0" xfId="32" applyNumberFormat="1" applyFont="1"/>
    <xf numFmtId="176" fontId="46" fillId="0" borderId="0" xfId="41" applyNumberFormat="1" applyFont="1"/>
    <xf numFmtId="43" fontId="46" fillId="0" borderId="0" xfId="32" applyFont="1"/>
    <xf numFmtId="174" fontId="46" fillId="0" borderId="0" xfId="0" applyFont="1" applyFill="1"/>
    <xf numFmtId="174" fontId="46" fillId="0" borderId="0" xfId="0" applyFont="1" applyFill="1" applyProtection="1">
      <protection locked="0"/>
    </xf>
    <xf numFmtId="174" fontId="46" fillId="0" borderId="0" xfId="0" applyFont="1" applyFill="1" applyAlignment="1">
      <alignment vertical="top" wrapText="1"/>
    </xf>
    <xf numFmtId="174" fontId="46" fillId="0" borderId="0" xfId="0" applyFont="1" applyFill="1" applyAlignment="1">
      <alignment vertical="top"/>
    </xf>
    <xf numFmtId="174" fontId="66" fillId="0" borderId="0" xfId="59" applyFont="1" applyFill="1" applyBorder="1" applyAlignment="1"/>
    <xf numFmtId="174" fontId="46" fillId="0" borderId="0" xfId="0" applyFont="1" applyFill="1" applyAlignment="1">
      <alignment horizontal="center"/>
    </xf>
    <xf numFmtId="49" fontId="46" fillId="0" borderId="0" xfId="32" applyNumberFormat="1" applyFont="1" applyAlignment="1">
      <alignment horizontal="center"/>
    </xf>
    <xf numFmtId="174" fontId="46" fillId="0" borderId="0" xfId="59" quotePrefix="1" applyFont="1" applyFill="1" applyAlignment="1">
      <alignment horizontal="left"/>
    </xf>
    <xf numFmtId="174" fontId="46" fillId="0" borderId="0" xfId="59" applyFont="1" applyAlignment="1">
      <alignment horizontal="center"/>
    </xf>
    <xf numFmtId="174" fontId="46" fillId="0" borderId="0" xfId="59" applyFont="1" applyAlignment="1">
      <alignment horizontal="center" wrapText="1"/>
    </xf>
    <xf numFmtId="174" fontId="46" fillId="0" borderId="0" xfId="59" applyFont="1" applyAlignment="1"/>
    <xf numFmtId="174" fontId="46" fillId="0" borderId="0" xfId="59" quotePrefix="1" applyFont="1" applyAlignment="1">
      <alignment horizontal="left"/>
    </xf>
    <xf numFmtId="43" fontId="46" fillId="13" borderId="0" xfId="32" applyFont="1" applyFill="1" applyAlignment="1"/>
    <xf numFmtId="43" fontId="46" fillId="0" borderId="68" xfId="32" applyFont="1" applyBorder="1" applyAlignment="1"/>
    <xf numFmtId="174" fontId="46" fillId="0" borderId="0" xfId="59" quotePrefix="1" applyFont="1" applyBorder="1" applyAlignment="1">
      <alignment horizontal="left"/>
    </xf>
    <xf numFmtId="174" fontId="46" fillId="0" borderId="0" xfId="59" applyFont="1" applyAlignment="1">
      <alignment horizontal="left"/>
    </xf>
    <xf numFmtId="174" fontId="46" fillId="0" borderId="0" xfId="59" applyFont="1" applyBorder="1" applyAlignment="1"/>
    <xf numFmtId="0" fontId="46" fillId="0" borderId="0" xfId="0" applyNumberFormat="1" applyFont="1" applyAlignment="1">
      <alignment horizontal="center"/>
    </xf>
    <xf numFmtId="174" fontId="52" fillId="0" borderId="0" xfId="0" applyFont="1" applyFill="1" applyAlignment="1" applyProtection="1">
      <protection locked="0"/>
    </xf>
    <xf numFmtId="174" fontId="51" fillId="0" borderId="0" xfId="0" applyFont="1" applyFill="1" applyAlignment="1" applyProtection="1">
      <protection locked="0"/>
    </xf>
    <xf numFmtId="0" fontId="52" fillId="0" borderId="0" xfId="53" applyFont="1"/>
    <xf numFmtId="0" fontId="52" fillId="0" borderId="0" xfId="53" applyFont="1" applyAlignment="1">
      <alignment horizontal="left"/>
    </xf>
    <xf numFmtId="10" fontId="16" fillId="0" borderId="0" xfId="53" applyNumberFormat="1" applyFont="1"/>
    <xf numFmtId="175" fontId="16" fillId="0" borderId="0" xfId="53" applyNumberFormat="1" applyFont="1"/>
    <xf numFmtId="175" fontId="52" fillId="0" borderId="0" xfId="53" applyNumberFormat="1" applyFont="1" applyFill="1"/>
    <xf numFmtId="43" fontId="16" fillId="0" borderId="0" xfId="53" applyNumberFormat="1" applyFont="1"/>
    <xf numFmtId="0" fontId="52" fillId="0" borderId="69" xfId="53" applyFont="1" applyFill="1" applyBorder="1" applyAlignment="1">
      <alignment horizontal="center" vertical="top" wrapText="1"/>
    </xf>
    <xf numFmtId="0" fontId="52" fillId="0" borderId="69" xfId="53" applyFont="1" applyFill="1" applyBorder="1" applyAlignment="1">
      <alignment horizontal="right" vertical="top"/>
    </xf>
    <xf numFmtId="0" fontId="16" fillId="0" borderId="0" xfId="53" applyFont="1" applyAlignment="1">
      <alignment horizontal="center"/>
    </xf>
    <xf numFmtId="0" fontId="16" fillId="0" borderId="0" xfId="53" applyFont="1" applyFill="1" applyBorder="1" applyAlignment="1"/>
    <xf numFmtId="0" fontId="52" fillId="0" borderId="69" xfId="53" applyFont="1" applyFill="1" applyBorder="1"/>
    <xf numFmtId="0" fontId="52" fillId="0" borderId="69" xfId="53" applyFont="1" applyFill="1" applyBorder="1" applyAlignment="1">
      <alignment horizontal="center" wrapText="1"/>
    </xf>
    <xf numFmtId="0" fontId="16" fillId="0" borderId="69" xfId="53" applyFont="1" applyFill="1" applyBorder="1"/>
    <xf numFmtId="0" fontId="52" fillId="0" borderId="69" xfId="53" applyFont="1" applyFill="1" applyBorder="1" applyAlignment="1">
      <alignment horizontal="center"/>
    </xf>
    <xf numFmtId="0" fontId="52" fillId="0" borderId="0" xfId="53" applyFont="1" applyFill="1" applyAlignment="1"/>
    <xf numFmtId="0" fontId="51" fillId="0" borderId="0" xfId="53" applyFont="1" applyFill="1" applyAlignment="1"/>
    <xf numFmtId="0" fontId="164" fillId="0" borderId="0" xfId="53" applyFont="1" applyAlignment="1">
      <alignment horizontal="right"/>
    </xf>
    <xf numFmtId="0" fontId="164" fillId="0" borderId="0" xfId="53" applyFont="1"/>
    <xf numFmtId="175" fontId="16" fillId="13" borderId="0" xfId="32" applyNumberFormat="1" applyFont="1" applyFill="1"/>
    <xf numFmtId="43" fontId="52" fillId="13" borderId="0" xfId="32" applyFont="1" applyFill="1"/>
    <xf numFmtId="0" fontId="52" fillId="66" borderId="28" xfId="53" applyFont="1" applyFill="1" applyBorder="1" applyAlignment="1">
      <alignment wrapText="1"/>
    </xf>
    <xf numFmtId="41" fontId="52" fillId="66" borderId="7" xfId="33" applyFont="1" applyFill="1" applyBorder="1"/>
    <xf numFmtId="0" fontId="52" fillId="66" borderId="27" xfId="53" applyFont="1" applyFill="1" applyBorder="1" applyAlignment="1">
      <alignment wrapText="1"/>
    </xf>
    <xf numFmtId="0" fontId="52" fillId="0" borderId="0" xfId="53" applyFont="1" applyFill="1" applyAlignment="1">
      <alignment horizontal="center" wrapText="1"/>
    </xf>
    <xf numFmtId="0" fontId="52" fillId="0" borderId="0" xfId="53" applyFont="1" applyAlignment="1">
      <alignment horizontal="center" wrapText="1"/>
    </xf>
    <xf numFmtId="41" fontId="52" fillId="66" borderId="7" xfId="53" applyNumberFormat="1" applyFont="1" applyFill="1" applyBorder="1"/>
    <xf numFmtId="0" fontId="16" fillId="0" borderId="69" xfId="53" applyFont="1" applyFill="1" applyBorder="1" applyAlignment="1">
      <alignment horizontal="center" wrapText="1"/>
    </xf>
    <xf numFmtId="0" fontId="69" fillId="7" borderId="0" xfId="55" applyFont="1" applyFill="1" applyBorder="1" applyAlignment="1">
      <alignment horizontal="center" wrapText="1"/>
    </xf>
    <xf numFmtId="0" fontId="52" fillId="0" borderId="0" xfId="55" applyFont="1" applyBorder="1" applyAlignment="1">
      <alignment horizontal="center" wrapText="1"/>
    </xf>
    <xf numFmtId="0" fontId="52" fillId="0" borderId="9" xfId="55" applyFont="1" applyBorder="1" applyAlignment="1">
      <alignment horizontal="center" wrapText="1"/>
    </xf>
    <xf numFmtId="0" fontId="9" fillId="0" borderId="10" xfId="55" applyFont="1" applyBorder="1" applyAlignment="1">
      <alignment horizontal="center"/>
    </xf>
    <xf numFmtId="49" fontId="9" fillId="0" borderId="0" xfId="55" applyNumberFormat="1" applyFont="1" applyFill="1" applyBorder="1" applyAlignment="1">
      <alignment horizontal="center"/>
    </xf>
    <xf numFmtId="174" fontId="64" fillId="0" borderId="0" xfId="0" applyFont="1" applyBorder="1" applyAlignment="1"/>
    <xf numFmtId="3" fontId="64" fillId="0" borderId="0" xfId="55" applyNumberFormat="1" applyFont="1" applyFill="1" applyBorder="1" applyAlignment="1"/>
    <xf numFmtId="0" fontId="64" fillId="0" borderId="0" xfId="526" applyFont="1" applyBorder="1" applyAlignment="1"/>
    <xf numFmtId="174" fontId="64" fillId="0" borderId="0" xfId="32" applyNumberFormat="1" applyFont="1" applyFill="1" applyBorder="1" applyAlignment="1"/>
    <xf numFmtId="179" fontId="64" fillId="0" borderId="0" xfId="32" applyNumberFormat="1" applyFont="1" applyFill="1" applyBorder="1" applyAlignment="1"/>
    <xf numFmtId="43" fontId="64" fillId="6" borderId="0" xfId="32" applyFont="1" applyFill="1" applyBorder="1" applyAlignment="1">
      <alignment horizontal="right"/>
    </xf>
    <xf numFmtId="43" fontId="64" fillId="0" borderId="0" xfId="32" applyFont="1" applyBorder="1" applyAlignment="1"/>
    <xf numFmtId="174" fontId="9" fillId="0" borderId="0" xfId="59" applyFont="1" applyFill="1" applyBorder="1" applyAlignment="1"/>
    <xf numFmtId="174" fontId="64" fillId="0" borderId="0" xfId="59" applyFont="1" applyFill="1" applyBorder="1" applyAlignment="1"/>
    <xf numFmtId="174" fontId="9" fillId="0" borderId="0" xfId="59" applyFont="1" applyFill="1" applyBorder="1" applyAlignment="1">
      <alignment horizontal="center" vertical="top"/>
    </xf>
    <xf numFmtId="174" fontId="9" fillId="0" borderId="0" xfId="59" applyFont="1" applyFill="1" applyBorder="1" applyAlignment="1">
      <alignment horizontal="left"/>
    </xf>
    <xf numFmtId="174" fontId="9" fillId="0" borderId="0" xfId="59" applyFont="1" applyFill="1" applyBorder="1" applyAlignment="1">
      <alignment vertical="top"/>
    </xf>
    <xf numFmtId="0" fontId="64" fillId="0" borderId="0" xfId="526" applyFont="1" applyFill="1" applyBorder="1" applyAlignment="1"/>
    <xf numFmtId="174" fontId="0" fillId="0" borderId="0" xfId="0" applyBorder="1" applyAlignment="1"/>
    <xf numFmtId="0" fontId="34" fillId="0" borderId="0" xfId="525" applyFont="1" applyBorder="1" applyAlignment="1">
      <alignment horizontal="center"/>
    </xf>
    <xf numFmtId="174" fontId="74" fillId="0" borderId="0" xfId="59" applyFont="1" applyBorder="1" applyAlignment="1">
      <alignment horizontal="center" wrapText="1"/>
    </xf>
    <xf numFmtId="43" fontId="52" fillId="0" borderId="0" xfId="32" applyFont="1" applyBorder="1"/>
    <xf numFmtId="174" fontId="64" fillId="6" borderId="0" xfId="0" applyFont="1" applyFill="1" applyBorder="1" applyAlignment="1"/>
    <xf numFmtId="174" fontId="9" fillId="0" borderId="0" xfId="0" applyFont="1" applyFill="1" applyBorder="1" applyAlignment="1"/>
    <xf numFmtId="0" fontId="69" fillId="0" borderId="0" xfId="55" applyFont="1" applyFill="1" applyBorder="1" applyAlignment="1">
      <alignment horizontal="center"/>
    </xf>
    <xf numFmtId="0" fontId="69" fillId="0" borderId="0" xfId="55" applyFont="1" applyFill="1" applyBorder="1" applyAlignment="1">
      <alignment horizontal="center" wrapText="1"/>
    </xf>
    <xf numFmtId="0" fontId="9" fillId="0" borderId="16" xfId="55" applyFont="1" applyBorder="1" applyAlignment="1">
      <alignment horizontal="center"/>
    </xf>
    <xf numFmtId="0" fontId="171" fillId="0" borderId="15" xfId="55" applyFont="1" applyBorder="1" applyAlignment="1">
      <alignment horizontal="left"/>
    </xf>
    <xf numFmtId="0" fontId="9" fillId="0" borderId="15" xfId="55" applyFont="1" applyBorder="1" applyAlignment="1"/>
    <xf numFmtId="174" fontId="0" fillId="0" borderId="15" xfId="0" applyBorder="1" applyAlignment="1"/>
    <xf numFmtId="0" fontId="69" fillId="0" borderId="15" xfId="55" applyFont="1" applyFill="1" applyBorder="1" applyAlignment="1">
      <alignment horizontal="center"/>
    </xf>
    <xf numFmtId="0" fontId="69" fillId="0" borderId="15" xfId="55" applyFont="1" applyFill="1" applyBorder="1" applyAlignment="1">
      <alignment horizontal="center" wrapText="1"/>
    </xf>
    <xf numFmtId="174" fontId="9" fillId="0" borderId="10" xfId="59" applyFont="1" applyFill="1" applyBorder="1" applyAlignment="1"/>
    <xf numFmtId="0" fontId="9" fillId="0" borderId="10" xfId="0" applyNumberFormat="1" applyFont="1" applyFill="1" applyBorder="1" applyAlignment="1">
      <alignment horizontal="center" vertical="center"/>
    </xf>
    <xf numFmtId="174" fontId="9" fillId="0" borderId="13" xfId="0" applyFont="1" applyBorder="1" applyAlignment="1"/>
    <xf numFmtId="174" fontId="9" fillId="0" borderId="4" xfId="0" applyFont="1" applyBorder="1" applyAlignment="1"/>
    <xf numFmtId="0" fontId="46" fillId="0" borderId="0" xfId="59" applyNumberFormat="1" applyFont="1" applyFill="1" applyBorder="1" applyAlignment="1" applyProtection="1">
      <protection locked="0"/>
    </xf>
    <xf numFmtId="175" fontId="46" fillId="0" borderId="0" xfId="32" applyNumberFormat="1" applyFont="1" applyAlignment="1">
      <alignment horizontal="center"/>
    </xf>
    <xf numFmtId="175" fontId="46" fillId="0" borderId="0" xfId="32" applyNumberFormat="1" applyFont="1" applyAlignment="1">
      <alignment horizontal="right"/>
    </xf>
    <xf numFmtId="3" fontId="46" fillId="0" borderId="0" xfId="59" applyNumberFormat="1" applyFont="1" applyFill="1" applyBorder="1" applyAlignment="1"/>
    <xf numFmtId="3" fontId="46" fillId="0" borderId="0" xfId="59" applyNumberFormat="1" applyFont="1" applyFill="1" applyBorder="1" applyAlignment="1">
      <alignment horizontal="center"/>
    </xf>
    <xf numFmtId="0" fontId="46" fillId="0" borderId="0" xfId="59" applyNumberFormat="1" applyFont="1" applyFill="1" applyBorder="1" applyProtection="1">
      <protection locked="0"/>
    </xf>
    <xf numFmtId="175" fontId="66" fillId="0" borderId="0" xfId="32" applyNumberFormat="1" applyFont="1" applyAlignment="1">
      <alignment horizontal="left"/>
    </xf>
    <xf numFmtId="164" fontId="46" fillId="0" borderId="0" xfId="60" applyNumberFormat="1" applyFont="1" applyAlignment="1">
      <alignment horizontal="left"/>
    </xf>
    <xf numFmtId="3" fontId="46" fillId="0" borderId="0" xfId="60" applyNumberFormat="1" applyFont="1" applyAlignment="1"/>
    <xf numFmtId="179" fontId="46" fillId="0" borderId="0" xfId="32" applyNumberFormat="1" applyFont="1" applyFill="1" applyAlignment="1">
      <alignment horizontal="right"/>
    </xf>
    <xf numFmtId="0" fontId="46" fillId="0" borderId="0" xfId="60" applyFont="1" applyAlignment="1"/>
    <xf numFmtId="0" fontId="46" fillId="0" borderId="0" xfId="60" applyNumberFormat="1" applyFont="1" applyAlignment="1"/>
    <xf numFmtId="175" fontId="46" fillId="13" borderId="0" xfId="32" applyNumberFormat="1" applyFont="1" applyFill="1" applyAlignment="1"/>
    <xf numFmtId="10" fontId="46" fillId="0" borderId="0" xfId="60" applyNumberFormat="1" applyFont="1" applyAlignment="1">
      <alignment horizontal="left"/>
    </xf>
    <xf numFmtId="164" fontId="46" fillId="0" borderId="0" xfId="60" applyNumberFormat="1" applyFont="1" applyAlignment="1" applyProtection="1">
      <alignment horizontal="left"/>
      <protection locked="0"/>
    </xf>
    <xf numFmtId="175" fontId="46" fillId="0" borderId="0" xfId="32" applyNumberFormat="1" applyFont="1" applyFill="1" applyAlignment="1">
      <alignment horizontal="right"/>
    </xf>
    <xf numFmtId="3" fontId="46" fillId="0" borderId="0" xfId="60" applyNumberFormat="1" applyFont="1" applyFill="1" applyAlignment="1"/>
    <xf numFmtId="0" fontId="46" fillId="0" borderId="0" xfId="60" applyFont="1" applyFill="1" applyAlignment="1"/>
    <xf numFmtId="0" fontId="46" fillId="0" borderId="0" xfId="60" applyNumberFormat="1" applyFont="1" applyFill="1" applyAlignment="1"/>
    <xf numFmtId="164" fontId="46" fillId="0" borderId="0" xfId="60" applyNumberFormat="1" applyFont="1" applyFill="1" applyAlignment="1">
      <alignment horizontal="left"/>
    </xf>
    <xf numFmtId="175" fontId="46" fillId="0" borderId="0" xfId="32" applyNumberFormat="1" applyFont="1" applyFill="1" applyAlignment="1"/>
    <xf numFmtId="174" fontId="46" fillId="0" borderId="0" xfId="0" applyFont="1" applyFill="1" applyAlignment="1">
      <alignment horizontal="right"/>
    </xf>
    <xf numFmtId="175" fontId="46" fillId="0" borderId="0" xfId="59" applyNumberFormat="1" applyFont="1" applyFill="1" applyBorder="1" applyAlignment="1" applyProtection="1">
      <protection locked="0"/>
    </xf>
    <xf numFmtId="175" fontId="46" fillId="0" borderId="0" xfId="59" applyNumberFormat="1" applyFont="1" applyFill="1" applyBorder="1" applyAlignment="1" applyProtection="1">
      <alignment horizontal="center"/>
      <protection locked="0"/>
    </xf>
    <xf numFmtId="174" fontId="46" fillId="0" borderId="0" xfId="0" applyFont="1" applyFill="1" applyBorder="1" applyAlignment="1">
      <alignment horizontal="right"/>
    </xf>
    <xf numFmtId="174" fontId="46" fillId="0" borderId="0" xfId="0" applyFont="1" applyAlignment="1">
      <alignment horizontal="left"/>
    </xf>
    <xf numFmtId="174" fontId="46" fillId="0" borderId="67" xfId="0" applyFont="1" applyFill="1" applyBorder="1" applyAlignment="1"/>
    <xf numFmtId="174" fontId="46" fillId="0" borderId="67" xfId="0" applyFont="1" applyBorder="1" applyAlignment="1">
      <alignment horizontal="center"/>
    </xf>
    <xf numFmtId="174" fontId="46" fillId="0" borderId="67" xfId="0" applyFont="1" applyBorder="1" applyAlignment="1">
      <alignment horizontal="center" wrapText="1"/>
    </xf>
    <xf numFmtId="174" fontId="46" fillId="0" borderId="70" xfId="0" applyFont="1" applyBorder="1" applyAlignment="1">
      <alignment horizontal="center" wrapText="1"/>
    </xf>
    <xf numFmtId="175" fontId="46" fillId="13" borderId="15" xfId="32" applyNumberFormat="1" applyFont="1" applyFill="1" applyBorder="1" applyAlignment="1"/>
    <xf numFmtId="175" fontId="46" fillId="0" borderId="15" xfId="32" applyNumberFormat="1" applyFont="1" applyBorder="1" applyAlignment="1"/>
    <xf numFmtId="179" fontId="46" fillId="0" borderId="15" xfId="32" applyNumberFormat="1" applyFont="1" applyBorder="1" applyAlignment="1"/>
    <xf numFmtId="175" fontId="46" fillId="13" borderId="0" xfId="32" applyNumberFormat="1" applyFont="1" applyFill="1" applyBorder="1" applyAlignment="1">
      <alignment horizontal="left"/>
    </xf>
    <xf numFmtId="179" fontId="46" fillId="0" borderId="0" xfId="32" applyNumberFormat="1" applyFont="1" applyBorder="1" applyAlignment="1"/>
    <xf numFmtId="174" fontId="46" fillId="13" borderId="0" xfId="0" applyFont="1" applyFill="1" applyBorder="1" applyAlignment="1"/>
    <xf numFmtId="179" fontId="46" fillId="13" borderId="0" xfId="32" applyNumberFormat="1" applyFont="1" applyFill="1" applyBorder="1" applyAlignment="1">
      <alignment horizontal="right"/>
    </xf>
    <xf numFmtId="3" fontId="46" fillId="13" borderId="0" xfId="60" applyNumberFormat="1" applyFont="1" applyFill="1" applyBorder="1" applyAlignment="1"/>
    <xf numFmtId="164" fontId="46" fillId="13" borderId="4" xfId="60" applyNumberFormat="1" applyFont="1" applyFill="1" applyBorder="1" applyAlignment="1" applyProtection="1">
      <alignment horizontal="left"/>
      <protection locked="0"/>
    </xf>
    <xf numFmtId="0" fontId="46" fillId="13" borderId="4" xfId="60" applyFont="1" applyFill="1" applyBorder="1" applyAlignment="1"/>
    <xf numFmtId="175" fontId="46" fillId="13" borderId="4" xfId="32" applyNumberFormat="1" applyFont="1" applyFill="1" applyBorder="1" applyAlignment="1">
      <alignment horizontal="right"/>
    </xf>
    <xf numFmtId="175" fontId="46" fillId="13" borderId="4" xfId="32" applyNumberFormat="1" applyFont="1" applyFill="1" applyBorder="1" applyAlignment="1"/>
    <xf numFmtId="175" fontId="46" fillId="0" borderId="4" xfId="32" applyNumberFormat="1" applyFont="1" applyBorder="1" applyAlignment="1"/>
    <xf numFmtId="175" fontId="46" fillId="13" borderId="13" xfId="32" applyNumberFormat="1" applyFont="1" applyFill="1" applyBorder="1" applyAlignment="1">
      <alignment horizontal="right"/>
    </xf>
    <xf numFmtId="174" fontId="46" fillId="0" borderId="4" xfId="0" applyFont="1" applyFill="1" applyBorder="1" applyAlignment="1"/>
    <xf numFmtId="170" fontId="46" fillId="0" borderId="4" xfId="0" applyNumberFormat="1" applyFont="1" applyFill="1" applyBorder="1" applyAlignment="1"/>
    <xf numFmtId="175" fontId="46" fillId="0" borderId="12" xfId="32" applyNumberFormat="1" applyFont="1" applyFill="1" applyBorder="1" applyAlignment="1"/>
    <xf numFmtId="174" fontId="46" fillId="0" borderId="0" xfId="0" applyFont="1" applyAlignment="1">
      <alignment wrapText="1"/>
    </xf>
    <xf numFmtId="174" fontId="46" fillId="0" borderId="0" xfId="527" applyFont="1" applyFill="1" applyBorder="1" applyAlignment="1">
      <alignment vertical="top"/>
    </xf>
    <xf numFmtId="175" fontId="52" fillId="0" borderId="0" xfId="55" applyNumberFormat="1" applyFont="1" applyBorder="1"/>
    <xf numFmtId="10" fontId="9" fillId="0" borderId="0" xfId="55" applyNumberFormat="1" applyFont="1" applyBorder="1"/>
    <xf numFmtId="10" fontId="52" fillId="0" borderId="0" xfId="63" applyNumberFormat="1" applyFont="1" applyBorder="1"/>
    <xf numFmtId="10" fontId="52" fillId="0" borderId="3" xfId="63" applyNumberFormat="1" applyFont="1" applyBorder="1"/>
    <xf numFmtId="179" fontId="46" fillId="0" borderId="4" xfId="32" applyNumberFormat="1" applyFont="1" applyFill="1" applyBorder="1" applyAlignment="1"/>
    <xf numFmtId="253" fontId="46" fillId="0" borderId="4" xfId="32" applyNumberFormat="1" applyFont="1" applyFill="1" applyBorder="1" applyAlignment="1"/>
    <xf numFmtId="175" fontId="46" fillId="0" borderId="4" xfId="32" applyNumberFormat="1" applyFont="1" applyFill="1" applyBorder="1" applyAlignment="1" applyProtection="1">
      <alignment horizontal="center"/>
      <protection locked="0"/>
    </xf>
    <xf numFmtId="174" fontId="46" fillId="0" borderId="71" xfId="0" applyFont="1" applyFill="1" applyBorder="1" applyAlignment="1">
      <alignment horizontal="center" wrapText="1"/>
    </xf>
    <xf numFmtId="0" fontId="55" fillId="7" borderId="15" xfId="55" applyFont="1" applyFill="1" applyBorder="1" applyAlignment="1">
      <alignment horizontal="center" wrapText="1"/>
    </xf>
    <xf numFmtId="43" fontId="9" fillId="0" borderId="9" xfId="32" applyFont="1" applyFill="1" applyBorder="1" applyAlignment="1">
      <alignment horizontal="center"/>
    </xf>
    <xf numFmtId="179" fontId="9" fillId="0" borderId="0" xfId="32" applyNumberFormat="1" applyFont="1" applyFill="1" applyBorder="1" applyAlignment="1"/>
    <xf numFmtId="164" fontId="9" fillId="0" borderId="0" xfId="65" applyNumberFormat="1" applyFont="1" applyFill="1" applyBorder="1" applyAlignment="1">
      <alignment horizontal="center"/>
    </xf>
    <xf numFmtId="9" fontId="9" fillId="0" borderId="0" xfId="65" applyFont="1" applyFill="1" applyBorder="1" applyAlignment="1">
      <alignment horizontal="center"/>
    </xf>
    <xf numFmtId="0" fontId="52" fillId="0" borderId="0" xfId="53" applyFont="1" applyFill="1" applyAlignment="1">
      <alignment horizontal="center"/>
    </xf>
    <xf numFmtId="0" fontId="52" fillId="0" borderId="0" xfId="53" applyFont="1" applyFill="1" applyAlignment="1"/>
    <xf numFmtId="9" fontId="52" fillId="0" borderId="0" xfId="53" applyNumberFormat="1" applyFont="1" applyFill="1" applyAlignment="1">
      <alignment horizontal="left"/>
    </xf>
    <xf numFmtId="43" fontId="16" fillId="0" borderId="0" xfId="32" applyFont="1" applyFill="1" applyAlignment="1">
      <alignment horizontal="right"/>
    </xf>
    <xf numFmtId="43" fontId="46" fillId="0" borderId="0" xfId="32" applyFont="1" applyFill="1" applyAlignment="1"/>
    <xf numFmtId="43" fontId="46" fillId="0" borderId="4" xfId="32" applyFont="1" applyBorder="1" applyAlignment="1"/>
    <xf numFmtId="43" fontId="46" fillId="0" borderId="0" xfId="63" applyNumberFormat="1" applyFont="1" applyAlignment="1"/>
    <xf numFmtId="43" fontId="46" fillId="0" borderId="4" xfId="63" applyNumberFormat="1" applyFont="1" applyBorder="1" applyAlignment="1"/>
    <xf numFmtId="1" fontId="52" fillId="0" borderId="0" xfId="32" applyNumberFormat="1" applyFont="1"/>
    <xf numFmtId="1" fontId="52" fillId="0" borderId="0" xfId="32" applyNumberFormat="1" applyFont="1" applyBorder="1" applyAlignment="1">
      <alignment horizontal="center"/>
    </xf>
    <xf numFmtId="1" fontId="70" fillId="6" borderId="0" xfId="32" applyNumberFormat="1" applyFont="1" applyFill="1" applyBorder="1" applyAlignment="1">
      <alignment horizontal="center"/>
    </xf>
    <xf numFmtId="1" fontId="70" fillId="6" borderId="6" xfId="32" applyNumberFormat="1" applyFont="1" applyFill="1" applyBorder="1" applyAlignment="1">
      <alignment horizontal="center"/>
    </xf>
    <xf numFmtId="1" fontId="70" fillId="0" borderId="0" xfId="32" applyNumberFormat="1" applyFont="1" applyFill="1" applyBorder="1" applyAlignment="1">
      <alignment horizontal="center"/>
    </xf>
    <xf numFmtId="1" fontId="70" fillId="0" borderId="0" xfId="32" applyNumberFormat="1" applyFont="1" applyBorder="1" applyAlignment="1">
      <alignment horizontal="center"/>
    </xf>
    <xf numFmtId="1" fontId="70" fillId="0" borderId="4" xfId="32" applyNumberFormat="1" applyFont="1" applyFill="1" applyBorder="1" applyAlignment="1">
      <alignment horizontal="center"/>
    </xf>
    <xf numFmtId="1" fontId="52" fillId="0" borderId="0" xfId="32" applyNumberFormat="1" applyFont="1" applyBorder="1"/>
    <xf numFmtId="1" fontId="52" fillId="0" borderId="0" xfId="32" applyNumberFormat="1" applyFont="1" applyBorder="1" applyAlignment="1">
      <alignment horizontal="right"/>
    </xf>
    <xf numFmtId="1" fontId="52" fillId="0" borderId="0" xfId="32" applyNumberFormat="1" applyFont="1" applyAlignment="1">
      <alignment horizontal="right"/>
    </xf>
    <xf numFmtId="1" fontId="52" fillId="0" borderId="0" xfId="53" applyNumberFormat="1" applyFont="1"/>
    <xf numFmtId="1" fontId="16" fillId="0" borderId="0" xfId="53" applyNumberFormat="1" applyFont="1" applyFill="1"/>
    <xf numFmtId="1" fontId="52" fillId="0" borderId="0" xfId="53" applyNumberFormat="1" applyFont="1" applyFill="1" applyAlignment="1">
      <alignment horizontal="center"/>
    </xf>
    <xf numFmtId="1" fontId="52" fillId="0" borderId="69" xfId="53" applyNumberFormat="1" applyFont="1" applyFill="1" applyBorder="1" applyAlignment="1">
      <alignment horizontal="center" vertical="top" wrapText="1"/>
    </xf>
    <xf numFmtId="1" fontId="52" fillId="13" borderId="0" xfId="32" applyNumberFormat="1" applyFont="1" applyFill="1" applyAlignment="1">
      <alignment horizontal="center"/>
    </xf>
    <xf numFmtId="1" fontId="52" fillId="0" borderId="0" xfId="53" applyNumberFormat="1" applyFont="1" applyFill="1"/>
    <xf numFmtId="1" fontId="52" fillId="0" borderId="0" xfId="53" applyNumberFormat="1" applyFont="1" applyFill="1" applyBorder="1"/>
    <xf numFmtId="1" fontId="52" fillId="0" borderId="0" xfId="53" applyNumberFormat="1" applyFont="1" applyFill="1" applyBorder="1" applyAlignment="1">
      <alignment horizontal="center"/>
    </xf>
    <xf numFmtId="1" fontId="52" fillId="0" borderId="0" xfId="32" applyNumberFormat="1" applyFont="1" applyFill="1" applyBorder="1"/>
    <xf numFmtId="0" fontId="174" fillId="0" borderId="0" xfId="528" applyFont="1"/>
    <xf numFmtId="175" fontId="174" fillId="0" borderId="0" xfId="32" applyNumberFormat="1" applyFont="1"/>
    <xf numFmtId="175" fontId="0" fillId="0" borderId="0" xfId="32" applyNumberFormat="1" applyFont="1" applyFill="1" applyAlignment="1">
      <alignment horizontal="center"/>
    </xf>
    <xf numFmtId="175" fontId="174" fillId="0" borderId="0" xfId="528" applyNumberFormat="1" applyFont="1"/>
    <xf numFmtId="254" fontId="16" fillId="0" borderId="0" xfId="53" applyNumberFormat="1" applyFont="1"/>
    <xf numFmtId="9" fontId="50" fillId="13" borderId="2" xfId="63" applyFont="1" applyFill="1" applyBorder="1"/>
    <xf numFmtId="9" fontId="50" fillId="0" borderId="2" xfId="63" applyFont="1" applyBorder="1" applyAlignment="1">
      <alignment horizontal="center"/>
    </xf>
    <xf numFmtId="9" fontId="50" fillId="13" borderId="2" xfId="63" applyFont="1" applyFill="1" applyBorder="1" applyAlignment="1">
      <alignment horizontal="center"/>
    </xf>
    <xf numFmtId="175" fontId="46" fillId="0" borderId="17" xfId="32" applyNumberFormat="1" applyFont="1" applyBorder="1" applyAlignment="1"/>
    <xf numFmtId="10" fontId="46" fillId="0" borderId="4" xfId="63" applyNumberFormat="1" applyFont="1" applyBorder="1" applyAlignment="1"/>
    <xf numFmtId="175" fontId="46" fillId="0" borderId="3" xfId="32" applyNumberFormat="1" applyFont="1" applyBorder="1" applyAlignment="1"/>
    <xf numFmtId="43" fontId="50" fillId="0" borderId="7" xfId="32" applyFont="1" applyBorder="1" applyAlignment="1"/>
    <xf numFmtId="180" fontId="50" fillId="0" borderId="7" xfId="32" applyNumberFormat="1" applyFont="1" applyBorder="1" applyAlignment="1">
      <alignment horizontal="center"/>
    </xf>
    <xf numFmtId="175" fontId="50" fillId="0" borderId="7" xfId="111" applyNumberFormat="1" applyFont="1" applyBorder="1"/>
    <xf numFmtId="175" fontId="50" fillId="0" borderId="7" xfId="32" applyNumberFormat="1" applyFont="1" applyBorder="1"/>
    <xf numFmtId="175" fontId="50" fillId="0" borderId="7" xfId="32" applyNumberFormat="1" applyFont="1" applyBorder="1" applyAlignment="1">
      <alignment horizontal="center"/>
    </xf>
    <xf numFmtId="43" fontId="50" fillId="0" borderId="7" xfId="32" applyFont="1" applyBorder="1" applyAlignment="1">
      <alignment horizontal="center"/>
    </xf>
    <xf numFmtId="175" fontId="50" fillId="0" borderId="7" xfId="32" applyNumberFormat="1" applyFont="1" applyFill="1" applyBorder="1"/>
    <xf numFmtId="175" fontId="16" fillId="6" borderId="11" xfId="35" applyNumberFormat="1" applyFont="1" applyFill="1" applyBorder="1" applyAlignment="1"/>
    <xf numFmtId="43" fontId="16" fillId="0" borderId="0" xfId="32" applyNumberFormat="1" applyFont="1" applyAlignment="1"/>
    <xf numFmtId="174" fontId="176" fillId="0" borderId="0" xfId="0" applyFont="1" applyAlignment="1"/>
    <xf numFmtId="0" fontId="46" fillId="0" borderId="0" xfId="0" applyNumberFormat="1" applyFont="1" applyFill="1" applyProtection="1">
      <protection locked="0"/>
    </xf>
    <xf numFmtId="175" fontId="46" fillId="0" borderId="0" xfId="32" applyNumberFormat="1" applyFont="1" applyAlignment="1"/>
    <xf numFmtId="0" fontId="67" fillId="0" borderId="0" xfId="38265" applyFont="1" applyAlignment="1">
      <alignment vertical="center"/>
    </xf>
    <xf numFmtId="175" fontId="46" fillId="0" borderId="0" xfId="32" applyNumberFormat="1" applyFont="1" applyFill="1" applyAlignment="1">
      <alignment horizontal="center"/>
    </xf>
    <xf numFmtId="175" fontId="46" fillId="0" borderId="6" xfId="32" applyNumberFormat="1" applyFont="1" applyFill="1" applyBorder="1" applyAlignment="1">
      <alignment horizontal="center"/>
    </xf>
    <xf numFmtId="0" fontId="46" fillId="0" borderId="0" xfId="62" applyNumberFormat="1" applyFont="1" applyBorder="1" applyAlignment="1" applyProtection="1">
      <alignment horizontal="center"/>
      <protection locked="0"/>
    </xf>
    <xf numFmtId="43" fontId="46" fillId="0" borderId="0" xfId="32" applyFont="1" applyFill="1" applyBorder="1" applyAlignment="1">
      <alignment horizontal="center"/>
    </xf>
    <xf numFmtId="43" fontId="46" fillId="0" borderId="0" xfId="32" applyFont="1" applyBorder="1" applyAlignment="1">
      <alignment horizontal="center"/>
    </xf>
    <xf numFmtId="0" fontId="67" fillId="0" borderId="0" xfId="60" applyNumberFormat="1" applyFont="1" applyFill="1"/>
    <xf numFmtId="174" fontId="67" fillId="0" borderId="0" xfId="0" applyFont="1" applyAlignment="1"/>
    <xf numFmtId="0" fontId="29" fillId="0" borderId="0" xfId="60" applyNumberFormat="1" applyFont="1" applyFill="1" applyAlignment="1" applyProtection="1">
      <alignment horizontal="center"/>
      <protection locked="0"/>
    </xf>
    <xf numFmtId="175" fontId="16" fillId="94" borderId="0" xfId="32" applyNumberFormat="1" applyFont="1" applyFill="1" applyBorder="1" applyAlignment="1"/>
    <xf numFmtId="175" fontId="57" fillId="6" borderId="69" xfId="32" applyNumberFormat="1" applyFont="1" applyFill="1" applyBorder="1" applyAlignment="1">
      <alignment horizontal="center"/>
    </xf>
    <xf numFmtId="175" fontId="46" fillId="13" borderId="15" xfId="32" applyNumberFormat="1" applyFont="1" applyFill="1" applyBorder="1" applyAlignment="1" applyProtection="1">
      <protection locked="0"/>
    </xf>
    <xf numFmtId="175" fontId="46" fillId="13" borderId="15" xfId="32" applyNumberFormat="1" applyFont="1" applyFill="1" applyBorder="1" applyAlignment="1">
      <alignment horizontal="right"/>
    </xf>
    <xf numFmtId="0" fontId="212" fillId="0" borderId="0" xfId="53" applyFont="1"/>
    <xf numFmtId="0" fontId="64" fillId="0" borderId="0" xfId="53" applyFont="1"/>
    <xf numFmtId="0" fontId="64" fillId="0" borderId="0" xfId="53" applyFont="1" applyAlignment="1">
      <alignment horizontal="left"/>
    </xf>
    <xf numFmtId="0" fontId="64" fillId="0" borderId="0" xfId="53" applyFont="1" applyAlignment="1">
      <alignment horizontal="center"/>
    </xf>
    <xf numFmtId="0" fontId="64" fillId="0" borderId="10" xfId="53" applyFont="1" applyBorder="1" applyAlignment="1">
      <alignment horizontal="center"/>
    </xf>
    <xf numFmtId="0" fontId="64" fillId="0" borderId="9" xfId="53" applyFont="1" applyBorder="1" applyAlignment="1">
      <alignment horizontal="center"/>
    </xf>
    <xf numFmtId="0" fontId="64" fillId="0" borderId="69" xfId="53" applyFont="1" applyBorder="1" applyAlignment="1">
      <alignment horizontal="right" vertical="top"/>
    </xf>
    <xf numFmtId="0" fontId="64" fillId="0" borderId="69" xfId="53" applyFont="1" applyBorder="1" applyAlignment="1">
      <alignment horizontal="center" vertical="top" wrapText="1"/>
    </xf>
    <xf numFmtId="0" fontId="64" fillId="0" borderId="24" xfId="53" applyFont="1" applyBorder="1" applyAlignment="1">
      <alignment horizontal="center" vertical="top" wrapText="1"/>
    </xf>
    <xf numFmtId="0" fontId="64" fillId="0" borderId="11" xfId="53" applyFont="1" applyBorder="1" applyAlignment="1">
      <alignment horizontal="center" vertical="top" wrapText="1"/>
    </xf>
    <xf numFmtId="0" fontId="64" fillId="0" borderId="10" xfId="53" applyFont="1" applyBorder="1"/>
    <xf numFmtId="0" fontId="64" fillId="0" borderId="9" xfId="53" applyFont="1" applyBorder="1"/>
    <xf numFmtId="0" fontId="64" fillId="0" borderId="0" xfId="53" applyFont="1" applyAlignment="1">
      <alignment horizontal="right"/>
    </xf>
    <xf numFmtId="175" fontId="64" fillId="13" borderId="0" xfId="32" applyNumberFormat="1" applyFont="1" applyFill="1" applyAlignment="1">
      <alignment horizontal="center"/>
    </xf>
    <xf numFmtId="10" fontId="64" fillId="0" borderId="0" xfId="63" applyNumberFormat="1" applyFont="1" applyFill="1"/>
    <xf numFmtId="175" fontId="64" fillId="0" borderId="10" xfId="32" applyNumberFormat="1" applyFont="1" applyFill="1" applyBorder="1"/>
    <xf numFmtId="175" fontId="64" fillId="0" borderId="9" xfId="32" applyNumberFormat="1" applyFont="1" applyFill="1" applyBorder="1"/>
    <xf numFmtId="175" fontId="64" fillId="0" borderId="24" xfId="32" applyNumberFormat="1" applyFont="1" applyFill="1" applyBorder="1"/>
    <xf numFmtId="175" fontId="64" fillId="0" borderId="69" xfId="32" applyNumberFormat="1" applyFont="1" applyFill="1" applyBorder="1"/>
    <xf numFmtId="175" fontId="64" fillId="13" borderId="69" xfId="32" applyNumberFormat="1" applyFont="1" applyFill="1" applyBorder="1"/>
    <xf numFmtId="175" fontId="64" fillId="0" borderId="11" xfId="32" applyNumberFormat="1" applyFont="1" applyFill="1" applyBorder="1"/>
    <xf numFmtId="175" fontId="64" fillId="0" borderId="0" xfId="32" applyNumberFormat="1" applyFont="1" applyFill="1"/>
    <xf numFmtId="43" fontId="64" fillId="13" borderId="0" xfId="32" applyFont="1" applyFill="1" applyAlignment="1">
      <alignment horizontal="center"/>
    </xf>
    <xf numFmtId="175" fontId="64" fillId="0" borderId="2" xfId="32" applyNumberFormat="1" applyFont="1" applyFill="1" applyBorder="1"/>
    <xf numFmtId="175" fontId="64" fillId="0" borderId="13" xfId="32" applyNumberFormat="1" applyFont="1" applyFill="1" applyBorder="1"/>
    <xf numFmtId="175" fontId="64" fillId="0" borderId="4" xfId="32" applyNumberFormat="1" applyFont="1" applyFill="1" applyBorder="1"/>
    <xf numFmtId="175" fontId="64" fillId="0" borderId="12" xfId="32" applyNumberFormat="1" applyFont="1" applyFill="1" applyBorder="1"/>
    <xf numFmtId="175" fontId="64" fillId="0" borderId="0" xfId="32" applyNumberFormat="1" applyFont="1"/>
    <xf numFmtId="0" fontId="213" fillId="0" borderId="0" xfId="53" applyFont="1"/>
    <xf numFmtId="41" fontId="64" fillId="0" borderId="0" xfId="53" applyNumberFormat="1" applyFont="1" applyAlignment="1">
      <alignment horizontal="center"/>
    </xf>
    <xf numFmtId="0" fontId="213" fillId="0" borderId="0" xfId="53" applyFont="1" applyAlignment="1">
      <alignment horizontal="right"/>
    </xf>
    <xf numFmtId="175" fontId="212" fillId="0" borderId="0" xfId="32" applyNumberFormat="1" applyFont="1" applyFill="1" applyBorder="1"/>
    <xf numFmtId="0" fontId="68" fillId="0" borderId="0" xfId="55" applyFont="1"/>
    <xf numFmtId="0" fontId="214" fillId="0" borderId="0" xfId="55" applyFont="1"/>
    <xf numFmtId="174" fontId="68" fillId="0" borderId="0" xfId="0" applyFont="1"/>
    <xf numFmtId="174" fontId="215" fillId="0" borderId="0" xfId="0" applyFont="1"/>
    <xf numFmtId="174" fontId="68" fillId="0" borderId="69" xfId="0" applyFont="1" applyBorder="1" applyAlignment="1">
      <alignment horizontal="center"/>
    </xf>
    <xf numFmtId="174" fontId="68" fillId="0" borderId="69" xfId="0" applyFont="1" applyBorder="1"/>
    <xf numFmtId="174" fontId="214" fillId="0" borderId="0" xfId="0" applyFont="1" applyAlignment="1">
      <alignment horizontal="left" vertical="center"/>
    </xf>
    <xf numFmtId="174" fontId="68" fillId="94" borderId="0" xfId="0" quotePrefix="1" applyFont="1" applyFill="1" applyAlignment="1">
      <alignment horizontal="center"/>
    </xf>
    <xf numFmtId="1" fontId="68" fillId="94" borderId="0" xfId="0" applyNumberFormat="1" applyFont="1" applyFill="1" applyAlignment="1">
      <alignment horizontal="center" vertical="center"/>
    </xf>
    <xf numFmtId="1" fontId="68" fillId="0" borderId="0" xfId="0" applyNumberFormat="1" applyFont="1" applyAlignment="1">
      <alignment horizontal="center" vertical="center"/>
    </xf>
    <xf numFmtId="0" fontId="68" fillId="0" borderId="0" xfId="0" applyNumberFormat="1" applyFont="1" applyAlignment="1">
      <alignment horizontal="center" vertical="center"/>
    </xf>
    <xf numFmtId="174" fontId="68" fillId="0" borderId="0" xfId="0" applyFont="1" applyAlignment="1">
      <alignment horizontal="center" vertical="center"/>
    </xf>
    <xf numFmtId="175" fontId="68" fillId="0" borderId="0" xfId="32" applyNumberFormat="1" applyFont="1" applyFill="1" applyAlignment="1">
      <alignment horizontal="center" vertical="center"/>
    </xf>
    <xf numFmtId="175" fontId="68" fillId="94" borderId="0" xfId="32" applyNumberFormat="1" applyFont="1" applyFill="1" applyAlignment="1"/>
    <xf numFmtId="174" fontId="68" fillId="94" borderId="0" xfId="0" applyFont="1" applyFill="1"/>
    <xf numFmtId="174" fontId="50" fillId="0" borderId="0" xfId="0" applyFont="1"/>
    <xf numFmtId="0" fontId="50" fillId="0" borderId="0" xfId="0" quotePrefix="1" applyNumberFormat="1" applyFont="1" applyAlignment="1">
      <alignment horizontal="center" vertical="top" wrapText="1"/>
    </xf>
    <xf numFmtId="0" fontId="67" fillId="0" borderId="0" xfId="60" applyFont="1" applyAlignment="1">
      <alignment horizontal="center" vertical="top"/>
    </xf>
    <xf numFmtId="10" fontId="16" fillId="0" borderId="0" xfId="60" applyNumberFormat="1" applyFont="1" applyBorder="1" applyAlignment="1">
      <alignment horizontal="left"/>
    </xf>
    <xf numFmtId="0" fontId="29" fillId="0" borderId="69" xfId="60" applyBorder="1" applyAlignment="1"/>
    <xf numFmtId="10" fontId="16" fillId="0" borderId="69" xfId="60" applyNumberFormat="1" applyFont="1" applyBorder="1" applyAlignment="1">
      <alignment horizontal="left"/>
    </xf>
    <xf numFmtId="175" fontId="16" fillId="0" borderId="69" xfId="32" applyNumberFormat="1" applyFont="1" applyBorder="1" applyAlignment="1"/>
    <xf numFmtId="3" fontId="16" fillId="0" borderId="69" xfId="60" applyNumberFormat="1" applyFont="1" applyBorder="1" applyAlignment="1"/>
    <xf numFmtId="179" fontId="16" fillId="0" borderId="69" xfId="32" applyNumberFormat="1" applyFont="1" applyFill="1" applyBorder="1" applyAlignment="1"/>
    <xf numFmtId="0" fontId="0" fillId="0" borderId="69" xfId="60" applyFont="1" applyBorder="1" applyAlignment="1"/>
    <xf numFmtId="0" fontId="46" fillId="0" borderId="0" xfId="60" applyFont="1" applyBorder="1" applyAlignment="1"/>
    <xf numFmtId="10" fontId="46" fillId="0" borderId="0" xfId="60" applyNumberFormat="1" applyFont="1" applyBorder="1" applyAlignment="1">
      <alignment horizontal="left"/>
    </xf>
    <xf numFmtId="0" fontId="46" fillId="0" borderId="0" xfId="56" applyFont="1" applyBorder="1" applyAlignment="1"/>
    <xf numFmtId="174" fontId="46" fillId="0" borderId="0" xfId="0" applyFont="1" applyBorder="1" applyAlignment="1"/>
    <xf numFmtId="164" fontId="46" fillId="0" borderId="2" xfId="60" applyNumberFormat="1" applyFont="1" applyBorder="1" applyAlignment="1" applyProtection="1">
      <alignment horizontal="left"/>
      <protection locked="0"/>
    </xf>
    <xf numFmtId="0" fontId="46" fillId="0" borderId="2" xfId="60" applyFont="1" applyBorder="1" applyAlignment="1"/>
    <xf numFmtId="175" fontId="46" fillId="0" borderId="69" xfId="32" applyNumberFormat="1" applyFont="1" applyFill="1" applyBorder="1" applyAlignment="1"/>
    <xf numFmtId="0" fontId="46" fillId="0" borderId="69" xfId="60" applyFont="1" applyBorder="1" applyAlignment="1"/>
    <xf numFmtId="10" fontId="46" fillId="0" borderId="69" xfId="60" applyNumberFormat="1" applyFont="1" applyBorder="1" applyAlignment="1">
      <alignment horizontal="left"/>
    </xf>
    <xf numFmtId="175" fontId="46" fillId="0" borderId="69" xfId="32" applyNumberFormat="1" applyFont="1" applyBorder="1" applyAlignment="1"/>
    <xf numFmtId="174" fontId="29" fillId="0" borderId="0" xfId="38364"/>
    <xf numFmtId="174" fontId="210" fillId="0" borderId="0" xfId="38364" applyFont="1"/>
    <xf numFmtId="0" fontId="11" fillId="0" borderId="0" xfId="38364" applyNumberFormat="1" applyFont="1" applyAlignment="1">
      <alignment horizontal="left"/>
    </xf>
    <xf numFmtId="3" fontId="16" fillId="0" borderId="0" xfId="38365" applyNumberFormat="1" applyFont="1"/>
    <xf numFmtId="2" fontId="29" fillId="0" borderId="0" xfId="38364" applyNumberFormat="1" applyAlignment="1">
      <alignment horizontal="center" wrapText="1"/>
    </xf>
    <xf numFmtId="0" fontId="16" fillId="0" borderId="0" xfId="38364" applyNumberFormat="1" applyFont="1"/>
    <xf numFmtId="2" fontId="29" fillId="0" borderId="0" xfId="38364" applyNumberFormat="1"/>
    <xf numFmtId="0" fontId="16" fillId="0" borderId="0" xfId="38364" applyNumberFormat="1" applyFont="1" applyAlignment="1">
      <alignment horizontal="left"/>
    </xf>
    <xf numFmtId="174" fontId="211" fillId="0" borderId="0" xfId="38364" applyFont="1" applyProtection="1">
      <protection locked="0"/>
    </xf>
    <xf numFmtId="174" fontId="11" fillId="0" borderId="0" xfId="38364" applyFont="1" applyProtection="1">
      <protection locked="0"/>
    </xf>
    <xf numFmtId="0" fontId="9" fillId="0" borderId="0" xfId="38364" applyNumberFormat="1" applyFont="1"/>
    <xf numFmtId="0" fontId="9" fillId="0" borderId="0" xfId="38364" applyNumberFormat="1" applyFont="1" applyAlignment="1">
      <alignment horizontal="center"/>
    </xf>
    <xf numFmtId="175" fontId="52" fillId="0" borderId="0" xfId="35" applyNumberFormat="1" applyFont="1" applyAlignment="1">
      <alignment horizontal="center"/>
    </xf>
    <xf numFmtId="174" fontId="52" fillId="0" borderId="0" xfId="38364" applyFont="1"/>
    <xf numFmtId="43" fontId="51" fillId="0" borderId="0" xfId="35" applyFont="1" applyFill="1"/>
    <xf numFmtId="49" fontId="52" fillId="0" borderId="0" xfId="35" applyNumberFormat="1" applyFont="1" applyFill="1"/>
    <xf numFmtId="39" fontId="52" fillId="0" borderId="0" xfId="35" applyNumberFormat="1" applyFont="1" applyFill="1" applyAlignment="1">
      <alignment horizontal="right"/>
    </xf>
    <xf numFmtId="175" fontId="0" fillId="0" borderId="0" xfId="35" applyNumberFormat="1" applyFont="1"/>
    <xf numFmtId="43" fontId="0" fillId="0" borderId="0" xfId="35" applyFont="1"/>
    <xf numFmtId="43" fontId="216" fillId="0" borderId="0" xfId="35" applyFont="1" applyFill="1"/>
    <xf numFmtId="0" fontId="29" fillId="0" borderId="0" xfId="38364" applyNumberFormat="1"/>
    <xf numFmtId="174" fontId="217" fillId="0" borderId="0" xfId="38364" applyFont="1"/>
    <xf numFmtId="171" fontId="218" fillId="0" borderId="0" xfId="35" applyNumberFormat="1" applyFont="1" applyFill="1"/>
    <xf numFmtId="43" fontId="218" fillId="0" borderId="0" xfId="35" applyFont="1" applyFill="1"/>
    <xf numFmtId="10" fontId="218" fillId="0" borderId="0" xfId="38366" applyNumberFormat="1" applyFont="1" applyFill="1"/>
    <xf numFmtId="170" fontId="217" fillId="0" borderId="0" xfId="38364" applyNumberFormat="1" applyFont="1"/>
    <xf numFmtId="170" fontId="217" fillId="0" borderId="0" xfId="38364" applyNumberFormat="1" applyFont="1" applyAlignment="1">
      <alignment horizontal="center" vertical="center"/>
    </xf>
    <xf numFmtId="43" fontId="216" fillId="0" borderId="0" xfId="35" applyFont="1" applyFill="1" applyBorder="1" applyAlignment="1">
      <alignment horizontal="center" vertical="center" wrapText="1"/>
    </xf>
    <xf numFmtId="43" fontId="217" fillId="0" borderId="0" xfId="38367" quotePrefix="1" applyFont="1" applyBorder="1" applyAlignment="1">
      <alignment horizontal="center"/>
    </xf>
    <xf numFmtId="171" fontId="217" fillId="0" borderId="0" xfId="35" applyNumberFormat="1" applyFont="1" applyFill="1" applyBorder="1" applyAlignment="1">
      <alignment horizontal="center"/>
    </xf>
    <xf numFmtId="175" fontId="217" fillId="0" borderId="0" xfId="35" quotePrefix="1" applyNumberFormat="1" applyFont="1" applyFill="1" applyBorder="1" applyAlignment="1">
      <alignment horizontal="center"/>
    </xf>
    <xf numFmtId="10" fontId="217" fillId="0" borderId="0" xfId="38366" applyNumberFormat="1" applyFont="1" applyFill="1" applyBorder="1" applyAlignment="1">
      <alignment horizontal="center"/>
    </xf>
    <xf numFmtId="174" fontId="172" fillId="0" borderId="0" xfId="38364" applyFont="1"/>
    <xf numFmtId="170" fontId="29" fillId="0" borderId="0" xfId="38364" applyNumberFormat="1"/>
    <xf numFmtId="171" fontId="0" fillId="0" borderId="0" xfId="35" applyNumberFormat="1" applyFont="1" applyFill="1"/>
    <xf numFmtId="43" fontId="0" fillId="0" borderId="0" xfId="35" applyFont="1" applyFill="1"/>
    <xf numFmtId="10" fontId="0" fillId="0" borderId="0" xfId="38366" applyNumberFormat="1" applyFont="1" applyFill="1"/>
    <xf numFmtId="174" fontId="52" fillId="0" borderId="0" xfId="38364" applyFont="1" applyAlignment="1">
      <alignment horizontal="right"/>
    </xf>
    <xf numFmtId="0" fontId="71" fillId="0" borderId="0" xfId="38364" applyNumberFormat="1" applyFont="1" applyProtection="1"/>
    <xf numFmtId="171" fontId="220" fillId="0" borderId="0" xfId="35" applyNumberFormat="1" applyFont="1" applyFill="1"/>
    <xf numFmtId="43" fontId="220" fillId="0" borderId="0" xfId="35" applyFont="1" applyFill="1"/>
    <xf numFmtId="10" fontId="220" fillId="0" borderId="0" xfId="38366" applyNumberFormat="1" applyFont="1" applyFill="1"/>
    <xf numFmtId="43" fontId="29" fillId="0" borderId="0" xfId="38364" applyNumberFormat="1"/>
    <xf numFmtId="175" fontId="219" fillId="0" borderId="0" xfId="35" applyNumberFormat="1" applyFont="1" applyAlignment="1">
      <alignment horizontal="center"/>
    </xf>
    <xf numFmtId="175" fontId="0" fillId="0" borderId="0" xfId="38367" applyNumberFormat="1" applyFont="1" applyFill="1"/>
    <xf numFmtId="10" fontId="29" fillId="0" borderId="0" xfId="38366" applyNumberFormat="1" applyFont="1"/>
    <xf numFmtId="179" fontId="0" fillId="0" borderId="0" xfId="38367" applyNumberFormat="1" applyFont="1" applyFill="1"/>
    <xf numFmtId="178" fontId="0" fillId="0" borderId="0" xfId="38367" applyNumberFormat="1" applyFont="1" applyFill="1"/>
    <xf numFmtId="49" fontId="52" fillId="0" borderId="0" xfId="38364" applyNumberFormat="1" applyFont="1"/>
    <xf numFmtId="43" fontId="52" fillId="0" borderId="0" xfId="35" applyFont="1" applyAlignment="1"/>
    <xf numFmtId="268" fontId="29" fillId="0" borderId="0" xfId="38364" applyNumberFormat="1"/>
    <xf numFmtId="49" fontId="219" fillId="0" borderId="0" xfId="35" applyNumberFormat="1" applyFont="1" applyFill="1"/>
    <xf numFmtId="175" fontId="52" fillId="0" borderId="0" xfId="35" applyNumberFormat="1" applyFont="1" applyFill="1" applyAlignment="1">
      <alignment horizontal="center"/>
    </xf>
    <xf numFmtId="2" fontId="52" fillId="0" borderId="0" xfId="38364" applyNumberFormat="1" applyFont="1"/>
    <xf numFmtId="0" fontId="64" fillId="0" borderId="0" xfId="38364" applyNumberFormat="1" applyFont="1"/>
    <xf numFmtId="174" fontId="64" fillId="0" borderId="0" xfId="38364" applyFont="1"/>
    <xf numFmtId="174" fontId="52" fillId="0" borderId="0" xfId="38364" applyFont="1" applyAlignment="1">
      <alignment vertical="center" wrapText="1"/>
    </xf>
    <xf numFmtId="174" fontId="52" fillId="67" borderId="0" xfId="38364" applyFont="1" applyFill="1"/>
    <xf numFmtId="174" fontId="9" fillId="67" borderId="0" xfId="38364" applyFont="1" applyFill="1"/>
    <xf numFmtId="2" fontId="52" fillId="0" borderId="0" xfId="38364" applyNumberFormat="1" applyFont="1" applyAlignment="1">
      <alignment horizontal="center"/>
    </xf>
    <xf numFmtId="10" fontId="52" fillId="0" borderId="0" xfId="65" applyNumberFormat="1" applyFont="1" applyAlignment="1">
      <alignment horizontal="center"/>
    </xf>
    <xf numFmtId="0" fontId="68" fillId="0" borderId="0" xfId="38364" applyNumberFormat="1" applyFont="1"/>
    <xf numFmtId="49" fontId="52" fillId="0" borderId="0" xfId="35" applyNumberFormat="1" applyFont="1" applyAlignment="1"/>
    <xf numFmtId="174" fontId="52" fillId="0" borderId="0" xfId="38364" applyFont="1" applyAlignment="1">
      <alignment horizontal="left"/>
    </xf>
    <xf numFmtId="0" fontId="51" fillId="0" borderId="0" xfId="55" applyFont="1" applyAlignment="1">
      <alignment horizontal="center"/>
    </xf>
    <xf numFmtId="0" fontId="52" fillId="0" borderId="0" xfId="53" applyFont="1" applyFill="1" applyAlignment="1">
      <alignment horizontal="center"/>
    </xf>
    <xf numFmtId="0" fontId="64" fillId="0" borderId="0" xfId="53" applyFont="1" applyAlignment="1">
      <alignment horizontal="center"/>
    </xf>
    <xf numFmtId="0" fontId="16" fillId="0" borderId="0" xfId="53" applyFont="1" applyAlignment="1">
      <alignment horizontal="left"/>
    </xf>
    <xf numFmtId="0" fontId="16" fillId="0" borderId="0" xfId="53" applyFont="1" applyAlignment="1">
      <alignment horizontal="right"/>
    </xf>
    <xf numFmtId="43" fontId="16" fillId="13" borderId="0" xfId="32" applyFont="1" applyFill="1" applyAlignment="1">
      <alignment horizontal="center"/>
    </xf>
    <xf numFmtId="175" fontId="52" fillId="0" borderId="0" xfId="32" applyNumberFormat="1" applyFont="1" applyFill="1" applyAlignment="1">
      <alignment horizontal="center"/>
    </xf>
    <xf numFmtId="179" fontId="16" fillId="12" borderId="0" xfId="32" applyNumberFormat="1" applyFont="1" applyFill="1" applyAlignment="1"/>
    <xf numFmtId="10" fontId="52" fillId="0" borderId="0" xfId="63" applyNumberFormat="1" applyFont="1" applyFill="1"/>
    <xf numFmtId="43" fontId="52" fillId="0" borderId="0" xfId="32" applyFont="1" applyFill="1"/>
    <xf numFmtId="175" fontId="16" fillId="0" borderId="0" xfId="53" applyNumberFormat="1" applyFont="1" applyFill="1"/>
    <xf numFmtId="175" fontId="16" fillId="0" borderId="0" xfId="53" applyNumberFormat="1" applyFont="1" applyFill="1" applyBorder="1"/>
    <xf numFmtId="175" fontId="52" fillId="0" borderId="0" xfId="53" applyNumberFormat="1" applyFont="1" applyFill="1" applyBorder="1"/>
    <xf numFmtId="174" fontId="67" fillId="0" borderId="0" xfId="0" applyFont="1" applyAlignment="1">
      <alignment horizontal="left" vertical="top" wrapText="1"/>
    </xf>
    <xf numFmtId="0" fontId="16" fillId="0" borderId="0" xfId="60" applyNumberFormat="1" applyFont="1" applyAlignment="1">
      <alignment horizontal="right"/>
    </xf>
    <xf numFmtId="174" fontId="67" fillId="0" borderId="0" xfId="0" applyFont="1" applyFill="1" applyAlignment="1">
      <alignment horizontal="left" wrapText="1"/>
    </xf>
    <xf numFmtId="3" fontId="52" fillId="0" borderId="0" xfId="60" applyNumberFormat="1" applyFont="1" applyFill="1" applyAlignment="1">
      <alignment horizontal="left" wrapText="1"/>
    </xf>
    <xf numFmtId="174" fontId="67" fillId="0" borderId="0" xfId="0" applyFont="1" applyFill="1" applyAlignment="1">
      <alignment horizontal="left" vertical="top" wrapText="1"/>
    </xf>
    <xf numFmtId="174" fontId="52" fillId="0" borderId="0" xfId="0" applyFont="1" applyFill="1" applyAlignment="1">
      <alignment horizontal="left" wrapText="1"/>
    </xf>
    <xf numFmtId="0" fontId="51" fillId="0" borderId="0" xfId="55" applyFont="1" applyAlignment="1">
      <alignment horizontal="center"/>
    </xf>
    <xf numFmtId="0" fontId="52" fillId="0" borderId="0" xfId="55" applyFont="1" applyFill="1" applyAlignment="1">
      <alignment horizontal="left" wrapText="1"/>
    </xf>
    <xf numFmtId="0" fontId="56" fillId="7" borderId="0" xfId="55" applyFont="1" applyFill="1" applyBorder="1" applyAlignment="1">
      <alignment horizontal="center" wrapText="1"/>
    </xf>
    <xf numFmtId="0" fontId="9" fillId="0" borderId="0" xfId="55" applyFont="1" applyBorder="1" applyAlignment="1">
      <alignment horizontal="center" wrapText="1"/>
    </xf>
    <xf numFmtId="0" fontId="69" fillId="7" borderId="16" xfId="55" applyFont="1" applyFill="1" applyBorder="1" applyAlignment="1">
      <alignment horizontal="center"/>
    </xf>
    <xf numFmtId="0" fontId="69" fillId="7" borderId="15" xfId="55" applyFont="1" applyFill="1" applyBorder="1" applyAlignment="1">
      <alignment horizontal="center"/>
    </xf>
    <xf numFmtId="0" fontId="69" fillId="7" borderId="14" xfId="55" applyFont="1" applyFill="1" applyBorder="1" applyAlignment="1">
      <alignment horizontal="center"/>
    </xf>
    <xf numFmtId="0" fontId="8" fillId="0" borderId="0" xfId="55" applyFont="1" applyAlignment="1">
      <alignment horizontal="center"/>
    </xf>
    <xf numFmtId="0" fontId="55" fillId="7" borderId="25" xfId="55" applyFont="1" applyFill="1" applyBorder="1" applyAlignment="1">
      <alignment horizontal="center"/>
    </xf>
    <xf numFmtId="0" fontId="55" fillId="7" borderId="17" xfId="55" applyFont="1" applyFill="1" applyBorder="1" applyAlignment="1">
      <alignment horizontal="center"/>
    </xf>
    <xf numFmtId="0" fontId="55" fillId="7" borderId="40" xfId="55" applyFont="1" applyFill="1" applyBorder="1" applyAlignment="1">
      <alignment horizontal="center"/>
    </xf>
    <xf numFmtId="0" fontId="55" fillId="7" borderId="17" xfId="55" applyFont="1" applyFill="1" applyBorder="1" applyAlignment="1">
      <alignment horizontal="center" wrapText="1"/>
    </xf>
    <xf numFmtId="0" fontId="9" fillId="0" borderId="17" xfId="55" applyFont="1" applyBorder="1" applyAlignment="1">
      <alignment horizontal="center" wrapText="1"/>
    </xf>
    <xf numFmtId="0" fontId="9" fillId="0" borderId="40" xfId="55" applyFont="1" applyBorder="1" applyAlignment="1">
      <alignment horizontal="center" wrapText="1"/>
    </xf>
    <xf numFmtId="0" fontId="55" fillId="7" borderId="16" xfId="55" applyFont="1" applyFill="1" applyBorder="1" applyAlignment="1">
      <alignment horizontal="center"/>
    </xf>
    <xf numFmtId="0" fontId="55" fillId="7" borderId="15" xfId="55" applyFont="1" applyFill="1" applyBorder="1" applyAlignment="1">
      <alignment horizontal="center"/>
    </xf>
    <xf numFmtId="0" fontId="55" fillId="7" borderId="15" xfId="55" applyFont="1" applyFill="1" applyBorder="1" applyAlignment="1">
      <alignment horizontal="center" wrapText="1"/>
    </xf>
    <xf numFmtId="0" fontId="9" fillId="7" borderId="15" xfId="55" applyFont="1" applyFill="1" applyBorder="1" applyAlignment="1">
      <alignment horizontal="center" wrapText="1"/>
    </xf>
    <xf numFmtId="0" fontId="9" fillId="7" borderId="14" xfId="55" applyFont="1" applyFill="1" applyBorder="1" applyAlignment="1">
      <alignment horizontal="center" wrapText="1"/>
    </xf>
    <xf numFmtId="0" fontId="34" fillId="0" borderId="0" xfId="55" applyFont="1" applyFill="1" applyBorder="1" applyAlignment="1">
      <alignment horizontal="center" wrapText="1"/>
    </xf>
    <xf numFmtId="0" fontId="9" fillId="0" borderId="0" xfId="55" applyFont="1" applyFill="1" applyBorder="1" applyAlignment="1">
      <alignment horizontal="center" wrapText="1"/>
    </xf>
    <xf numFmtId="0" fontId="9" fillId="0" borderId="9" xfId="55" applyFont="1" applyFill="1" applyBorder="1" applyAlignment="1">
      <alignment horizontal="center" wrapText="1"/>
    </xf>
    <xf numFmtId="0" fontId="55" fillId="12" borderId="10" xfId="55" applyFont="1" applyFill="1" applyBorder="1" applyAlignment="1">
      <alignment horizontal="center"/>
    </xf>
    <xf numFmtId="0" fontId="55" fillId="12" borderId="0" xfId="55" applyFont="1" applyFill="1" applyBorder="1" applyAlignment="1">
      <alignment horizontal="center"/>
    </xf>
    <xf numFmtId="0" fontId="55" fillId="7" borderId="0" xfId="55" applyFont="1" applyFill="1" applyBorder="1" applyAlignment="1">
      <alignment horizontal="center" wrapText="1"/>
    </xf>
    <xf numFmtId="0" fontId="9" fillId="0" borderId="9" xfId="55" applyFont="1" applyBorder="1" applyAlignment="1">
      <alignment horizontal="center" wrapText="1"/>
    </xf>
    <xf numFmtId="49" fontId="163" fillId="0" borderId="0" xfId="519" applyNumberFormat="1" applyFont="1" applyAlignment="1">
      <alignment horizontal="left" vertical="top" wrapText="1"/>
    </xf>
    <xf numFmtId="49" fontId="162" fillId="0" borderId="0" xfId="519" applyNumberFormat="1" applyFont="1" applyAlignment="1">
      <alignment horizontal="left" vertical="top" wrapText="1"/>
    </xf>
    <xf numFmtId="0" fontId="55" fillId="0" borderId="16" xfId="55" applyFont="1" applyFill="1" applyBorder="1" applyAlignment="1">
      <alignment horizontal="center"/>
    </xf>
    <xf numFmtId="0" fontId="55" fillId="0" borderId="15" xfId="55" applyFont="1" applyFill="1" applyBorder="1" applyAlignment="1">
      <alignment horizontal="center"/>
    </xf>
    <xf numFmtId="0" fontId="55" fillId="0" borderId="15" xfId="55" applyFont="1" applyFill="1" applyBorder="1" applyAlignment="1">
      <alignment horizontal="center" wrapText="1"/>
    </xf>
    <xf numFmtId="0" fontId="9" fillId="0" borderId="15" xfId="55" applyFont="1" applyFill="1" applyBorder="1" applyAlignment="1">
      <alignment horizontal="center" wrapText="1"/>
    </xf>
    <xf numFmtId="0" fontId="9" fillId="0" borderId="14" xfId="55" applyFont="1" applyFill="1" applyBorder="1" applyAlignment="1">
      <alignment horizontal="center" wrapText="1"/>
    </xf>
    <xf numFmtId="0" fontId="9" fillId="0" borderId="4" xfId="55" applyFont="1" applyFill="1" applyBorder="1" applyAlignment="1">
      <alignment horizontal="center" wrapText="1"/>
    </xf>
    <xf numFmtId="0" fontId="9" fillId="0" borderId="12" xfId="55" applyFont="1" applyFill="1" applyBorder="1" applyAlignment="1">
      <alignment horizontal="center" wrapText="1"/>
    </xf>
    <xf numFmtId="0" fontId="55" fillId="7" borderId="14" xfId="55" applyFont="1" applyFill="1" applyBorder="1" applyAlignment="1">
      <alignment horizontal="center"/>
    </xf>
    <xf numFmtId="0" fontId="55" fillId="7" borderId="15" xfId="55" applyFont="1" applyFill="1" applyBorder="1" applyAlignment="1">
      <alignment horizontal="right" wrapText="1"/>
    </xf>
    <xf numFmtId="0" fontId="55" fillId="7" borderId="14" xfId="55" applyFont="1" applyFill="1" applyBorder="1" applyAlignment="1">
      <alignment horizontal="right" wrapText="1"/>
    </xf>
    <xf numFmtId="0" fontId="69" fillId="7" borderId="0" xfId="55" applyFont="1" applyFill="1" applyBorder="1" applyAlignment="1">
      <alignment horizontal="center" wrapText="1"/>
    </xf>
    <xf numFmtId="0" fontId="52" fillId="0" borderId="0" xfId="55" applyFont="1" applyBorder="1" applyAlignment="1">
      <alignment horizontal="center" wrapText="1"/>
    </xf>
    <xf numFmtId="0" fontId="69" fillId="7" borderId="0" xfId="55" applyFont="1" applyFill="1" applyBorder="1" applyAlignment="1">
      <alignment horizontal="center"/>
    </xf>
    <xf numFmtId="0" fontId="72" fillId="12" borderId="16" xfId="55" applyFont="1" applyFill="1" applyBorder="1" applyAlignment="1">
      <alignment horizontal="center"/>
    </xf>
    <xf numFmtId="0" fontId="72" fillId="12" borderId="15" xfId="55" applyFont="1" applyFill="1" applyBorder="1" applyAlignment="1">
      <alignment horizontal="center"/>
    </xf>
    <xf numFmtId="0" fontId="72" fillId="12" borderId="14" xfId="55" applyFont="1" applyFill="1" applyBorder="1" applyAlignment="1">
      <alignment horizontal="center"/>
    </xf>
    <xf numFmtId="0" fontId="72" fillId="12" borderId="15" xfId="55" applyFont="1" applyFill="1" applyBorder="1" applyAlignment="1">
      <alignment horizontal="center" wrapText="1"/>
    </xf>
    <xf numFmtId="0" fontId="72" fillId="12" borderId="14" xfId="55" applyFont="1" applyFill="1" applyBorder="1" applyAlignment="1">
      <alignment horizontal="center" wrapText="1"/>
    </xf>
    <xf numFmtId="175" fontId="61" fillId="0" borderId="4" xfId="55" applyNumberFormat="1" applyFont="1" applyFill="1" applyBorder="1" applyAlignment="1">
      <alignment horizontal="center" wrapText="1"/>
    </xf>
    <xf numFmtId="175" fontId="61" fillId="0" borderId="12" xfId="55" applyNumberFormat="1" applyFont="1" applyFill="1" applyBorder="1" applyAlignment="1">
      <alignment horizontal="center" wrapText="1"/>
    </xf>
    <xf numFmtId="0" fontId="34" fillId="0" borderId="9" xfId="55" applyFont="1" applyFill="1" applyBorder="1" applyAlignment="1">
      <alignment horizontal="center" wrapText="1"/>
    </xf>
    <xf numFmtId="0" fontId="55" fillId="7" borderId="14" xfId="55" applyFont="1" applyFill="1" applyBorder="1" applyAlignment="1">
      <alignment horizontal="center" wrapText="1"/>
    </xf>
    <xf numFmtId="0" fontId="53" fillId="7" borderId="0" xfId="55" applyFont="1" applyFill="1" applyBorder="1" applyAlignment="1">
      <alignment horizontal="left"/>
    </xf>
    <xf numFmtId="175" fontId="53" fillId="7" borderId="0" xfId="32" applyNumberFormat="1" applyFont="1" applyFill="1" applyBorder="1" applyAlignment="1">
      <alignment horizontal="center" wrapText="1"/>
    </xf>
    <xf numFmtId="175" fontId="69" fillId="7" borderId="0" xfId="32" applyNumberFormat="1" applyFont="1" applyFill="1" applyBorder="1" applyAlignment="1">
      <alignment horizontal="center" wrapText="1"/>
    </xf>
    <xf numFmtId="174" fontId="52" fillId="0" borderId="0" xfId="0" applyFont="1" applyFill="1" applyBorder="1" applyAlignment="1">
      <alignment horizontal="left" wrapText="1"/>
    </xf>
    <xf numFmtId="174" fontId="46" fillId="0" borderId="0" xfId="0" applyFont="1" applyFill="1" applyBorder="1" applyAlignment="1">
      <alignment horizontal="center"/>
    </xf>
    <xf numFmtId="174" fontId="46" fillId="13" borderId="7" xfId="0" applyFont="1" applyFill="1" applyBorder="1" applyAlignment="1">
      <alignment horizontal="left" vertical="top"/>
    </xf>
    <xf numFmtId="174" fontId="46" fillId="0" borderId="0" xfId="0" applyFont="1" applyBorder="1" applyAlignment="1">
      <alignment horizontal="center"/>
    </xf>
    <xf numFmtId="174" fontId="46" fillId="13" borderId="58" xfId="0" applyFont="1" applyFill="1" applyBorder="1" applyAlignment="1">
      <alignment horizontal="left" vertical="top" wrapText="1"/>
    </xf>
    <xf numFmtId="174" fontId="46" fillId="13" borderId="26" xfId="0" applyFont="1" applyFill="1" applyBorder="1" applyAlignment="1">
      <alignment horizontal="left" vertical="top" wrapText="1"/>
    </xf>
    <xf numFmtId="174" fontId="0" fillId="0" borderId="79" xfId="0" applyBorder="1" applyAlignment="1">
      <alignment vertical="top"/>
    </xf>
    <xf numFmtId="174" fontId="46" fillId="13" borderId="18" xfId="0" applyFont="1" applyFill="1" applyBorder="1" applyAlignment="1">
      <alignment horizontal="left" vertical="top" wrapText="1"/>
    </xf>
    <xf numFmtId="174" fontId="0" fillId="0" borderId="2" xfId="0" applyBorder="1" applyAlignment="1">
      <alignment horizontal="left" vertical="top" wrapText="1"/>
    </xf>
    <xf numFmtId="174" fontId="0" fillId="0" borderId="19" xfId="0" applyBorder="1" applyAlignment="1">
      <alignment horizontal="left" vertical="top" wrapText="1"/>
    </xf>
    <xf numFmtId="174" fontId="46" fillId="0" borderId="0" xfId="0" applyFont="1" applyAlignment="1">
      <alignment horizontal="center"/>
    </xf>
    <xf numFmtId="174" fontId="46" fillId="13" borderId="58" xfId="0" applyFont="1" applyFill="1" applyBorder="1" applyAlignment="1">
      <alignment horizontal="center" vertical="top"/>
    </xf>
    <xf numFmtId="174" fontId="46" fillId="13" borderId="26" xfId="0" applyFont="1" applyFill="1" applyBorder="1" applyAlignment="1">
      <alignment horizontal="center" vertical="top"/>
    </xf>
    <xf numFmtId="174" fontId="46" fillId="13" borderId="79" xfId="0" applyFont="1" applyFill="1" applyBorder="1" applyAlignment="1">
      <alignment horizontal="center" vertical="top"/>
    </xf>
    <xf numFmtId="174" fontId="0" fillId="0" borderId="26" xfId="0" applyBorder="1" applyAlignment="1">
      <alignment horizontal="left" vertical="top" wrapText="1"/>
    </xf>
    <xf numFmtId="174" fontId="0" fillId="0" borderId="79" xfId="0" applyBorder="1" applyAlignment="1">
      <alignment horizontal="left" vertical="top" wrapText="1"/>
    </xf>
    <xf numFmtId="49" fontId="46" fillId="0" borderId="58" xfId="0" applyNumberFormat="1" applyFont="1" applyFill="1" applyBorder="1" applyAlignment="1">
      <alignment horizontal="center" vertical="top" wrapText="1"/>
    </xf>
    <xf numFmtId="49" fontId="0" fillId="0" borderId="79" xfId="0" applyNumberFormat="1" applyBorder="1" applyAlignment="1">
      <alignment horizontal="center" vertical="top" wrapText="1"/>
    </xf>
    <xf numFmtId="174" fontId="46" fillId="0" borderId="58" xfId="0" applyFont="1" applyFill="1" applyBorder="1" applyAlignment="1">
      <alignment horizontal="center" vertical="top" wrapText="1"/>
    </xf>
    <xf numFmtId="174" fontId="0" fillId="0" borderId="26" xfId="0" applyBorder="1" applyAlignment="1">
      <alignment horizontal="center" vertical="top" wrapText="1"/>
    </xf>
    <xf numFmtId="174" fontId="66" fillId="0" borderId="58" xfId="0" applyFont="1" applyFill="1" applyBorder="1" applyAlignment="1">
      <alignment horizontal="center" vertical="top" wrapText="1"/>
    </xf>
    <xf numFmtId="174" fontId="209" fillId="0" borderId="26" xfId="0" applyFont="1" applyBorder="1" applyAlignment="1">
      <alignment horizontal="center" vertical="top" wrapText="1"/>
    </xf>
    <xf numFmtId="174" fontId="209" fillId="0" borderId="26" xfId="0" applyFont="1" applyBorder="1" applyAlignment="1">
      <alignment vertical="top" wrapText="1"/>
    </xf>
    <xf numFmtId="174" fontId="209" fillId="0" borderId="79" xfId="0" applyFont="1" applyBorder="1" applyAlignment="1">
      <alignment vertical="top" wrapText="1"/>
    </xf>
    <xf numFmtId="174" fontId="46" fillId="0" borderId="18" xfId="0" applyFont="1" applyFill="1" applyBorder="1" applyAlignment="1">
      <alignment horizontal="left" vertical="top"/>
    </xf>
    <xf numFmtId="174" fontId="0" fillId="0" borderId="19" xfId="0" applyBorder="1" applyAlignment="1">
      <alignment horizontal="left" vertical="top"/>
    </xf>
    <xf numFmtId="174" fontId="0" fillId="0" borderId="20" xfId="0" applyBorder="1" applyAlignment="1">
      <alignment horizontal="left" vertical="top"/>
    </xf>
    <xf numFmtId="174" fontId="0" fillId="0" borderId="21" xfId="0" applyBorder="1" applyAlignment="1">
      <alignment horizontal="left" vertical="top"/>
    </xf>
    <xf numFmtId="174" fontId="0" fillId="0" borderId="22" xfId="0" applyBorder="1" applyAlignment="1">
      <alignment horizontal="left" vertical="top"/>
    </xf>
    <xf numFmtId="174" fontId="0" fillId="0" borderId="23" xfId="0" applyBorder="1" applyAlignment="1">
      <alignment horizontal="left" vertical="top"/>
    </xf>
    <xf numFmtId="174" fontId="46" fillId="0" borderId="18" xfId="0" applyFont="1" applyFill="1" applyBorder="1" applyAlignment="1">
      <alignment horizontal="center" vertical="top" wrapText="1"/>
    </xf>
    <xf numFmtId="174" fontId="0" fillId="0" borderId="2" xfId="0" applyBorder="1" applyAlignment="1">
      <alignment horizontal="center" vertical="top" wrapText="1"/>
    </xf>
    <xf numFmtId="174" fontId="0" fillId="0" borderId="19" xfId="0" applyBorder="1" applyAlignment="1">
      <alignment horizontal="center" vertical="top" wrapText="1"/>
    </xf>
    <xf numFmtId="174" fontId="0" fillId="0" borderId="20" xfId="0" applyBorder="1" applyAlignment="1">
      <alignment horizontal="center" vertical="top" wrapText="1"/>
    </xf>
    <xf numFmtId="174" fontId="0" fillId="0" borderId="0" xfId="0" applyAlignment="1">
      <alignment horizontal="center" vertical="top" wrapText="1"/>
    </xf>
    <xf numFmtId="174" fontId="0" fillId="0" borderId="21" xfId="0" applyBorder="1" applyAlignment="1">
      <alignment horizontal="center" vertical="top" wrapText="1"/>
    </xf>
    <xf numFmtId="174" fontId="0" fillId="0" borderId="22" xfId="0" applyBorder="1" applyAlignment="1">
      <alignment horizontal="center" vertical="top" wrapText="1"/>
    </xf>
    <xf numFmtId="174" fontId="0" fillId="0" borderId="6" xfId="0" applyBorder="1" applyAlignment="1">
      <alignment horizontal="center" vertical="top" wrapText="1"/>
    </xf>
    <xf numFmtId="174" fontId="0" fillId="0" borderId="23" xfId="0" applyBorder="1" applyAlignment="1">
      <alignment horizontal="center" vertical="top" wrapText="1"/>
    </xf>
    <xf numFmtId="174" fontId="46" fillId="0" borderId="58" xfId="0" applyFont="1" applyBorder="1" applyAlignment="1">
      <alignment horizontal="center" vertical="top" wrapText="1"/>
    </xf>
    <xf numFmtId="174" fontId="46" fillId="0" borderId="79" xfId="0" applyFont="1" applyBorder="1" applyAlignment="1">
      <alignment horizontal="center" vertical="top" wrapText="1"/>
    </xf>
    <xf numFmtId="174" fontId="0" fillId="0" borderId="18" xfId="0" applyBorder="1" applyAlignment="1">
      <alignment horizontal="left" vertical="top" wrapText="1"/>
    </xf>
    <xf numFmtId="174" fontId="0" fillId="0" borderId="20" xfId="0" applyBorder="1" applyAlignment="1">
      <alignment horizontal="left" vertical="top" wrapText="1"/>
    </xf>
    <xf numFmtId="174" fontId="0" fillId="0" borderId="21" xfId="0" applyBorder="1" applyAlignment="1">
      <alignment horizontal="left" vertical="top" wrapText="1"/>
    </xf>
    <xf numFmtId="174" fontId="0" fillId="0" borderId="22" xfId="0" applyBorder="1" applyAlignment="1">
      <alignment horizontal="left" vertical="top" wrapText="1"/>
    </xf>
    <xf numFmtId="174" fontId="0" fillId="0" borderId="23" xfId="0" applyBorder="1" applyAlignment="1">
      <alignment horizontal="left" vertical="top" wrapText="1"/>
    </xf>
    <xf numFmtId="174" fontId="51" fillId="0" borderId="0" xfId="0" applyFont="1" applyFill="1" applyAlignment="1">
      <alignment horizontal="center"/>
    </xf>
    <xf numFmtId="174" fontId="163" fillId="0" borderId="22" xfId="0" applyFont="1" applyBorder="1" applyAlignment="1">
      <alignment horizontal="center"/>
    </xf>
    <xf numFmtId="174" fontId="163" fillId="0" borderId="69" xfId="0" applyFont="1" applyBorder="1" applyAlignment="1">
      <alignment horizontal="center"/>
    </xf>
    <xf numFmtId="174" fontId="163" fillId="0" borderId="23" xfId="0" applyFont="1" applyBorder="1" applyAlignment="1">
      <alignment horizontal="center"/>
    </xf>
    <xf numFmtId="174" fontId="52" fillId="0" borderId="0" xfId="0" applyFont="1" applyFill="1" applyAlignment="1" applyProtection="1">
      <alignment horizontal="center"/>
      <protection locked="0"/>
    </xf>
    <xf numFmtId="174" fontId="51" fillId="0" borderId="0" xfId="0" applyFont="1" applyFill="1" applyAlignment="1" applyProtection="1">
      <alignment horizontal="center"/>
      <protection locked="0"/>
    </xf>
    <xf numFmtId="0" fontId="51" fillId="0" borderId="0" xfId="53" applyFont="1" applyFill="1" applyAlignment="1">
      <alignment horizontal="center"/>
    </xf>
    <xf numFmtId="0" fontId="52" fillId="0" borderId="0" xfId="53" applyFont="1" applyFill="1" applyAlignment="1">
      <alignment horizontal="center"/>
    </xf>
    <xf numFmtId="0" fontId="52" fillId="0" borderId="0" xfId="53" applyFont="1" applyFill="1" applyBorder="1" applyAlignment="1">
      <alignment wrapText="1"/>
    </xf>
    <xf numFmtId="0" fontId="52" fillId="0" borderId="0" xfId="53" applyFont="1" applyFill="1" applyAlignment="1">
      <alignment horizontal="left" wrapText="1"/>
    </xf>
    <xf numFmtId="0" fontId="52" fillId="0" borderId="0" xfId="53" applyFont="1" applyBorder="1" applyAlignment="1">
      <alignment wrapText="1"/>
    </xf>
    <xf numFmtId="0" fontId="52" fillId="0" borderId="0" xfId="53" applyFont="1" applyFill="1" applyBorder="1" applyAlignment="1">
      <alignment horizontal="center"/>
    </xf>
    <xf numFmtId="0" fontId="52" fillId="0" borderId="0" xfId="53" applyFont="1" applyFill="1" applyAlignment="1"/>
    <xf numFmtId="0" fontId="64" fillId="0" borderId="16" xfId="53" applyFont="1" applyBorder="1" applyAlignment="1">
      <alignment horizontal="center"/>
    </xf>
    <xf numFmtId="0" fontId="64" fillId="0" borderId="15" xfId="53" applyFont="1" applyBorder="1" applyAlignment="1">
      <alignment horizontal="center"/>
    </xf>
    <xf numFmtId="0" fontId="64" fillId="0" borderId="14" xfId="53" applyFont="1" applyBorder="1" applyAlignment="1">
      <alignment horizontal="center"/>
    </xf>
    <xf numFmtId="0" fontId="64" fillId="0" borderId="0" xfId="53" applyFont="1" applyAlignment="1">
      <alignment horizontal="center"/>
    </xf>
    <xf numFmtId="0" fontId="8" fillId="0" borderId="0" xfId="38364" applyNumberFormat="1" applyFont="1" applyAlignment="1">
      <alignment horizontal="center"/>
    </xf>
    <xf numFmtId="174" fontId="11" fillId="0" borderId="0" xfId="38364" applyFont="1" applyAlignment="1" applyProtection="1">
      <alignment horizontal="center"/>
      <protection locked="0"/>
    </xf>
    <xf numFmtId="17" fontId="50" fillId="0" borderId="2" xfId="111" applyNumberFormat="1" applyFont="1" applyBorder="1" applyAlignment="1">
      <alignment horizontal="center" wrapText="1"/>
    </xf>
    <xf numFmtId="17" fontId="50" fillId="0" borderId="6" xfId="111" applyNumberFormat="1" applyFont="1" applyBorder="1" applyAlignment="1">
      <alignment horizontal="center" wrapText="1"/>
    </xf>
    <xf numFmtId="17" fontId="50" fillId="0" borderId="19" xfId="111" applyNumberFormat="1" applyFont="1" applyBorder="1" applyAlignment="1">
      <alignment horizontal="center" wrapText="1"/>
    </xf>
    <xf numFmtId="17" fontId="50" fillId="0" borderId="23" xfId="111" applyNumberFormat="1" applyFont="1" applyBorder="1" applyAlignment="1">
      <alignment horizontal="center" wrapText="1"/>
    </xf>
    <xf numFmtId="0" fontId="50" fillId="0" borderId="18" xfId="111" applyFont="1" applyBorder="1" applyAlignment="1">
      <alignment horizontal="center" wrapText="1"/>
    </xf>
    <xf numFmtId="0" fontId="50" fillId="0" borderId="22" xfId="111" applyFont="1" applyBorder="1" applyAlignment="1">
      <alignment horizontal="center" wrapText="1"/>
    </xf>
    <xf numFmtId="0" fontId="50" fillId="0" borderId="2" xfId="111" applyFont="1" applyBorder="1" applyAlignment="1">
      <alignment horizontal="center" wrapText="1"/>
    </xf>
    <xf numFmtId="0" fontId="50" fillId="0" borderId="6" xfId="111" applyFont="1" applyBorder="1" applyAlignment="1">
      <alignment horizontal="center" wrapText="1"/>
    </xf>
    <xf numFmtId="175" fontId="50" fillId="0" borderId="0" xfId="32" applyNumberFormat="1" applyFont="1" applyFill="1" applyBorder="1" applyAlignment="1">
      <alignment horizontal="center" wrapText="1"/>
    </xf>
    <xf numFmtId="0" fontId="50" fillId="0" borderId="0" xfId="111" applyFont="1" applyFill="1" applyAlignment="1">
      <alignment horizontal="center"/>
    </xf>
    <xf numFmtId="174" fontId="50" fillId="0" borderId="0" xfId="0" applyFont="1" applyAlignment="1">
      <alignment horizontal="center"/>
    </xf>
    <xf numFmtId="174" fontId="50" fillId="0" borderId="0" xfId="0" applyFont="1" applyFill="1" applyAlignment="1">
      <alignment horizontal="center"/>
    </xf>
    <xf numFmtId="174" fontId="54" fillId="0" borderId="0" xfId="0" applyFont="1" applyFill="1" applyAlignment="1">
      <alignment horizontal="center"/>
    </xf>
    <xf numFmtId="0" fontId="50" fillId="0" borderId="58" xfId="519" applyFont="1" applyBorder="1" applyAlignment="1">
      <alignment horizontal="center" wrapText="1"/>
    </xf>
    <xf numFmtId="0" fontId="50" fillId="0" borderId="22" xfId="519" applyFont="1" applyBorder="1" applyAlignment="1">
      <alignment horizontal="center" wrapText="1"/>
    </xf>
    <xf numFmtId="0" fontId="50" fillId="0" borderId="18" xfId="519" applyFont="1" applyBorder="1" applyAlignment="1">
      <alignment horizontal="center" wrapText="1"/>
    </xf>
    <xf numFmtId="0" fontId="50" fillId="0" borderId="2" xfId="519" applyFont="1" applyBorder="1" applyAlignment="1">
      <alignment horizontal="left" wrapText="1"/>
    </xf>
    <xf numFmtId="0" fontId="50" fillId="0" borderId="6" xfId="519" applyFont="1" applyBorder="1" applyAlignment="1">
      <alignment horizontal="left" wrapText="1"/>
    </xf>
    <xf numFmtId="0" fontId="50" fillId="0" borderId="19" xfId="519" applyFont="1" applyBorder="1" applyAlignment="1">
      <alignment horizontal="center" wrapText="1"/>
    </xf>
    <xf numFmtId="0" fontId="50" fillId="0" borderId="23" xfId="519" applyFont="1" applyBorder="1" applyAlignment="1">
      <alignment horizontal="center" wrapText="1"/>
    </xf>
    <xf numFmtId="175" fontId="50" fillId="0" borderId="2" xfId="32" applyNumberFormat="1" applyFont="1" applyFill="1" applyBorder="1" applyAlignment="1">
      <alignment horizontal="center" wrapText="1"/>
    </xf>
    <xf numFmtId="174" fontId="54" fillId="0" borderId="0" xfId="522" applyFont="1" applyAlignment="1">
      <alignment horizontal="left"/>
    </xf>
    <xf numFmtId="175" fontId="50" fillId="0" borderId="6" xfId="32" applyNumberFormat="1" applyFont="1" applyFill="1" applyBorder="1" applyAlignment="1">
      <alignment horizontal="center" wrapText="1"/>
    </xf>
    <xf numFmtId="174" fontId="68" fillId="0" borderId="0" xfId="0" applyFont="1" applyAlignment="1">
      <alignment horizontal="left" vertical="top" wrapText="1"/>
    </xf>
  </cellXfs>
  <cellStyles count="38368">
    <cellStyle name=" 1" xfId="680" xr:uid="{00000000-0005-0000-0000-000000000000}"/>
    <cellStyle name=" 1 2" xfId="681" xr:uid="{00000000-0005-0000-0000-000001000000}"/>
    <cellStyle name=" 1 2 2" xfId="682" xr:uid="{00000000-0005-0000-0000-000002000000}"/>
    <cellStyle name=" 1 3" xfId="683" xr:uid="{00000000-0005-0000-0000-000003000000}"/>
    <cellStyle name="$" xfId="114" xr:uid="{00000000-0005-0000-0000-000004000000}"/>
    <cellStyle name="$_DCF Shell 2" xfId="115" xr:uid="{00000000-0005-0000-0000-000005000000}"/>
    <cellStyle name="$_Model_Sep_2_02" xfId="116" xr:uid="{00000000-0005-0000-0000-000006000000}"/>
    <cellStyle name="$_Pipeline Model v1 (09_09_02) v3" xfId="117" xr:uid="{00000000-0005-0000-0000-000007000000}"/>
    <cellStyle name="%" xfId="118" xr:uid="{00000000-0005-0000-0000-000008000000}"/>
    <cellStyle name="% 2" xfId="38267" xr:uid="{00000000-0005-0000-0000-000009000000}"/>
    <cellStyle name="?? [0]_VERA" xfId="119" xr:uid="{00000000-0005-0000-0000-00000A000000}"/>
    <cellStyle name="?????_VERA" xfId="120" xr:uid="{00000000-0005-0000-0000-00000B000000}"/>
    <cellStyle name="??_VERA" xfId="121" xr:uid="{00000000-0005-0000-0000-00000C000000}"/>
    <cellStyle name="_0decimals" xfId="122" xr:uid="{00000000-0005-0000-0000-00000D000000}"/>
    <cellStyle name="_1 0 2011 BP - Overlays v0 12" xfId="123" xr:uid="{00000000-0005-0000-0000-00000E000000}"/>
    <cellStyle name="_1 0 2011 BP - Overlays v0 12 2" xfId="38268" xr:uid="{00000000-0005-0000-0000-00000F000000}"/>
    <cellStyle name="_1 1 OFTO t2 v0 2 (IBA def tax)" xfId="124" xr:uid="{00000000-0005-0000-0000-000010000000}"/>
    <cellStyle name="_1 1 OFTO t2 v0 2 (IBA def tax) 2" xfId="38269" xr:uid="{00000000-0005-0000-0000-000011000000}"/>
    <cellStyle name="_2.0 Emergency Process" xfId="125" xr:uid="{00000000-0005-0000-0000-000012000000}"/>
    <cellStyle name="_2.0 Emergency Process 2" xfId="38270" xr:uid="{00000000-0005-0000-0000-000013000000}"/>
    <cellStyle name="_ammonia emission calculation" xfId="126" xr:uid="{00000000-0005-0000-0000-000014000000}"/>
    <cellStyle name="_ammonia emission calculation 2" xfId="38271" xr:uid="{00000000-0005-0000-0000-000015000000}"/>
    <cellStyle name="_Berr Strading Analysis v 04 (2012 to 2020) v0 8 (no capex from 2012)" xfId="127" xr:uid="{00000000-0005-0000-0000-000016000000}"/>
    <cellStyle name="_Cement" xfId="128" xr:uid="{00000000-0005-0000-0000-000017000000}"/>
    <cellStyle name="_Cement 2" xfId="38272" xr:uid="{00000000-0005-0000-0000-000018000000}"/>
    <cellStyle name="_Comma" xfId="129" xr:uid="{00000000-0005-0000-0000-000019000000}"/>
    <cellStyle name="_Comma 2" xfId="38273" xr:uid="{00000000-0005-0000-0000-00001A000000}"/>
    <cellStyle name="_Comma_CSC" xfId="130" xr:uid="{00000000-0005-0000-0000-00001B000000}"/>
    <cellStyle name="_Comma_merger_plans_modified_9_3_1999" xfId="131" xr:uid="{00000000-0005-0000-0000-00001C000000}"/>
    <cellStyle name="_Comma_merger_plans_modified_9_3_1999 2" xfId="38274" xr:uid="{00000000-0005-0000-0000-00001D000000}"/>
    <cellStyle name="_Currency" xfId="132" xr:uid="{00000000-0005-0000-0000-00001E000000}"/>
    <cellStyle name="_Currency 2" xfId="38275" xr:uid="{00000000-0005-0000-0000-00001F000000}"/>
    <cellStyle name="_Currency_CSC" xfId="133" xr:uid="{00000000-0005-0000-0000-000020000000}"/>
    <cellStyle name="_Currency_merger_plans_modified_9_3_1999" xfId="134" xr:uid="{00000000-0005-0000-0000-000021000000}"/>
    <cellStyle name="_Currency_Model_Sep_2_02" xfId="135" xr:uid="{00000000-0005-0000-0000-000022000000}"/>
    <cellStyle name="_Currency_Model_Sep_2_02 2" xfId="38276" xr:uid="{00000000-0005-0000-0000-000023000000}"/>
    <cellStyle name="_Currency_Pipeline Model v1 (09_09_02) v3" xfId="136" xr:uid="{00000000-0005-0000-0000-000024000000}"/>
    <cellStyle name="_CurrencySpace" xfId="137" xr:uid="{00000000-0005-0000-0000-000025000000}"/>
    <cellStyle name="_CurrencySpace 2" xfId="38277" xr:uid="{00000000-0005-0000-0000-000026000000}"/>
    <cellStyle name="_CurrencySpace_CSC" xfId="138" xr:uid="{00000000-0005-0000-0000-000027000000}"/>
    <cellStyle name="_CurrencySpace_merger_plans_modified_9_3_1999" xfId="139" xr:uid="{00000000-0005-0000-0000-000028000000}"/>
    <cellStyle name="_CurrencySpace_merger_plans_modified_9_3_1999 2" xfId="38278" xr:uid="{00000000-0005-0000-0000-000029000000}"/>
    <cellStyle name="_Group Impact Model - Output Sheet" xfId="140" xr:uid="{00000000-0005-0000-0000-00002A000000}"/>
    <cellStyle name="_Group Impact Model - Output Sheet 2" xfId="38279" xr:uid="{00000000-0005-0000-0000-00002B000000}"/>
    <cellStyle name="_Multiple" xfId="141" xr:uid="{00000000-0005-0000-0000-00002C000000}"/>
    <cellStyle name="_Multiple 2" xfId="38280" xr:uid="{00000000-0005-0000-0000-00002D000000}"/>
    <cellStyle name="_Multiple_CSC" xfId="142" xr:uid="{00000000-0005-0000-0000-00002E000000}"/>
    <cellStyle name="_Multiple_merger_plans_modified_9_3_1999" xfId="143" xr:uid="{00000000-0005-0000-0000-00002F000000}"/>
    <cellStyle name="_Multiple_Model_Sep_2_02" xfId="144" xr:uid="{00000000-0005-0000-0000-000030000000}"/>
    <cellStyle name="_Multiple_Model_Sep_2_02 2" xfId="38281" xr:uid="{00000000-0005-0000-0000-000031000000}"/>
    <cellStyle name="_Multiple_Pipeline Model v1 (09_09_02) v3" xfId="145" xr:uid="{00000000-0005-0000-0000-000032000000}"/>
    <cellStyle name="_MultipleSpace" xfId="146" xr:uid="{00000000-0005-0000-0000-000033000000}"/>
    <cellStyle name="_MultipleSpace 2" xfId="38282" xr:uid="{00000000-0005-0000-0000-000034000000}"/>
    <cellStyle name="_MultipleSpace_CSC" xfId="147" xr:uid="{00000000-0005-0000-0000-000035000000}"/>
    <cellStyle name="_MultipleSpace_merger_plans_modified_9_3_1999" xfId="148" xr:uid="{00000000-0005-0000-0000-000036000000}"/>
    <cellStyle name="_MultipleSpace_Model_Sep_2_02" xfId="149" xr:uid="{00000000-0005-0000-0000-000037000000}"/>
    <cellStyle name="_MultipleSpace_Model_Sep_2_02 2" xfId="38283" xr:uid="{00000000-0005-0000-0000-000038000000}"/>
    <cellStyle name="_MultipleSpace_Pipeline Model v1 (09_09_02) v3" xfId="150" xr:uid="{00000000-0005-0000-0000-000039000000}"/>
    <cellStyle name="_NGM  Business Valuation Jan 10 v7 no links(sg)" xfId="151" xr:uid="{00000000-0005-0000-0000-00003A000000}"/>
    <cellStyle name="_Oil Sands" xfId="152" xr:uid="{00000000-0005-0000-0000-00003B000000}"/>
    <cellStyle name="_Oil Sands 2" xfId="38284" xr:uid="{00000000-0005-0000-0000-00003C000000}"/>
    <cellStyle name="_Payroll - Dave Moon v2" xfId="153" xr:uid="{00000000-0005-0000-0000-00003D000000}"/>
    <cellStyle name="_Payroll - Dave Moon v2 2" xfId="38285" xr:uid="{00000000-0005-0000-0000-00003E000000}"/>
    <cellStyle name="_Percent" xfId="154" xr:uid="{00000000-0005-0000-0000-00003F000000}"/>
    <cellStyle name="_Percent 2" xfId="38286" xr:uid="{00000000-0005-0000-0000-000040000000}"/>
    <cellStyle name="_Percent_CSC" xfId="155" xr:uid="{00000000-0005-0000-0000-000041000000}"/>
    <cellStyle name="_Percent_merger_plans_modified_9_3_1999" xfId="156" xr:uid="{00000000-0005-0000-0000-000042000000}"/>
    <cellStyle name="_Percent_Model_Sep_2_02" xfId="157" xr:uid="{00000000-0005-0000-0000-000043000000}"/>
    <cellStyle name="_Percent_Model_Sep_2_02 2" xfId="38287" xr:uid="{00000000-0005-0000-0000-000044000000}"/>
    <cellStyle name="_Percent_Pipeline Model v1 (09_09_02) v3" xfId="158" xr:uid="{00000000-0005-0000-0000-000045000000}"/>
    <cellStyle name="_PercentSpace" xfId="159" xr:uid="{00000000-0005-0000-0000-000046000000}"/>
    <cellStyle name="_PercentSpace 2" xfId="38288" xr:uid="{00000000-0005-0000-0000-000047000000}"/>
    <cellStyle name="_PercentSpace_CSC" xfId="160" xr:uid="{00000000-0005-0000-0000-000048000000}"/>
    <cellStyle name="_PercentSpace_merger_plans_modified_9_3_1999" xfId="161" xr:uid="{00000000-0005-0000-0000-000049000000}"/>
    <cellStyle name="_PercentSpace_Model_Sep_2_02" xfId="162" xr:uid="{00000000-0005-0000-0000-00004A000000}"/>
    <cellStyle name="_PercentSpace_Model_Sep_2_02 2" xfId="38289" xr:uid="{00000000-0005-0000-0000-00004B000000}"/>
    <cellStyle name="_PercentSpace_Pipeline Model v1 (09_09_02) v3" xfId="163" xr:uid="{00000000-0005-0000-0000-00004C000000}"/>
    <cellStyle name="_Refineries" xfId="164" xr:uid="{00000000-0005-0000-0000-00004D000000}"/>
    <cellStyle name="_Refineries 2" xfId="38290" xr:uid="{00000000-0005-0000-0000-00004E000000}"/>
    <cellStyle name="_TableRowHead" xfId="165" xr:uid="{00000000-0005-0000-0000-00004F000000}"/>
    <cellStyle name="_TableSuperHead" xfId="166" xr:uid="{00000000-0005-0000-0000-000050000000}"/>
    <cellStyle name="£ BP" xfId="167" xr:uid="{00000000-0005-0000-0000-000051000000}"/>
    <cellStyle name="£ BP 2" xfId="38291" xr:uid="{00000000-0005-0000-0000-000052000000}"/>
    <cellStyle name="£[2]" xfId="168" xr:uid="{00000000-0005-0000-0000-000053000000}"/>
    <cellStyle name="¥ JY" xfId="169" xr:uid="{00000000-0005-0000-0000-000054000000}"/>
    <cellStyle name="¥ JY 2" xfId="38292" xr:uid="{00000000-0005-0000-0000-000055000000}"/>
    <cellStyle name="=C:\WINNT\SYSTEM32\COMMAND.COM" xfId="170" xr:uid="{00000000-0005-0000-0000-000056000000}"/>
    <cellStyle name="=C:\WINNT\SYSTEM32\COMMAND.COM 2" xfId="38293" xr:uid="{00000000-0005-0000-0000-000057000000}"/>
    <cellStyle name="0" xfId="171" xr:uid="{00000000-0005-0000-0000-000058000000}"/>
    <cellStyle name="0 2" xfId="38294" xr:uid="{00000000-0005-0000-0000-000059000000}"/>
    <cellStyle name="0_Credit Rating Ratios" xfId="172" xr:uid="{00000000-0005-0000-0000-00005A000000}"/>
    <cellStyle name="0_Credit Rating Ratios 2" xfId="38295" xr:uid="{00000000-0005-0000-0000-00005B000000}"/>
    <cellStyle name="0_Pension numbers in 09 Plan  Budget (3)" xfId="173" xr:uid="{00000000-0005-0000-0000-00005C000000}"/>
    <cellStyle name="0_Pension numbers in 09 Plan  Budget (3) 2" xfId="38296" xr:uid="{00000000-0005-0000-0000-00005D000000}"/>
    <cellStyle name="0DP" xfId="174" xr:uid="{00000000-0005-0000-0000-00005E000000}"/>
    <cellStyle name="0DP bold" xfId="175" xr:uid="{00000000-0005-0000-0000-00005F000000}"/>
    <cellStyle name="0DP_calcSens" xfId="176" xr:uid="{00000000-0005-0000-0000-000060000000}"/>
    <cellStyle name="1DP" xfId="177" xr:uid="{00000000-0005-0000-0000-000061000000}"/>
    <cellStyle name="1DP bold" xfId="178" xr:uid="{00000000-0005-0000-0000-000062000000}"/>
    <cellStyle name="20% - Accent1 10" xfId="684" xr:uid="{00000000-0005-0000-0000-000063000000}"/>
    <cellStyle name="20% - Accent1 10 2" xfId="685" xr:uid="{00000000-0005-0000-0000-000064000000}"/>
    <cellStyle name="20% - Accent1 11" xfId="686" xr:uid="{00000000-0005-0000-0000-000065000000}"/>
    <cellStyle name="20% - Accent1 11 2" xfId="687" xr:uid="{00000000-0005-0000-0000-000066000000}"/>
    <cellStyle name="20% - Accent1 12" xfId="688" xr:uid="{00000000-0005-0000-0000-000067000000}"/>
    <cellStyle name="20% - Accent1 12 2" xfId="689" xr:uid="{00000000-0005-0000-0000-000068000000}"/>
    <cellStyle name="20% - Accent1 13" xfId="690" xr:uid="{00000000-0005-0000-0000-000069000000}"/>
    <cellStyle name="20% - Accent1 13 2" xfId="691" xr:uid="{00000000-0005-0000-0000-00006A000000}"/>
    <cellStyle name="20% - Accent1 14" xfId="692" xr:uid="{00000000-0005-0000-0000-00006B000000}"/>
    <cellStyle name="20% - Accent1 2" xfId="693" xr:uid="{00000000-0005-0000-0000-00006C000000}"/>
    <cellStyle name="20% - Accent1 2 2" xfId="694" xr:uid="{00000000-0005-0000-0000-00006D000000}"/>
    <cellStyle name="20% - Accent1 2 2 2" xfId="695" xr:uid="{00000000-0005-0000-0000-00006E000000}"/>
    <cellStyle name="20% - Accent1 2 3" xfId="696" xr:uid="{00000000-0005-0000-0000-00006F000000}"/>
    <cellStyle name="20% - Accent1 2 3 2" xfId="697" xr:uid="{00000000-0005-0000-0000-000070000000}"/>
    <cellStyle name="20% - Accent1 2 4" xfId="698" xr:uid="{00000000-0005-0000-0000-000071000000}"/>
    <cellStyle name="20% - Accent1 2_10-15-10-Stmt AU - Period I - Working 1 0" xfId="699" xr:uid="{00000000-0005-0000-0000-000072000000}"/>
    <cellStyle name="20% - Accent1 3" xfId="700" xr:uid="{00000000-0005-0000-0000-000073000000}"/>
    <cellStyle name="20% - Accent1 3 2" xfId="701" xr:uid="{00000000-0005-0000-0000-000074000000}"/>
    <cellStyle name="20% - Accent1 3 2 2" xfId="702" xr:uid="{00000000-0005-0000-0000-000075000000}"/>
    <cellStyle name="20% - Accent1 3 3" xfId="703" xr:uid="{00000000-0005-0000-0000-000076000000}"/>
    <cellStyle name="20% - Accent1 3 3 2" xfId="704" xr:uid="{00000000-0005-0000-0000-000077000000}"/>
    <cellStyle name="20% - Accent1 3 4" xfId="705" xr:uid="{00000000-0005-0000-0000-000078000000}"/>
    <cellStyle name="20% - Accent1 3_10-15-10-Stmt AU - Period I - Working 1 0" xfId="706" xr:uid="{00000000-0005-0000-0000-000079000000}"/>
    <cellStyle name="20% - Accent1 4" xfId="707" xr:uid="{00000000-0005-0000-0000-00007A000000}"/>
    <cellStyle name="20% - Accent1 4 2" xfId="708" xr:uid="{00000000-0005-0000-0000-00007B000000}"/>
    <cellStyle name="20% - Accent1 4 2 2" xfId="709" xr:uid="{00000000-0005-0000-0000-00007C000000}"/>
    <cellStyle name="20% - Accent1 4 3" xfId="710" xr:uid="{00000000-0005-0000-0000-00007D000000}"/>
    <cellStyle name="20% - Accent1 4 3 2" xfId="711" xr:uid="{00000000-0005-0000-0000-00007E000000}"/>
    <cellStyle name="20% - Accent1 4 4" xfId="712" xr:uid="{00000000-0005-0000-0000-00007F000000}"/>
    <cellStyle name="20% - Accent1 4_10-15-10-Stmt AU - Period I - Working 1 0" xfId="713" xr:uid="{00000000-0005-0000-0000-000080000000}"/>
    <cellStyle name="20% - Accent1 5" xfId="714" xr:uid="{00000000-0005-0000-0000-000081000000}"/>
    <cellStyle name="20% - Accent1 5 2" xfId="715" xr:uid="{00000000-0005-0000-0000-000082000000}"/>
    <cellStyle name="20% - Accent1 5 2 2" xfId="716" xr:uid="{00000000-0005-0000-0000-000083000000}"/>
    <cellStyle name="20% - Accent1 5 3" xfId="717" xr:uid="{00000000-0005-0000-0000-000084000000}"/>
    <cellStyle name="20% - Accent1 5 3 2" xfId="718" xr:uid="{00000000-0005-0000-0000-000085000000}"/>
    <cellStyle name="20% - Accent1 5 4" xfId="719" xr:uid="{00000000-0005-0000-0000-000086000000}"/>
    <cellStyle name="20% - Accent1 5_10-15-10-Stmt AU - Period I - Working 1 0" xfId="720" xr:uid="{00000000-0005-0000-0000-000087000000}"/>
    <cellStyle name="20% - Accent1 6" xfId="721" xr:uid="{00000000-0005-0000-0000-000088000000}"/>
    <cellStyle name="20% - Accent1 6 2" xfId="722" xr:uid="{00000000-0005-0000-0000-000089000000}"/>
    <cellStyle name="20% - Accent1 6 2 2" xfId="723" xr:uid="{00000000-0005-0000-0000-00008A000000}"/>
    <cellStyle name="20% - Accent1 6 3" xfId="724" xr:uid="{00000000-0005-0000-0000-00008B000000}"/>
    <cellStyle name="20% - Accent1 6 3 2" xfId="725" xr:uid="{00000000-0005-0000-0000-00008C000000}"/>
    <cellStyle name="20% - Accent1 6 4" xfId="726" xr:uid="{00000000-0005-0000-0000-00008D000000}"/>
    <cellStyle name="20% - Accent1 6_10-15-10-Stmt AU - Period I - Working 1 0" xfId="727" xr:uid="{00000000-0005-0000-0000-00008E000000}"/>
    <cellStyle name="20% - Accent1 7" xfId="728" xr:uid="{00000000-0005-0000-0000-00008F000000}"/>
    <cellStyle name="20% - Accent1 7 2" xfId="729" xr:uid="{00000000-0005-0000-0000-000090000000}"/>
    <cellStyle name="20% - Accent1 7 2 2" xfId="730" xr:uid="{00000000-0005-0000-0000-000091000000}"/>
    <cellStyle name="20% - Accent1 7 3" xfId="731" xr:uid="{00000000-0005-0000-0000-000092000000}"/>
    <cellStyle name="20% - Accent1 7 3 2" xfId="732" xr:uid="{00000000-0005-0000-0000-000093000000}"/>
    <cellStyle name="20% - Accent1 7 4" xfId="733" xr:uid="{00000000-0005-0000-0000-000094000000}"/>
    <cellStyle name="20% - Accent1 7_10-15-10-Stmt AU - Period I - Working 1 0" xfId="734" xr:uid="{00000000-0005-0000-0000-000095000000}"/>
    <cellStyle name="20% - Accent1 8" xfId="735" xr:uid="{00000000-0005-0000-0000-000096000000}"/>
    <cellStyle name="20% - Accent1 8 2" xfId="736" xr:uid="{00000000-0005-0000-0000-000097000000}"/>
    <cellStyle name="20% - Accent1 9" xfId="737" xr:uid="{00000000-0005-0000-0000-000098000000}"/>
    <cellStyle name="20% - Accent1 9 2" xfId="738" xr:uid="{00000000-0005-0000-0000-000099000000}"/>
    <cellStyle name="20% - Accent2 10" xfId="739" xr:uid="{00000000-0005-0000-0000-00009A000000}"/>
    <cellStyle name="20% - Accent2 10 2" xfId="740" xr:uid="{00000000-0005-0000-0000-00009B000000}"/>
    <cellStyle name="20% - Accent2 11" xfId="741" xr:uid="{00000000-0005-0000-0000-00009C000000}"/>
    <cellStyle name="20% - Accent2 11 2" xfId="742" xr:uid="{00000000-0005-0000-0000-00009D000000}"/>
    <cellStyle name="20% - Accent2 12" xfId="743" xr:uid="{00000000-0005-0000-0000-00009E000000}"/>
    <cellStyle name="20% - Accent2 12 2" xfId="744" xr:uid="{00000000-0005-0000-0000-00009F000000}"/>
    <cellStyle name="20% - Accent2 13" xfId="745" xr:uid="{00000000-0005-0000-0000-0000A0000000}"/>
    <cellStyle name="20% - Accent2 13 2" xfId="746" xr:uid="{00000000-0005-0000-0000-0000A1000000}"/>
    <cellStyle name="20% - Accent2 14" xfId="747" xr:uid="{00000000-0005-0000-0000-0000A2000000}"/>
    <cellStyle name="20% - Accent2 2" xfId="748" xr:uid="{00000000-0005-0000-0000-0000A3000000}"/>
    <cellStyle name="20% - Accent2 2 2" xfId="749" xr:uid="{00000000-0005-0000-0000-0000A4000000}"/>
    <cellStyle name="20% - Accent2 2 2 2" xfId="750" xr:uid="{00000000-0005-0000-0000-0000A5000000}"/>
    <cellStyle name="20% - Accent2 2 3" xfId="751" xr:uid="{00000000-0005-0000-0000-0000A6000000}"/>
    <cellStyle name="20% - Accent2 2 3 2" xfId="752" xr:uid="{00000000-0005-0000-0000-0000A7000000}"/>
    <cellStyle name="20% - Accent2 2 4" xfId="753" xr:uid="{00000000-0005-0000-0000-0000A8000000}"/>
    <cellStyle name="20% - Accent2 2_10-15-10-Stmt AU - Period I - Working 1 0" xfId="754" xr:uid="{00000000-0005-0000-0000-0000A9000000}"/>
    <cellStyle name="20% - Accent2 3" xfId="755" xr:uid="{00000000-0005-0000-0000-0000AA000000}"/>
    <cellStyle name="20% - Accent2 3 2" xfId="756" xr:uid="{00000000-0005-0000-0000-0000AB000000}"/>
    <cellStyle name="20% - Accent2 3 2 2" xfId="757" xr:uid="{00000000-0005-0000-0000-0000AC000000}"/>
    <cellStyle name="20% - Accent2 3 3" xfId="758" xr:uid="{00000000-0005-0000-0000-0000AD000000}"/>
    <cellStyle name="20% - Accent2 3 3 2" xfId="759" xr:uid="{00000000-0005-0000-0000-0000AE000000}"/>
    <cellStyle name="20% - Accent2 3 4" xfId="760" xr:uid="{00000000-0005-0000-0000-0000AF000000}"/>
    <cellStyle name="20% - Accent2 3_10-15-10-Stmt AU - Period I - Working 1 0" xfId="761" xr:uid="{00000000-0005-0000-0000-0000B0000000}"/>
    <cellStyle name="20% - Accent2 4" xfId="762" xr:uid="{00000000-0005-0000-0000-0000B1000000}"/>
    <cellStyle name="20% - Accent2 4 2" xfId="763" xr:uid="{00000000-0005-0000-0000-0000B2000000}"/>
    <cellStyle name="20% - Accent2 4 2 2" xfId="764" xr:uid="{00000000-0005-0000-0000-0000B3000000}"/>
    <cellStyle name="20% - Accent2 4 3" xfId="765" xr:uid="{00000000-0005-0000-0000-0000B4000000}"/>
    <cellStyle name="20% - Accent2 4 3 2" xfId="766" xr:uid="{00000000-0005-0000-0000-0000B5000000}"/>
    <cellStyle name="20% - Accent2 4 4" xfId="767" xr:uid="{00000000-0005-0000-0000-0000B6000000}"/>
    <cellStyle name="20% - Accent2 4_10-15-10-Stmt AU - Period I - Working 1 0" xfId="768" xr:uid="{00000000-0005-0000-0000-0000B7000000}"/>
    <cellStyle name="20% - Accent2 5" xfId="769" xr:uid="{00000000-0005-0000-0000-0000B8000000}"/>
    <cellStyle name="20% - Accent2 5 2" xfId="770" xr:uid="{00000000-0005-0000-0000-0000B9000000}"/>
    <cellStyle name="20% - Accent2 5 2 2" xfId="771" xr:uid="{00000000-0005-0000-0000-0000BA000000}"/>
    <cellStyle name="20% - Accent2 5 3" xfId="772" xr:uid="{00000000-0005-0000-0000-0000BB000000}"/>
    <cellStyle name="20% - Accent2 5 3 2" xfId="773" xr:uid="{00000000-0005-0000-0000-0000BC000000}"/>
    <cellStyle name="20% - Accent2 5 4" xfId="774" xr:uid="{00000000-0005-0000-0000-0000BD000000}"/>
    <cellStyle name="20% - Accent2 5_10-15-10-Stmt AU - Period I - Working 1 0" xfId="775" xr:uid="{00000000-0005-0000-0000-0000BE000000}"/>
    <cellStyle name="20% - Accent2 6" xfId="776" xr:uid="{00000000-0005-0000-0000-0000BF000000}"/>
    <cellStyle name="20% - Accent2 6 2" xfId="777" xr:uid="{00000000-0005-0000-0000-0000C0000000}"/>
    <cellStyle name="20% - Accent2 6 2 2" xfId="778" xr:uid="{00000000-0005-0000-0000-0000C1000000}"/>
    <cellStyle name="20% - Accent2 6 3" xfId="779" xr:uid="{00000000-0005-0000-0000-0000C2000000}"/>
    <cellStyle name="20% - Accent2 6 3 2" xfId="780" xr:uid="{00000000-0005-0000-0000-0000C3000000}"/>
    <cellStyle name="20% - Accent2 6 4" xfId="781" xr:uid="{00000000-0005-0000-0000-0000C4000000}"/>
    <cellStyle name="20% - Accent2 6_10-15-10-Stmt AU - Period I - Working 1 0" xfId="782" xr:uid="{00000000-0005-0000-0000-0000C5000000}"/>
    <cellStyle name="20% - Accent2 7" xfId="783" xr:uid="{00000000-0005-0000-0000-0000C6000000}"/>
    <cellStyle name="20% - Accent2 7 2" xfId="784" xr:uid="{00000000-0005-0000-0000-0000C7000000}"/>
    <cellStyle name="20% - Accent2 7 2 2" xfId="785" xr:uid="{00000000-0005-0000-0000-0000C8000000}"/>
    <cellStyle name="20% - Accent2 7 3" xfId="786" xr:uid="{00000000-0005-0000-0000-0000C9000000}"/>
    <cellStyle name="20% - Accent2 7 3 2" xfId="787" xr:uid="{00000000-0005-0000-0000-0000CA000000}"/>
    <cellStyle name="20% - Accent2 7 4" xfId="788" xr:uid="{00000000-0005-0000-0000-0000CB000000}"/>
    <cellStyle name="20% - Accent2 7_10-15-10-Stmt AU - Period I - Working 1 0" xfId="789" xr:uid="{00000000-0005-0000-0000-0000CC000000}"/>
    <cellStyle name="20% - Accent2 8" xfId="790" xr:uid="{00000000-0005-0000-0000-0000CD000000}"/>
    <cellStyle name="20% - Accent2 8 2" xfId="791" xr:uid="{00000000-0005-0000-0000-0000CE000000}"/>
    <cellStyle name="20% - Accent2 9" xfId="792" xr:uid="{00000000-0005-0000-0000-0000CF000000}"/>
    <cellStyle name="20% - Accent2 9 2" xfId="793" xr:uid="{00000000-0005-0000-0000-0000D0000000}"/>
    <cellStyle name="20% - Accent3 10" xfId="794" xr:uid="{00000000-0005-0000-0000-0000D1000000}"/>
    <cellStyle name="20% - Accent3 10 2" xfId="795" xr:uid="{00000000-0005-0000-0000-0000D2000000}"/>
    <cellStyle name="20% - Accent3 11" xfId="796" xr:uid="{00000000-0005-0000-0000-0000D3000000}"/>
    <cellStyle name="20% - Accent3 11 2" xfId="797" xr:uid="{00000000-0005-0000-0000-0000D4000000}"/>
    <cellStyle name="20% - Accent3 12" xfId="798" xr:uid="{00000000-0005-0000-0000-0000D5000000}"/>
    <cellStyle name="20% - Accent3 12 2" xfId="799" xr:uid="{00000000-0005-0000-0000-0000D6000000}"/>
    <cellStyle name="20% - Accent3 13" xfId="800" xr:uid="{00000000-0005-0000-0000-0000D7000000}"/>
    <cellStyle name="20% - Accent3 13 2" xfId="801" xr:uid="{00000000-0005-0000-0000-0000D8000000}"/>
    <cellStyle name="20% - Accent3 14" xfId="802" xr:uid="{00000000-0005-0000-0000-0000D9000000}"/>
    <cellStyle name="20% - Accent3 2" xfId="803" xr:uid="{00000000-0005-0000-0000-0000DA000000}"/>
    <cellStyle name="20% - Accent3 2 2" xfId="804" xr:uid="{00000000-0005-0000-0000-0000DB000000}"/>
    <cellStyle name="20% - Accent3 2 2 2" xfId="805" xr:uid="{00000000-0005-0000-0000-0000DC000000}"/>
    <cellStyle name="20% - Accent3 2 3" xfId="806" xr:uid="{00000000-0005-0000-0000-0000DD000000}"/>
    <cellStyle name="20% - Accent3 2 3 2" xfId="807" xr:uid="{00000000-0005-0000-0000-0000DE000000}"/>
    <cellStyle name="20% - Accent3 2 4" xfId="808" xr:uid="{00000000-0005-0000-0000-0000DF000000}"/>
    <cellStyle name="20% - Accent3 2_10-15-10-Stmt AU - Period I - Working 1 0" xfId="809" xr:uid="{00000000-0005-0000-0000-0000E0000000}"/>
    <cellStyle name="20% - Accent3 3" xfId="810" xr:uid="{00000000-0005-0000-0000-0000E1000000}"/>
    <cellStyle name="20% - Accent3 3 2" xfId="811" xr:uid="{00000000-0005-0000-0000-0000E2000000}"/>
    <cellStyle name="20% - Accent3 3 2 2" xfId="812" xr:uid="{00000000-0005-0000-0000-0000E3000000}"/>
    <cellStyle name="20% - Accent3 3 3" xfId="813" xr:uid="{00000000-0005-0000-0000-0000E4000000}"/>
    <cellStyle name="20% - Accent3 3 3 2" xfId="814" xr:uid="{00000000-0005-0000-0000-0000E5000000}"/>
    <cellStyle name="20% - Accent3 3 4" xfId="815" xr:uid="{00000000-0005-0000-0000-0000E6000000}"/>
    <cellStyle name="20% - Accent3 3_10-15-10-Stmt AU - Period I - Working 1 0" xfId="816" xr:uid="{00000000-0005-0000-0000-0000E7000000}"/>
    <cellStyle name="20% - Accent3 4" xfId="817" xr:uid="{00000000-0005-0000-0000-0000E8000000}"/>
    <cellStyle name="20% - Accent3 4 2" xfId="818" xr:uid="{00000000-0005-0000-0000-0000E9000000}"/>
    <cellStyle name="20% - Accent3 4 2 2" xfId="819" xr:uid="{00000000-0005-0000-0000-0000EA000000}"/>
    <cellStyle name="20% - Accent3 4 3" xfId="820" xr:uid="{00000000-0005-0000-0000-0000EB000000}"/>
    <cellStyle name="20% - Accent3 4 3 2" xfId="821" xr:uid="{00000000-0005-0000-0000-0000EC000000}"/>
    <cellStyle name="20% - Accent3 4 4" xfId="822" xr:uid="{00000000-0005-0000-0000-0000ED000000}"/>
    <cellStyle name="20% - Accent3 4_10-15-10-Stmt AU - Period I - Working 1 0" xfId="823" xr:uid="{00000000-0005-0000-0000-0000EE000000}"/>
    <cellStyle name="20% - Accent3 5" xfId="824" xr:uid="{00000000-0005-0000-0000-0000EF000000}"/>
    <cellStyle name="20% - Accent3 5 2" xfId="825" xr:uid="{00000000-0005-0000-0000-0000F0000000}"/>
    <cellStyle name="20% - Accent3 5 2 2" xfId="826" xr:uid="{00000000-0005-0000-0000-0000F1000000}"/>
    <cellStyle name="20% - Accent3 5 3" xfId="827" xr:uid="{00000000-0005-0000-0000-0000F2000000}"/>
    <cellStyle name="20% - Accent3 5 3 2" xfId="828" xr:uid="{00000000-0005-0000-0000-0000F3000000}"/>
    <cellStyle name="20% - Accent3 5 4" xfId="829" xr:uid="{00000000-0005-0000-0000-0000F4000000}"/>
    <cellStyle name="20% - Accent3 5_10-15-10-Stmt AU - Period I - Working 1 0" xfId="830" xr:uid="{00000000-0005-0000-0000-0000F5000000}"/>
    <cellStyle name="20% - Accent3 6" xfId="831" xr:uid="{00000000-0005-0000-0000-0000F6000000}"/>
    <cellStyle name="20% - Accent3 6 2" xfId="832" xr:uid="{00000000-0005-0000-0000-0000F7000000}"/>
    <cellStyle name="20% - Accent3 6 2 2" xfId="833" xr:uid="{00000000-0005-0000-0000-0000F8000000}"/>
    <cellStyle name="20% - Accent3 6 3" xfId="834" xr:uid="{00000000-0005-0000-0000-0000F9000000}"/>
    <cellStyle name="20% - Accent3 6 3 2" xfId="835" xr:uid="{00000000-0005-0000-0000-0000FA000000}"/>
    <cellStyle name="20% - Accent3 6 4" xfId="836" xr:uid="{00000000-0005-0000-0000-0000FB000000}"/>
    <cellStyle name="20% - Accent3 6_10-15-10-Stmt AU - Period I - Working 1 0" xfId="837" xr:uid="{00000000-0005-0000-0000-0000FC000000}"/>
    <cellStyle name="20% - Accent3 7" xfId="838" xr:uid="{00000000-0005-0000-0000-0000FD000000}"/>
    <cellStyle name="20% - Accent3 7 2" xfId="839" xr:uid="{00000000-0005-0000-0000-0000FE000000}"/>
    <cellStyle name="20% - Accent3 7 2 2" xfId="840" xr:uid="{00000000-0005-0000-0000-0000FF000000}"/>
    <cellStyle name="20% - Accent3 7 3" xfId="841" xr:uid="{00000000-0005-0000-0000-000000010000}"/>
    <cellStyle name="20% - Accent3 7 3 2" xfId="842" xr:uid="{00000000-0005-0000-0000-000001010000}"/>
    <cellStyle name="20% - Accent3 7 4" xfId="843" xr:uid="{00000000-0005-0000-0000-000002010000}"/>
    <cellStyle name="20% - Accent3 7_10-15-10-Stmt AU - Period I - Working 1 0" xfId="844" xr:uid="{00000000-0005-0000-0000-000003010000}"/>
    <cellStyle name="20% - Accent3 8" xfId="845" xr:uid="{00000000-0005-0000-0000-000004010000}"/>
    <cellStyle name="20% - Accent3 8 2" xfId="846" xr:uid="{00000000-0005-0000-0000-000005010000}"/>
    <cellStyle name="20% - Accent3 9" xfId="847" xr:uid="{00000000-0005-0000-0000-000006010000}"/>
    <cellStyle name="20% - Accent3 9 2" xfId="848" xr:uid="{00000000-0005-0000-0000-000007010000}"/>
    <cellStyle name="20% - Accent4 10" xfId="849" xr:uid="{00000000-0005-0000-0000-000008010000}"/>
    <cellStyle name="20% - Accent4 10 2" xfId="850" xr:uid="{00000000-0005-0000-0000-000009010000}"/>
    <cellStyle name="20% - Accent4 11" xfId="851" xr:uid="{00000000-0005-0000-0000-00000A010000}"/>
    <cellStyle name="20% - Accent4 11 2" xfId="852" xr:uid="{00000000-0005-0000-0000-00000B010000}"/>
    <cellStyle name="20% - Accent4 12" xfId="853" xr:uid="{00000000-0005-0000-0000-00000C010000}"/>
    <cellStyle name="20% - Accent4 12 2" xfId="854" xr:uid="{00000000-0005-0000-0000-00000D010000}"/>
    <cellStyle name="20% - Accent4 13" xfId="855" xr:uid="{00000000-0005-0000-0000-00000E010000}"/>
    <cellStyle name="20% - Accent4 13 2" xfId="856" xr:uid="{00000000-0005-0000-0000-00000F010000}"/>
    <cellStyle name="20% - Accent4 14" xfId="857" xr:uid="{00000000-0005-0000-0000-000010010000}"/>
    <cellStyle name="20% - Accent4 2" xfId="858" xr:uid="{00000000-0005-0000-0000-000011010000}"/>
    <cellStyle name="20% - Accent4 2 2" xfId="859" xr:uid="{00000000-0005-0000-0000-000012010000}"/>
    <cellStyle name="20% - Accent4 2 2 2" xfId="860" xr:uid="{00000000-0005-0000-0000-000013010000}"/>
    <cellStyle name="20% - Accent4 2 3" xfId="861" xr:uid="{00000000-0005-0000-0000-000014010000}"/>
    <cellStyle name="20% - Accent4 2 3 2" xfId="862" xr:uid="{00000000-0005-0000-0000-000015010000}"/>
    <cellStyle name="20% - Accent4 2 4" xfId="863" xr:uid="{00000000-0005-0000-0000-000016010000}"/>
    <cellStyle name="20% - Accent4 2_10-15-10-Stmt AU - Period I - Working 1 0" xfId="864" xr:uid="{00000000-0005-0000-0000-000017010000}"/>
    <cellStyle name="20% - Accent4 3" xfId="865" xr:uid="{00000000-0005-0000-0000-000018010000}"/>
    <cellStyle name="20% - Accent4 3 2" xfId="866" xr:uid="{00000000-0005-0000-0000-000019010000}"/>
    <cellStyle name="20% - Accent4 3 2 2" xfId="867" xr:uid="{00000000-0005-0000-0000-00001A010000}"/>
    <cellStyle name="20% - Accent4 3 3" xfId="868" xr:uid="{00000000-0005-0000-0000-00001B010000}"/>
    <cellStyle name="20% - Accent4 3 3 2" xfId="869" xr:uid="{00000000-0005-0000-0000-00001C010000}"/>
    <cellStyle name="20% - Accent4 3 4" xfId="870" xr:uid="{00000000-0005-0000-0000-00001D010000}"/>
    <cellStyle name="20% - Accent4 3_10-15-10-Stmt AU - Period I - Working 1 0" xfId="871" xr:uid="{00000000-0005-0000-0000-00001E010000}"/>
    <cellStyle name="20% - Accent4 4" xfId="872" xr:uid="{00000000-0005-0000-0000-00001F010000}"/>
    <cellStyle name="20% - Accent4 4 2" xfId="873" xr:uid="{00000000-0005-0000-0000-000020010000}"/>
    <cellStyle name="20% - Accent4 4 2 2" xfId="874" xr:uid="{00000000-0005-0000-0000-000021010000}"/>
    <cellStyle name="20% - Accent4 4 3" xfId="875" xr:uid="{00000000-0005-0000-0000-000022010000}"/>
    <cellStyle name="20% - Accent4 4 3 2" xfId="876" xr:uid="{00000000-0005-0000-0000-000023010000}"/>
    <cellStyle name="20% - Accent4 4 4" xfId="877" xr:uid="{00000000-0005-0000-0000-000024010000}"/>
    <cellStyle name="20% - Accent4 4_10-15-10-Stmt AU - Period I - Working 1 0" xfId="878" xr:uid="{00000000-0005-0000-0000-000025010000}"/>
    <cellStyle name="20% - Accent4 5" xfId="879" xr:uid="{00000000-0005-0000-0000-000026010000}"/>
    <cellStyle name="20% - Accent4 5 2" xfId="880" xr:uid="{00000000-0005-0000-0000-000027010000}"/>
    <cellStyle name="20% - Accent4 5 2 2" xfId="881" xr:uid="{00000000-0005-0000-0000-000028010000}"/>
    <cellStyle name="20% - Accent4 5 3" xfId="882" xr:uid="{00000000-0005-0000-0000-000029010000}"/>
    <cellStyle name="20% - Accent4 5 3 2" xfId="883" xr:uid="{00000000-0005-0000-0000-00002A010000}"/>
    <cellStyle name="20% - Accent4 5 4" xfId="884" xr:uid="{00000000-0005-0000-0000-00002B010000}"/>
    <cellStyle name="20% - Accent4 5_10-15-10-Stmt AU - Period I - Working 1 0" xfId="885" xr:uid="{00000000-0005-0000-0000-00002C010000}"/>
    <cellStyle name="20% - Accent4 6" xfId="886" xr:uid="{00000000-0005-0000-0000-00002D010000}"/>
    <cellStyle name="20% - Accent4 6 2" xfId="887" xr:uid="{00000000-0005-0000-0000-00002E010000}"/>
    <cellStyle name="20% - Accent4 6 2 2" xfId="888" xr:uid="{00000000-0005-0000-0000-00002F010000}"/>
    <cellStyle name="20% - Accent4 6 3" xfId="889" xr:uid="{00000000-0005-0000-0000-000030010000}"/>
    <cellStyle name="20% - Accent4 6 3 2" xfId="890" xr:uid="{00000000-0005-0000-0000-000031010000}"/>
    <cellStyle name="20% - Accent4 6 4" xfId="891" xr:uid="{00000000-0005-0000-0000-000032010000}"/>
    <cellStyle name="20% - Accent4 6_10-15-10-Stmt AU - Period I - Working 1 0" xfId="892" xr:uid="{00000000-0005-0000-0000-000033010000}"/>
    <cellStyle name="20% - Accent4 7" xfId="893" xr:uid="{00000000-0005-0000-0000-000034010000}"/>
    <cellStyle name="20% - Accent4 7 2" xfId="894" xr:uid="{00000000-0005-0000-0000-000035010000}"/>
    <cellStyle name="20% - Accent4 7 2 2" xfId="895" xr:uid="{00000000-0005-0000-0000-000036010000}"/>
    <cellStyle name="20% - Accent4 7 3" xfId="896" xr:uid="{00000000-0005-0000-0000-000037010000}"/>
    <cellStyle name="20% - Accent4 7 3 2" xfId="897" xr:uid="{00000000-0005-0000-0000-000038010000}"/>
    <cellStyle name="20% - Accent4 7 4" xfId="898" xr:uid="{00000000-0005-0000-0000-000039010000}"/>
    <cellStyle name="20% - Accent4 7_10-15-10-Stmt AU - Period I - Working 1 0" xfId="899" xr:uid="{00000000-0005-0000-0000-00003A010000}"/>
    <cellStyle name="20% - Accent4 8" xfId="900" xr:uid="{00000000-0005-0000-0000-00003B010000}"/>
    <cellStyle name="20% - Accent4 8 2" xfId="901" xr:uid="{00000000-0005-0000-0000-00003C010000}"/>
    <cellStyle name="20% - Accent4 9" xfId="902" xr:uid="{00000000-0005-0000-0000-00003D010000}"/>
    <cellStyle name="20% - Accent4 9 2" xfId="903" xr:uid="{00000000-0005-0000-0000-00003E010000}"/>
    <cellStyle name="20% - Accent5 10" xfId="904" xr:uid="{00000000-0005-0000-0000-00003F010000}"/>
    <cellStyle name="20% - Accent5 10 2" xfId="905" xr:uid="{00000000-0005-0000-0000-000040010000}"/>
    <cellStyle name="20% - Accent5 11" xfId="906" xr:uid="{00000000-0005-0000-0000-000041010000}"/>
    <cellStyle name="20% - Accent5 11 2" xfId="907" xr:uid="{00000000-0005-0000-0000-000042010000}"/>
    <cellStyle name="20% - Accent5 12" xfId="908" xr:uid="{00000000-0005-0000-0000-000043010000}"/>
    <cellStyle name="20% - Accent5 12 2" xfId="909" xr:uid="{00000000-0005-0000-0000-000044010000}"/>
    <cellStyle name="20% - Accent5 13" xfId="910" xr:uid="{00000000-0005-0000-0000-000045010000}"/>
    <cellStyle name="20% - Accent5 13 2" xfId="911" xr:uid="{00000000-0005-0000-0000-000046010000}"/>
    <cellStyle name="20% - Accent5 14" xfId="912" xr:uid="{00000000-0005-0000-0000-000047010000}"/>
    <cellStyle name="20% - Accent5 2" xfId="913" xr:uid="{00000000-0005-0000-0000-000048010000}"/>
    <cellStyle name="20% - Accent5 2 2" xfId="914" xr:uid="{00000000-0005-0000-0000-000049010000}"/>
    <cellStyle name="20% - Accent5 2 2 2" xfId="915" xr:uid="{00000000-0005-0000-0000-00004A010000}"/>
    <cellStyle name="20% - Accent5 2 3" xfId="916" xr:uid="{00000000-0005-0000-0000-00004B010000}"/>
    <cellStyle name="20% - Accent5 2 3 2" xfId="917" xr:uid="{00000000-0005-0000-0000-00004C010000}"/>
    <cellStyle name="20% - Accent5 2 4" xfId="918" xr:uid="{00000000-0005-0000-0000-00004D010000}"/>
    <cellStyle name="20% - Accent5 2_10-15-10-Stmt AU - Period I - Working 1 0" xfId="919" xr:uid="{00000000-0005-0000-0000-00004E010000}"/>
    <cellStyle name="20% - Accent5 3" xfId="920" xr:uid="{00000000-0005-0000-0000-00004F010000}"/>
    <cellStyle name="20% - Accent5 3 2" xfId="921" xr:uid="{00000000-0005-0000-0000-000050010000}"/>
    <cellStyle name="20% - Accent5 3 2 2" xfId="922" xr:uid="{00000000-0005-0000-0000-000051010000}"/>
    <cellStyle name="20% - Accent5 3 3" xfId="923" xr:uid="{00000000-0005-0000-0000-000052010000}"/>
    <cellStyle name="20% - Accent5 3 3 2" xfId="924" xr:uid="{00000000-0005-0000-0000-000053010000}"/>
    <cellStyle name="20% - Accent5 3 4" xfId="925" xr:uid="{00000000-0005-0000-0000-000054010000}"/>
    <cellStyle name="20% - Accent5 3_10-15-10-Stmt AU - Period I - Working 1 0" xfId="926" xr:uid="{00000000-0005-0000-0000-000055010000}"/>
    <cellStyle name="20% - Accent5 4" xfId="927" xr:uid="{00000000-0005-0000-0000-000056010000}"/>
    <cellStyle name="20% - Accent5 4 2" xfId="928" xr:uid="{00000000-0005-0000-0000-000057010000}"/>
    <cellStyle name="20% - Accent5 4 2 2" xfId="929" xr:uid="{00000000-0005-0000-0000-000058010000}"/>
    <cellStyle name="20% - Accent5 4 3" xfId="930" xr:uid="{00000000-0005-0000-0000-000059010000}"/>
    <cellStyle name="20% - Accent5 4 3 2" xfId="931" xr:uid="{00000000-0005-0000-0000-00005A010000}"/>
    <cellStyle name="20% - Accent5 4 4" xfId="932" xr:uid="{00000000-0005-0000-0000-00005B010000}"/>
    <cellStyle name="20% - Accent5 4_10-15-10-Stmt AU - Period I - Working 1 0" xfId="933" xr:uid="{00000000-0005-0000-0000-00005C010000}"/>
    <cellStyle name="20% - Accent5 5" xfId="934" xr:uid="{00000000-0005-0000-0000-00005D010000}"/>
    <cellStyle name="20% - Accent5 5 2" xfId="935" xr:uid="{00000000-0005-0000-0000-00005E010000}"/>
    <cellStyle name="20% - Accent5 5 2 2" xfId="936" xr:uid="{00000000-0005-0000-0000-00005F010000}"/>
    <cellStyle name="20% - Accent5 5 3" xfId="937" xr:uid="{00000000-0005-0000-0000-000060010000}"/>
    <cellStyle name="20% - Accent5 5 3 2" xfId="938" xr:uid="{00000000-0005-0000-0000-000061010000}"/>
    <cellStyle name="20% - Accent5 5 4" xfId="939" xr:uid="{00000000-0005-0000-0000-000062010000}"/>
    <cellStyle name="20% - Accent5 5_10-15-10-Stmt AU - Period I - Working 1 0" xfId="940" xr:uid="{00000000-0005-0000-0000-000063010000}"/>
    <cellStyle name="20% - Accent5 6" xfId="941" xr:uid="{00000000-0005-0000-0000-000064010000}"/>
    <cellStyle name="20% - Accent5 6 2" xfId="942" xr:uid="{00000000-0005-0000-0000-000065010000}"/>
    <cellStyle name="20% - Accent5 6 2 2" xfId="943" xr:uid="{00000000-0005-0000-0000-000066010000}"/>
    <cellStyle name="20% - Accent5 6 3" xfId="944" xr:uid="{00000000-0005-0000-0000-000067010000}"/>
    <cellStyle name="20% - Accent5 6 3 2" xfId="945" xr:uid="{00000000-0005-0000-0000-000068010000}"/>
    <cellStyle name="20% - Accent5 6 4" xfId="946" xr:uid="{00000000-0005-0000-0000-000069010000}"/>
    <cellStyle name="20% - Accent5 6_10-15-10-Stmt AU - Period I - Working 1 0" xfId="947" xr:uid="{00000000-0005-0000-0000-00006A010000}"/>
    <cellStyle name="20% - Accent5 7" xfId="948" xr:uid="{00000000-0005-0000-0000-00006B010000}"/>
    <cellStyle name="20% - Accent5 7 2" xfId="949" xr:uid="{00000000-0005-0000-0000-00006C010000}"/>
    <cellStyle name="20% - Accent5 7 2 2" xfId="950" xr:uid="{00000000-0005-0000-0000-00006D010000}"/>
    <cellStyle name="20% - Accent5 7 3" xfId="951" xr:uid="{00000000-0005-0000-0000-00006E010000}"/>
    <cellStyle name="20% - Accent5 7 3 2" xfId="952" xr:uid="{00000000-0005-0000-0000-00006F010000}"/>
    <cellStyle name="20% - Accent5 7 4" xfId="953" xr:uid="{00000000-0005-0000-0000-000070010000}"/>
    <cellStyle name="20% - Accent5 7_10-15-10-Stmt AU - Period I - Working 1 0" xfId="954" xr:uid="{00000000-0005-0000-0000-000071010000}"/>
    <cellStyle name="20% - Accent5 8" xfId="955" xr:uid="{00000000-0005-0000-0000-000072010000}"/>
    <cellStyle name="20% - Accent5 8 2" xfId="956" xr:uid="{00000000-0005-0000-0000-000073010000}"/>
    <cellStyle name="20% - Accent5 9" xfId="957" xr:uid="{00000000-0005-0000-0000-000074010000}"/>
    <cellStyle name="20% - Accent5 9 2" xfId="958" xr:uid="{00000000-0005-0000-0000-000075010000}"/>
    <cellStyle name="20% - Accent6 10" xfId="959" xr:uid="{00000000-0005-0000-0000-000076010000}"/>
    <cellStyle name="20% - Accent6 10 2" xfId="960" xr:uid="{00000000-0005-0000-0000-000077010000}"/>
    <cellStyle name="20% - Accent6 11" xfId="961" xr:uid="{00000000-0005-0000-0000-000078010000}"/>
    <cellStyle name="20% - Accent6 11 2" xfId="962" xr:uid="{00000000-0005-0000-0000-000079010000}"/>
    <cellStyle name="20% - Accent6 12" xfId="963" xr:uid="{00000000-0005-0000-0000-00007A010000}"/>
    <cellStyle name="20% - Accent6 12 2" xfId="964" xr:uid="{00000000-0005-0000-0000-00007B010000}"/>
    <cellStyle name="20% - Accent6 13" xfId="965" xr:uid="{00000000-0005-0000-0000-00007C010000}"/>
    <cellStyle name="20% - Accent6 13 2" xfId="966" xr:uid="{00000000-0005-0000-0000-00007D010000}"/>
    <cellStyle name="20% - Accent6 14" xfId="967" xr:uid="{00000000-0005-0000-0000-00007E010000}"/>
    <cellStyle name="20% - Accent6 2" xfId="968" xr:uid="{00000000-0005-0000-0000-00007F010000}"/>
    <cellStyle name="20% - Accent6 2 2" xfId="969" xr:uid="{00000000-0005-0000-0000-000080010000}"/>
    <cellStyle name="20% - Accent6 2 2 2" xfId="970" xr:uid="{00000000-0005-0000-0000-000081010000}"/>
    <cellStyle name="20% - Accent6 2 3" xfId="971" xr:uid="{00000000-0005-0000-0000-000082010000}"/>
    <cellStyle name="20% - Accent6 2 3 2" xfId="972" xr:uid="{00000000-0005-0000-0000-000083010000}"/>
    <cellStyle name="20% - Accent6 2 4" xfId="973" xr:uid="{00000000-0005-0000-0000-000084010000}"/>
    <cellStyle name="20% - Accent6 2_10-15-10-Stmt AU - Period I - Working 1 0" xfId="974" xr:uid="{00000000-0005-0000-0000-000085010000}"/>
    <cellStyle name="20% - Accent6 3" xfId="975" xr:uid="{00000000-0005-0000-0000-000086010000}"/>
    <cellStyle name="20% - Accent6 3 2" xfId="976" xr:uid="{00000000-0005-0000-0000-000087010000}"/>
    <cellStyle name="20% - Accent6 3 2 2" xfId="977" xr:uid="{00000000-0005-0000-0000-000088010000}"/>
    <cellStyle name="20% - Accent6 3 3" xfId="978" xr:uid="{00000000-0005-0000-0000-000089010000}"/>
    <cellStyle name="20% - Accent6 3 3 2" xfId="979" xr:uid="{00000000-0005-0000-0000-00008A010000}"/>
    <cellStyle name="20% - Accent6 3 4" xfId="980" xr:uid="{00000000-0005-0000-0000-00008B010000}"/>
    <cellStyle name="20% - Accent6 3_10-15-10-Stmt AU - Period I - Working 1 0" xfId="981" xr:uid="{00000000-0005-0000-0000-00008C010000}"/>
    <cellStyle name="20% - Accent6 4" xfId="982" xr:uid="{00000000-0005-0000-0000-00008D010000}"/>
    <cellStyle name="20% - Accent6 4 2" xfId="983" xr:uid="{00000000-0005-0000-0000-00008E010000}"/>
    <cellStyle name="20% - Accent6 4 2 2" xfId="984" xr:uid="{00000000-0005-0000-0000-00008F010000}"/>
    <cellStyle name="20% - Accent6 4 3" xfId="985" xr:uid="{00000000-0005-0000-0000-000090010000}"/>
    <cellStyle name="20% - Accent6 4 3 2" xfId="986" xr:uid="{00000000-0005-0000-0000-000091010000}"/>
    <cellStyle name="20% - Accent6 4 4" xfId="987" xr:uid="{00000000-0005-0000-0000-000092010000}"/>
    <cellStyle name="20% - Accent6 4_10-15-10-Stmt AU - Period I - Working 1 0" xfId="988" xr:uid="{00000000-0005-0000-0000-000093010000}"/>
    <cellStyle name="20% - Accent6 5" xfId="989" xr:uid="{00000000-0005-0000-0000-000094010000}"/>
    <cellStyle name="20% - Accent6 5 2" xfId="990" xr:uid="{00000000-0005-0000-0000-000095010000}"/>
    <cellStyle name="20% - Accent6 5 2 2" xfId="991" xr:uid="{00000000-0005-0000-0000-000096010000}"/>
    <cellStyle name="20% - Accent6 5 3" xfId="992" xr:uid="{00000000-0005-0000-0000-000097010000}"/>
    <cellStyle name="20% - Accent6 5 3 2" xfId="993" xr:uid="{00000000-0005-0000-0000-000098010000}"/>
    <cellStyle name="20% - Accent6 5 4" xfId="994" xr:uid="{00000000-0005-0000-0000-000099010000}"/>
    <cellStyle name="20% - Accent6 5_10-15-10-Stmt AU - Period I - Working 1 0" xfId="995" xr:uid="{00000000-0005-0000-0000-00009A010000}"/>
    <cellStyle name="20% - Accent6 6" xfId="996" xr:uid="{00000000-0005-0000-0000-00009B010000}"/>
    <cellStyle name="20% - Accent6 6 2" xfId="997" xr:uid="{00000000-0005-0000-0000-00009C010000}"/>
    <cellStyle name="20% - Accent6 6 2 2" xfId="998" xr:uid="{00000000-0005-0000-0000-00009D010000}"/>
    <cellStyle name="20% - Accent6 6 3" xfId="999" xr:uid="{00000000-0005-0000-0000-00009E010000}"/>
    <cellStyle name="20% - Accent6 6 3 2" xfId="1000" xr:uid="{00000000-0005-0000-0000-00009F010000}"/>
    <cellStyle name="20% - Accent6 6 4" xfId="1001" xr:uid="{00000000-0005-0000-0000-0000A0010000}"/>
    <cellStyle name="20% - Accent6 6_10-15-10-Stmt AU - Period I - Working 1 0" xfId="1002" xr:uid="{00000000-0005-0000-0000-0000A1010000}"/>
    <cellStyle name="20% - Accent6 7" xfId="1003" xr:uid="{00000000-0005-0000-0000-0000A2010000}"/>
    <cellStyle name="20% - Accent6 7 2" xfId="1004" xr:uid="{00000000-0005-0000-0000-0000A3010000}"/>
    <cellStyle name="20% - Accent6 7 2 2" xfId="1005" xr:uid="{00000000-0005-0000-0000-0000A4010000}"/>
    <cellStyle name="20% - Accent6 7 3" xfId="1006" xr:uid="{00000000-0005-0000-0000-0000A5010000}"/>
    <cellStyle name="20% - Accent6 7 3 2" xfId="1007" xr:uid="{00000000-0005-0000-0000-0000A6010000}"/>
    <cellStyle name="20% - Accent6 7 4" xfId="1008" xr:uid="{00000000-0005-0000-0000-0000A7010000}"/>
    <cellStyle name="20% - Accent6 7_10-15-10-Stmt AU - Period I - Working 1 0" xfId="1009" xr:uid="{00000000-0005-0000-0000-0000A8010000}"/>
    <cellStyle name="20% - Accent6 8" xfId="1010" xr:uid="{00000000-0005-0000-0000-0000A9010000}"/>
    <cellStyle name="20% - Accent6 8 2" xfId="1011" xr:uid="{00000000-0005-0000-0000-0000AA010000}"/>
    <cellStyle name="20% - Accent6 9" xfId="1012" xr:uid="{00000000-0005-0000-0000-0000AB010000}"/>
    <cellStyle name="20% - Accent6 9 2" xfId="1013" xr:uid="{00000000-0005-0000-0000-0000AC010000}"/>
    <cellStyle name="2DP" xfId="179" xr:uid="{00000000-0005-0000-0000-0000AD010000}"/>
    <cellStyle name="2DP bold" xfId="180" xr:uid="{00000000-0005-0000-0000-0000AE010000}"/>
    <cellStyle name="3DP" xfId="181" xr:uid="{00000000-0005-0000-0000-0000AF010000}"/>
    <cellStyle name="40% - Accent1 10" xfId="1014" xr:uid="{00000000-0005-0000-0000-0000B0010000}"/>
    <cellStyle name="40% - Accent1 10 2" xfId="1015" xr:uid="{00000000-0005-0000-0000-0000B1010000}"/>
    <cellStyle name="40% - Accent1 11" xfId="1016" xr:uid="{00000000-0005-0000-0000-0000B2010000}"/>
    <cellStyle name="40% - Accent1 11 2" xfId="1017" xr:uid="{00000000-0005-0000-0000-0000B3010000}"/>
    <cellStyle name="40% - Accent1 12" xfId="1018" xr:uid="{00000000-0005-0000-0000-0000B4010000}"/>
    <cellStyle name="40% - Accent1 12 2" xfId="1019" xr:uid="{00000000-0005-0000-0000-0000B5010000}"/>
    <cellStyle name="40% - Accent1 13" xfId="1020" xr:uid="{00000000-0005-0000-0000-0000B6010000}"/>
    <cellStyle name="40% - Accent1 13 2" xfId="1021" xr:uid="{00000000-0005-0000-0000-0000B7010000}"/>
    <cellStyle name="40% - Accent1 14" xfId="1022" xr:uid="{00000000-0005-0000-0000-0000B8010000}"/>
    <cellStyle name="40% - Accent1 2" xfId="1023" xr:uid="{00000000-0005-0000-0000-0000B9010000}"/>
    <cellStyle name="40% - Accent1 2 2" xfId="1024" xr:uid="{00000000-0005-0000-0000-0000BA010000}"/>
    <cellStyle name="40% - Accent1 2 2 2" xfId="1025" xr:uid="{00000000-0005-0000-0000-0000BB010000}"/>
    <cellStyle name="40% - Accent1 2 3" xfId="1026" xr:uid="{00000000-0005-0000-0000-0000BC010000}"/>
    <cellStyle name="40% - Accent1 2 3 2" xfId="1027" xr:uid="{00000000-0005-0000-0000-0000BD010000}"/>
    <cellStyle name="40% - Accent1 2 4" xfId="1028" xr:uid="{00000000-0005-0000-0000-0000BE010000}"/>
    <cellStyle name="40% - Accent1 2_10-15-10-Stmt AU - Period I - Working 1 0" xfId="1029" xr:uid="{00000000-0005-0000-0000-0000BF010000}"/>
    <cellStyle name="40% - Accent1 3" xfId="1030" xr:uid="{00000000-0005-0000-0000-0000C0010000}"/>
    <cellStyle name="40% - Accent1 3 2" xfId="1031" xr:uid="{00000000-0005-0000-0000-0000C1010000}"/>
    <cellStyle name="40% - Accent1 3 2 2" xfId="1032" xr:uid="{00000000-0005-0000-0000-0000C2010000}"/>
    <cellStyle name="40% - Accent1 3 3" xfId="1033" xr:uid="{00000000-0005-0000-0000-0000C3010000}"/>
    <cellStyle name="40% - Accent1 3 3 2" xfId="1034" xr:uid="{00000000-0005-0000-0000-0000C4010000}"/>
    <cellStyle name="40% - Accent1 3 4" xfId="1035" xr:uid="{00000000-0005-0000-0000-0000C5010000}"/>
    <cellStyle name="40% - Accent1 3_10-15-10-Stmt AU - Period I - Working 1 0" xfId="1036" xr:uid="{00000000-0005-0000-0000-0000C6010000}"/>
    <cellStyle name="40% - Accent1 4" xfId="1037" xr:uid="{00000000-0005-0000-0000-0000C7010000}"/>
    <cellStyle name="40% - Accent1 4 2" xfId="1038" xr:uid="{00000000-0005-0000-0000-0000C8010000}"/>
    <cellStyle name="40% - Accent1 4 2 2" xfId="1039" xr:uid="{00000000-0005-0000-0000-0000C9010000}"/>
    <cellStyle name="40% - Accent1 4 3" xfId="1040" xr:uid="{00000000-0005-0000-0000-0000CA010000}"/>
    <cellStyle name="40% - Accent1 4 3 2" xfId="1041" xr:uid="{00000000-0005-0000-0000-0000CB010000}"/>
    <cellStyle name="40% - Accent1 4 4" xfId="1042" xr:uid="{00000000-0005-0000-0000-0000CC010000}"/>
    <cellStyle name="40% - Accent1 4_10-15-10-Stmt AU - Period I - Working 1 0" xfId="1043" xr:uid="{00000000-0005-0000-0000-0000CD010000}"/>
    <cellStyle name="40% - Accent1 5" xfId="1044" xr:uid="{00000000-0005-0000-0000-0000CE010000}"/>
    <cellStyle name="40% - Accent1 5 2" xfId="1045" xr:uid="{00000000-0005-0000-0000-0000CF010000}"/>
    <cellStyle name="40% - Accent1 5 2 2" xfId="1046" xr:uid="{00000000-0005-0000-0000-0000D0010000}"/>
    <cellStyle name="40% - Accent1 5 3" xfId="1047" xr:uid="{00000000-0005-0000-0000-0000D1010000}"/>
    <cellStyle name="40% - Accent1 5 3 2" xfId="1048" xr:uid="{00000000-0005-0000-0000-0000D2010000}"/>
    <cellStyle name="40% - Accent1 5 4" xfId="1049" xr:uid="{00000000-0005-0000-0000-0000D3010000}"/>
    <cellStyle name="40% - Accent1 5_10-15-10-Stmt AU - Period I - Working 1 0" xfId="1050" xr:uid="{00000000-0005-0000-0000-0000D4010000}"/>
    <cellStyle name="40% - Accent1 6" xfId="1051" xr:uid="{00000000-0005-0000-0000-0000D5010000}"/>
    <cellStyle name="40% - Accent1 6 2" xfId="1052" xr:uid="{00000000-0005-0000-0000-0000D6010000}"/>
    <cellStyle name="40% - Accent1 6 2 2" xfId="1053" xr:uid="{00000000-0005-0000-0000-0000D7010000}"/>
    <cellStyle name="40% - Accent1 6 3" xfId="1054" xr:uid="{00000000-0005-0000-0000-0000D8010000}"/>
    <cellStyle name="40% - Accent1 6 3 2" xfId="1055" xr:uid="{00000000-0005-0000-0000-0000D9010000}"/>
    <cellStyle name="40% - Accent1 6 4" xfId="1056" xr:uid="{00000000-0005-0000-0000-0000DA010000}"/>
    <cellStyle name="40% - Accent1 6_10-15-10-Stmt AU - Period I - Working 1 0" xfId="1057" xr:uid="{00000000-0005-0000-0000-0000DB010000}"/>
    <cellStyle name="40% - Accent1 7" xfId="1058" xr:uid="{00000000-0005-0000-0000-0000DC010000}"/>
    <cellStyle name="40% - Accent1 7 2" xfId="1059" xr:uid="{00000000-0005-0000-0000-0000DD010000}"/>
    <cellStyle name="40% - Accent1 7 2 2" xfId="1060" xr:uid="{00000000-0005-0000-0000-0000DE010000}"/>
    <cellStyle name="40% - Accent1 7 3" xfId="1061" xr:uid="{00000000-0005-0000-0000-0000DF010000}"/>
    <cellStyle name="40% - Accent1 7 3 2" xfId="1062" xr:uid="{00000000-0005-0000-0000-0000E0010000}"/>
    <cellStyle name="40% - Accent1 7 4" xfId="1063" xr:uid="{00000000-0005-0000-0000-0000E1010000}"/>
    <cellStyle name="40% - Accent1 7_10-15-10-Stmt AU - Period I - Working 1 0" xfId="1064" xr:uid="{00000000-0005-0000-0000-0000E2010000}"/>
    <cellStyle name="40% - Accent1 8" xfId="1065" xr:uid="{00000000-0005-0000-0000-0000E3010000}"/>
    <cellStyle name="40% - Accent1 8 2" xfId="1066" xr:uid="{00000000-0005-0000-0000-0000E4010000}"/>
    <cellStyle name="40% - Accent1 9" xfId="1067" xr:uid="{00000000-0005-0000-0000-0000E5010000}"/>
    <cellStyle name="40% - Accent1 9 2" xfId="1068" xr:uid="{00000000-0005-0000-0000-0000E6010000}"/>
    <cellStyle name="40% - Accent2 10" xfId="1069" xr:uid="{00000000-0005-0000-0000-0000E7010000}"/>
    <cellStyle name="40% - Accent2 10 2" xfId="1070" xr:uid="{00000000-0005-0000-0000-0000E8010000}"/>
    <cellStyle name="40% - Accent2 11" xfId="1071" xr:uid="{00000000-0005-0000-0000-0000E9010000}"/>
    <cellStyle name="40% - Accent2 11 2" xfId="1072" xr:uid="{00000000-0005-0000-0000-0000EA010000}"/>
    <cellStyle name="40% - Accent2 12" xfId="1073" xr:uid="{00000000-0005-0000-0000-0000EB010000}"/>
    <cellStyle name="40% - Accent2 12 2" xfId="1074" xr:uid="{00000000-0005-0000-0000-0000EC010000}"/>
    <cellStyle name="40% - Accent2 13" xfId="1075" xr:uid="{00000000-0005-0000-0000-0000ED010000}"/>
    <cellStyle name="40% - Accent2 13 2" xfId="1076" xr:uid="{00000000-0005-0000-0000-0000EE010000}"/>
    <cellStyle name="40% - Accent2 14" xfId="1077" xr:uid="{00000000-0005-0000-0000-0000EF010000}"/>
    <cellStyle name="40% - Accent2 2" xfId="1078" xr:uid="{00000000-0005-0000-0000-0000F0010000}"/>
    <cellStyle name="40% - Accent2 2 2" xfId="1079" xr:uid="{00000000-0005-0000-0000-0000F1010000}"/>
    <cellStyle name="40% - Accent2 2 2 2" xfId="1080" xr:uid="{00000000-0005-0000-0000-0000F2010000}"/>
    <cellStyle name="40% - Accent2 2 3" xfId="1081" xr:uid="{00000000-0005-0000-0000-0000F3010000}"/>
    <cellStyle name="40% - Accent2 2 3 2" xfId="1082" xr:uid="{00000000-0005-0000-0000-0000F4010000}"/>
    <cellStyle name="40% - Accent2 2 4" xfId="1083" xr:uid="{00000000-0005-0000-0000-0000F5010000}"/>
    <cellStyle name="40% - Accent2 2_10-15-10-Stmt AU - Period I - Working 1 0" xfId="1084" xr:uid="{00000000-0005-0000-0000-0000F6010000}"/>
    <cellStyle name="40% - Accent2 3" xfId="1085" xr:uid="{00000000-0005-0000-0000-0000F7010000}"/>
    <cellStyle name="40% - Accent2 3 2" xfId="1086" xr:uid="{00000000-0005-0000-0000-0000F8010000}"/>
    <cellStyle name="40% - Accent2 3 2 2" xfId="1087" xr:uid="{00000000-0005-0000-0000-0000F9010000}"/>
    <cellStyle name="40% - Accent2 3 3" xfId="1088" xr:uid="{00000000-0005-0000-0000-0000FA010000}"/>
    <cellStyle name="40% - Accent2 3 3 2" xfId="1089" xr:uid="{00000000-0005-0000-0000-0000FB010000}"/>
    <cellStyle name="40% - Accent2 3 4" xfId="1090" xr:uid="{00000000-0005-0000-0000-0000FC010000}"/>
    <cellStyle name="40% - Accent2 3_10-15-10-Stmt AU - Period I - Working 1 0" xfId="1091" xr:uid="{00000000-0005-0000-0000-0000FD010000}"/>
    <cellStyle name="40% - Accent2 4" xfId="1092" xr:uid="{00000000-0005-0000-0000-0000FE010000}"/>
    <cellStyle name="40% - Accent2 4 2" xfId="1093" xr:uid="{00000000-0005-0000-0000-0000FF010000}"/>
    <cellStyle name="40% - Accent2 4 2 2" xfId="1094" xr:uid="{00000000-0005-0000-0000-000000020000}"/>
    <cellStyle name="40% - Accent2 4 3" xfId="1095" xr:uid="{00000000-0005-0000-0000-000001020000}"/>
    <cellStyle name="40% - Accent2 4 3 2" xfId="1096" xr:uid="{00000000-0005-0000-0000-000002020000}"/>
    <cellStyle name="40% - Accent2 4 4" xfId="1097" xr:uid="{00000000-0005-0000-0000-000003020000}"/>
    <cellStyle name="40% - Accent2 4_10-15-10-Stmt AU - Period I - Working 1 0" xfId="1098" xr:uid="{00000000-0005-0000-0000-000004020000}"/>
    <cellStyle name="40% - Accent2 5" xfId="1099" xr:uid="{00000000-0005-0000-0000-000005020000}"/>
    <cellStyle name="40% - Accent2 5 2" xfId="1100" xr:uid="{00000000-0005-0000-0000-000006020000}"/>
    <cellStyle name="40% - Accent2 5 2 2" xfId="1101" xr:uid="{00000000-0005-0000-0000-000007020000}"/>
    <cellStyle name="40% - Accent2 5 3" xfId="1102" xr:uid="{00000000-0005-0000-0000-000008020000}"/>
    <cellStyle name="40% - Accent2 5 3 2" xfId="1103" xr:uid="{00000000-0005-0000-0000-000009020000}"/>
    <cellStyle name="40% - Accent2 5 4" xfId="1104" xr:uid="{00000000-0005-0000-0000-00000A020000}"/>
    <cellStyle name="40% - Accent2 5_10-15-10-Stmt AU - Period I - Working 1 0" xfId="1105" xr:uid="{00000000-0005-0000-0000-00000B020000}"/>
    <cellStyle name="40% - Accent2 6" xfId="1106" xr:uid="{00000000-0005-0000-0000-00000C020000}"/>
    <cellStyle name="40% - Accent2 6 2" xfId="1107" xr:uid="{00000000-0005-0000-0000-00000D020000}"/>
    <cellStyle name="40% - Accent2 6 2 2" xfId="1108" xr:uid="{00000000-0005-0000-0000-00000E020000}"/>
    <cellStyle name="40% - Accent2 6 3" xfId="1109" xr:uid="{00000000-0005-0000-0000-00000F020000}"/>
    <cellStyle name="40% - Accent2 6 3 2" xfId="1110" xr:uid="{00000000-0005-0000-0000-000010020000}"/>
    <cellStyle name="40% - Accent2 6 4" xfId="1111" xr:uid="{00000000-0005-0000-0000-000011020000}"/>
    <cellStyle name="40% - Accent2 6_10-15-10-Stmt AU - Period I - Working 1 0" xfId="1112" xr:uid="{00000000-0005-0000-0000-000012020000}"/>
    <cellStyle name="40% - Accent2 7" xfId="1113" xr:uid="{00000000-0005-0000-0000-000013020000}"/>
    <cellStyle name="40% - Accent2 7 2" xfId="1114" xr:uid="{00000000-0005-0000-0000-000014020000}"/>
    <cellStyle name="40% - Accent2 7 2 2" xfId="1115" xr:uid="{00000000-0005-0000-0000-000015020000}"/>
    <cellStyle name="40% - Accent2 7 3" xfId="1116" xr:uid="{00000000-0005-0000-0000-000016020000}"/>
    <cellStyle name="40% - Accent2 7 3 2" xfId="1117" xr:uid="{00000000-0005-0000-0000-000017020000}"/>
    <cellStyle name="40% - Accent2 7 4" xfId="1118" xr:uid="{00000000-0005-0000-0000-000018020000}"/>
    <cellStyle name="40% - Accent2 7_10-15-10-Stmt AU - Period I - Working 1 0" xfId="1119" xr:uid="{00000000-0005-0000-0000-000019020000}"/>
    <cellStyle name="40% - Accent2 8" xfId="1120" xr:uid="{00000000-0005-0000-0000-00001A020000}"/>
    <cellStyle name="40% - Accent2 8 2" xfId="1121" xr:uid="{00000000-0005-0000-0000-00001B020000}"/>
    <cellStyle name="40% - Accent2 9" xfId="1122" xr:uid="{00000000-0005-0000-0000-00001C020000}"/>
    <cellStyle name="40% - Accent2 9 2" xfId="1123" xr:uid="{00000000-0005-0000-0000-00001D020000}"/>
    <cellStyle name="40% - Accent3 10" xfId="1124" xr:uid="{00000000-0005-0000-0000-00001E020000}"/>
    <cellStyle name="40% - Accent3 10 2" xfId="1125" xr:uid="{00000000-0005-0000-0000-00001F020000}"/>
    <cellStyle name="40% - Accent3 11" xfId="1126" xr:uid="{00000000-0005-0000-0000-000020020000}"/>
    <cellStyle name="40% - Accent3 11 2" xfId="1127" xr:uid="{00000000-0005-0000-0000-000021020000}"/>
    <cellStyle name="40% - Accent3 12" xfId="1128" xr:uid="{00000000-0005-0000-0000-000022020000}"/>
    <cellStyle name="40% - Accent3 12 2" xfId="1129" xr:uid="{00000000-0005-0000-0000-000023020000}"/>
    <cellStyle name="40% - Accent3 13" xfId="1130" xr:uid="{00000000-0005-0000-0000-000024020000}"/>
    <cellStyle name="40% - Accent3 13 2" xfId="1131" xr:uid="{00000000-0005-0000-0000-000025020000}"/>
    <cellStyle name="40% - Accent3 14" xfId="1132" xr:uid="{00000000-0005-0000-0000-000026020000}"/>
    <cellStyle name="40% - Accent3 2" xfId="1133" xr:uid="{00000000-0005-0000-0000-000027020000}"/>
    <cellStyle name="40% - Accent3 2 2" xfId="1134" xr:uid="{00000000-0005-0000-0000-000028020000}"/>
    <cellStyle name="40% - Accent3 2 2 2" xfId="1135" xr:uid="{00000000-0005-0000-0000-000029020000}"/>
    <cellStyle name="40% - Accent3 2 3" xfId="1136" xr:uid="{00000000-0005-0000-0000-00002A020000}"/>
    <cellStyle name="40% - Accent3 2 3 2" xfId="1137" xr:uid="{00000000-0005-0000-0000-00002B020000}"/>
    <cellStyle name="40% - Accent3 2 4" xfId="1138" xr:uid="{00000000-0005-0000-0000-00002C020000}"/>
    <cellStyle name="40% - Accent3 2_10-15-10-Stmt AU - Period I - Working 1 0" xfId="1139" xr:uid="{00000000-0005-0000-0000-00002D020000}"/>
    <cellStyle name="40% - Accent3 3" xfId="1140" xr:uid="{00000000-0005-0000-0000-00002E020000}"/>
    <cellStyle name="40% - Accent3 3 2" xfId="1141" xr:uid="{00000000-0005-0000-0000-00002F020000}"/>
    <cellStyle name="40% - Accent3 3 2 2" xfId="1142" xr:uid="{00000000-0005-0000-0000-000030020000}"/>
    <cellStyle name="40% - Accent3 3 3" xfId="1143" xr:uid="{00000000-0005-0000-0000-000031020000}"/>
    <cellStyle name="40% - Accent3 3 3 2" xfId="1144" xr:uid="{00000000-0005-0000-0000-000032020000}"/>
    <cellStyle name="40% - Accent3 3 4" xfId="1145" xr:uid="{00000000-0005-0000-0000-000033020000}"/>
    <cellStyle name="40% - Accent3 3_10-15-10-Stmt AU - Period I - Working 1 0" xfId="1146" xr:uid="{00000000-0005-0000-0000-000034020000}"/>
    <cellStyle name="40% - Accent3 4" xfId="1147" xr:uid="{00000000-0005-0000-0000-000035020000}"/>
    <cellStyle name="40% - Accent3 4 2" xfId="1148" xr:uid="{00000000-0005-0000-0000-000036020000}"/>
    <cellStyle name="40% - Accent3 4 2 2" xfId="1149" xr:uid="{00000000-0005-0000-0000-000037020000}"/>
    <cellStyle name="40% - Accent3 4 3" xfId="1150" xr:uid="{00000000-0005-0000-0000-000038020000}"/>
    <cellStyle name="40% - Accent3 4 3 2" xfId="1151" xr:uid="{00000000-0005-0000-0000-000039020000}"/>
    <cellStyle name="40% - Accent3 4 4" xfId="1152" xr:uid="{00000000-0005-0000-0000-00003A020000}"/>
    <cellStyle name="40% - Accent3 4_10-15-10-Stmt AU - Period I - Working 1 0" xfId="1153" xr:uid="{00000000-0005-0000-0000-00003B020000}"/>
    <cellStyle name="40% - Accent3 5" xfId="1154" xr:uid="{00000000-0005-0000-0000-00003C020000}"/>
    <cellStyle name="40% - Accent3 5 2" xfId="1155" xr:uid="{00000000-0005-0000-0000-00003D020000}"/>
    <cellStyle name="40% - Accent3 5 2 2" xfId="1156" xr:uid="{00000000-0005-0000-0000-00003E020000}"/>
    <cellStyle name="40% - Accent3 5 3" xfId="1157" xr:uid="{00000000-0005-0000-0000-00003F020000}"/>
    <cellStyle name="40% - Accent3 5 3 2" xfId="1158" xr:uid="{00000000-0005-0000-0000-000040020000}"/>
    <cellStyle name="40% - Accent3 5 4" xfId="1159" xr:uid="{00000000-0005-0000-0000-000041020000}"/>
    <cellStyle name="40% - Accent3 5_10-15-10-Stmt AU - Period I - Working 1 0" xfId="1160" xr:uid="{00000000-0005-0000-0000-000042020000}"/>
    <cellStyle name="40% - Accent3 6" xfId="1161" xr:uid="{00000000-0005-0000-0000-000043020000}"/>
    <cellStyle name="40% - Accent3 6 2" xfId="1162" xr:uid="{00000000-0005-0000-0000-000044020000}"/>
    <cellStyle name="40% - Accent3 6 2 2" xfId="1163" xr:uid="{00000000-0005-0000-0000-000045020000}"/>
    <cellStyle name="40% - Accent3 6 3" xfId="1164" xr:uid="{00000000-0005-0000-0000-000046020000}"/>
    <cellStyle name="40% - Accent3 6 3 2" xfId="1165" xr:uid="{00000000-0005-0000-0000-000047020000}"/>
    <cellStyle name="40% - Accent3 6 4" xfId="1166" xr:uid="{00000000-0005-0000-0000-000048020000}"/>
    <cellStyle name="40% - Accent3 6_10-15-10-Stmt AU - Period I - Working 1 0" xfId="1167" xr:uid="{00000000-0005-0000-0000-000049020000}"/>
    <cellStyle name="40% - Accent3 7" xfId="1168" xr:uid="{00000000-0005-0000-0000-00004A020000}"/>
    <cellStyle name="40% - Accent3 7 2" xfId="1169" xr:uid="{00000000-0005-0000-0000-00004B020000}"/>
    <cellStyle name="40% - Accent3 7 2 2" xfId="1170" xr:uid="{00000000-0005-0000-0000-00004C020000}"/>
    <cellStyle name="40% - Accent3 7 3" xfId="1171" xr:uid="{00000000-0005-0000-0000-00004D020000}"/>
    <cellStyle name="40% - Accent3 7 3 2" xfId="1172" xr:uid="{00000000-0005-0000-0000-00004E020000}"/>
    <cellStyle name="40% - Accent3 7 4" xfId="1173" xr:uid="{00000000-0005-0000-0000-00004F020000}"/>
    <cellStyle name="40% - Accent3 7_10-15-10-Stmt AU - Period I - Working 1 0" xfId="1174" xr:uid="{00000000-0005-0000-0000-000050020000}"/>
    <cellStyle name="40% - Accent3 8" xfId="1175" xr:uid="{00000000-0005-0000-0000-000051020000}"/>
    <cellStyle name="40% - Accent3 8 2" xfId="1176" xr:uid="{00000000-0005-0000-0000-000052020000}"/>
    <cellStyle name="40% - Accent3 9" xfId="1177" xr:uid="{00000000-0005-0000-0000-000053020000}"/>
    <cellStyle name="40% - Accent3 9 2" xfId="1178" xr:uid="{00000000-0005-0000-0000-000054020000}"/>
    <cellStyle name="40% - Accent4 10" xfId="1179" xr:uid="{00000000-0005-0000-0000-000055020000}"/>
    <cellStyle name="40% - Accent4 10 2" xfId="1180" xr:uid="{00000000-0005-0000-0000-000056020000}"/>
    <cellStyle name="40% - Accent4 11" xfId="1181" xr:uid="{00000000-0005-0000-0000-000057020000}"/>
    <cellStyle name="40% - Accent4 11 2" xfId="1182" xr:uid="{00000000-0005-0000-0000-000058020000}"/>
    <cellStyle name="40% - Accent4 12" xfId="1183" xr:uid="{00000000-0005-0000-0000-000059020000}"/>
    <cellStyle name="40% - Accent4 12 2" xfId="1184" xr:uid="{00000000-0005-0000-0000-00005A020000}"/>
    <cellStyle name="40% - Accent4 13" xfId="1185" xr:uid="{00000000-0005-0000-0000-00005B020000}"/>
    <cellStyle name="40% - Accent4 13 2" xfId="1186" xr:uid="{00000000-0005-0000-0000-00005C020000}"/>
    <cellStyle name="40% - Accent4 14" xfId="1187" xr:uid="{00000000-0005-0000-0000-00005D020000}"/>
    <cellStyle name="40% - Accent4 2" xfId="1188" xr:uid="{00000000-0005-0000-0000-00005E020000}"/>
    <cellStyle name="40% - Accent4 2 2" xfId="1189" xr:uid="{00000000-0005-0000-0000-00005F020000}"/>
    <cellStyle name="40% - Accent4 2 2 2" xfId="1190" xr:uid="{00000000-0005-0000-0000-000060020000}"/>
    <cellStyle name="40% - Accent4 2 3" xfId="1191" xr:uid="{00000000-0005-0000-0000-000061020000}"/>
    <cellStyle name="40% - Accent4 2 3 2" xfId="1192" xr:uid="{00000000-0005-0000-0000-000062020000}"/>
    <cellStyle name="40% - Accent4 2 4" xfId="1193" xr:uid="{00000000-0005-0000-0000-000063020000}"/>
    <cellStyle name="40% - Accent4 2_10-15-10-Stmt AU - Period I - Working 1 0" xfId="1194" xr:uid="{00000000-0005-0000-0000-000064020000}"/>
    <cellStyle name="40% - Accent4 3" xfId="1195" xr:uid="{00000000-0005-0000-0000-000065020000}"/>
    <cellStyle name="40% - Accent4 3 2" xfId="1196" xr:uid="{00000000-0005-0000-0000-000066020000}"/>
    <cellStyle name="40% - Accent4 3 2 2" xfId="1197" xr:uid="{00000000-0005-0000-0000-000067020000}"/>
    <cellStyle name="40% - Accent4 3 3" xfId="1198" xr:uid="{00000000-0005-0000-0000-000068020000}"/>
    <cellStyle name="40% - Accent4 3 3 2" xfId="1199" xr:uid="{00000000-0005-0000-0000-000069020000}"/>
    <cellStyle name="40% - Accent4 3 4" xfId="1200" xr:uid="{00000000-0005-0000-0000-00006A020000}"/>
    <cellStyle name="40% - Accent4 3_10-15-10-Stmt AU - Period I - Working 1 0" xfId="1201" xr:uid="{00000000-0005-0000-0000-00006B020000}"/>
    <cellStyle name="40% - Accent4 4" xfId="1202" xr:uid="{00000000-0005-0000-0000-00006C020000}"/>
    <cellStyle name="40% - Accent4 4 2" xfId="1203" xr:uid="{00000000-0005-0000-0000-00006D020000}"/>
    <cellStyle name="40% - Accent4 4 2 2" xfId="1204" xr:uid="{00000000-0005-0000-0000-00006E020000}"/>
    <cellStyle name="40% - Accent4 4 3" xfId="1205" xr:uid="{00000000-0005-0000-0000-00006F020000}"/>
    <cellStyle name="40% - Accent4 4 3 2" xfId="1206" xr:uid="{00000000-0005-0000-0000-000070020000}"/>
    <cellStyle name="40% - Accent4 4 4" xfId="1207" xr:uid="{00000000-0005-0000-0000-000071020000}"/>
    <cellStyle name="40% - Accent4 4_10-15-10-Stmt AU - Period I - Working 1 0" xfId="1208" xr:uid="{00000000-0005-0000-0000-000072020000}"/>
    <cellStyle name="40% - Accent4 5" xfId="1209" xr:uid="{00000000-0005-0000-0000-000073020000}"/>
    <cellStyle name="40% - Accent4 5 2" xfId="1210" xr:uid="{00000000-0005-0000-0000-000074020000}"/>
    <cellStyle name="40% - Accent4 5 2 2" xfId="1211" xr:uid="{00000000-0005-0000-0000-000075020000}"/>
    <cellStyle name="40% - Accent4 5 3" xfId="1212" xr:uid="{00000000-0005-0000-0000-000076020000}"/>
    <cellStyle name="40% - Accent4 5 3 2" xfId="1213" xr:uid="{00000000-0005-0000-0000-000077020000}"/>
    <cellStyle name="40% - Accent4 5 4" xfId="1214" xr:uid="{00000000-0005-0000-0000-000078020000}"/>
    <cellStyle name="40% - Accent4 5_10-15-10-Stmt AU - Period I - Working 1 0" xfId="1215" xr:uid="{00000000-0005-0000-0000-000079020000}"/>
    <cellStyle name="40% - Accent4 6" xfId="1216" xr:uid="{00000000-0005-0000-0000-00007A020000}"/>
    <cellStyle name="40% - Accent4 6 2" xfId="1217" xr:uid="{00000000-0005-0000-0000-00007B020000}"/>
    <cellStyle name="40% - Accent4 6 2 2" xfId="1218" xr:uid="{00000000-0005-0000-0000-00007C020000}"/>
    <cellStyle name="40% - Accent4 6 3" xfId="1219" xr:uid="{00000000-0005-0000-0000-00007D020000}"/>
    <cellStyle name="40% - Accent4 6 3 2" xfId="1220" xr:uid="{00000000-0005-0000-0000-00007E020000}"/>
    <cellStyle name="40% - Accent4 6 4" xfId="1221" xr:uid="{00000000-0005-0000-0000-00007F020000}"/>
    <cellStyle name="40% - Accent4 6_10-15-10-Stmt AU - Period I - Working 1 0" xfId="1222" xr:uid="{00000000-0005-0000-0000-000080020000}"/>
    <cellStyle name="40% - Accent4 7" xfId="1223" xr:uid="{00000000-0005-0000-0000-000081020000}"/>
    <cellStyle name="40% - Accent4 7 2" xfId="1224" xr:uid="{00000000-0005-0000-0000-000082020000}"/>
    <cellStyle name="40% - Accent4 7 2 2" xfId="1225" xr:uid="{00000000-0005-0000-0000-000083020000}"/>
    <cellStyle name="40% - Accent4 7 3" xfId="1226" xr:uid="{00000000-0005-0000-0000-000084020000}"/>
    <cellStyle name="40% - Accent4 7 3 2" xfId="1227" xr:uid="{00000000-0005-0000-0000-000085020000}"/>
    <cellStyle name="40% - Accent4 7 4" xfId="1228" xr:uid="{00000000-0005-0000-0000-000086020000}"/>
    <cellStyle name="40% - Accent4 7_10-15-10-Stmt AU - Period I - Working 1 0" xfId="1229" xr:uid="{00000000-0005-0000-0000-000087020000}"/>
    <cellStyle name="40% - Accent4 8" xfId="1230" xr:uid="{00000000-0005-0000-0000-000088020000}"/>
    <cellStyle name="40% - Accent4 8 2" xfId="1231" xr:uid="{00000000-0005-0000-0000-000089020000}"/>
    <cellStyle name="40% - Accent4 9" xfId="1232" xr:uid="{00000000-0005-0000-0000-00008A020000}"/>
    <cellStyle name="40% - Accent4 9 2" xfId="1233" xr:uid="{00000000-0005-0000-0000-00008B020000}"/>
    <cellStyle name="40% - Accent5 10" xfId="1234" xr:uid="{00000000-0005-0000-0000-00008C020000}"/>
    <cellStyle name="40% - Accent5 10 2" xfId="1235" xr:uid="{00000000-0005-0000-0000-00008D020000}"/>
    <cellStyle name="40% - Accent5 11" xfId="1236" xr:uid="{00000000-0005-0000-0000-00008E020000}"/>
    <cellStyle name="40% - Accent5 11 2" xfId="1237" xr:uid="{00000000-0005-0000-0000-00008F020000}"/>
    <cellStyle name="40% - Accent5 12" xfId="1238" xr:uid="{00000000-0005-0000-0000-000090020000}"/>
    <cellStyle name="40% - Accent5 12 2" xfId="1239" xr:uid="{00000000-0005-0000-0000-000091020000}"/>
    <cellStyle name="40% - Accent5 13" xfId="1240" xr:uid="{00000000-0005-0000-0000-000092020000}"/>
    <cellStyle name="40% - Accent5 13 2" xfId="1241" xr:uid="{00000000-0005-0000-0000-000093020000}"/>
    <cellStyle name="40% - Accent5 14" xfId="1242" xr:uid="{00000000-0005-0000-0000-000094020000}"/>
    <cellStyle name="40% - Accent5 2" xfId="1243" xr:uid="{00000000-0005-0000-0000-000095020000}"/>
    <cellStyle name="40% - Accent5 2 2" xfId="1244" xr:uid="{00000000-0005-0000-0000-000096020000}"/>
    <cellStyle name="40% - Accent5 2 2 2" xfId="1245" xr:uid="{00000000-0005-0000-0000-000097020000}"/>
    <cellStyle name="40% - Accent5 2 3" xfId="1246" xr:uid="{00000000-0005-0000-0000-000098020000}"/>
    <cellStyle name="40% - Accent5 2 3 2" xfId="1247" xr:uid="{00000000-0005-0000-0000-000099020000}"/>
    <cellStyle name="40% - Accent5 2 4" xfId="1248" xr:uid="{00000000-0005-0000-0000-00009A020000}"/>
    <cellStyle name="40% - Accent5 2_10-15-10-Stmt AU - Period I - Working 1 0" xfId="1249" xr:uid="{00000000-0005-0000-0000-00009B020000}"/>
    <cellStyle name="40% - Accent5 3" xfId="1250" xr:uid="{00000000-0005-0000-0000-00009C020000}"/>
    <cellStyle name="40% - Accent5 3 2" xfId="1251" xr:uid="{00000000-0005-0000-0000-00009D020000}"/>
    <cellStyle name="40% - Accent5 3 2 2" xfId="1252" xr:uid="{00000000-0005-0000-0000-00009E020000}"/>
    <cellStyle name="40% - Accent5 3 3" xfId="1253" xr:uid="{00000000-0005-0000-0000-00009F020000}"/>
    <cellStyle name="40% - Accent5 3 3 2" xfId="1254" xr:uid="{00000000-0005-0000-0000-0000A0020000}"/>
    <cellStyle name="40% - Accent5 3 4" xfId="1255" xr:uid="{00000000-0005-0000-0000-0000A1020000}"/>
    <cellStyle name="40% - Accent5 3_10-15-10-Stmt AU - Period I - Working 1 0" xfId="1256" xr:uid="{00000000-0005-0000-0000-0000A2020000}"/>
    <cellStyle name="40% - Accent5 4" xfId="1257" xr:uid="{00000000-0005-0000-0000-0000A3020000}"/>
    <cellStyle name="40% - Accent5 4 2" xfId="1258" xr:uid="{00000000-0005-0000-0000-0000A4020000}"/>
    <cellStyle name="40% - Accent5 4 2 2" xfId="1259" xr:uid="{00000000-0005-0000-0000-0000A5020000}"/>
    <cellStyle name="40% - Accent5 4 3" xfId="1260" xr:uid="{00000000-0005-0000-0000-0000A6020000}"/>
    <cellStyle name="40% - Accent5 4 3 2" xfId="1261" xr:uid="{00000000-0005-0000-0000-0000A7020000}"/>
    <cellStyle name="40% - Accent5 4 4" xfId="1262" xr:uid="{00000000-0005-0000-0000-0000A8020000}"/>
    <cellStyle name="40% - Accent5 4_10-15-10-Stmt AU - Period I - Working 1 0" xfId="1263" xr:uid="{00000000-0005-0000-0000-0000A9020000}"/>
    <cellStyle name="40% - Accent5 5" xfId="1264" xr:uid="{00000000-0005-0000-0000-0000AA020000}"/>
    <cellStyle name="40% - Accent5 5 2" xfId="1265" xr:uid="{00000000-0005-0000-0000-0000AB020000}"/>
    <cellStyle name="40% - Accent5 5 2 2" xfId="1266" xr:uid="{00000000-0005-0000-0000-0000AC020000}"/>
    <cellStyle name="40% - Accent5 5 3" xfId="1267" xr:uid="{00000000-0005-0000-0000-0000AD020000}"/>
    <cellStyle name="40% - Accent5 5 3 2" xfId="1268" xr:uid="{00000000-0005-0000-0000-0000AE020000}"/>
    <cellStyle name="40% - Accent5 5 4" xfId="1269" xr:uid="{00000000-0005-0000-0000-0000AF020000}"/>
    <cellStyle name="40% - Accent5 5_10-15-10-Stmt AU - Period I - Working 1 0" xfId="1270" xr:uid="{00000000-0005-0000-0000-0000B0020000}"/>
    <cellStyle name="40% - Accent5 6" xfId="1271" xr:uid="{00000000-0005-0000-0000-0000B1020000}"/>
    <cellStyle name="40% - Accent5 6 2" xfId="1272" xr:uid="{00000000-0005-0000-0000-0000B2020000}"/>
    <cellStyle name="40% - Accent5 6 2 2" xfId="1273" xr:uid="{00000000-0005-0000-0000-0000B3020000}"/>
    <cellStyle name="40% - Accent5 6 3" xfId="1274" xr:uid="{00000000-0005-0000-0000-0000B4020000}"/>
    <cellStyle name="40% - Accent5 6 3 2" xfId="1275" xr:uid="{00000000-0005-0000-0000-0000B5020000}"/>
    <cellStyle name="40% - Accent5 6 4" xfId="1276" xr:uid="{00000000-0005-0000-0000-0000B6020000}"/>
    <cellStyle name="40% - Accent5 6_10-15-10-Stmt AU - Period I - Working 1 0" xfId="1277" xr:uid="{00000000-0005-0000-0000-0000B7020000}"/>
    <cellStyle name="40% - Accent5 7" xfId="1278" xr:uid="{00000000-0005-0000-0000-0000B8020000}"/>
    <cellStyle name="40% - Accent5 7 2" xfId="1279" xr:uid="{00000000-0005-0000-0000-0000B9020000}"/>
    <cellStyle name="40% - Accent5 7 2 2" xfId="1280" xr:uid="{00000000-0005-0000-0000-0000BA020000}"/>
    <cellStyle name="40% - Accent5 7 3" xfId="1281" xr:uid="{00000000-0005-0000-0000-0000BB020000}"/>
    <cellStyle name="40% - Accent5 7 3 2" xfId="1282" xr:uid="{00000000-0005-0000-0000-0000BC020000}"/>
    <cellStyle name="40% - Accent5 7 4" xfId="1283" xr:uid="{00000000-0005-0000-0000-0000BD020000}"/>
    <cellStyle name="40% - Accent5 7_10-15-10-Stmt AU - Period I - Working 1 0" xfId="1284" xr:uid="{00000000-0005-0000-0000-0000BE020000}"/>
    <cellStyle name="40% - Accent5 8" xfId="1285" xr:uid="{00000000-0005-0000-0000-0000BF020000}"/>
    <cellStyle name="40% - Accent5 8 2" xfId="1286" xr:uid="{00000000-0005-0000-0000-0000C0020000}"/>
    <cellStyle name="40% - Accent5 9" xfId="1287" xr:uid="{00000000-0005-0000-0000-0000C1020000}"/>
    <cellStyle name="40% - Accent5 9 2" xfId="1288" xr:uid="{00000000-0005-0000-0000-0000C2020000}"/>
    <cellStyle name="40% - Accent6 10" xfId="1289" xr:uid="{00000000-0005-0000-0000-0000C3020000}"/>
    <cellStyle name="40% - Accent6 10 2" xfId="1290" xr:uid="{00000000-0005-0000-0000-0000C4020000}"/>
    <cellStyle name="40% - Accent6 11" xfId="1291" xr:uid="{00000000-0005-0000-0000-0000C5020000}"/>
    <cellStyle name="40% - Accent6 11 2" xfId="1292" xr:uid="{00000000-0005-0000-0000-0000C6020000}"/>
    <cellStyle name="40% - Accent6 12" xfId="1293" xr:uid="{00000000-0005-0000-0000-0000C7020000}"/>
    <cellStyle name="40% - Accent6 12 2" xfId="1294" xr:uid="{00000000-0005-0000-0000-0000C8020000}"/>
    <cellStyle name="40% - Accent6 13" xfId="1295" xr:uid="{00000000-0005-0000-0000-0000C9020000}"/>
    <cellStyle name="40% - Accent6 13 2" xfId="1296" xr:uid="{00000000-0005-0000-0000-0000CA020000}"/>
    <cellStyle name="40% - Accent6 14" xfId="1297" xr:uid="{00000000-0005-0000-0000-0000CB020000}"/>
    <cellStyle name="40% - Accent6 2" xfId="1298" xr:uid="{00000000-0005-0000-0000-0000CC020000}"/>
    <cellStyle name="40% - Accent6 2 2" xfId="1299" xr:uid="{00000000-0005-0000-0000-0000CD020000}"/>
    <cellStyle name="40% - Accent6 2 2 2" xfId="1300" xr:uid="{00000000-0005-0000-0000-0000CE020000}"/>
    <cellStyle name="40% - Accent6 2 3" xfId="1301" xr:uid="{00000000-0005-0000-0000-0000CF020000}"/>
    <cellStyle name="40% - Accent6 2 3 2" xfId="1302" xr:uid="{00000000-0005-0000-0000-0000D0020000}"/>
    <cellStyle name="40% - Accent6 2 4" xfId="1303" xr:uid="{00000000-0005-0000-0000-0000D1020000}"/>
    <cellStyle name="40% - Accent6 2_10-15-10-Stmt AU - Period I - Working 1 0" xfId="1304" xr:uid="{00000000-0005-0000-0000-0000D2020000}"/>
    <cellStyle name="40% - Accent6 3" xfId="1305" xr:uid="{00000000-0005-0000-0000-0000D3020000}"/>
    <cellStyle name="40% - Accent6 3 2" xfId="1306" xr:uid="{00000000-0005-0000-0000-0000D4020000}"/>
    <cellStyle name="40% - Accent6 3 2 2" xfId="1307" xr:uid="{00000000-0005-0000-0000-0000D5020000}"/>
    <cellStyle name="40% - Accent6 3 3" xfId="1308" xr:uid="{00000000-0005-0000-0000-0000D6020000}"/>
    <cellStyle name="40% - Accent6 3 3 2" xfId="1309" xr:uid="{00000000-0005-0000-0000-0000D7020000}"/>
    <cellStyle name="40% - Accent6 3 4" xfId="1310" xr:uid="{00000000-0005-0000-0000-0000D8020000}"/>
    <cellStyle name="40% - Accent6 3_10-15-10-Stmt AU - Period I - Working 1 0" xfId="1311" xr:uid="{00000000-0005-0000-0000-0000D9020000}"/>
    <cellStyle name="40% - Accent6 4" xfId="1312" xr:uid="{00000000-0005-0000-0000-0000DA020000}"/>
    <cellStyle name="40% - Accent6 4 2" xfId="1313" xr:uid="{00000000-0005-0000-0000-0000DB020000}"/>
    <cellStyle name="40% - Accent6 4 2 2" xfId="1314" xr:uid="{00000000-0005-0000-0000-0000DC020000}"/>
    <cellStyle name="40% - Accent6 4 3" xfId="1315" xr:uid="{00000000-0005-0000-0000-0000DD020000}"/>
    <cellStyle name="40% - Accent6 4 3 2" xfId="1316" xr:uid="{00000000-0005-0000-0000-0000DE020000}"/>
    <cellStyle name="40% - Accent6 4 4" xfId="1317" xr:uid="{00000000-0005-0000-0000-0000DF020000}"/>
    <cellStyle name="40% - Accent6 4_10-15-10-Stmt AU - Period I - Working 1 0" xfId="1318" xr:uid="{00000000-0005-0000-0000-0000E0020000}"/>
    <cellStyle name="40% - Accent6 5" xfId="1319" xr:uid="{00000000-0005-0000-0000-0000E1020000}"/>
    <cellStyle name="40% - Accent6 5 2" xfId="1320" xr:uid="{00000000-0005-0000-0000-0000E2020000}"/>
    <cellStyle name="40% - Accent6 5 2 2" xfId="1321" xr:uid="{00000000-0005-0000-0000-0000E3020000}"/>
    <cellStyle name="40% - Accent6 5 3" xfId="1322" xr:uid="{00000000-0005-0000-0000-0000E4020000}"/>
    <cellStyle name="40% - Accent6 5 3 2" xfId="1323" xr:uid="{00000000-0005-0000-0000-0000E5020000}"/>
    <cellStyle name="40% - Accent6 5 4" xfId="1324" xr:uid="{00000000-0005-0000-0000-0000E6020000}"/>
    <cellStyle name="40% - Accent6 5_10-15-10-Stmt AU - Period I - Working 1 0" xfId="1325" xr:uid="{00000000-0005-0000-0000-0000E7020000}"/>
    <cellStyle name="40% - Accent6 6" xfId="1326" xr:uid="{00000000-0005-0000-0000-0000E8020000}"/>
    <cellStyle name="40% - Accent6 6 2" xfId="1327" xr:uid="{00000000-0005-0000-0000-0000E9020000}"/>
    <cellStyle name="40% - Accent6 6 2 2" xfId="1328" xr:uid="{00000000-0005-0000-0000-0000EA020000}"/>
    <cellStyle name="40% - Accent6 6 3" xfId="1329" xr:uid="{00000000-0005-0000-0000-0000EB020000}"/>
    <cellStyle name="40% - Accent6 6 3 2" xfId="1330" xr:uid="{00000000-0005-0000-0000-0000EC020000}"/>
    <cellStyle name="40% - Accent6 6 4" xfId="1331" xr:uid="{00000000-0005-0000-0000-0000ED020000}"/>
    <cellStyle name="40% - Accent6 6_10-15-10-Stmt AU - Period I - Working 1 0" xfId="1332" xr:uid="{00000000-0005-0000-0000-0000EE020000}"/>
    <cellStyle name="40% - Accent6 7" xfId="1333" xr:uid="{00000000-0005-0000-0000-0000EF020000}"/>
    <cellStyle name="40% - Accent6 7 2" xfId="1334" xr:uid="{00000000-0005-0000-0000-0000F0020000}"/>
    <cellStyle name="40% - Accent6 7 2 2" xfId="1335" xr:uid="{00000000-0005-0000-0000-0000F1020000}"/>
    <cellStyle name="40% - Accent6 7 3" xfId="1336" xr:uid="{00000000-0005-0000-0000-0000F2020000}"/>
    <cellStyle name="40% - Accent6 7 3 2" xfId="1337" xr:uid="{00000000-0005-0000-0000-0000F3020000}"/>
    <cellStyle name="40% - Accent6 7 4" xfId="1338" xr:uid="{00000000-0005-0000-0000-0000F4020000}"/>
    <cellStyle name="40% - Accent6 7_10-15-10-Stmt AU - Period I - Working 1 0" xfId="1339" xr:uid="{00000000-0005-0000-0000-0000F5020000}"/>
    <cellStyle name="40% - Accent6 8" xfId="1340" xr:uid="{00000000-0005-0000-0000-0000F6020000}"/>
    <cellStyle name="40% - Accent6 8 2" xfId="1341" xr:uid="{00000000-0005-0000-0000-0000F7020000}"/>
    <cellStyle name="40% - Accent6 9" xfId="1342" xr:uid="{00000000-0005-0000-0000-0000F8020000}"/>
    <cellStyle name="40% - Accent6 9 2" xfId="1343" xr:uid="{00000000-0005-0000-0000-0000F9020000}"/>
    <cellStyle name="60% - Accent1 2" xfId="1344" xr:uid="{00000000-0005-0000-0000-0000FA020000}"/>
    <cellStyle name="60% - Accent2 2" xfId="1345" xr:uid="{00000000-0005-0000-0000-0000FB020000}"/>
    <cellStyle name="60% - Accent3 2" xfId="1346" xr:uid="{00000000-0005-0000-0000-0000FC020000}"/>
    <cellStyle name="60% - Accent4 2" xfId="1347" xr:uid="{00000000-0005-0000-0000-0000FD020000}"/>
    <cellStyle name="60% - Accent5 2" xfId="1348" xr:uid="{00000000-0005-0000-0000-0000FE020000}"/>
    <cellStyle name="60% - Accent6 2" xfId="1349" xr:uid="{00000000-0005-0000-0000-0000FF020000}"/>
    <cellStyle name="Accent1 - 20%" xfId="182" xr:uid="{00000000-0005-0000-0000-000000030000}"/>
    <cellStyle name="Accent1 - 40%" xfId="183" xr:uid="{00000000-0005-0000-0000-000001030000}"/>
    <cellStyle name="Accent1 - 60%" xfId="184" xr:uid="{00000000-0005-0000-0000-000002030000}"/>
    <cellStyle name="Accent1 2" xfId="1350" xr:uid="{00000000-0005-0000-0000-000003030000}"/>
    <cellStyle name="Accent2 - 20%" xfId="185" xr:uid="{00000000-0005-0000-0000-000004030000}"/>
    <cellStyle name="Accent2 - 40%" xfId="186" xr:uid="{00000000-0005-0000-0000-000005030000}"/>
    <cellStyle name="Accent2 - 60%" xfId="187" xr:uid="{00000000-0005-0000-0000-000006030000}"/>
    <cellStyle name="Accent2 2" xfId="1351" xr:uid="{00000000-0005-0000-0000-000007030000}"/>
    <cellStyle name="Accent3 - 20%" xfId="188" xr:uid="{00000000-0005-0000-0000-000008030000}"/>
    <cellStyle name="Accent3 - 40%" xfId="189" xr:uid="{00000000-0005-0000-0000-000009030000}"/>
    <cellStyle name="Accent3 - 60%" xfId="190" xr:uid="{00000000-0005-0000-0000-00000A030000}"/>
    <cellStyle name="Accent3 2" xfId="1352" xr:uid="{00000000-0005-0000-0000-00000B030000}"/>
    <cellStyle name="Accent4 - 20%" xfId="191" xr:uid="{00000000-0005-0000-0000-00000C030000}"/>
    <cellStyle name="Accent4 - 40%" xfId="192" xr:uid="{00000000-0005-0000-0000-00000D030000}"/>
    <cellStyle name="Accent4 - 60%" xfId="193" xr:uid="{00000000-0005-0000-0000-00000E030000}"/>
    <cellStyle name="Accent4 2" xfId="656" xr:uid="{00000000-0005-0000-0000-00000F030000}"/>
    <cellStyle name="Accent5 - 20%" xfId="194" xr:uid="{00000000-0005-0000-0000-000010030000}"/>
    <cellStyle name="Accent5 - 40%" xfId="195" xr:uid="{00000000-0005-0000-0000-000011030000}"/>
    <cellStyle name="Accent5 - 60%" xfId="196" xr:uid="{00000000-0005-0000-0000-000012030000}"/>
    <cellStyle name="Accent5 2" xfId="1353" xr:uid="{00000000-0005-0000-0000-000013030000}"/>
    <cellStyle name="Accent6 - 20%" xfId="197" xr:uid="{00000000-0005-0000-0000-000014030000}"/>
    <cellStyle name="Accent6 - 40%" xfId="198" xr:uid="{00000000-0005-0000-0000-000015030000}"/>
    <cellStyle name="Accent6 - 60%" xfId="199" xr:uid="{00000000-0005-0000-0000-000016030000}"/>
    <cellStyle name="Accent6 2" xfId="1354" xr:uid="{00000000-0005-0000-0000-000017030000}"/>
    <cellStyle name="Actual Date" xfId="200" xr:uid="{00000000-0005-0000-0000-000018030000}"/>
    <cellStyle name="Actual Date 2" xfId="38297" xr:uid="{00000000-0005-0000-0000-000019030000}"/>
    <cellStyle name="ÅëÈ­ [0]_±âÅ¸" xfId="201" xr:uid="{00000000-0005-0000-0000-00001A030000}"/>
    <cellStyle name="ÅëÈ­_±âÅ¸" xfId="202" xr:uid="{00000000-0005-0000-0000-00001B030000}"/>
    <cellStyle name="AFE" xfId="203" xr:uid="{00000000-0005-0000-0000-00001C030000}"/>
    <cellStyle name="AFE 2" xfId="38298" xr:uid="{00000000-0005-0000-0000-00001D030000}"/>
    <cellStyle name="ÄÞ¸¶ [0]_±âÅ¸" xfId="204" xr:uid="{00000000-0005-0000-0000-00001E030000}"/>
    <cellStyle name="ÄÞ¸¶_±âÅ¸" xfId="205" xr:uid="{00000000-0005-0000-0000-00001F030000}"/>
    <cellStyle name="Bad 2" xfId="1355" xr:uid="{00000000-0005-0000-0000-000020030000}"/>
    <cellStyle name="BMDate" xfId="206" xr:uid="{00000000-0005-0000-0000-000021030000}"/>
    <cellStyle name="BMHeading" xfId="207" xr:uid="{00000000-0005-0000-0000-000022030000}"/>
    <cellStyle name="BMInputNormal" xfId="208" xr:uid="{00000000-0005-0000-0000-000023030000}"/>
    <cellStyle name="BMMultiple" xfId="209" xr:uid="{00000000-0005-0000-0000-000024030000}"/>
    <cellStyle name="BMPercent" xfId="210" xr:uid="{00000000-0005-0000-0000-000025030000}"/>
    <cellStyle name="Body" xfId="211" xr:uid="{00000000-0005-0000-0000-000026030000}"/>
    <cellStyle name="Bold/Border" xfId="212" xr:uid="{00000000-0005-0000-0000-000027030000}"/>
    <cellStyle name="Bold/Border 2" xfId="38299" xr:uid="{00000000-0005-0000-0000-000028030000}"/>
    <cellStyle name="BooleanYorN" xfId="213" xr:uid="{00000000-0005-0000-0000-000029030000}"/>
    <cellStyle name="Bullet" xfId="214" xr:uid="{00000000-0005-0000-0000-00002A030000}"/>
    <cellStyle name="Bullet 2" xfId="38300" xr:uid="{00000000-0005-0000-0000-00002B030000}"/>
    <cellStyle name="c" xfId="215" xr:uid="{00000000-0005-0000-0000-00002C030000}"/>
    <cellStyle name="c_Bal Sheets" xfId="216" xr:uid="{00000000-0005-0000-0000-00002D030000}"/>
    <cellStyle name="c_Credit (2)" xfId="217" xr:uid="{00000000-0005-0000-0000-00002E030000}"/>
    <cellStyle name="c_Earnings" xfId="218" xr:uid="{00000000-0005-0000-0000-00002F030000}"/>
    <cellStyle name="c_Earnings (2)" xfId="219" xr:uid="{00000000-0005-0000-0000-000030030000}"/>
    <cellStyle name="c_finsumm" xfId="220" xr:uid="{00000000-0005-0000-0000-000031030000}"/>
    <cellStyle name="c_GoroWipTax-to2050_fromCo_Oct21_99" xfId="221" xr:uid="{00000000-0005-0000-0000-000032030000}"/>
    <cellStyle name="c_HardInc " xfId="222" xr:uid="{00000000-0005-0000-0000-000033030000}"/>
    <cellStyle name="c_Hist Inputs (2)" xfId="223" xr:uid="{00000000-0005-0000-0000-000034030000}"/>
    <cellStyle name="c_IEL_finsumm" xfId="224" xr:uid="{00000000-0005-0000-0000-000035030000}"/>
    <cellStyle name="c_IEL_finsumm1" xfId="225" xr:uid="{00000000-0005-0000-0000-000036030000}"/>
    <cellStyle name="c_LBO Summary" xfId="226" xr:uid="{00000000-0005-0000-0000-000037030000}"/>
    <cellStyle name="c_Schedules" xfId="227" xr:uid="{00000000-0005-0000-0000-000038030000}"/>
    <cellStyle name="c_Trans Assump (2)" xfId="228" xr:uid="{00000000-0005-0000-0000-000039030000}"/>
    <cellStyle name="c_Unit Price Sen. (2)" xfId="229" xr:uid="{00000000-0005-0000-0000-00003A030000}"/>
    <cellStyle name="Ç¥ÁØ_¿ù°£¿ä¾àº¸°í" xfId="230" xr:uid="{00000000-0005-0000-0000-00003B030000}"/>
    <cellStyle name="C00A" xfId="1" xr:uid="{00000000-0005-0000-0000-00003C030000}"/>
    <cellStyle name="C00B" xfId="2" xr:uid="{00000000-0005-0000-0000-00003D030000}"/>
    <cellStyle name="C00L" xfId="3" xr:uid="{00000000-0005-0000-0000-00003E030000}"/>
    <cellStyle name="C01A" xfId="4" xr:uid="{00000000-0005-0000-0000-00003F030000}"/>
    <cellStyle name="C01B" xfId="5" xr:uid="{00000000-0005-0000-0000-000040030000}"/>
    <cellStyle name="C01H" xfId="6" xr:uid="{00000000-0005-0000-0000-000041030000}"/>
    <cellStyle name="C01L" xfId="7" xr:uid="{00000000-0005-0000-0000-000042030000}"/>
    <cellStyle name="C02A" xfId="8" xr:uid="{00000000-0005-0000-0000-000043030000}"/>
    <cellStyle name="C02A 2" xfId="529" xr:uid="{00000000-0005-0000-0000-000044030000}"/>
    <cellStyle name="C02B" xfId="9" xr:uid="{00000000-0005-0000-0000-000045030000}"/>
    <cellStyle name="C02H" xfId="10" xr:uid="{00000000-0005-0000-0000-000046030000}"/>
    <cellStyle name="C02L" xfId="11" xr:uid="{00000000-0005-0000-0000-000047030000}"/>
    <cellStyle name="C03A" xfId="12" xr:uid="{00000000-0005-0000-0000-000048030000}"/>
    <cellStyle name="C03B" xfId="13" xr:uid="{00000000-0005-0000-0000-000049030000}"/>
    <cellStyle name="C03H" xfId="14" xr:uid="{00000000-0005-0000-0000-00004A030000}"/>
    <cellStyle name="C03L" xfId="15" xr:uid="{00000000-0005-0000-0000-00004B030000}"/>
    <cellStyle name="C04A" xfId="16" xr:uid="{00000000-0005-0000-0000-00004C030000}"/>
    <cellStyle name="C04B" xfId="17" xr:uid="{00000000-0005-0000-0000-00004D030000}"/>
    <cellStyle name="C04H" xfId="18" xr:uid="{00000000-0005-0000-0000-00004E030000}"/>
    <cellStyle name="C04L" xfId="19" xr:uid="{00000000-0005-0000-0000-00004F030000}"/>
    <cellStyle name="C05A" xfId="20" xr:uid="{00000000-0005-0000-0000-000050030000}"/>
    <cellStyle name="C05B" xfId="21" xr:uid="{00000000-0005-0000-0000-000051030000}"/>
    <cellStyle name="C05H" xfId="22" xr:uid="{00000000-0005-0000-0000-000052030000}"/>
    <cellStyle name="C05L" xfId="23" xr:uid="{00000000-0005-0000-0000-000053030000}"/>
    <cellStyle name="C05L 2" xfId="644" xr:uid="{00000000-0005-0000-0000-000054030000}"/>
    <cellStyle name="C05L 3" xfId="530" xr:uid="{00000000-0005-0000-0000-000055030000}"/>
    <cellStyle name="C06A" xfId="24" xr:uid="{00000000-0005-0000-0000-000056030000}"/>
    <cellStyle name="C06B" xfId="25" xr:uid="{00000000-0005-0000-0000-000057030000}"/>
    <cellStyle name="C06H" xfId="26" xr:uid="{00000000-0005-0000-0000-000058030000}"/>
    <cellStyle name="C06L" xfId="27" xr:uid="{00000000-0005-0000-0000-000059030000}"/>
    <cellStyle name="C07A" xfId="28" xr:uid="{00000000-0005-0000-0000-00005A030000}"/>
    <cellStyle name="C07B" xfId="29" xr:uid="{00000000-0005-0000-0000-00005B030000}"/>
    <cellStyle name="C07H" xfId="30" xr:uid="{00000000-0005-0000-0000-00005C030000}"/>
    <cellStyle name="C07L" xfId="31" xr:uid="{00000000-0005-0000-0000-00005D030000}"/>
    <cellStyle name="Calc Currency (0)" xfId="231" xr:uid="{00000000-0005-0000-0000-00005E030000}"/>
    <cellStyle name="Calc Currency (0) 2" xfId="38301" xr:uid="{00000000-0005-0000-0000-00005F030000}"/>
    <cellStyle name="CalcInput" xfId="232" xr:uid="{00000000-0005-0000-0000-000060030000}"/>
    <cellStyle name="Calcs" xfId="233" xr:uid="{00000000-0005-0000-0000-000061030000}"/>
    <cellStyle name="Calcs 2" xfId="38302" xr:uid="{00000000-0005-0000-0000-000062030000}"/>
    <cellStyle name="Calculation 2" xfId="1356" xr:uid="{00000000-0005-0000-0000-000063030000}"/>
    <cellStyle name="Calculation 2 10" xfId="1357" xr:uid="{00000000-0005-0000-0000-000064030000}"/>
    <cellStyle name="Calculation 2 10 2" xfId="1358" xr:uid="{00000000-0005-0000-0000-000065030000}"/>
    <cellStyle name="Calculation 2 11" xfId="1359" xr:uid="{00000000-0005-0000-0000-000066030000}"/>
    <cellStyle name="Calculation 2 11 2" xfId="1360" xr:uid="{00000000-0005-0000-0000-000067030000}"/>
    <cellStyle name="Calculation 2 12" xfId="1361" xr:uid="{00000000-0005-0000-0000-000068030000}"/>
    <cellStyle name="Calculation 2 12 2" xfId="1362" xr:uid="{00000000-0005-0000-0000-000069030000}"/>
    <cellStyle name="Calculation 2 13" xfId="1363" xr:uid="{00000000-0005-0000-0000-00006A030000}"/>
    <cellStyle name="Calculation 2 13 2" xfId="1364" xr:uid="{00000000-0005-0000-0000-00006B030000}"/>
    <cellStyle name="Calculation 2 14" xfId="1365" xr:uid="{00000000-0005-0000-0000-00006C030000}"/>
    <cellStyle name="Calculation 2 14 2" xfId="1366" xr:uid="{00000000-0005-0000-0000-00006D030000}"/>
    <cellStyle name="Calculation 2 15" xfId="1367" xr:uid="{00000000-0005-0000-0000-00006E030000}"/>
    <cellStyle name="Calculation 2 15 2" xfId="1368" xr:uid="{00000000-0005-0000-0000-00006F030000}"/>
    <cellStyle name="Calculation 2 16" xfId="1369" xr:uid="{00000000-0005-0000-0000-000070030000}"/>
    <cellStyle name="Calculation 2 2" xfId="1370" xr:uid="{00000000-0005-0000-0000-000071030000}"/>
    <cellStyle name="Calculation 2 2 10" xfId="1371" xr:uid="{00000000-0005-0000-0000-000072030000}"/>
    <cellStyle name="Calculation 2 2 10 2" xfId="1372" xr:uid="{00000000-0005-0000-0000-000073030000}"/>
    <cellStyle name="Calculation 2 2 11" xfId="1373" xr:uid="{00000000-0005-0000-0000-000074030000}"/>
    <cellStyle name="Calculation 2 2 2" xfId="1374" xr:uid="{00000000-0005-0000-0000-000075030000}"/>
    <cellStyle name="Calculation 2 2 2 2" xfId="1375" xr:uid="{00000000-0005-0000-0000-000076030000}"/>
    <cellStyle name="Calculation 2 2 2 2 2" xfId="1376" xr:uid="{00000000-0005-0000-0000-000077030000}"/>
    <cellStyle name="Calculation 2 2 2 3" xfId="1377" xr:uid="{00000000-0005-0000-0000-000078030000}"/>
    <cellStyle name="Calculation 2 2 3" xfId="1378" xr:uid="{00000000-0005-0000-0000-000079030000}"/>
    <cellStyle name="Calculation 2 2 3 2" xfId="1379" xr:uid="{00000000-0005-0000-0000-00007A030000}"/>
    <cellStyle name="Calculation 2 2 4" xfId="1380" xr:uid="{00000000-0005-0000-0000-00007B030000}"/>
    <cellStyle name="Calculation 2 2 4 2" xfId="1381" xr:uid="{00000000-0005-0000-0000-00007C030000}"/>
    <cellStyle name="Calculation 2 2 5" xfId="1382" xr:uid="{00000000-0005-0000-0000-00007D030000}"/>
    <cellStyle name="Calculation 2 2 5 2" xfId="1383" xr:uid="{00000000-0005-0000-0000-00007E030000}"/>
    <cellStyle name="Calculation 2 2 6" xfId="1384" xr:uid="{00000000-0005-0000-0000-00007F030000}"/>
    <cellStyle name="Calculation 2 2 6 2" xfId="1385" xr:uid="{00000000-0005-0000-0000-000080030000}"/>
    <cellStyle name="Calculation 2 2 7" xfId="1386" xr:uid="{00000000-0005-0000-0000-000081030000}"/>
    <cellStyle name="Calculation 2 2 7 2" xfId="1387" xr:uid="{00000000-0005-0000-0000-000082030000}"/>
    <cellStyle name="Calculation 2 2 8" xfId="1388" xr:uid="{00000000-0005-0000-0000-000083030000}"/>
    <cellStyle name="Calculation 2 2 8 2" xfId="1389" xr:uid="{00000000-0005-0000-0000-000084030000}"/>
    <cellStyle name="Calculation 2 2 9" xfId="1390" xr:uid="{00000000-0005-0000-0000-000085030000}"/>
    <cellStyle name="Calculation 2 2 9 2" xfId="1391" xr:uid="{00000000-0005-0000-0000-000086030000}"/>
    <cellStyle name="Calculation 2 3" xfId="1392" xr:uid="{00000000-0005-0000-0000-000087030000}"/>
    <cellStyle name="Calculation 2 3 10" xfId="1393" xr:uid="{00000000-0005-0000-0000-000088030000}"/>
    <cellStyle name="Calculation 2 3 10 2" xfId="1394" xr:uid="{00000000-0005-0000-0000-000089030000}"/>
    <cellStyle name="Calculation 2 3 11" xfId="1395" xr:uid="{00000000-0005-0000-0000-00008A030000}"/>
    <cellStyle name="Calculation 2 3 2" xfId="1396" xr:uid="{00000000-0005-0000-0000-00008B030000}"/>
    <cellStyle name="Calculation 2 3 2 2" xfId="1397" xr:uid="{00000000-0005-0000-0000-00008C030000}"/>
    <cellStyle name="Calculation 2 3 2 2 2" xfId="1398" xr:uid="{00000000-0005-0000-0000-00008D030000}"/>
    <cellStyle name="Calculation 2 3 2 3" xfId="1399" xr:uid="{00000000-0005-0000-0000-00008E030000}"/>
    <cellStyle name="Calculation 2 3 3" xfId="1400" xr:uid="{00000000-0005-0000-0000-00008F030000}"/>
    <cellStyle name="Calculation 2 3 3 2" xfId="1401" xr:uid="{00000000-0005-0000-0000-000090030000}"/>
    <cellStyle name="Calculation 2 3 4" xfId="1402" xr:uid="{00000000-0005-0000-0000-000091030000}"/>
    <cellStyle name="Calculation 2 3 4 2" xfId="1403" xr:uid="{00000000-0005-0000-0000-000092030000}"/>
    <cellStyle name="Calculation 2 3 5" xfId="1404" xr:uid="{00000000-0005-0000-0000-000093030000}"/>
    <cellStyle name="Calculation 2 3 5 2" xfId="1405" xr:uid="{00000000-0005-0000-0000-000094030000}"/>
    <cellStyle name="Calculation 2 3 6" xfId="1406" xr:uid="{00000000-0005-0000-0000-000095030000}"/>
    <cellStyle name="Calculation 2 3 6 2" xfId="1407" xr:uid="{00000000-0005-0000-0000-000096030000}"/>
    <cellStyle name="Calculation 2 3 7" xfId="1408" xr:uid="{00000000-0005-0000-0000-000097030000}"/>
    <cellStyle name="Calculation 2 3 7 2" xfId="1409" xr:uid="{00000000-0005-0000-0000-000098030000}"/>
    <cellStyle name="Calculation 2 3 8" xfId="1410" xr:uid="{00000000-0005-0000-0000-000099030000}"/>
    <cellStyle name="Calculation 2 3 8 2" xfId="1411" xr:uid="{00000000-0005-0000-0000-00009A030000}"/>
    <cellStyle name="Calculation 2 3 9" xfId="1412" xr:uid="{00000000-0005-0000-0000-00009B030000}"/>
    <cellStyle name="Calculation 2 3 9 2" xfId="1413" xr:uid="{00000000-0005-0000-0000-00009C030000}"/>
    <cellStyle name="Calculation 2 4" xfId="1414" xr:uid="{00000000-0005-0000-0000-00009D030000}"/>
    <cellStyle name="Calculation 2 4 10" xfId="1415" xr:uid="{00000000-0005-0000-0000-00009E030000}"/>
    <cellStyle name="Calculation 2 4 10 2" xfId="1416" xr:uid="{00000000-0005-0000-0000-00009F030000}"/>
    <cellStyle name="Calculation 2 4 11" xfId="1417" xr:uid="{00000000-0005-0000-0000-0000A0030000}"/>
    <cellStyle name="Calculation 2 4 2" xfId="1418" xr:uid="{00000000-0005-0000-0000-0000A1030000}"/>
    <cellStyle name="Calculation 2 4 2 2" xfId="1419" xr:uid="{00000000-0005-0000-0000-0000A2030000}"/>
    <cellStyle name="Calculation 2 4 2 2 2" xfId="1420" xr:uid="{00000000-0005-0000-0000-0000A3030000}"/>
    <cellStyle name="Calculation 2 4 2 3" xfId="1421" xr:uid="{00000000-0005-0000-0000-0000A4030000}"/>
    <cellStyle name="Calculation 2 4 3" xfId="1422" xr:uid="{00000000-0005-0000-0000-0000A5030000}"/>
    <cellStyle name="Calculation 2 4 3 2" xfId="1423" xr:uid="{00000000-0005-0000-0000-0000A6030000}"/>
    <cellStyle name="Calculation 2 4 4" xfId="1424" xr:uid="{00000000-0005-0000-0000-0000A7030000}"/>
    <cellStyle name="Calculation 2 4 4 2" xfId="1425" xr:uid="{00000000-0005-0000-0000-0000A8030000}"/>
    <cellStyle name="Calculation 2 4 5" xfId="1426" xr:uid="{00000000-0005-0000-0000-0000A9030000}"/>
    <cellStyle name="Calculation 2 4 5 2" xfId="1427" xr:uid="{00000000-0005-0000-0000-0000AA030000}"/>
    <cellStyle name="Calculation 2 4 6" xfId="1428" xr:uid="{00000000-0005-0000-0000-0000AB030000}"/>
    <cellStyle name="Calculation 2 4 6 2" xfId="1429" xr:uid="{00000000-0005-0000-0000-0000AC030000}"/>
    <cellStyle name="Calculation 2 4 7" xfId="1430" xr:uid="{00000000-0005-0000-0000-0000AD030000}"/>
    <cellStyle name="Calculation 2 4 7 2" xfId="1431" xr:uid="{00000000-0005-0000-0000-0000AE030000}"/>
    <cellStyle name="Calculation 2 4 8" xfId="1432" xr:uid="{00000000-0005-0000-0000-0000AF030000}"/>
    <cellStyle name="Calculation 2 4 8 2" xfId="1433" xr:uid="{00000000-0005-0000-0000-0000B0030000}"/>
    <cellStyle name="Calculation 2 4 9" xfId="1434" xr:uid="{00000000-0005-0000-0000-0000B1030000}"/>
    <cellStyle name="Calculation 2 4 9 2" xfId="1435" xr:uid="{00000000-0005-0000-0000-0000B2030000}"/>
    <cellStyle name="Calculation 2 5" xfId="1436" xr:uid="{00000000-0005-0000-0000-0000B3030000}"/>
    <cellStyle name="Calculation 2 5 10" xfId="1437" xr:uid="{00000000-0005-0000-0000-0000B4030000}"/>
    <cellStyle name="Calculation 2 5 10 2" xfId="1438" xr:uid="{00000000-0005-0000-0000-0000B5030000}"/>
    <cellStyle name="Calculation 2 5 11" xfId="1439" xr:uid="{00000000-0005-0000-0000-0000B6030000}"/>
    <cellStyle name="Calculation 2 5 2" xfId="1440" xr:uid="{00000000-0005-0000-0000-0000B7030000}"/>
    <cellStyle name="Calculation 2 5 2 2" xfId="1441" xr:uid="{00000000-0005-0000-0000-0000B8030000}"/>
    <cellStyle name="Calculation 2 5 2 2 2" xfId="1442" xr:uid="{00000000-0005-0000-0000-0000B9030000}"/>
    <cellStyle name="Calculation 2 5 2 3" xfId="1443" xr:uid="{00000000-0005-0000-0000-0000BA030000}"/>
    <cellStyle name="Calculation 2 5 3" xfId="1444" xr:uid="{00000000-0005-0000-0000-0000BB030000}"/>
    <cellStyle name="Calculation 2 5 3 2" xfId="1445" xr:uid="{00000000-0005-0000-0000-0000BC030000}"/>
    <cellStyle name="Calculation 2 5 4" xfId="1446" xr:uid="{00000000-0005-0000-0000-0000BD030000}"/>
    <cellStyle name="Calculation 2 5 4 2" xfId="1447" xr:uid="{00000000-0005-0000-0000-0000BE030000}"/>
    <cellStyle name="Calculation 2 5 5" xfId="1448" xr:uid="{00000000-0005-0000-0000-0000BF030000}"/>
    <cellStyle name="Calculation 2 5 5 2" xfId="1449" xr:uid="{00000000-0005-0000-0000-0000C0030000}"/>
    <cellStyle name="Calculation 2 5 6" xfId="1450" xr:uid="{00000000-0005-0000-0000-0000C1030000}"/>
    <cellStyle name="Calculation 2 5 6 2" xfId="1451" xr:uid="{00000000-0005-0000-0000-0000C2030000}"/>
    <cellStyle name="Calculation 2 5 7" xfId="1452" xr:uid="{00000000-0005-0000-0000-0000C3030000}"/>
    <cellStyle name="Calculation 2 5 7 2" xfId="1453" xr:uid="{00000000-0005-0000-0000-0000C4030000}"/>
    <cellStyle name="Calculation 2 5 8" xfId="1454" xr:uid="{00000000-0005-0000-0000-0000C5030000}"/>
    <cellStyle name="Calculation 2 5 8 2" xfId="1455" xr:uid="{00000000-0005-0000-0000-0000C6030000}"/>
    <cellStyle name="Calculation 2 5 9" xfId="1456" xr:uid="{00000000-0005-0000-0000-0000C7030000}"/>
    <cellStyle name="Calculation 2 5 9 2" xfId="1457" xr:uid="{00000000-0005-0000-0000-0000C8030000}"/>
    <cellStyle name="Calculation 2 6" xfId="1458" xr:uid="{00000000-0005-0000-0000-0000C9030000}"/>
    <cellStyle name="Calculation 2 6 10" xfId="1459" xr:uid="{00000000-0005-0000-0000-0000CA030000}"/>
    <cellStyle name="Calculation 2 6 10 2" xfId="1460" xr:uid="{00000000-0005-0000-0000-0000CB030000}"/>
    <cellStyle name="Calculation 2 6 11" xfId="1461" xr:uid="{00000000-0005-0000-0000-0000CC030000}"/>
    <cellStyle name="Calculation 2 6 2" xfId="1462" xr:uid="{00000000-0005-0000-0000-0000CD030000}"/>
    <cellStyle name="Calculation 2 6 2 2" xfId="1463" xr:uid="{00000000-0005-0000-0000-0000CE030000}"/>
    <cellStyle name="Calculation 2 6 2 2 2" xfId="1464" xr:uid="{00000000-0005-0000-0000-0000CF030000}"/>
    <cellStyle name="Calculation 2 6 2 3" xfId="1465" xr:uid="{00000000-0005-0000-0000-0000D0030000}"/>
    <cellStyle name="Calculation 2 6 3" xfId="1466" xr:uid="{00000000-0005-0000-0000-0000D1030000}"/>
    <cellStyle name="Calculation 2 6 3 2" xfId="1467" xr:uid="{00000000-0005-0000-0000-0000D2030000}"/>
    <cellStyle name="Calculation 2 6 4" xfId="1468" xr:uid="{00000000-0005-0000-0000-0000D3030000}"/>
    <cellStyle name="Calculation 2 6 4 2" xfId="1469" xr:uid="{00000000-0005-0000-0000-0000D4030000}"/>
    <cellStyle name="Calculation 2 6 5" xfId="1470" xr:uid="{00000000-0005-0000-0000-0000D5030000}"/>
    <cellStyle name="Calculation 2 6 5 2" xfId="1471" xr:uid="{00000000-0005-0000-0000-0000D6030000}"/>
    <cellStyle name="Calculation 2 6 6" xfId="1472" xr:uid="{00000000-0005-0000-0000-0000D7030000}"/>
    <cellStyle name="Calculation 2 6 6 2" xfId="1473" xr:uid="{00000000-0005-0000-0000-0000D8030000}"/>
    <cellStyle name="Calculation 2 6 7" xfId="1474" xr:uid="{00000000-0005-0000-0000-0000D9030000}"/>
    <cellStyle name="Calculation 2 6 7 2" xfId="1475" xr:uid="{00000000-0005-0000-0000-0000DA030000}"/>
    <cellStyle name="Calculation 2 6 8" xfId="1476" xr:uid="{00000000-0005-0000-0000-0000DB030000}"/>
    <cellStyle name="Calculation 2 6 8 2" xfId="1477" xr:uid="{00000000-0005-0000-0000-0000DC030000}"/>
    <cellStyle name="Calculation 2 6 9" xfId="1478" xr:uid="{00000000-0005-0000-0000-0000DD030000}"/>
    <cellStyle name="Calculation 2 6 9 2" xfId="1479" xr:uid="{00000000-0005-0000-0000-0000DE030000}"/>
    <cellStyle name="Calculation 2 7" xfId="1480" xr:uid="{00000000-0005-0000-0000-0000DF030000}"/>
    <cellStyle name="Calculation 2 7 2" xfId="1481" xr:uid="{00000000-0005-0000-0000-0000E0030000}"/>
    <cellStyle name="Calculation 2 7 2 2" xfId="1482" xr:uid="{00000000-0005-0000-0000-0000E1030000}"/>
    <cellStyle name="Calculation 2 7 3" xfId="1483" xr:uid="{00000000-0005-0000-0000-0000E2030000}"/>
    <cellStyle name="Calculation 2 8" xfId="1484" xr:uid="{00000000-0005-0000-0000-0000E3030000}"/>
    <cellStyle name="Calculation 2 8 2" xfId="1485" xr:uid="{00000000-0005-0000-0000-0000E4030000}"/>
    <cellStyle name="Calculation 2 9" xfId="1486" xr:uid="{00000000-0005-0000-0000-0000E5030000}"/>
    <cellStyle name="Calculation 2 9 2" xfId="1487" xr:uid="{00000000-0005-0000-0000-0000E6030000}"/>
    <cellStyle name="Check Cell 2" xfId="1488" xr:uid="{00000000-0005-0000-0000-0000E7030000}"/>
    <cellStyle name="column Head Underlined" xfId="234" xr:uid="{00000000-0005-0000-0000-0000E8030000}"/>
    <cellStyle name="column Head Underlined 2" xfId="38303" xr:uid="{00000000-0005-0000-0000-0000E9030000}"/>
    <cellStyle name="Column Heading" xfId="235" xr:uid="{00000000-0005-0000-0000-0000EA030000}"/>
    <cellStyle name="Column.Head" xfId="1489" xr:uid="{00000000-0005-0000-0000-0000EB030000}"/>
    <cellStyle name="Comma" xfId="32" builtinId="3"/>
    <cellStyle name="Comma  - Style1" xfId="236" xr:uid="{00000000-0005-0000-0000-0000ED030000}"/>
    <cellStyle name="Comma  - Style1 2" xfId="1490" xr:uid="{00000000-0005-0000-0000-0000EE030000}"/>
    <cellStyle name="Comma  - Style1 3" xfId="38304" xr:uid="{00000000-0005-0000-0000-0000EF030000}"/>
    <cellStyle name="Comma  - Style2" xfId="237" xr:uid="{00000000-0005-0000-0000-0000F0030000}"/>
    <cellStyle name="Comma  - Style2 2" xfId="1491" xr:uid="{00000000-0005-0000-0000-0000F1030000}"/>
    <cellStyle name="Comma  - Style2 3" xfId="38305" xr:uid="{00000000-0005-0000-0000-0000F2030000}"/>
    <cellStyle name="Comma  - Style3" xfId="238" xr:uid="{00000000-0005-0000-0000-0000F3030000}"/>
    <cellStyle name="Comma  - Style3 2" xfId="1492" xr:uid="{00000000-0005-0000-0000-0000F4030000}"/>
    <cellStyle name="Comma  - Style3 3" xfId="38306" xr:uid="{00000000-0005-0000-0000-0000F5030000}"/>
    <cellStyle name="Comma  - Style4" xfId="239" xr:uid="{00000000-0005-0000-0000-0000F6030000}"/>
    <cellStyle name="Comma  - Style4 2" xfId="1493" xr:uid="{00000000-0005-0000-0000-0000F7030000}"/>
    <cellStyle name="Comma  - Style4 3" xfId="38307" xr:uid="{00000000-0005-0000-0000-0000F8030000}"/>
    <cellStyle name="Comma  - Style5" xfId="240" xr:uid="{00000000-0005-0000-0000-0000F9030000}"/>
    <cellStyle name="Comma  - Style5 2" xfId="1494" xr:uid="{00000000-0005-0000-0000-0000FA030000}"/>
    <cellStyle name="Comma  - Style5 3" xfId="38308" xr:uid="{00000000-0005-0000-0000-0000FB030000}"/>
    <cellStyle name="Comma  - Style6" xfId="241" xr:uid="{00000000-0005-0000-0000-0000FC030000}"/>
    <cellStyle name="Comma  - Style6 2" xfId="1495" xr:uid="{00000000-0005-0000-0000-0000FD030000}"/>
    <cellStyle name="Comma  - Style6 3" xfId="38309" xr:uid="{00000000-0005-0000-0000-0000FE030000}"/>
    <cellStyle name="Comma  - Style7" xfId="242" xr:uid="{00000000-0005-0000-0000-0000FF030000}"/>
    <cellStyle name="Comma  - Style7 2" xfId="1496" xr:uid="{00000000-0005-0000-0000-000000040000}"/>
    <cellStyle name="Comma  - Style7 3" xfId="38310" xr:uid="{00000000-0005-0000-0000-000001040000}"/>
    <cellStyle name="Comma  - Style8" xfId="243" xr:uid="{00000000-0005-0000-0000-000002040000}"/>
    <cellStyle name="Comma  - Style8 2" xfId="1497" xr:uid="{00000000-0005-0000-0000-000003040000}"/>
    <cellStyle name="Comma  - Style8 3" xfId="38311" xr:uid="{00000000-0005-0000-0000-000004040000}"/>
    <cellStyle name="Comma (0)" xfId="244" xr:uid="{00000000-0005-0000-0000-000005040000}"/>
    <cellStyle name="Comma [0]" xfId="33" builtinId="6"/>
    <cellStyle name="Comma [0] 2" xfId="1498" xr:uid="{00000000-0005-0000-0000-000007040000}"/>
    <cellStyle name="Comma [0] 2 2" xfId="1499" xr:uid="{00000000-0005-0000-0000-000008040000}"/>
    <cellStyle name="Comma [0] 3" xfId="1500" xr:uid="{00000000-0005-0000-0000-000009040000}"/>
    <cellStyle name="Comma [1]" xfId="245" xr:uid="{00000000-0005-0000-0000-00000A040000}"/>
    <cellStyle name="Comma [2]" xfId="246" xr:uid="{00000000-0005-0000-0000-00000B040000}"/>
    <cellStyle name="Comma [2] 2" xfId="538" xr:uid="{00000000-0005-0000-0000-00000C040000}"/>
    <cellStyle name="Comma [3]" xfId="247" xr:uid="{00000000-0005-0000-0000-00000D040000}"/>
    <cellStyle name="Comma 0" xfId="248" xr:uid="{00000000-0005-0000-0000-00000E040000}"/>
    <cellStyle name="Comma 0*" xfId="249" xr:uid="{00000000-0005-0000-0000-00000F040000}"/>
    <cellStyle name="Comma 0_Model_Sep_2_02" xfId="250" xr:uid="{00000000-0005-0000-0000-000010040000}"/>
    <cellStyle name="Comma 10" xfId="539" xr:uid="{00000000-0005-0000-0000-000011040000}"/>
    <cellStyle name="Comma 10 2" xfId="1501" xr:uid="{00000000-0005-0000-0000-000012040000}"/>
    <cellStyle name="Comma 11" xfId="540" xr:uid="{00000000-0005-0000-0000-000013040000}"/>
    <cellStyle name="Comma 11 2" xfId="1502" xr:uid="{00000000-0005-0000-0000-000014040000}"/>
    <cellStyle name="Comma 12" xfId="541" xr:uid="{00000000-0005-0000-0000-000015040000}"/>
    <cellStyle name="Comma 12 2" xfId="1503" xr:uid="{00000000-0005-0000-0000-000016040000}"/>
    <cellStyle name="Comma 12 3" xfId="1504" xr:uid="{00000000-0005-0000-0000-000017040000}"/>
    <cellStyle name="Comma 12 3 2" xfId="1505" xr:uid="{00000000-0005-0000-0000-000018040000}"/>
    <cellStyle name="Comma 12 3 2 2" xfId="1506" xr:uid="{00000000-0005-0000-0000-000019040000}"/>
    <cellStyle name="Comma 12 3 2 2 2" xfId="1507" xr:uid="{00000000-0005-0000-0000-00001A040000}"/>
    <cellStyle name="Comma 12 3 2 3" xfId="1508" xr:uid="{00000000-0005-0000-0000-00001B040000}"/>
    <cellStyle name="Comma 12 3 3" xfId="1509" xr:uid="{00000000-0005-0000-0000-00001C040000}"/>
    <cellStyle name="Comma 12 3 3 2" xfId="1510" xr:uid="{00000000-0005-0000-0000-00001D040000}"/>
    <cellStyle name="Comma 12 3 3 2 2" xfId="1511" xr:uid="{00000000-0005-0000-0000-00001E040000}"/>
    <cellStyle name="Comma 12 3 3 3" xfId="1512" xr:uid="{00000000-0005-0000-0000-00001F040000}"/>
    <cellStyle name="Comma 12 3 4" xfId="1513" xr:uid="{00000000-0005-0000-0000-000020040000}"/>
    <cellStyle name="Comma 12 3 4 2" xfId="1514" xr:uid="{00000000-0005-0000-0000-000021040000}"/>
    <cellStyle name="Comma 12 3 5" xfId="1515" xr:uid="{00000000-0005-0000-0000-000022040000}"/>
    <cellStyle name="Comma 12 3 5 2" xfId="1516" xr:uid="{00000000-0005-0000-0000-000023040000}"/>
    <cellStyle name="Comma 12 3 6" xfId="1517" xr:uid="{00000000-0005-0000-0000-000024040000}"/>
    <cellStyle name="Comma 13" xfId="542" xr:uid="{00000000-0005-0000-0000-000025040000}"/>
    <cellStyle name="Comma 13 2" xfId="1518" xr:uid="{00000000-0005-0000-0000-000026040000}"/>
    <cellStyle name="Comma 14" xfId="543" xr:uid="{00000000-0005-0000-0000-000027040000}"/>
    <cellStyle name="Comma 14 2" xfId="1519" xr:uid="{00000000-0005-0000-0000-000028040000}"/>
    <cellStyle name="Comma 14 2 10" xfId="1520" xr:uid="{00000000-0005-0000-0000-000029040000}"/>
    <cellStyle name="Comma 14 2 10 2" xfId="1521" xr:uid="{00000000-0005-0000-0000-00002A040000}"/>
    <cellStyle name="Comma 14 2 11" xfId="1522" xr:uid="{00000000-0005-0000-0000-00002B040000}"/>
    <cellStyle name="Comma 14 2 2" xfId="1523" xr:uid="{00000000-0005-0000-0000-00002C040000}"/>
    <cellStyle name="Comma 14 2 2 10" xfId="1524" xr:uid="{00000000-0005-0000-0000-00002D040000}"/>
    <cellStyle name="Comma 14 2 2 2" xfId="1525" xr:uid="{00000000-0005-0000-0000-00002E040000}"/>
    <cellStyle name="Comma 14 2 2 2 2" xfId="1526" xr:uid="{00000000-0005-0000-0000-00002F040000}"/>
    <cellStyle name="Comma 14 2 2 2 2 2" xfId="1527" xr:uid="{00000000-0005-0000-0000-000030040000}"/>
    <cellStyle name="Comma 14 2 2 2 2 2 2" xfId="1528" xr:uid="{00000000-0005-0000-0000-000031040000}"/>
    <cellStyle name="Comma 14 2 2 2 2 2 2 2" xfId="1529" xr:uid="{00000000-0005-0000-0000-000032040000}"/>
    <cellStyle name="Comma 14 2 2 2 2 2 2 2 2" xfId="1530" xr:uid="{00000000-0005-0000-0000-000033040000}"/>
    <cellStyle name="Comma 14 2 2 2 2 2 2 3" xfId="1531" xr:uid="{00000000-0005-0000-0000-000034040000}"/>
    <cellStyle name="Comma 14 2 2 2 2 2 3" xfId="1532" xr:uid="{00000000-0005-0000-0000-000035040000}"/>
    <cellStyle name="Comma 14 2 2 2 2 2 3 2" xfId="1533" xr:uid="{00000000-0005-0000-0000-000036040000}"/>
    <cellStyle name="Comma 14 2 2 2 2 2 3 2 2" xfId="1534" xr:uid="{00000000-0005-0000-0000-000037040000}"/>
    <cellStyle name="Comma 14 2 2 2 2 2 3 3" xfId="1535" xr:uid="{00000000-0005-0000-0000-000038040000}"/>
    <cellStyle name="Comma 14 2 2 2 2 2 4" xfId="1536" xr:uid="{00000000-0005-0000-0000-000039040000}"/>
    <cellStyle name="Comma 14 2 2 2 2 2 4 2" xfId="1537" xr:uid="{00000000-0005-0000-0000-00003A040000}"/>
    <cellStyle name="Comma 14 2 2 2 2 2 5" xfId="1538" xr:uid="{00000000-0005-0000-0000-00003B040000}"/>
    <cellStyle name="Comma 14 2 2 2 2 2 5 2" xfId="1539" xr:uid="{00000000-0005-0000-0000-00003C040000}"/>
    <cellStyle name="Comma 14 2 2 2 2 2 6" xfId="1540" xr:uid="{00000000-0005-0000-0000-00003D040000}"/>
    <cellStyle name="Comma 14 2 2 2 2 3" xfId="1541" xr:uid="{00000000-0005-0000-0000-00003E040000}"/>
    <cellStyle name="Comma 14 2 2 2 2 3 2" xfId="1542" xr:uid="{00000000-0005-0000-0000-00003F040000}"/>
    <cellStyle name="Comma 14 2 2 2 2 3 2 2" xfId="1543" xr:uid="{00000000-0005-0000-0000-000040040000}"/>
    <cellStyle name="Comma 14 2 2 2 2 3 3" xfId="1544" xr:uid="{00000000-0005-0000-0000-000041040000}"/>
    <cellStyle name="Comma 14 2 2 2 2 4" xfId="1545" xr:uid="{00000000-0005-0000-0000-000042040000}"/>
    <cellStyle name="Comma 14 2 2 2 2 4 2" xfId="1546" xr:uid="{00000000-0005-0000-0000-000043040000}"/>
    <cellStyle name="Comma 14 2 2 2 2 4 2 2" xfId="1547" xr:uid="{00000000-0005-0000-0000-000044040000}"/>
    <cellStyle name="Comma 14 2 2 2 2 4 3" xfId="1548" xr:uid="{00000000-0005-0000-0000-000045040000}"/>
    <cellStyle name="Comma 14 2 2 2 2 5" xfId="1549" xr:uid="{00000000-0005-0000-0000-000046040000}"/>
    <cellStyle name="Comma 14 2 2 2 2 5 2" xfId="1550" xr:uid="{00000000-0005-0000-0000-000047040000}"/>
    <cellStyle name="Comma 14 2 2 2 2 6" xfId="1551" xr:uid="{00000000-0005-0000-0000-000048040000}"/>
    <cellStyle name="Comma 14 2 2 2 2 6 2" xfId="1552" xr:uid="{00000000-0005-0000-0000-000049040000}"/>
    <cellStyle name="Comma 14 2 2 2 2 7" xfId="1553" xr:uid="{00000000-0005-0000-0000-00004A040000}"/>
    <cellStyle name="Comma 14 2 2 2 3" xfId="1554" xr:uid="{00000000-0005-0000-0000-00004B040000}"/>
    <cellStyle name="Comma 14 2 2 2 3 2" xfId="1555" xr:uid="{00000000-0005-0000-0000-00004C040000}"/>
    <cellStyle name="Comma 14 2 2 2 3 2 2" xfId="1556" xr:uid="{00000000-0005-0000-0000-00004D040000}"/>
    <cellStyle name="Comma 14 2 2 2 3 2 2 2" xfId="1557" xr:uid="{00000000-0005-0000-0000-00004E040000}"/>
    <cellStyle name="Comma 14 2 2 2 3 2 3" xfId="1558" xr:uid="{00000000-0005-0000-0000-00004F040000}"/>
    <cellStyle name="Comma 14 2 2 2 3 3" xfId="1559" xr:uid="{00000000-0005-0000-0000-000050040000}"/>
    <cellStyle name="Comma 14 2 2 2 3 3 2" xfId="1560" xr:uid="{00000000-0005-0000-0000-000051040000}"/>
    <cellStyle name="Comma 14 2 2 2 3 3 2 2" xfId="1561" xr:uid="{00000000-0005-0000-0000-000052040000}"/>
    <cellStyle name="Comma 14 2 2 2 3 3 3" xfId="1562" xr:uid="{00000000-0005-0000-0000-000053040000}"/>
    <cellStyle name="Comma 14 2 2 2 3 4" xfId="1563" xr:uid="{00000000-0005-0000-0000-000054040000}"/>
    <cellStyle name="Comma 14 2 2 2 3 4 2" xfId="1564" xr:uid="{00000000-0005-0000-0000-000055040000}"/>
    <cellStyle name="Comma 14 2 2 2 3 5" xfId="1565" xr:uid="{00000000-0005-0000-0000-000056040000}"/>
    <cellStyle name="Comma 14 2 2 2 3 5 2" xfId="1566" xr:uid="{00000000-0005-0000-0000-000057040000}"/>
    <cellStyle name="Comma 14 2 2 2 3 6" xfId="1567" xr:uid="{00000000-0005-0000-0000-000058040000}"/>
    <cellStyle name="Comma 14 2 2 2 4" xfId="1568" xr:uid="{00000000-0005-0000-0000-000059040000}"/>
    <cellStyle name="Comma 14 2 2 2 4 2" xfId="1569" xr:uid="{00000000-0005-0000-0000-00005A040000}"/>
    <cellStyle name="Comma 14 2 2 2 4 2 2" xfId="1570" xr:uid="{00000000-0005-0000-0000-00005B040000}"/>
    <cellStyle name="Comma 14 2 2 2 4 3" xfId="1571" xr:uid="{00000000-0005-0000-0000-00005C040000}"/>
    <cellStyle name="Comma 14 2 2 2 5" xfId="1572" xr:uid="{00000000-0005-0000-0000-00005D040000}"/>
    <cellStyle name="Comma 14 2 2 2 5 2" xfId="1573" xr:uid="{00000000-0005-0000-0000-00005E040000}"/>
    <cellStyle name="Comma 14 2 2 2 5 2 2" xfId="1574" xr:uid="{00000000-0005-0000-0000-00005F040000}"/>
    <cellStyle name="Comma 14 2 2 2 5 3" xfId="1575" xr:uid="{00000000-0005-0000-0000-000060040000}"/>
    <cellStyle name="Comma 14 2 2 2 6" xfId="1576" xr:uid="{00000000-0005-0000-0000-000061040000}"/>
    <cellStyle name="Comma 14 2 2 2 6 2" xfId="1577" xr:uid="{00000000-0005-0000-0000-000062040000}"/>
    <cellStyle name="Comma 14 2 2 2 7" xfId="1578" xr:uid="{00000000-0005-0000-0000-000063040000}"/>
    <cellStyle name="Comma 14 2 2 2 7 2" xfId="1579" xr:uid="{00000000-0005-0000-0000-000064040000}"/>
    <cellStyle name="Comma 14 2 2 2 8" xfId="1580" xr:uid="{00000000-0005-0000-0000-000065040000}"/>
    <cellStyle name="Comma 14 2 2 3" xfId="1581" xr:uid="{00000000-0005-0000-0000-000066040000}"/>
    <cellStyle name="Comma 14 2 2 3 2" xfId="1582" xr:uid="{00000000-0005-0000-0000-000067040000}"/>
    <cellStyle name="Comma 14 2 2 3 2 2" xfId="1583" xr:uid="{00000000-0005-0000-0000-000068040000}"/>
    <cellStyle name="Comma 14 2 2 3 2 2 2" xfId="1584" xr:uid="{00000000-0005-0000-0000-000069040000}"/>
    <cellStyle name="Comma 14 2 2 3 2 2 2 2" xfId="1585" xr:uid="{00000000-0005-0000-0000-00006A040000}"/>
    <cellStyle name="Comma 14 2 2 3 2 2 3" xfId="1586" xr:uid="{00000000-0005-0000-0000-00006B040000}"/>
    <cellStyle name="Comma 14 2 2 3 2 3" xfId="1587" xr:uid="{00000000-0005-0000-0000-00006C040000}"/>
    <cellStyle name="Comma 14 2 2 3 2 3 2" xfId="1588" xr:uid="{00000000-0005-0000-0000-00006D040000}"/>
    <cellStyle name="Comma 14 2 2 3 2 3 2 2" xfId="1589" xr:uid="{00000000-0005-0000-0000-00006E040000}"/>
    <cellStyle name="Comma 14 2 2 3 2 3 3" xfId="1590" xr:uid="{00000000-0005-0000-0000-00006F040000}"/>
    <cellStyle name="Comma 14 2 2 3 2 4" xfId="1591" xr:uid="{00000000-0005-0000-0000-000070040000}"/>
    <cellStyle name="Comma 14 2 2 3 2 4 2" xfId="1592" xr:uid="{00000000-0005-0000-0000-000071040000}"/>
    <cellStyle name="Comma 14 2 2 3 2 5" xfId="1593" xr:uid="{00000000-0005-0000-0000-000072040000}"/>
    <cellStyle name="Comma 14 2 2 3 2 5 2" xfId="1594" xr:uid="{00000000-0005-0000-0000-000073040000}"/>
    <cellStyle name="Comma 14 2 2 3 2 6" xfId="1595" xr:uid="{00000000-0005-0000-0000-000074040000}"/>
    <cellStyle name="Comma 14 2 2 3 3" xfId="1596" xr:uid="{00000000-0005-0000-0000-000075040000}"/>
    <cellStyle name="Comma 14 2 2 3 3 2" xfId="1597" xr:uid="{00000000-0005-0000-0000-000076040000}"/>
    <cellStyle name="Comma 14 2 2 3 3 2 2" xfId="1598" xr:uid="{00000000-0005-0000-0000-000077040000}"/>
    <cellStyle name="Comma 14 2 2 3 3 3" xfId="1599" xr:uid="{00000000-0005-0000-0000-000078040000}"/>
    <cellStyle name="Comma 14 2 2 3 4" xfId="1600" xr:uid="{00000000-0005-0000-0000-000079040000}"/>
    <cellStyle name="Comma 14 2 2 3 4 2" xfId="1601" xr:uid="{00000000-0005-0000-0000-00007A040000}"/>
    <cellStyle name="Comma 14 2 2 3 4 2 2" xfId="1602" xr:uid="{00000000-0005-0000-0000-00007B040000}"/>
    <cellStyle name="Comma 14 2 2 3 4 3" xfId="1603" xr:uid="{00000000-0005-0000-0000-00007C040000}"/>
    <cellStyle name="Comma 14 2 2 3 5" xfId="1604" xr:uid="{00000000-0005-0000-0000-00007D040000}"/>
    <cellStyle name="Comma 14 2 2 3 5 2" xfId="1605" xr:uid="{00000000-0005-0000-0000-00007E040000}"/>
    <cellStyle name="Comma 14 2 2 3 6" xfId="1606" xr:uid="{00000000-0005-0000-0000-00007F040000}"/>
    <cellStyle name="Comma 14 2 2 3 6 2" xfId="1607" xr:uid="{00000000-0005-0000-0000-000080040000}"/>
    <cellStyle name="Comma 14 2 2 3 7" xfId="1608" xr:uid="{00000000-0005-0000-0000-000081040000}"/>
    <cellStyle name="Comma 14 2 2 4" xfId="1609" xr:uid="{00000000-0005-0000-0000-000082040000}"/>
    <cellStyle name="Comma 14 2 2 4 2" xfId="1610" xr:uid="{00000000-0005-0000-0000-000083040000}"/>
    <cellStyle name="Comma 14 2 2 4 2 2" xfId="1611" xr:uid="{00000000-0005-0000-0000-000084040000}"/>
    <cellStyle name="Comma 14 2 2 4 2 2 2" xfId="1612" xr:uid="{00000000-0005-0000-0000-000085040000}"/>
    <cellStyle name="Comma 14 2 2 4 2 2 2 2" xfId="1613" xr:uid="{00000000-0005-0000-0000-000086040000}"/>
    <cellStyle name="Comma 14 2 2 4 2 2 3" xfId="1614" xr:uid="{00000000-0005-0000-0000-000087040000}"/>
    <cellStyle name="Comma 14 2 2 4 2 3" xfId="1615" xr:uid="{00000000-0005-0000-0000-000088040000}"/>
    <cellStyle name="Comma 14 2 2 4 2 3 2" xfId="1616" xr:uid="{00000000-0005-0000-0000-000089040000}"/>
    <cellStyle name="Comma 14 2 2 4 2 3 2 2" xfId="1617" xr:uid="{00000000-0005-0000-0000-00008A040000}"/>
    <cellStyle name="Comma 14 2 2 4 2 3 3" xfId="1618" xr:uid="{00000000-0005-0000-0000-00008B040000}"/>
    <cellStyle name="Comma 14 2 2 4 2 4" xfId="1619" xr:uid="{00000000-0005-0000-0000-00008C040000}"/>
    <cellStyle name="Comma 14 2 2 4 2 4 2" xfId="1620" xr:uid="{00000000-0005-0000-0000-00008D040000}"/>
    <cellStyle name="Comma 14 2 2 4 2 5" xfId="1621" xr:uid="{00000000-0005-0000-0000-00008E040000}"/>
    <cellStyle name="Comma 14 2 2 4 2 5 2" xfId="1622" xr:uid="{00000000-0005-0000-0000-00008F040000}"/>
    <cellStyle name="Comma 14 2 2 4 2 6" xfId="1623" xr:uid="{00000000-0005-0000-0000-000090040000}"/>
    <cellStyle name="Comma 14 2 2 4 3" xfId="1624" xr:uid="{00000000-0005-0000-0000-000091040000}"/>
    <cellStyle name="Comma 14 2 2 4 3 2" xfId="1625" xr:uid="{00000000-0005-0000-0000-000092040000}"/>
    <cellStyle name="Comma 14 2 2 4 3 2 2" xfId="1626" xr:uid="{00000000-0005-0000-0000-000093040000}"/>
    <cellStyle name="Comma 14 2 2 4 3 3" xfId="1627" xr:uid="{00000000-0005-0000-0000-000094040000}"/>
    <cellStyle name="Comma 14 2 2 4 4" xfId="1628" xr:uid="{00000000-0005-0000-0000-000095040000}"/>
    <cellStyle name="Comma 14 2 2 4 4 2" xfId="1629" xr:uid="{00000000-0005-0000-0000-000096040000}"/>
    <cellStyle name="Comma 14 2 2 4 4 2 2" xfId="1630" xr:uid="{00000000-0005-0000-0000-000097040000}"/>
    <cellStyle name="Comma 14 2 2 4 4 3" xfId="1631" xr:uid="{00000000-0005-0000-0000-000098040000}"/>
    <cellStyle name="Comma 14 2 2 4 5" xfId="1632" xr:uid="{00000000-0005-0000-0000-000099040000}"/>
    <cellStyle name="Comma 14 2 2 4 5 2" xfId="1633" xr:uid="{00000000-0005-0000-0000-00009A040000}"/>
    <cellStyle name="Comma 14 2 2 4 6" xfId="1634" xr:uid="{00000000-0005-0000-0000-00009B040000}"/>
    <cellStyle name="Comma 14 2 2 4 6 2" xfId="1635" xr:uid="{00000000-0005-0000-0000-00009C040000}"/>
    <cellStyle name="Comma 14 2 2 4 7" xfId="1636" xr:uid="{00000000-0005-0000-0000-00009D040000}"/>
    <cellStyle name="Comma 14 2 2 5" xfId="1637" xr:uid="{00000000-0005-0000-0000-00009E040000}"/>
    <cellStyle name="Comma 14 2 2 5 2" xfId="1638" xr:uid="{00000000-0005-0000-0000-00009F040000}"/>
    <cellStyle name="Comma 14 2 2 5 2 2" xfId="1639" xr:uid="{00000000-0005-0000-0000-0000A0040000}"/>
    <cellStyle name="Comma 14 2 2 5 2 2 2" xfId="1640" xr:uid="{00000000-0005-0000-0000-0000A1040000}"/>
    <cellStyle name="Comma 14 2 2 5 2 3" xfId="1641" xr:uid="{00000000-0005-0000-0000-0000A2040000}"/>
    <cellStyle name="Comma 14 2 2 5 3" xfId="1642" xr:uid="{00000000-0005-0000-0000-0000A3040000}"/>
    <cellStyle name="Comma 14 2 2 5 3 2" xfId="1643" xr:uid="{00000000-0005-0000-0000-0000A4040000}"/>
    <cellStyle name="Comma 14 2 2 5 3 2 2" xfId="1644" xr:uid="{00000000-0005-0000-0000-0000A5040000}"/>
    <cellStyle name="Comma 14 2 2 5 3 3" xfId="1645" xr:uid="{00000000-0005-0000-0000-0000A6040000}"/>
    <cellStyle name="Comma 14 2 2 5 4" xfId="1646" xr:uid="{00000000-0005-0000-0000-0000A7040000}"/>
    <cellStyle name="Comma 14 2 2 5 4 2" xfId="1647" xr:uid="{00000000-0005-0000-0000-0000A8040000}"/>
    <cellStyle name="Comma 14 2 2 5 5" xfId="1648" xr:uid="{00000000-0005-0000-0000-0000A9040000}"/>
    <cellStyle name="Comma 14 2 2 5 5 2" xfId="1649" xr:uid="{00000000-0005-0000-0000-0000AA040000}"/>
    <cellStyle name="Comma 14 2 2 5 6" xfId="1650" xr:uid="{00000000-0005-0000-0000-0000AB040000}"/>
    <cellStyle name="Comma 14 2 2 6" xfId="1651" xr:uid="{00000000-0005-0000-0000-0000AC040000}"/>
    <cellStyle name="Comma 14 2 2 6 2" xfId="1652" xr:uid="{00000000-0005-0000-0000-0000AD040000}"/>
    <cellStyle name="Comma 14 2 2 6 2 2" xfId="1653" xr:uid="{00000000-0005-0000-0000-0000AE040000}"/>
    <cellStyle name="Comma 14 2 2 6 3" xfId="1654" xr:uid="{00000000-0005-0000-0000-0000AF040000}"/>
    <cellStyle name="Comma 14 2 2 7" xfId="1655" xr:uid="{00000000-0005-0000-0000-0000B0040000}"/>
    <cellStyle name="Comma 14 2 2 7 2" xfId="1656" xr:uid="{00000000-0005-0000-0000-0000B1040000}"/>
    <cellStyle name="Comma 14 2 2 7 2 2" xfId="1657" xr:uid="{00000000-0005-0000-0000-0000B2040000}"/>
    <cellStyle name="Comma 14 2 2 7 3" xfId="1658" xr:uid="{00000000-0005-0000-0000-0000B3040000}"/>
    <cellStyle name="Comma 14 2 2 8" xfId="1659" xr:uid="{00000000-0005-0000-0000-0000B4040000}"/>
    <cellStyle name="Comma 14 2 2 8 2" xfId="1660" xr:uid="{00000000-0005-0000-0000-0000B5040000}"/>
    <cellStyle name="Comma 14 2 2 9" xfId="1661" xr:uid="{00000000-0005-0000-0000-0000B6040000}"/>
    <cellStyle name="Comma 14 2 2 9 2" xfId="1662" xr:uid="{00000000-0005-0000-0000-0000B7040000}"/>
    <cellStyle name="Comma 14 2 3" xfId="1663" xr:uid="{00000000-0005-0000-0000-0000B8040000}"/>
    <cellStyle name="Comma 14 2 3 2" xfId="1664" xr:uid="{00000000-0005-0000-0000-0000B9040000}"/>
    <cellStyle name="Comma 14 2 3 2 2" xfId="1665" xr:uid="{00000000-0005-0000-0000-0000BA040000}"/>
    <cellStyle name="Comma 14 2 3 2 2 2" xfId="1666" xr:uid="{00000000-0005-0000-0000-0000BB040000}"/>
    <cellStyle name="Comma 14 2 3 2 2 2 2" xfId="1667" xr:uid="{00000000-0005-0000-0000-0000BC040000}"/>
    <cellStyle name="Comma 14 2 3 2 2 2 2 2" xfId="1668" xr:uid="{00000000-0005-0000-0000-0000BD040000}"/>
    <cellStyle name="Comma 14 2 3 2 2 2 3" xfId="1669" xr:uid="{00000000-0005-0000-0000-0000BE040000}"/>
    <cellStyle name="Comma 14 2 3 2 2 3" xfId="1670" xr:uid="{00000000-0005-0000-0000-0000BF040000}"/>
    <cellStyle name="Comma 14 2 3 2 2 3 2" xfId="1671" xr:uid="{00000000-0005-0000-0000-0000C0040000}"/>
    <cellStyle name="Comma 14 2 3 2 2 3 2 2" xfId="1672" xr:uid="{00000000-0005-0000-0000-0000C1040000}"/>
    <cellStyle name="Comma 14 2 3 2 2 3 3" xfId="1673" xr:uid="{00000000-0005-0000-0000-0000C2040000}"/>
    <cellStyle name="Comma 14 2 3 2 2 4" xfId="1674" xr:uid="{00000000-0005-0000-0000-0000C3040000}"/>
    <cellStyle name="Comma 14 2 3 2 2 4 2" xfId="1675" xr:uid="{00000000-0005-0000-0000-0000C4040000}"/>
    <cellStyle name="Comma 14 2 3 2 2 5" xfId="1676" xr:uid="{00000000-0005-0000-0000-0000C5040000}"/>
    <cellStyle name="Comma 14 2 3 2 2 5 2" xfId="1677" xr:uid="{00000000-0005-0000-0000-0000C6040000}"/>
    <cellStyle name="Comma 14 2 3 2 2 6" xfId="1678" xr:uid="{00000000-0005-0000-0000-0000C7040000}"/>
    <cellStyle name="Comma 14 2 3 2 3" xfId="1679" xr:uid="{00000000-0005-0000-0000-0000C8040000}"/>
    <cellStyle name="Comma 14 2 3 2 3 2" xfId="1680" xr:uid="{00000000-0005-0000-0000-0000C9040000}"/>
    <cellStyle name="Comma 14 2 3 2 3 2 2" xfId="1681" xr:uid="{00000000-0005-0000-0000-0000CA040000}"/>
    <cellStyle name="Comma 14 2 3 2 3 3" xfId="1682" xr:uid="{00000000-0005-0000-0000-0000CB040000}"/>
    <cellStyle name="Comma 14 2 3 2 4" xfId="1683" xr:uid="{00000000-0005-0000-0000-0000CC040000}"/>
    <cellStyle name="Comma 14 2 3 2 4 2" xfId="1684" xr:uid="{00000000-0005-0000-0000-0000CD040000}"/>
    <cellStyle name="Comma 14 2 3 2 4 2 2" xfId="1685" xr:uid="{00000000-0005-0000-0000-0000CE040000}"/>
    <cellStyle name="Comma 14 2 3 2 4 3" xfId="1686" xr:uid="{00000000-0005-0000-0000-0000CF040000}"/>
    <cellStyle name="Comma 14 2 3 2 5" xfId="1687" xr:uid="{00000000-0005-0000-0000-0000D0040000}"/>
    <cellStyle name="Comma 14 2 3 2 5 2" xfId="1688" xr:uid="{00000000-0005-0000-0000-0000D1040000}"/>
    <cellStyle name="Comma 14 2 3 2 6" xfId="1689" xr:uid="{00000000-0005-0000-0000-0000D2040000}"/>
    <cellStyle name="Comma 14 2 3 2 6 2" xfId="1690" xr:uid="{00000000-0005-0000-0000-0000D3040000}"/>
    <cellStyle name="Comma 14 2 3 2 7" xfId="1691" xr:uid="{00000000-0005-0000-0000-0000D4040000}"/>
    <cellStyle name="Comma 14 2 3 3" xfId="1692" xr:uid="{00000000-0005-0000-0000-0000D5040000}"/>
    <cellStyle name="Comma 14 2 3 3 2" xfId="1693" xr:uid="{00000000-0005-0000-0000-0000D6040000}"/>
    <cellStyle name="Comma 14 2 3 3 2 2" xfId="1694" xr:uid="{00000000-0005-0000-0000-0000D7040000}"/>
    <cellStyle name="Comma 14 2 3 3 2 2 2" xfId="1695" xr:uid="{00000000-0005-0000-0000-0000D8040000}"/>
    <cellStyle name="Comma 14 2 3 3 2 3" xfId="1696" xr:uid="{00000000-0005-0000-0000-0000D9040000}"/>
    <cellStyle name="Comma 14 2 3 3 3" xfId="1697" xr:uid="{00000000-0005-0000-0000-0000DA040000}"/>
    <cellStyle name="Comma 14 2 3 3 3 2" xfId="1698" xr:uid="{00000000-0005-0000-0000-0000DB040000}"/>
    <cellStyle name="Comma 14 2 3 3 3 2 2" xfId="1699" xr:uid="{00000000-0005-0000-0000-0000DC040000}"/>
    <cellStyle name="Comma 14 2 3 3 3 3" xfId="1700" xr:uid="{00000000-0005-0000-0000-0000DD040000}"/>
    <cellStyle name="Comma 14 2 3 3 4" xfId="1701" xr:uid="{00000000-0005-0000-0000-0000DE040000}"/>
    <cellStyle name="Comma 14 2 3 3 4 2" xfId="1702" xr:uid="{00000000-0005-0000-0000-0000DF040000}"/>
    <cellStyle name="Comma 14 2 3 3 5" xfId="1703" xr:uid="{00000000-0005-0000-0000-0000E0040000}"/>
    <cellStyle name="Comma 14 2 3 3 5 2" xfId="1704" xr:uid="{00000000-0005-0000-0000-0000E1040000}"/>
    <cellStyle name="Comma 14 2 3 3 6" xfId="1705" xr:uid="{00000000-0005-0000-0000-0000E2040000}"/>
    <cellStyle name="Comma 14 2 3 4" xfId="1706" xr:uid="{00000000-0005-0000-0000-0000E3040000}"/>
    <cellStyle name="Comma 14 2 3 4 2" xfId="1707" xr:uid="{00000000-0005-0000-0000-0000E4040000}"/>
    <cellStyle name="Comma 14 2 3 4 2 2" xfId="1708" xr:uid="{00000000-0005-0000-0000-0000E5040000}"/>
    <cellStyle name="Comma 14 2 3 4 3" xfId="1709" xr:uid="{00000000-0005-0000-0000-0000E6040000}"/>
    <cellStyle name="Comma 14 2 3 5" xfId="1710" xr:uid="{00000000-0005-0000-0000-0000E7040000}"/>
    <cellStyle name="Comma 14 2 3 5 2" xfId="1711" xr:uid="{00000000-0005-0000-0000-0000E8040000}"/>
    <cellStyle name="Comma 14 2 3 5 2 2" xfId="1712" xr:uid="{00000000-0005-0000-0000-0000E9040000}"/>
    <cellStyle name="Comma 14 2 3 5 3" xfId="1713" xr:uid="{00000000-0005-0000-0000-0000EA040000}"/>
    <cellStyle name="Comma 14 2 3 6" xfId="1714" xr:uid="{00000000-0005-0000-0000-0000EB040000}"/>
    <cellStyle name="Comma 14 2 3 6 2" xfId="1715" xr:uid="{00000000-0005-0000-0000-0000EC040000}"/>
    <cellStyle name="Comma 14 2 3 7" xfId="1716" xr:uid="{00000000-0005-0000-0000-0000ED040000}"/>
    <cellStyle name="Comma 14 2 3 7 2" xfId="1717" xr:uid="{00000000-0005-0000-0000-0000EE040000}"/>
    <cellStyle name="Comma 14 2 3 8" xfId="1718" xr:uid="{00000000-0005-0000-0000-0000EF040000}"/>
    <cellStyle name="Comma 14 2 4" xfId="1719" xr:uid="{00000000-0005-0000-0000-0000F0040000}"/>
    <cellStyle name="Comma 14 2 4 2" xfId="1720" xr:uid="{00000000-0005-0000-0000-0000F1040000}"/>
    <cellStyle name="Comma 14 2 4 2 2" xfId="1721" xr:uid="{00000000-0005-0000-0000-0000F2040000}"/>
    <cellStyle name="Comma 14 2 4 2 2 2" xfId="1722" xr:uid="{00000000-0005-0000-0000-0000F3040000}"/>
    <cellStyle name="Comma 14 2 4 2 2 2 2" xfId="1723" xr:uid="{00000000-0005-0000-0000-0000F4040000}"/>
    <cellStyle name="Comma 14 2 4 2 2 3" xfId="1724" xr:uid="{00000000-0005-0000-0000-0000F5040000}"/>
    <cellStyle name="Comma 14 2 4 2 3" xfId="1725" xr:uid="{00000000-0005-0000-0000-0000F6040000}"/>
    <cellStyle name="Comma 14 2 4 2 3 2" xfId="1726" xr:uid="{00000000-0005-0000-0000-0000F7040000}"/>
    <cellStyle name="Comma 14 2 4 2 3 2 2" xfId="1727" xr:uid="{00000000-0005-0000-0000-0000F8040000}"/>
    <cellStyle name="Comma 14 2 4 2 3 3" xfId="1728" xr:uid="{00000000-0005-0000-0000-0000F9040000}"/>
    <cellStyle name="Comma 14 2 4 2 4" xfId="1729" xr:uid="{00000000-0005-0000-0000-0000FA040000}"/>
    <cellStyle name="Comma 14 2 4 2 4 2" xfId="1730" xr:uid="{00000000-0005-0000-0000-0000FB040000}"/>
    <cellStyle name="Comma 14 2 4 2 5" xfId="1731" xr:uid="{00000000-0005-0000-0000-0000FC040000}"/>
    <cellStyle name="Comma 14 2 4 2 5 2" xfId="1732" xr:uid="{00000000-0005-0000-0000-0000FD040000}"/>
    <cellStyle name="Comma 14 2 4 2 6" xfId="1733" xr:uid="{00000000-0005-0000-0000-0000FE040000}"/>
    <cellStyle name="Comma 14 2 4 3" xfId="1734" xr:uid="{00000000-0005-0000-0000-0000FF040000}"/>
    <cellStyle name="Comma 14 2 4 3 2" xfId="1735" xr:uid="{00000000-0005-0000-0000-000000050000}"/>
    <cellStyle name="Comma 14 2 4 3 2 2" xfId="1736" xr:uid="{00000000-0005-0000-0000-000001050000}"/>
    <cellStyle name="Comma 14 2 4 3 3" xfId="1737" xr:uid="{00000000-0005-0000-0000-000002050000}"/>
    <cellStyle name="Comma 14 2 4 4" xfId="1738" xr:uid="{00000000-0005-0000-0000-000003050000}"/>
    <cellStyle name="Comma 14 2 4 4 2" xfId="1739" xr:uid="{00000000-0005-0000-0000-000004050000}"/>
    <cellStyle name="Comma 14 2 4 4 2 2" xfId="1740" xr:uid="{00000000-0005-0000-0000-000005050000}"/>
    <cellStyle name="Comma 14 2 4 4 3" xfId="1741" xr:uid="{00000000-0005-0000-0000-000006050000}"/>
    <cellStyle name="Comma 14 2 4 5" xfId="1742" xr:uid="{00000000-0005-0000-0000-000007050000}"/>
    <cellStyle name="Comma 14 2 4 5 2" xfId="1743" xr:uid="{00000000-0005-0000-0000-000008050000}"/>
    <cellStyle name="Comma 14 2 4 6" xfId="1744" xr:uid="{00000000-0005-0000-0000-000009050000}"/>
    <cellStyle name="Comma 14 2 4 6 2" xfId="1745" xr:uid="{00000000-0005-0000-0000-00000A050000}"/>
    <cellStyle name="Comma 14 2 4 7" xfId="1746" xr:uid="{00000000-0005-0000-0000-00000B050000}"/>
    <cellStyle name="Comma 14 2 5" xfId="1747" xr:uid="{00000000-0005-0000-0000-00000C050000}"/>
    <cellStyle name="Comma 14 2 5 2" xfId="1748" xr:uid="{00000000-0005-0000-0000-00000D050000}"/>
    <cellStyle name="Comma 14 2 5 2 2" xfId="1749" xr:uid="{00000000-0005-0000-0000-00000E050000}"/>
    <cellStyle name="Comma 14 2 5 2 2 2" xfId="1750" xr:uid="{00000000-0005-0000-0000-00000F050000}"/>
    <cellStyle name="Comma 14 2 5 2 2 2 2" xfId="1751" xr:uid="{00000000-0005-0000-0000-000010050000}"/>
    <cellStyle name="Comma 14 2 5 2 2 3" xfId="1752" xr:uid="{00000000-0005-0000-0000-000011050000}"/>
    <cellStyle name="Comma 14 2 5 2 3" xfId="1753" xr:uid="{00000000-0005-0000-0000-000012050000}"/>
    <cellStyle name="Comma 14 2 5 2 3 2" xfId="1754" xr:uid="{00000000-0005-0000-0000-000013050000}"/>
    <cellStyle name="Comma 14 2 5 2 3 2 2" xfId="1755" xr:uid="{00000000-0005-0000-0000-000014050000}"/>
    <cellStyle name="Comma 14 2 5 2 3 3" xfId="1756" xr:uid="{00000000-0005-0000-0000-000015050000}"/>
    <cellStyle name="Comma 14 2 5 2 4" xfId="1757" xr:uid="{00000000-0005-0000-0000-000016050000}"/>
    <cellStyle name="Comma 14 2 5 2 4 2" xfId="1758" xr:uid="{00000000-0005-0000-0000-000017050000}"/>
    <cellStyle name="Comma 14 2 5 2 5" xfId="1759" xr:uid="{00000000-0005-0000-0000-000018050000}"/>
    <cellStyle name="Comma 14 2 5 2 5 2" xfId="1760" xr:uid="{00000000-0005-0000-0000-000019050000}"/>
    <cellStyle name="Comma 14 2 5 2 6" xfId="1761" xr:uid="{00000000-0005-0000-0000-00001A050000}"/>
    <cellStyle name="Comma 14 2 5 3" xfId="1762" xr:uid="{00000000-0005-0000-0000-00001B050000}"/>
    <cellStyle name="Comma 14 2 5 3 2" xfId="1763" xr:uid="{00000000-0005-0000-0000-00001C050000}"/>
    <cellStyle name="Comma 14 2 5 3 2 2" xfId="1764" xr:uid="{00000000-0005-0000-0000-00001D050000}"/>
    <cellStyle name="Comma 14 2 5 3 3" xfId="1765" xr:uid="{00000000-0005-0000-0000-00001E050000}"/>
    <cellStyle name="Comma 14 2 5 4" xfId="1766" xr:uid="{00000000-0005-0000-0000-00001F050000}"/>
    <cellStyle name="Comma 14 2 5 4 2" xfId="1767" xr:uid="{00000000-0005-0000-0000-000020050000}"/>
    <cellStyle name="Comma 14 2 5 4 2 2" xfId="1768" xr:uid="{00000000-0005-0000-0000-000021050000}"/>
    <cellStyle name="Comma 14 2 5 4 3" xfId="1769" xr:uid="{00000000-0005-0000-0000-000022050000}"/>
    <cellStyle name="Comma 14 2 5 5" xfId="1770" xr:uid="{00000000-0005-0000-0000-000023050000}"/>
    <cellStyle name="Comma 14 2 5 5 2" xfId="1771" xr:uid="{00000000-0005-0000-0000-000024050000}"/>
    <cellStyle name="Comma 14 2 5 6" xfId="1772" xr:uid="{00000000-0005-0000-0000-000025050000}"/>
    <cellStyle name="Comma 14 2 5 6 2" xfId="1773" xr:uid="{00000000-0005-0000-0000-000026050000}"/>
    <cellStyle name="Comma 14 2 5 7" xfId="1774" xr:uid="{00000000-0005-0000-0000-000027050000}"/>
    <cellStyle name="Comma 14 2 6" xfId="1775" xr:uid="{00000000-0005-0000-0000-000028050000}"/>
    <cellStyle name="Comma 14 2 6 2" xfId="1776" xr:uid="{00000000-0005-0000-0000-000029050000}"/>
    <cellStyle name="Comma 14 2 6 2 2" xfId="1777" xr:uid="{00000000-0005-0000-0000-00002A050000}"/>
    <cellStyle name="Comma 14 2 6 2 2 2" xfId="1778" xr:uid="{00000000-0005-0000-0000-00002B050000}"/>
    <cellStyle name="Comma 14 2 6 2 3" xfId="1779" xr:uid="{00000000-0005-0000-0000-00002C050000}"/>
    <cellStyle name="Comma 14 2 6 3" xfId="1780" xr:uid="{00000000-0005-0000-0000-00002D050000}"/>
    <cellStyle name="Comma 14 2 6 3 2" xfId="1781" xr:uid="{00000000-0005-0000-0000-00002E050000}"/>
    <cellStyle name="Comma 14 2 6 3 2 2" xfId="1782" xr:uid="{00000000-0005-0000-0000-00002F050000}"/>
    <cellStyle name="Comma 14 2 6 3 3" xfId="1783" xr:uid="{00000000-0005-0000-0000-000030050000}"/>
    <cellStyle name="Comma 14 2 6 4" xfId="1784" xr:uid="{00000000-0005-0000-0000-000031050000}"/>
    <cellStyle name="Comma 14 2 6 4 2" xfId="1785" xr:uid="{00000000-0005-0000-0000-000032050000}"/>
    <cellStyle name="Comma 14 2 6 5" xfId="1786" xr:uid="{00000000-0005-0000-0000-000033050000}"/>
    <cellStyle name="Comma 14 2 6 5 2" xfId="1787" xr:uid="{00000000-0005-0000-0000-000034050000}"/>
    <cellStyle name="Comma 14 2 6 6" xfId="1788" xr:uid="{00000000-0005-0000-0000-000035050000}"/>
    <cellStyle name="Comma 14 2 7" xfId="1789" xr:uid="{00000000-0005-0000-0000-000036050000}"/>
    <cellStyle name="Comma 14 2 7 2" xfId="1790" xr:uid="{00000000-0005-0000-0000-000037050000}"/>
    <cellStyle name="Comma 14 2 7 2 2" xfId="1791" xr:uid="{00000000-0005-0000-0000-000038050000}"/>
    <cellStyle name="Comma 14 2 7 3" xfId="1792" xr:uid="{00000000-0005-0000-0000-000039050000}"/>
    <cellStyle name="Comma 14 2 8" xfId="1793" xr:uid="{00000000-0005-0000-0000-00003A050000}"/>
    <cellStyle name="Comma 14 2 8 2" xfId="1794" xr:uid="{00000000-0005-0000-0000-00003B050000}"/>
    <cellStyle name="Comma 14 2 8 2 2" xfId="1795" xr:uid="{00000000-0005-0000-0000-00003C050000}"/>
    <cellStyle name="Comma 14 2 8 3" xfId="1796" xr:uid="{00000000-0005-0000-0000-00003D050000}"/>
    <cellStyle name="Comma 14 2 9" xfId="1797" xr:uid="{00000000-0005-0000-0000-00003E050000}"/>
    <cellStyle name="Comma 14 2 9 2" xfId="1798" xr:uid="{00000000-0005-0000-0000-00003F050000}"/>
    <cellStyle name="Comma 14 3" xfId="1799" xr:uid="{00000000-0005-0000-0000-000040050000}"/>
    <cellStyle name="Comma 14 3 10" xfId="1800" xr:uid="{00000000-0005-0000-0000-000041050000}"/>
    <cellStyle name="Comma 14 3 2" xfId="1801" xr:uid="{00000000-0005-0000-0000-000042050000}"/>
    <cellStyle name="Comma 14 3 2 2" xfId="1802" xr:uid="{00000000-0005-0000-0000-000043050000}"/>
    <cellStyle name="Comma 14 3 2 2 2" xfId="1803" xr:uid="{00000000-0005-0000-0000-000044050000}"/>
    <cellStyle name="Comma 14 3 2 2 2 2" xfId="1804" xr:uid="{00000000-0005-0000-0000-000045050000}"/>
    <cellStyle name="Comma 14 3 2 2 2 2 2" xfId="1805" xr:uid="{00000000-0005-0000-0000-000046050000}"/>
    <cellStyle name="Comma 14 3 2 2 2 2 2 2" xfId="1806" xr:uid="{00000000-0005-0000-0000-000047050000}"/>
    <cellStyle name="Comma 14 3 2 2 2 2 3" xfId="1807" xr:uid="{00000000-0005-0000-0000-000048050000}"/>
    <cellStyle name="Comma 14 3 2 2 2 3" xfId="1808" xr:uid="{00000000-0005-0000-0000-000049050000}"/>
    <cellStyle name="Comma 14 3 2 2 2 3 2" xfId="1809" xr:uid="{00000000-0005-0000-0000-00004A050000}"/>
    <cellStyle name="Comma 14 3 2 2 2 3 2 2" xfId="1810" xr:uid="{00000000-0005-0000-0000-00004B050000}"/>
    <cellStyle name="Comma 14 3 2 2 2 3 3" xfId="1811" xr:uid="{00000000-0005-0000-0000-00004C050000}"/>
    <cellStyle name="Comma 14 3 2 2 2 4" xfId="1812" xr:uid="{00000000-0005-0000-0000-00004D050000}"/>
    <cellStyle name="Comma 14 3 2 2 2 4 2" xfId="1813" xr:uid="{00000000-0005-0000-0000-00004E050000}"/>
    <cellStyle name="Comma 14 3 2 2 2 5" xfId="1814" xr:uid="{00000000-0005-0000-0000-00004F050000}"/>
    <cellStyle name="Comma 14 3 2 2 2 5 2" xfId="1815" xr:uid="{00000000-0005-0000-0000-000050050000}"/>
    <cellStyle name="Comma 14 3 2 2 2 6" xfId="1816" xr:uid="{00000000-0005-0000-0000-000051050000}"/>
    <cellStyle name="Comma 14 3 2 2 3" xfId="1817" xr:uid="{00000000-0005-0000-0000-000052050000}"/>
    <cellStyle name="Comma 14 3 2 2 3 2" xfId="1818" xr:uid="{00000000-0005-0000-0000-000053050000}"/>
    <cellStyle name="Comma 14 3 2 2 3 2 2" xfId="1819" xr:uid="{00000000-0005-0000-0000-000054050000}"/>
    <cellStyle name="Comma 14 3 2 2 3 3" xfId="1820" xr:uid="{00000000-0005-0000-0000-000055050000}"/>
    <cellStyle name="Comma 14 3 2 2 4" xfId="1821" xr:uid="{00000000-0005-0000-0000-000056050000}"/>
    <cellStyle name="Comma 14 3 2 2 4 2" xfId="1822" xr:uid="{00000000-0005-0000-0000-000057050000}"/>
    <cellStyle name="Comma 14 3 2 2 4 2 2" xfId="1823" xr:uid="{00000000-0005-0000-0000-000058050000}"/>
    <cellStyle name="Comma 14 3 2 2 4 3" xfId="1824" xr:uid="{00000000-0005-0000-0000-000059050000}"/>
    <cellStyle name="Comma 14 3 2 2 5" xfId="1825" xr:uid="{00000000-0005-0000-0000-00005A050000}"/>
    <cellStyle name="Comma 14 3 2 2 5 2" xfId="1826" xr:uid="{00000000-0005-0000-0000-00005B050000}"/>
    <cellStyle name="Comma 14 3 2 2 6" xfId="1827" xr:uid="{00000000-0005-0000-0000-00005C050000}"/>
    <cellStyle name="Comma 14 3 2 2 6 2" xfId="1828" xr:uid="{00000000-0005-0000-0000-00005D050000}"/>
    <cellStyle name="Comma 14 3 2 2 7" xfId="1829" xr:uid="{00000000-0005-0000-0000-00005E050000}"/>
    <cellStyle name="Comma 14 3 2 3" xfId="1830" xr:uid="{00000000-0005-0000-0000-00005F050000}"/>
    <cellStyle name="Comma 14 3 2 3 2" xfId="1831" xr:uid="{00000000-0005-0000-0000-000060050000}"/>
    <cellStyle name="Comma 14 3 2 3 2 2" xfId="1832" xr:uid="{00000000-0005-0000-0000-000061050000}"/>
    <cellStyle name="Comma 14 3 2 3 2 2 2" xfId="1833" xr:uid="{00000000-0005-0000-0000-000062050000}"/>
    <cellStyle name="Comma 14 3 2 3 2 3" xfId="1834" xr:uid="{00000000-0005-0000-0000-000063050000}"/>
    <cellStyle name="Comma 14 3 2 3 3" xfId="1835" xr:uid="{00000000-0005-0000-0000-000064050000}"/>
    <cellStyle name="Comma 14 3 2 3 3 2" xfId="1836" xr:uid="{00000000-0005-0000-0000-000065050000}"/>
    <cellStyle name="Comma 14 3 2 3 3 2 2" xfId="1837" xr:uid="{00000000-0005-0000-0000-000066050000}"/>
    <cellStyle name="Comma 14 3 2 3 3 3" xfId="1838" xr:uid="{00000000-0005-0000-0000-000067050000}"/>
    <cellStyle name="Comma 14 3 2 3 4" xfId="1839" xr:uid="{00000000-0005-0000-0000-000068050000}"/>
    <cellStyle name="Comma 14 3 2 3 4 2" xfId="1840" xr:uid="{00000000-0005-0000-0000-000069050000}"/>
    <cellStyle name="Comma 14 3 2 3 5" xfId="1841" xr:uid="{00000000-0005-0000-0000-00006A050000}"/>
    <cellStyle name="Comma 14 3 2 3 5 2" xfId="1842" xr:uid="{00000000-0005-0000-0000-00006B050000}"/>
    <cellStyle name="Comma 14 3 2 3 6" xfId="1843" xr:uid="{00000000-0005-0000-0000-00006C050000}"/>
    <cellStyle name="Comma 14 3 2 4" xfId="1844" xr:uid="{00000000-0005-0000-0000-00006D050000}"/>
    <cellStyle name="Comma 14 3 2 4 2" xfId="1845" xr:uid="{00000000-0005-0000-0000-00006E050000}"/>
    <cellStyle name="Comma 14 3 2 4 2 2" xfId="1846" xr:uid="{00000000-0005-0000-0000-00006F050000}"/>
    <cellStyle name="Comma 14 3 2 4 3" xfId="1847" xr:uid="{00000000-0005-0000-0000-000070050000}"/>
    <cellStyle name="Comma 14 3 2 5" xfId="1848" xr:uid="{00000000-0005-0000-0000-000071050000}"/>
    <cellStyle name="Comma 14 3 2 5 2" xfId="1849" xr:uid="{00000000-0005-0000-0000-000072050000}"/>
    <cellStyle name="Comma 14 3 2 5 2 2" xfId="1850" xr:uid="{00000000-0005-0000-0000-000073050000}"/>
    <cellStyle name="Comma 14 3 2 5 3" xfId="1851" xr:uid="{00000000-0005-0000-0000-000074050000}"/>
    <cellStyle name="Comma 14 3 2 6" xfId="1852" xr:uid="{00000000-0005-0000-0000-000075050000}"/>
    <cellStyle name="Comma 14 3 2 6 2" xfId="1853" xr:uid="{00000000-0005-0000-0000-000076050000}"/>
    <cellStyle name="Comma 14 3 2 7" xfId="1854" xr:uid="{00000000-0005-0000-0000-000077050000}"/>
    <cellStyle name="Comma 14 3 2 7 2" xfId="1855" xr:uid="{00000000-0005-0000-0000-000078050000}"/>
    <cellStyle name="Comma 14 3 2 8" xfId="1856" xr:uid="{00000000-0005-0000-0000-000079050000}"/>
    <cellStyle name="Comma 14 3 3" xfId="1857" xr:uid="{00000000-0005-0000-0000-00007A050000}"/>
    <cellStyle name="Comma 14 3 3 2" xfId="1858" xr:uid="{00000000-0005-0000-0000-00007B050000}"/>
    <cellStyle name="Comma 14 3 3 2 2" xfId="1859" xr:uid="{00000000-0005-0000-0000-00007C050000}"/>
    <cellStyle name="Comma 14 3 3 2 2 2" xfId="1860" xr:uid="{00000000-0005-0000-0000-00007D050000}"/>
    <cellStyle name="Comma 14 3 3 2 2 2 2" xfId="1861" xr:uid="{00000000-0005-0000-0000-00007E050000}"/>
    <cellStyle name="Comma 14 3 3 2 2 3" xfId="1862" xr:uid="{00000000-0005-0000-0000-00007F050000}"/>
    <cellStyle name="Comma 14 3 3 2 3" xfId="1863" xr:uid="{00000000-0005-0000-0000-000080050000}"/>
    <cellStyle name="Comma 14 3 3 2 3 2" xfId="1864" xr:uid="{00000000-0005-0000-0000-000081050000}"/>
    <cellStyle name="Comma 14 3 3 2 3 2 2" xfId="1865" xr:uid="{00000000-0005-0000-0000-000082050000}"/>
    <cellStyle name="Comma 14 3 3 2 3 3" xfId="1866" xr:uid="{00000000-0005-0000-0000-000083050000}"/>
    <cellStyle name="Comma 14 3 3 2 4" xfId="1867" xr:uid="{00000000-0005-0000-0000-000084050000}"/>
    <cellStyle name="Comma 14 3 3 2 4 2" xfId="1868" xr:uid="{00000000-0005-0000-0000-000085050000}"/>
    <cellStyle name="Comma 14 3 3 2 5" xfId="1869" xr:uid="{00000000-0005-0000-0000-000086050000}"/>
    <cellStyle name="Comma 14 3 3 2 5 2" xfId="1870" xr:uid="{00000000-0005-0000-0000-000087050000}"/>
    <cellStyle name="Comma 14 3 3 2 6" xfId="1871" xr:uid="{00000000-0005-0000-0000-000088050000}"/>
    <cellStyle name="Comma 14 3 3 3" xfId="1872" xr:uid="{00000000-0005-0000-0000-000089050000}"/>
    <cellStyle name="Comma 14 3 3 3 2" xfId="1873" xr:uid="{00000000-0005-0000-0000-00008A050000}"/>
    <cellStyle name="Comma 14 3 3 3 2 2" xfId="1874" xr:uid="{00000000-0005-0000-0000-00008B050000}"/>
    <cellStyle name="Comma 14 3 3 3 3" xfId="1875" xr:uid="{00000000-0005-0000-0000-00008C050000}"/>
    <cellStyle name="Comma 14 3 3 4" xfId="1876" xr:uid="{00000000-0005-0000-0000-00008D050000}"/>
    <cellStyle name="Comma 14 3 3 4 2" xfId="1877" xr:uid="{00000000-0005-0000-0000-00008E050000}"/>
    <cellStyle name="Comma 14 3 3 4 2 2" xfId="1878" xr:uid="{00000000-0005-0000-0000-00008F050000}"/>
    <cellStyle name="Comma 14 3 3 4 3" xfId="1879" xr:uid="{00000000-0005-0000-0000-000090050000}"/>
    <cellStyle name="Comma 14 3 3 5" xfId="1880" xr:uid="{00000000-0005-0000-0000-000091050000}"/>
    <cellStyle name="Comma 14 3 3 5 2" xfId="1881" xr:uid="{00000000-0005-0000-0000-000092050000}"/>
    <cellStyle name="Comma 14 3 3 6" xfId="1882" xr:uid="{00000000-0005-0000-0000-000093050000}"/>
    <cellStyle name="Comma 14 3 3 6 2" xfId="1883" xr:uid="{00000000-0005-0000-0000-000094050000}"/>
    <cellStyle name="Comma 14 3 3 7" xfId="1884" xr:uid="{00000000-0005-0000-0000-000095050000}"/>
    <cellStyle name="Comma 14 3 4" xfId="1885" xr:uid="{00000000-0005-0000-0000-000096050000}"/>
    <cellStyle name="Comma 14 3 4 2" xfId="1886" xr:uid="{00000000-0005-0000-0000-000097050000}"/>
    <cellStyle name="Comma 14 3 4 2 2" xfId="1887" xr:uid="{00000000-0005-0000-0000-000098050000}"/>
    <cellStyle name="Comma 14 3 4 2 2 2" xfId="1888" xr:uid="{00000000-0005-0000-0000-000099050000}"/>
    <cellStyle name="Comma 14 3 4 2 2 2 2" xfId="1889" xr:uid="{00000000-0005-0000-0000-00009A050000}"/>
    <cellStyle name="Comma 14 3 4 2 2 3" xfId="1890" xr:uid="{00000000-0005-0000-0000-00009B050000}"/>
    <cellStyle name="Comma 14 3 4 2 3" xfId="1891" xr:uid="{00000000-0005-0000-0000-00009C050000}"/>
    <cellStyle name="Comma 14 3 4 2 3 2" xfId="1892" xr:uid="{00000000-0005-0000-0000-00009D050000}"/>
    <cellStyle name="Comma 14 3 4 2 3 2 2" xfId="1893" xr:uid="{00000000-0005-0000-0000-00009E050000}"/>
    <cellStyle name="Comma 14 3 4 2 3 3" xfId="1894" xr:uid="{00000000-0005-0000-0000-00009F050000}"/>
    <cellStyle name="Comma 14 3 4 2 4" xfId="1895" xr:uid="{00000000-0005-0000-0000-0000A0050000}"/>
    <cellStyle name="Comma 14 3 4 2 4 2" xfId="1896" xr:uid="{00000000-0005-0000-0000-0000A1050000}"/>
    <cellStyle name="Comma 14 3 4 2 5" xfId="1897" xr:uid="{00000000-0005-0000-0000-0000A2050000}"/>
    <cellStyle name="Comma 14 3 4 2 5 2" xfId="1898" xr:uid="{00000000-0005-0000-0000-0000A3050000}"/>
    <cellStyle name="Comma 14 3 4 2 6" xfId="1899" xr:uid="{00000000-0005-0000-0000-0000A4050000}"/>
    <cellStyle name="Comma 14 3 4 3" xfId="1900" xr:uid="{00000000-0005-0000-0000-0000A5050000}"/>
    <cellStyle name="Comma 14 3 4 3 2" xfId="1901" xr:uid="{00000000-0005-0000-0000-0000A6050000}"/>
    <cellStyle name="Comma 14 3 4 3 2 2" xfId="1902" xr:uid="{00000000-0005-0000-0000-0000A7050000}"/>
    <cellStyle name="Comma 14 3 4 3 3" xfId="1903" xr:uid="{00000000-0005-0000-0000-0000A8050000}"/>
    <cellStyle name="Comma 14 3 4 4" xfId="1904" xr:uid="{00000000-0005-0000-0000-0000A9050000}"/>
    <cellStyle name="Comma 14 3 4 4 2" xfId="1905" xr:uid="{00000000-0005-0000-0000-0000AA050000}"/>
    <cellStyle name="Comma 14 3 4 4 2 2" xfId="1906" xr:uid="{00000000-0005-0000-0000-0000AB050000}"/>
    <cellStyle name="Comma 14 3 4 4 3" xfId="1907" xr:uid="{00000000-0005-0000-0000-0000AC050000}"/>
    <cellStyle name="Comma 14 3 4 5" xfId="1908" xr:uid="{00000000-0005-0000-0000-0000AD050000}"/>
    <cellStyle name="Comma 14 3 4 5 2" xfId="1909" xr:uid="{00000000-0005-0000-0000-0000AE050000}"/>
    <cellStyle name="Comma 14 3 4 6" xfId="1910" xr:uid="{00000000-0005-0000-0000-0000AF050000}"/>
    <cellStyle name="Comma 14 3 4 6 2" xfId="1911" xr:uid="{00000000-0005-0000-0000-0000B0050000}"/>
    <cellStyle name="Comma 14 3 4 7" xfId="1912" xr:uid="{00000000-0005-0000-0000-0000B1050000}"/>
    <cellStyle name="Comma 14 3 5" xfId="1913" xr:uid="{00000000-0005-0000-0000-0000B2050000}"/>
    <cellStyle name="Comma 14 3 5 2" xfId="1914" xr:uid="{00000000-0005-0000-0000-0000B3050000}"/>
    <cellStyle name="Comma 14 3 5 2 2" xfId="1915" xr:uid="{00000000-0005-0000-0000-0000B4050000}"/>
    <cellStyle name="Comma 14 3 5 2 2 2" xfId="1916" xr:uid="{00000000-0005-0000-0000-0000B5050000}"/>
    <cellStyle name="Comma 14 3 5 2 3" xfId="1917" xr:uid="{00000000-0005-0000-0000-0000B6050000}"/>
    <cellStyle name="Comma 14 3 5 3" xfId="1918" xr:uid="{00000000-0005-0000-0000-0000B7050000}"/>
    <cellStyle name="Comma 14 3 5 3 2" xfId="1919" xr:uid="{00000000-0005-0000-0000-0000B8050000}"/>
    <cellStyle name="Comma 14 3 5 3 2 2" xfId="1920" xr:uid="{00000000-0005-0000-0000-0000B9050000}"/>
    <cellStyle name="Comma 14 3 5 3 3" xfId="1921" xr:uid="{00000000-0005-0000-0000-0000BA050000}"/>
    <cellStyle name="Comma 14 3 5 4" xfId="1922" xr:uid="{00000000-0005-0000-0000-0000BB050000}"/>
    <cellStyle name="Comma 14 3 5 4 2" xfId="1923" xr:uid="{00000000-0005-0000-0000-0000BC050000}"/>
    <cellStyle name="Comma 14 3 5 5" xfId="1924" xr:uid="{00000000-0005-0000-0000-0000BD050000}"/>
    <cellStyle name="Comma 14 3 5 5 2" xfId="1925" xr:uid="{00000000-0005-0000-0000-0000BE050000}"/>
    <cellStyle name="Comma 14 3 5 6" xfId="1926" xr:uid="{00000000-0005-0000-0000-0000BF050000}"/>
    <cellStyle name="Comma 14 3 6" xfId="1927" xr:uid="{00000000-0005-0000-0000-0000C0050000}"/>
    <cellStyle name="Comma 14 3 6 2" xfId="1928" xr:uid="{00000000-0005-0000-0000-0000C1050000}"/>
    <cellStyle name="Comma 14 3 6 2 2" xfId="1929" xr:uid="{00000000-0005-0000-0000-0000C2050000}"/>
    <cellStyle name="Comma 14 3 6 3" xfId="1930" xr:uid="{00000000-0005-0000-0000-0000C3050000}"/>
    <cellStyle name="Comma 14 3 7" xfId="1931" xr:uid="{00000000-0005-0000-0000-0000C4050000}"/>
    <cellStyle name="Comma 14 3 7 2" xfId="1932" xr:uid="{00000000-0005-0000-0000-0000C5050000}"/>
    <cellStyle name="Comma 14 3 7 2 2" xfId="1933" xr:uid="{00000000-0005-0000-0000-0000C6050000}"/>
    <cellStyle name="Comma 14 3 7 3" xfId="1934" xr:uid="{00000000-0005-0000-0000-0000C7050000}"/>
    <cellStyle name="Comma 14 3 8" xfId="1935" xr:uid="{00000000-0005-0000-0000-0000C8050000}"/>
    <cellStyle name="Comma 14 3 8 2" xfId="1936" xr:uid="{00000000-0005-0000-0000-0000C9050000}"/>
    <cellStyle name="Comma 14 3 9" xfId="1937" xr:uid="{00000000-0005-0000-0000-0000CA050000}"/>
    <cellStyle name="Comma 14 3 9 2" xfId="1938" xr:uid="{00000000-0005-0000-0000-0000CB050000}"/>
    <cellStyle name="Comma 14 4" xfId="1939" xr:uid="{00000000-0005-0000-0000-0000CC050000}"/>
    <cellStyle name="Comma 14 4 10" xfId="1940" xr:uid="{00000000-0005-0000-0000-0000CD050000}"/>
    <cellStyle name="Comma 14 4 2" xfId="1941" xr:uid="{00000000-0005-0000-0000-0000CE050000}"/>
    <cellStyle name="Comma 14 4 2 2" xfId="1942" xr:uid="{00000000-0005-0000-0000-0000CF050000}"/>
    <cellStyle name="Comma 14 4 2 2 2" xfId="1943" xr:uid="{00000000-0005-0000-0000-0000D0050000}"/>
    <cellStyle name="Comma 14 4 2 2 2 2" xfId="1944" xr:uid="{00000000-0005-0000-0000-0000D1050000}"/>
    <cellStyle name="Comma 14 4 2 2 2 2 2" xfId="1945" xr:uid="{00000000-0005-0000-0000-0000D2050000}"/>
    <cellStyle name="Comma 14 4 2 2 2 2 2 2" xfId="1946" xr:uid="{00000000-0005-0000-0000-0000D3050000}"/>
    <cellStyle name="Comma 14 4 2 2 2 2 3" xfId="1947" xr:uid="{00000000-0005-0000-0000-0000D4050000}"/>
    <cellStyle name="Comma 14 4 2 2 2 3" xfId="1948" xr:uid="{00000000-0005-0000-0000-0000D5050000}"/>
    <cellStyle name="Comma 14 4 2 2 2 3 2" xfId="1949" xr:uid="{00000000-0005-0000-0000-0000D6050000}"/>
    <cellStyle name="Comma 14 4 2 2 2 3 2 2" xfId="1950" xr:uid="{00000000-0005-0000-0000-0000D7050000}"/>
    <cellStyle name="Comma 14 4 2 2 2 3 3" xfId="1951" xr:uid="{00000000-0005-0000-0000-0000D8050000}"/>
    <cellStyle name="Comma 14 4 2 2 2 4" xfId="1952" xr:uid="{00000000-0005-0000-0000-0000D9050000}"/>
    <cellStyle name="Comma 14 4 2 2 2 4 2" xfId="1953" xr:uid="{00000000-0005-0000-0000-0000DA050000}"/>
    <cellStyle name="Comma 14 4 2 2 2 5" xfId="1954" xr:uid="{00000000-0005-0000-0000-0000DB050000}"/>
    <cellStyle name="Comma 14 4 2 2 2 5 2" xfId="1955" xr:uid="{00000000-0005-0000-0000-0000DC050000}"/>
    <cellStyle name="Comma 14 4 2 2 2 6" xfId="1956" xr:uid="{00000000-0005-0000-0000-0000DD050000}"/>
    <cellStyle name="Comma 14 4 2 2 3" xfId="1957" xr:uid="{00000000-0005-0000-0000-0000DE050000}"/>
    <cellStyle name="Comma 14 4 2 2 3 2" xfId="1958" xr:uid="{00000000-0005-0000-0000-0000DF050000}"/>
    <cellStyle name="Comma 14 4 2 2 3 2 2" xfId="1959" xr:uid="{00000000-0005-0000-0000-0000E0050000}"/>
    <cellStyle name="Comma 14 4 2 2 3 3" xfId="1960" xr:uid="{00000000-0005-0000-0000-0000E1050000}"/>
    <cellStyle name="Comma 14 4 2 2 4" xfId="1961" xr:uid="{00000000-0005-0000-0000-0000E2050000}"/>
    <cellStyle name="Comma 14 4 2 2 4 2" xfId="1962" xr:uid="{00000000-0005-0000-0000-0000E3050000}"/>
    <cellStyle name="Comma 14 4 2 2 4 2 2" xfId="1963" xr:uid="{00000000-0005-0000-0000-0000E4050000}"/>
    <cellStyle name="Comma 14 4 2 2 4 3" xfId="1964" xr:uid="{00000000-0005-0000-0000-0000E5050000}"/>
    <cellStyle name="Comma 14 4 2 2 5" xfId="1965" xr:uid="{00000000-0005-0000-0000-0000E6050000}"/>
    <cellStyle name="Comma 14 4 2 2 5 2" xfId="1966" xr:uid="{00000000-0005-0000-0000-0000E7050000}"/>
    <cellStyle name="Comma 14 4 2 2 6" xfId="1967" xr:uid="{00000000-0005-0000-0000-0000E8050000}"/>
    <cellStyle name="Comma 14 4 2 2 6 2" xfId="1968" xr:uid="{00000000-0005-0000-0000-0000E9050000}"/>
    <cellStyle name="Comma 14 4 2 2 7" xfId="1969" xr:uid="{00000000-0005-0000-0000-0000EA050000}"/>
    <cellStyle name="Comma 14 4 2 3" xfId="1970" xr:uid="{00000000-0005-0000-0000-0000EB050000}"/>
    <cellStyle name="Comma 14 4 2 3 2" xfId="1971" xr:uid="{00000000-0005-0000-0000-0000EC050000}"/>
    <cellStyle name="Comma 14 4 2 3 2 2" xfId="1972" xr:uid="{00000000-0005-0000-0000-0000ED050000}"/>
    <cellStyle name="Comma 14 4 2 3 2 2 2" xfId="1973" xr:uid="{00000000-0005-0000-0000-0000EE050000}"/>
    <cellStyle name="Comma 14 4 2 3 2 3" xfId="1974" xr:uid="{00000000-0005-0000-0000-0000EF050000}"/>
    <cellStyle name="Comma 14 4 2 3 3" xfId="1975" xr:uid="{00000000-0005-0000-0000-0000F0050000}"/>
    <cellStyle name="Comma 14 4 2 3 3 2" xfId="1976" xr:uid="{00000000-0005-0000-0000-0000F1050000}"/>
    <cellStyle name="Comma 14 4 2 3 3 2 2" xfId="1977" xr:uid="{00000000-0005-0000-0000-0000F2050000}"/>
    <cellStyle name="Comma 14 4 2 3 3 3" xfId="1978" xr:uid="{00000000-0005-0000-0000-0000F3050000}"/>
    <cellStyle name="Comma 14 4 2 3 4" xfId="1979" xr:uid="{00000000-0005-0000-0000-0000F4050000}"/>
    <cellStyle name="Comma 14 4 2 3 4 2" xfId="1980" xr:uid="{00000000-0005-0000-0000-0000F5050000}"/>
    <cellStyle name="Comma 14 4 2 3 5" xfId="1981" xr:uid="{00000000-0005-0000-0000-0000F6050000}"/>
    <cellStyle name="Comma 14 4 2 3 5 2" xfId="1982" xr:uid="{00000000-0005-0000-0000-0000F7050000}"/>
    <cellStyle name="Comma 14 4 2 3 6" xfId="1983" xr:uid="{00000000-0005-0000-0000-0000F8050000}"/>
    <cellStyle name="Comma 14 4 2 4" xfId="1984" xr:uid="{00000000-0005-0000-0000-0000F9050000}"/>
    <cellStyle name="Comma 14 4 2 4 2" xfId="1985" xr:uid="{00000000-0005-0000-0000-0000FA050000}"/>
    <cellStyle name="Comma 14 4 2 4 2 2" xfId="1986" xr:uid="{00000000-0005-0000-0000-0000FB050000}"/>
    <cellStyle name="Comma 14 4 2 4 3" xfId="1987" xr:uid="{00000000-0005-0000-0000-0000FC050000}"/>
    <cellStyle name="Comma 14 4 2 5" xfId="1988" xr:uid="{00000000-0005-0000-0000-0000FD050000}"/>
    <cellStyle name="Comma 14 4 2 5 2" xfId="1989" xr:uid="{00000000-0005-0000-0000-0000FE050000}"/>
    <cellStyle name="Comma 14 4 2 5 2 2" xfId="1990" xr:uid="{00000000-0005-0000-0000-0000FF050000}"/>
    <cellStyle name="Comma 14 4 2 5 3" xfId="1991" xr:uid="{00000000-0005-0000-0000-000000060000}"/>
    <cellStyle name="Comma 14 4 2 6" xfId="1992" xr:uid="{00000000-0005-0000-0000-000001060000}"/>
    <cellStyle name="Comma 14 4 2 6 2" xfId="1993" xr:uid="{00000000-0005-0000-0000-000002060000}"/>
    <cellStyle name="Comma 14 4 2 7" xfId="1994" xr:uid="{00000000-0005-0000-0000-000003060000}"/>
    <cellStyle name="Comma 14 4 2 7 2" xfId="1995" xr:uid="{00000000-0005-0000-0000-000004060000}"/>
    <cellStyle name="Comma 14 4 2 8" xfId="1996" xr:uid="{00000000-0005-0000-0000-000005060000}"/>
    <cellStyle name="Comma 14 4 3" xfId="1997" xr:uid="{00000000-0005-0000-0000-000006060000}"/>
    <cellStyle name="Comma 14 4 3 2" xfId="1998" xr:uid="{00000000-0005-0000-0000-000007060000}"/>
    <cellStyle name="Comma 14 4 3 2 2" xfId="1999" xr:uid="{00000000-0005-0000-0000-000008060000}"/>
    <cellStyle name="Comma 14 4 3 2 2 2" xfId="2000" xr:uid="{00000000-0005-0000-0000-000009060000}"/>
    <cellStyle name="Comma 14 4 3 2 2 2 2" xfId="2001" xr:uid="{00000000-0005-0000-0000-00000A060000}"/>
    <cellStyle name="Comma 14 4 3 2 2 3" xfId="2002" xr:uid="{00000000-0005-0000-0000-00000B060000}"/>
    <cellStyle name="Comma 14 4 3 2 3" xfId="2003" xr:uid="{00000000-0005-0000-0000-00000C060000}"/>
    <cellStyle name="Comma 14 4 3 2 3 2" xfId="2004" xr:uid="{00000000-0005-0000-0000-00000D060000}"/>
    <cellStyle name="Comma 14 4 3 2 3 2 2" xfId="2005" xr:uid="{00000000-0005-0000-0000-00000E060000}"/>
    <cellStyle name="Comma 14 4 3 2 3 3" xfId="2006" xr:uid="{00000000-0005-0000-0000-00000F060000}"/>
    <cellStyle name="Comma 14 4 3 2 4" xfId="2007" xr:uid="{00000000-0005-0000-0000-000010060000}"/>
    <cellStyle name="Comma 14 4 3 2 4 2" xfId="2008" xr:uid="{00000000-0005-0000-0000-000011060000}"/>
    <cellStyle name="Comma 14 4 3 2 5" xfId="2009" xr:uid="{00000000-0005-0000-0000-000012060000}"/>
    <cellStyle name="Comma 14 4 3 2 5 2" xfId="2010" xr:uid="{00000000-0005-0000-0000-000013060000}"/>
    <cellStyle name="Comma 14 4 3 2 6" xfId="2011" xr:uid="{00000000-0005-0000-0000-000014060000}"/>
    <cellStyle name="Comma 14 4 3 3" xfId="2012" xr:uid="{00000000-0005-0000-0000-000015060000}"/>
    <cellStyle name="Comma 14 4 3 3 2" xfId="2013" xr:uid="{00000000-0005-0000-0000-000016060000}"/>
    <cellStyle name="Comma 14 4 3 3 2 2" xfId="2014" xr:uid="{00000000-0005-0000-0000-000017060000}"/>
    <cellStyle name="Comma 14 4 3 3 3" xfId="2015" xr:uid="{00000000-0005-0000-0000-000018060000}"/>
    <cellStyle name="Comma 14 4 3 4" xfId="2016" xr:uid="{00000000-0005-0000-0000-000019060000}"/>
    <cellStyle name="Comma 14 4 3 4 2" xfId="2017" xr:uid="{00000000-0005-0000-0000-00001A060000}"/>
    <cellStyle name="Comma 14 4 3 4 2 2" xfId="2018" xr:uid="{00000000-0005-0000-0000-00001B060000}"/>
    <cellStyle name="Comma 14 4 3 4 3" xfId="2019" xr:uid="{00000000-0005-0000-0000-00001C060000}"/>
    <cellStyle name="Comma 14 4 3 5" xfId="2020" xr:uid="{00000000-0005-0000-0000-00001D060000}"/>
    <cellStyle name="Comma 14 4 3 5 2" xfId="2021" xr:uid="{00000000-0005-0000-0000-00001E060000}"/>
    <cellStyle name="Comma 14 4 3 6" xfId="2022" xr:uid="{00000000-0005-0000-0000-00001F060000}"/>
    <cellStyle name="Comma 14 4 3 6 2" xfId="2023" xr:uid="{00000000-0005-0000-0000-000020060000}"/>
    <cellStyle name="Comma 14 4 3 7" xfId="2024" xr:uid="{00000000-0005-0000-0000-000021060000}"/>
    <cellStyle name="Comma 14 4 4" xfId="2025" xr:uid="{00000000-0005-0000-0000-000022060000}"/>
    <cellStyle name="Comma 14 4 4 2" xfId="2026" xr:uid="{00000000-0005-0000-0000-000023060000}"/>
    <cellStyle name="Comma 14 4 4 2 2" xfId="2027" xr:uid="{00000000-0005-0000-0000-000024060000}"/>
    <cellStyle name="Comma 14 4 4 2 2 2" xfId="2028" xr:uid="{00000000-0005-0000-0000-000025060000}"/>
    <cellStyle name="Comma 14 4 4 2 2 2 2" xfId="2029" xr:uid="{00000000-0005-0000-0000-000026060000}"/>
    <cellStyle name="Comma 14 4 4 2 2 3" xfId="2030" xr:uid="{00000000-0005-0000-0000-000027060000}"/>
    <cellStyle name="Comma 14 4 4 2 3" xfId="2031" xr:uid="{00000000-0005-0000-0000-000028060000}"/>
    <cellStyle name="Comma 14 4 4 2 3 2" xfId="2032" xr:uid="{00000000-0005-0000-0000-000029060000}"/>
    <cellStyle name="Comma 14 4 4 2 3 2 2" xfId="2033" xr:uid="{00000000-0005-0000-0000-00002A060000}"/>
    <cellStyle name="Comma 14 4 4 2 3 3" xfId="2034" xr:uid="{00000000-0005-0000-0000-00002B060000}"/>
    <cellStyle name="Comma 14 4 4 2 4" xfId="2035" xr:uid="{00000000-0005-0000-0000-00002C060000}"/>
    <cellStyle name="Comma 14 4 4 2 4 2" xfId="2036" xr:uid="{00000000-0005-0000-0000-00002D060000}"/>
    <cellStyle name="Comma 14 4 4 2 5" xfId="2037" xr:uid="{00000000-0005-0000-0000-00002E060000}"/>
    <cellStyle name="Comma 14 4 4 2 5 2" xfId="2038" xr:uid="{00000000-0005-0000-0000-00002F060000}"/>
    <cellStyle name="Comma 14 4 4 2 6" xfId="2039" xr:uid="{00000000-0005-0000-0000-000030060000}"/>
    <cellStyle name="Comma 14 4 4 3" xfId="2040" xr:uid="{00000000-0005-0000-0000-000031060000}"/>
    <cellStyle name="Comma 14 4 4 3 2" xfId="2041" xr:uid="{00000000-0005-0000-0000-000032060000}"/>
    <cellStyle name="Comma 14 4 4 3 2 2" xfId="2042" xr:uid="{00000000-0005-0000-0000-000033060000}"/>
    <cellStyle name="Comma 14 4 4 3 3" xfId="2043" xr:uid="{00000000-0005-0000-0000-000034060000}"/>
    <cellStyle name="Comma 14 4 4 4" xfId="2044" xr:uid="{00000000-0005-0000-0000-000035060000}"/>
    <cellStyle name="Comma 14 4 4 4 2" xfId="2045" xr:uid="{00000000-0005-0000-0000-000036060000}"/>
    <cellStyle name="Comma 14 4 4 4 2 2" xfId="2046" xr:uid="{00000000-0005-0000-0000-000037060000}"/>
    <cellStyle name="Comma 14 4 4 4 3" xfId="2047" xr:uid="{00000000-0005-0000-0000-000038060000}"/>
    <cellStyle name="Comma 14 4 4 5" xfId="2048" xr:uid="{00000000-0005-0000-0000-000039060000}"/>
    <cellStyle name="Comma 14 4 4 5 2" xfId="2049" xr:uid="{00000000-0005-0000-0000-00003A060000}"/>
    <cellStyle name="Comma 14 4 4 6" xfId="2050" xr:uid="{00000000-0005-0000-0000-00003B060000}"/>
    <cellStyle name="Comma 14 4 4 6 2" xfId="2051" xr:uid="{00000000-0005-0000-0000-00003C060000}"/>
    <cellStyle name="Comma 14 4 4 7" xfId="2052" xr:uid="{00000000-0005-0000-0000-00003D060000}"/>
    <cellStyle name="Comma 14 4 5" xfId="2053" xr:uid="{00000000-0005-0000-0000-00003E060000}"/>
    <cellStyle name="Comma 14 4 5 2" xfId="2054" xr:uid="{00000000-0005-0000-0000-00003F060000}"/>
    <cellStyle name="Comma 14 4 5 2 2" xfId="2055" xr:uid="{00000000-0005-0000-0000-000040060000}"/>
    <cellStyle name="Comma 14 4 5 2 2 2" xfId="2056" xr:uid="{00000000-0005-0000-0000-000041060000}"/>
    <cellStyle name="Comma 14 4 5 2 3" xfId="2057" xr:uid="{00000000-0005-0000-0000-000042060000}"/>
    <cellStyle name="Comma 14 4 5 3" xfId="2058" xr:uid="{00000000-0005-0000-0000-000043060000}"/>
    <cellStyle name="Comma 14 4 5 3 2" xfId="2059" xr:uid="{00000000-0005-0000-0000-000044060000}"/>
    <cellStyle name="Comma 14 4 5 3 2 2" xfId="2060" xr:uid="{00000000-0005-0000-0000-000045060000}"/>
    <cellStyle name="Comma 14 4 5 3 3" xfId="2061" xr:uid="{00000000-0005-0000-0000-000046060000}"/>
    <cellStyle name="Comma 14 4 5 4" xfId="2062" xr:uid="{00000000-0005-0000-0000-000047060000}"/>
    <cellStyle name="Comma 14 4 5 4 2" xfId="2063" xr:uid="{00000000-0005-0000-0000-000048060000}"/>
    <cellStyle name="Comma 14 4 5 5" xfId="2064" xr:uid="{00000000-0005-0000-0000-000049060000}"/>
    <cellStyle name="Comma 14 4 5 5 2" xfId="2065" xr:uid="{00000000-0005-0000-0000-00004A060000}"/>
    <cellStyle name="Comma 14 4 5 6" xfId="2066" xr:uid="{00000000-0005-0000-0000-00004B060000}"/>
    <cellStyle name="Comma 14 4 6" xfId="2067" xr:uid="{00000000-0005-0000-0000-00004C060000}"/>
    <cellStyle name="Comma 14 4 6 2" xfId="2068" xr:uid="{00000000-0005-0000-0000-00004D060000}"/>
    <cellStyle name="Comma 14 4 6 2 2" xfId="2069" xr:uid="{00000000-0005-0000-0000-00004E060000}"/>
    <cellStyle name="Comma 14 4 6 3" xfId="2070" xr:uid="{00000000-0005-0000-0000-00004F060000}"/>
    <cellStyle name="Comma 14 4 7" xfId="2071" xr:uid="{00000000-0005-0000-0000-000050060000}"/>
    <cellStyle name="Comma 14 4 7 2" xfId="2072" xr:uid="{00000000-0005-0000-0000-000051060000}"/>
    <cellStyle name="Comma 14 4 7 2 2" xfId="2073" xr:uid="{00000000-0005-0000-0000-000052060000}"/>
    <cellStyle name="Comma 14 4 7 3" xfId="2074" xr:uid="{00000000-0005-0000-0000-000053060000}"/>
    <cellStyle name="Comma 14 4 8" xfId="2075" xr:uid="{00000000-0005-0000-0000-000054060000}"/>
    <cellStyle name="Comma 14 4 8 2" xfId="2076" xr:uid="{00000000-0005-0000-0000-000055060000}"/>
    <cellStyle name="Comma 14 4 9" xfId="2077" xr:uid="{00000000-0005-0000-0000-000056060000}"/>
    <cellStyle name="Comma 14 4 9 2" xfId="2078" xr:uid="{00000000-0005-0000-0000-000057060000}"/>
    <cellStyle name="Comma 14 5" xfId="2079" xr:uid="{00000000-0005-0000-0000-000058060000}"/>
    <cellStyle name="Comma 14 5 2" xfId="2080" xr:uid="{00000000-0005-0000-0000-000059060000}"/>
    <cellStyle name="Comma 14 5 2 2" xfId="2081" xr:uid="{00000000-0005-0000-0000-00005A060000}"/>
    <cellStyle name="Comma 14 5 2 2 2" xfId="2082" xr:uid="{00000000-0005-0000-0000-00005B060000}"/>
    <cellStyle name="Comma 14 5 2 2 2 2" xfId="2083" xr:uid="{00000000-0005-0000-0000-00005C060000}"/>
    <cellStyle name="Comma 14 5 2 2 2 2 2" xfId="2084" xr:uid="{00000000-0005-0000-0000-00005D060000}"/>
    <cellStyle name="Comma 14 5 2 2 2 3" xfId="2085" xr:uid="{00000000-0005-0000-0000-00005E060000}"/>
    <cellStyle name="Comma 14 5 2 2 3" xfId="2086" xr:uid="{00000000-0005-0000-0000-00005F060000}"/>
    <cellStyle name="Comma 14 5 2 2 3 2" xfId="2087" xr:uid="{00000000-0005-0000-0000-000060060000}"/>
    <cellStyle name="Comma 14 5 2 2 3 2 2" xfId="2088" xr:uid="{00000000-0005-0000-0000-000061060000}"/>
    <cellStyle name="Comma 14 5 2 2 3 3" xfId="2089" xr:uid="{00000000-0005-0000-0000-000062060000}"/>
    <cellStyle name="Comma 14 5 2 2 4" xfId="2090" xr:uid="{00000000-0005-0000-0000-000063060000}"/>
    <cellStyle name="Comma 14 5 2 2 4 2" xfId="2091" xr:uid="{00000000-0005-0000-0000-000064060000}"/>
    <cellStyle name="Comma 14 5 2 2 5" xfId="2092" xr:uid="{00000000-0005-0000-0000-000065060000}"/>
    <cellStyle name="Comma 14 5 2 2 5 2" xfId="2093" xr:uid="{00000000-0005-0000-0000-000066060000}"/>
    <cellStyle name="Comma 14 5 2 2 6" xfId="2094" xr:uid="{00000000-0005-0000-0000-000067060000}"/>
    <cellStyle name="Comma 14 5 2 3" xfId="2095" xr:uid="{00000000-0005-0000-0000-000068060000}"/>
    <cellStyle name="Comma 14 5 2 3 2" xfId="2096" xr:uid="{00000000-0005-0000-0000-000069060000}"/>
    <cellStyle name="Comma 14 5 2 3 2 2" xfId="2097" xr:uid="{00000000-0005-0000-0000-00006A060000}"/>
    <cellStyle name="Comma 14 5 2 3 3" xfId="2098" xr:uid="{00000000-0005-0000-0000-00006B060000}"/>
    <cellStyle name="Comma 14 5 2 4" xfId="2099" xr:uid="{00000000-0005-0000-0000-00006C060000}"/>
    <cellStyle name="Comma 14 5 2 4 2" xfId="2100" xr:uid="{00000000-0005-0000-0000-00006D060000}"/>
    <cellStyle name="Comma 14 5 2 4 2 2" xfId="2101" xr:uid="{00000000-0005-0000-0000-00006E060000}"/>
    <cellStyle name="Comma 14 5 2 4 3" xfId="2102" xr:uid="{00000000-0005-0000-0000-00006F060000}"/>
    <cellStyle name="Comma 14 5 2 5" xfId="2103" xr:uid="{00000000-0005-0000-0000-000070060000}"/>
    <cellStyle name="Comma 14 5 2 5 2" xfId="2104" xr:uid="{00000000-0005-0000-0000-000071060000}"/>
    <cellStyle name="Comma 14 5 2 6" xfId="2105" xr:uid="{00000000-0005-0000-0000-000072060000}"/>
    <cellStyle name="Comma 14 5 2 6 2" xfId="2106" xr:uid="{00000000-0005-0000-0000-000073060000}"/>
    <cellStyle name="Comma 14 5 2 7" xfId="2107" xr:uid="{00000000-0005-0000-0000-000074060000}"/>
    <cellStyle name="Comma 14 5 3" xfId="2108" xr:uid="{00000000-0005-0000-0000-000075060000}"/>
    <cellStyle name="Comma 14 5 3 2" xfId="2109" xr:uid="{00000000-0005-0000-0000-000076060000}"/>
    <cellStyle name="Comma 14 5 3 2 2" xfId="2110" xr:uid="{00000000-0005-0000-0000-000077060000}"/>
    <cellStyle name="Comma 14 5 3 2 2 2" xfId="2111" xr:uid="{00000000-0005-0000-0000-000078060000}"/>
    <cellStyle name="Comma 14 5 3 2 3" xfId="2112" xr:uid="{00000000-0005-0000-0000-000079060000}"/>
    <cellStyle name="Comma 14 5 3 3" xfId="2113" xr:uid="{00000000-0005-0000-0000-00007A060000}"/>
    <cellStyle name="Comma 14 5 3 3 2" xfId="2114" xr:uid="{00000000-0005-0000-0000-00007B060000}"/>
    <cellStyle name="Comma 14 5 3 3 2 2" xfId="2115" xr:uid="{00000000-0005-0000-0000-00007C060000}"/>
    <cellStyle name="Comma 14 5 3 3 3" xfId="2116" xr:uid="{00000000-0005-0000-0000-00007D060000}"/>
    <cellStyle name="Comma 14 5 3 4" xfId="2117" xr:uid="{00000000-0005-0000-0000-00007E060000}"/>
    <cellStyle name="Comma 14 5 3 4 2" xfId="2118" xr:uid="{00000000-0005-0000-0000-00007F060000}"/>
    <cellStyle name="Comma 14 5 3 5" xfId="2119" xr:uid="{00000000-0005-0000-0000-000080060000}"/>
    <cellStyle name="Comma 14 5 3 5 2" xfId="2120" xr:uid="{00000000-0005-0000-0000-000081060000}"/>
    <cellStyle name="Comma 14 5 3 6" xfId="2121" xr:uid="{00000000-0005-0000-0000-000082060000}"/>
    <cellStyle name="Comma 14 5 4" xfId="2122" xr:uid="{00000000-0005-0000-0000-000083060000}"/>
    <cellStyle name="Comma 14 5 4 2" xfId="2123" xr:uid="{00000000-0005-0000-0000-000084060000}"/>
    <cellStyle name="Comma 14 5 4 2 2" xfId="2124" xr:uid="{00000000-0005-0000-0000-000085060000}"/>
    <cellStyle name="Comma 14 5 4 3" xfId="2125" xr:uid="{00000000-0005-0000-0000-000086060000}"/>
    <cellStyle name="Comma 14 5 5" xfId="2126" xr:uid="{00000000-0005-0000-0000-000087060000}"/>
    <cellStyle name="Comma 14 5 5 2" xfId="2127" xr:uid="{00000000-0005-0000-0000-000088060000}"/>
    <cellStyle name="Comma 14 5 5 2 2" xfId="2128" xr:uid="{00000000-0005-0000-0000-000089060000}"/>
    <cellStyle name="Comma 14 5 5 3" xfId="2129" xr:uid="{00000000-0005-0000-0000-00008A060000}"/>
    <cellStyle name="Comma 14 5 6" xfId="2130" xr:uid="{00000000-0005-0000-0000-00008B060000}"/>
    <cellStyle name="Comma 14 5 6 2" xfId="2131" xr:uid="{00000000-0005-0000-0000-00008C060000}"/>
    <cellStyle name="Comma 14 5 7" xfId="2132" xr:uid="{00000000-0005-0000-0000-00008D060000}"/>
    <cellStyle name="Comma 14 5 7 2" xfId="2133" xr:uid="{00000000-0005-0000-0000-00008E060000}"/>
    <cellStyle name="Comma 14 5 8" xfId="2134" xr:uid="{00000000-0005-0000-0000-00008F060000}"/>
    <cellStyle name="Comma 14 6" xfId="2135" xr:uid="{00000000-0005-0000-0000-000090060000}"/>
    <cellStyle name="Comma 14 6 2" xfId="2136" xr:uid="{00000000-0005-0000-0000-000091060000}"/>
    <cellStyle name="Comma 14 6 2 2" xfId="2137" xr:uid="{00000000-0005-0000-0000-000092060000}"/>
    <cellStyle name="Comma 14 6 2 2 2" xfId="2138" xr:uid="{00000000-0005-0000-0000-000093060000}"/>
    <cellStyle name="Comma 14 6 2 2 2 2" xfId="2139" xr:uid="{00000000-0005-0000-0000-000094060000}"/>
    <cellStyle name="Comma 14 6 2 2 3" xfId="2140" xr:uid="{00000000-0005-0000-0000-000095060000}"/>
    <cellStyle name="Comma 14 6 2 3" xfId="2141" xr:uid="{00000000-0005-0000-0000-000096060000}"/>
    <cellStyle name="Comma 14 6 2 3 2" xfId="2142" xr:uid="{00000000-0005-0000-0000-000097060000}"/>
    <cellStyle name="Comma 14 6 2 3 2 2" xfId="2143" xr:uid="{00000000-0005-0000-0000-000098060000}"/>
    <cellStyle name="Comma 14 6 2 3 3" xfId="2144" xr:uid="{00000000-0005-0000-0000-000099060000}"/>
    <cellStyle name="Comma 14 6 2 4" xfId="2145" xr:uid="{00000000-0005-0000-0000-00009A060000}"/>
    <cellStyle name="Comma 14 6 2 4 2" xfId="2146" xr:uid="{00000000-0005-0000-0000-00009B060000}"/>
    <cellStyle name="Comma 14 6 2 5" xfId="2147" xr:uid="{00000000-0005-0000-0000-00009C060000}"/>
    <cellStyle name="Comma 14 6 2 5 2" xfId="2148" xr:uid="{00000000-0005-0000-0000-00009D060000}"/>
    <cellStyle name="Comma 14 6 2 6" xfId="2149" xr:uid="{00000000-0005-0000-0000-00009E060000}"/>
    <cellStyle name="Comma 14 6 3" xfId="2150" xr:uid="{00000000-0005-0000-0000-00009F060000}"/>
    <cellStyle name="Comma 14 6 3 2" xfId="2151" xr:uid="{00000000-0005-0000-0000-0000A0060000}"/>
    <cellStyle name="Comma 14 6 3 2 2" xfId="2152" xr:uid="{00000000-0005-0000-0000-0000A1060000}"/>
    <cellStyle name="Comma 14 6 3 3" xfId="2153" xr:uid="{00000000-0005-0000-0000-0000A2060000}"/>
    <cellStyle name="Comma 14 6 4" xfId="2154" xr:uid="{00000000-0005-0000-0000-0000A3060000}"/>
    <cellStyle name="Comma 14 6 4 2" xfId="2155" xr:uid="{00000000-0005-0000-0000-0000A4060000}"/>
    <cellStyle name="Comma 14 6 4 2 2" xfId="2156" xr:uid="{00000000-0005-0000-0000-0000A5060000}"/>
    <cellStyle name="Comma 14 6 4 3" xfId="2157" xr:uid="{00000000-0005-0000-0000-0000A6060000}"/>
    <cellStyle name="Comma 14 6 5" xfId="2158" xr:uid="{00000000-0005-0000-0000-0000A7060000}"/>
    <cellStyle name="Comma 14 6 5 2" xfId="2159" xr:uid="{00000000-0005-0000-0000-0000A8060000}"/>
    <cellStyle name="Comma 14 6 6" xfId="2160" xr:uid="{00000000-0005-0000-0000-0000A9060000}"/>
    <cellStyle name="Comma 14 6 6 2" xfId="2161" xr:uid="{00000000-0005-0000-0000-0000AA060000}"/>
    <cellStyle name="Comma 14 6 7" xfId="2162" xr:uid="{00000000-0005-0000-0000-0000AB060000}"/>
    <cellStyle name="Comma 14 7" xfId="2163" xr:uid="{00000000-0005-0000-0000-0000AC060000}"/>
    <cellStyle name="Comma 14 7 2" xfId="2164" xr:uid="{00000000-0005-0000-0000-0000AD060000}"/>
    <cellStyle name="Comma 14 7 2 2" xfId="2165" xr:uid="{00000000-0005-0000-0000-0000AE060000}"/>
    <cellStyle name="Comma 14 7 2 2 2" xfId="2166" xr:uid="{00000000-0005-0000-0000-0000AF060000}"/>
    <cellStyle name="Comma 14 7 2 2 2 2" xfId="2167" xr:uid="{00000000-0005-0000-0000-0000B0060000}"/>
    <cellStyle name="Comma 14 7 2 2 3" xfId="2168" xr:uid="{00000000-0005-0000-0000-0000B1060000}"/>
    <cellStyle name="Comma 14 7 2 3" xfId="2169" xr:uid="{00000000-0005-0000-0000-0000B2060000}"/>
    <cellStyle name="Comma 14 7 2 3 2" xfId="2170" xr:uid="{00000000-0005-0000-0000-0000B3060000}"/>
    <cellStyle name="Comma 14 7 2 3 2 2" xfId="2171" xr:uid="{00000000-0005-0000-0000-0000B4060000}"/>
    <cellStyle name="Comma 14 7 2 3 3" xfId="2172" xr:uid="{00000000-0005-0000-0000-0000B5060000}"/>
    <cellStyle name="Comma 14 7 2 4" xfId="2173" xr:uid="{00000000-0005-0000-0000-0000B6060000}"/>
    <cellStyle name="Comma 14 7 2 4 2" xfId="2174" xr:uid="{00000000-0005-0000-0000-0000B7060000}"/>
    <cellStyle name="Comma 14 7 2 5" xfId="2175" xr:uid="{00000000-0005-0000-0000-0000B8060000}"/>
    <cellStyle name="Comma 14 7 2 5 2" xfId="2176" xr:uid="{00000000-0005-0000-0000-0000B9060000}"/>
    <cellStyle name="Comma 14 7 2 6" xfId="2177" xr:uid="{00000000-0005-0000-0000-0000BA060000}"/>
    <cellStyle name="Comma 14 7 3" xfId="2178" xr:uid="{00000000-0005-0000-0000-0000BB060000}"/>
    <cellStyle name="Comma 14 7 3 2" xfId="2179" xr:uid="{00000000-0005-0000-0000-0000BC060000}"/>
    <cellStyle name="Comma 14 7 3 2 2" xfId="2180" xr:uid="{00000000-0005-0000-0000-0000BD060000}"/>
    <cellStyle name="Comma 14 7 3 3" xfId="2181" xr:uid="{00000000-0005-0000-0000-0000BE060000}"/>
    <cellStyle name="Comma 14 7 4" xfId="2182" xr:uid="{00000000-0005-0000-0000-0000BF060000}"/>
    <cellStyle name="Comma 14 7 4 2" xfId="2183" xr:uid="{00000000-0005-0000-0000-0000C0060000}"/>
    <cellStyle name="Comma 14 7 4 2 2" xfId="2184" xr:uid="{00000000-0005-0000-0000-0000C1060000}"/>
    <cellStyle name="Comma 14 7 4 3" xfId="2185" xr:uid="{00000000-0005-0000-0000-0000C2060000}"/>
    <cellStyle name="Comma 14 7 5" xfId="2186" xr:uid="{00000000-0005-0000-0000-0000C3060000}"/>
    <cellStyle name="Comma 14 7 5 2" xfId="2187" xr:uid="{00000000-0005-0000-0000-0000C4060000}"/>
    <cellStyle name="Comma 14 7 6" xfId="2188" xr:uid="{00000000-0005-0000-0000-0000C5060000}"/>
    <cellStyle name="Comma 14 7 6 2" xfId="2189" xr:uid="{00000000-0005-0000-0000-0000C6060000}"/>
    <cellStyle name="Comma 14 7 7" xfId="2190" xr:uid="{00000000-0005-0000-0000-0000C7060000}"/>
    <cellStyle name="Comma 14 8" xfId="2191" xr:uid="{00000000-0005-0000-0000-0000C8060000}"/>
    <cellStyle name="Comma 14 8 2" xfId="2192" xr:uid="{00000000-0005-0000-0000-0000C9060000}"/>
    <cellStyle name="Comma 14 8 2 2" xfId="2193" xr:uid="{00000000-0005-0000-0000-0000CA060000}"/>
    <cellStyle name="Comma 14 8 2 2 2" xfId="2194" xr:uid="{00000000-0005-0000-0000-0000CB060000}"/>
    <cellStyle name="Comma 14 8 2 3" xfId="2195" xr:uid="{00000000-0005-0000-0000-0000CC060000}"/>
    <cellStyle name="Comma 14 8 3" xfId="2196" xr:uid="{00000000-0005-0000-0000-0000CD060000}"/>
    <cellStyle name="Comma 14 8 3 2" xfId="2197" xr:uid="{00000000-0005-0000-0000-0000CE060000}"/>
    <cellStyle name="Comma 14 8 3 2 2" xfId="2198" xr:uid="{00000000-0005-0000-0000-0000CF060000}"/>
    <cellStyle name="Comma 14 8 3 3" xfId="2199" xr:uid="{00000000-0005-0000-0000-0000D0060000}"/>
    <cellStyle name="Comma 14 8 4" xfId="2200" xr:uid="{00000000-0005-0000-0000-0000D1060000}"/>
    <cellStyle name="Comma 14 8 4 2" xfId="2201" xr:uid="{00000000-0005-0000-0000-0000D2060000}"/>
    <cellStyle name="Comma 14 8 5" xfId="2202" xr:uid="{00000000-0005-0000-0000-0000D3060000}"/>
    <cellStyle name="Comma 14 8 5 2" xfId="2203" xr:uid="{00000000-0005-0000-0000-0000D4060000}"/>
    <cellStyle name="Comma 14 8 6" xfId="2204" xr:uid="{00000000-0005-0000-0000-0000D5060000}"/>
    <cellStyle name="Comma 15" xfId="544" xr:uid="{00000000-0005-0000-0000-0000D6060000}"/>
    <cellStyle name="Comma 15 10" xfId="2205" xr:uid="{00000000-0005-0000-0000-0000D7060000}"/>
    <cellStyle name="Comma 15 10 2" xfId="2206" xr:uid="{00000000-0005-0000-0000-0000D8060000}"/>
    <cellStyle name="Comma 15 10 2 2" xfId="2207" xr:uid="{00000000-0005-0000-0000-0000D9060000}"/>
    <cellStyle name="Comma 15 10 3" xfId="2208" xr:uid="{00000000-0005-0000-0000-0000DA060000}"/>
    <cellStyle name="Comma 15 11" xfId="2209" xr:uid="{00000000-0005-0000-0000-0000DB060000}"/>
    <cellStyle name="Comma 15 11 2" xfId="2210" xr:uid="{00000000-0005-0000-0000-0000DC060000}"/>
    <cellStyle name="Comma 15 12" xfId="2211" xr:uid="{00000000-0005-0000-0000-0000DD060000}"/>
    <cellStyle name="Comma 15 12 2" xfId="2212" xr:uid="{00000000-0005-0000-0000-0000DE060000}"/>
    <cellStyle name="Comma 15 13" xfId="2213" xr:uid="{00000000-0005-0000-0000-0000DF060000}"/>
    <cellStyle name="Comma 15 2" xfId="2214" xr:uid="{00000000-0005-0000-0000-0000E0060000}"/>
    <cellStyle name="Comma 15 2 10" xfId="2215" xr:uid="{00000000-0005-0000-0000-0000E1060000}"/>
    <cellStyle name="Comma 15 2 10 2" xfId="2216" xr:uid="{00000000-0005-0000-0000-0000E2060000}"/>
    <cellStyle name="Comma 15 2 11" xfId="2217" xr:uid="{00000000-0005-0000-0000-0000E3060000}"/>
    <cellStyle name="Comma 15 2 2" xfId="2218" xr:uid="{00000000-0005-0000-0000-0000E4060000}"/>
    <cellStyle name="Comma 15 2 2 10" xfId="2219" xr:uid="{00000000-0005-0000-0000-0000E5060000}"/>
    <cellStyle name="Comma 15 2 2 2" xfId="2220" xr:uid="{00000000-0005-0000-0000-0000E6060000}"/>
    <cellStyle name="Comma 15 2 2 2 2" xfId="2221" xr:uid="{00000000-0005-0000-0000-0000E7060000}"/>
    <cellStyle name="Comma 15 2 2 2 2 2" xfId="2222" xr:uid="{00000000-0005-0000-0000-0000E8060000}"/>
    <cellStyle name="Comma 15 2 2 2 2 2 2" xfId="2223" xr:uid="{00000000-0005-0000-0000-0000E9060000}"/>
    <cellStyle name="Comma 15 2 2 2 2 2 2 2" xfId="2224" xr:uid="{00000000-0005-0000-0000-0000EA060000}"/>
    <cellStyle name="Comma 15 2 2 2 2 2 2 2 2" xfId="2225" xr:uid="{00000000-0005-0000-0000-0000EB060000}"/>
    <cellStyle name="Comma 15 2 2 2 2 2 2 3" xfId="2226" xr:uid="{00000000-0005-0000-0000-0000EC060000}"/>
    <cellStyle name="Comma 15 2 2 2 2 2 3" xfId="2227" xr:uid="{00000000-0005-0000-0000-0000ED060000}"/>
    <cellStyle name="Comma 15 2 2 2 2 2 3 2" xfId="2228" xr:uid="{00000000-0005-0000-0000-0000EE060000}"/>
    <cellStyle name="Comma 15 2 2 2 2 2 3 2 2" xfId="2229" xr:uid="{00000000-0005-0000-0000-0000EF060000}"/>
    <cellStyle name="Comma 15 2 2 2 2 2 3 3" xfId="2230" xr:uid="{00000000-0005-0000-0000-0000F0060000}"/>
    <cellStyle name="Comma 15 2 2 2 2 2 4" xfId="2231" xr:uid="{00000000-0005-0000-0000-0000F1060000}"/>
    <cellStyle name="Comma 15 2 2 2 2 2 4 2" xfId="2232" xr:uid="{00000000-0005-0000-0000-0000F2060000}"/>
    <cellStyle name="Comma 15 2 2 2 2 2 5" xfId="2233" xr:uid="{00000000-0005-0000-0000-0000F3060000}"/>
    <cellStyle name="Comma 15 2 2 2 2 2 5 2" xfId="2234" xr:uid="{00000000-0005-0000-0000-0000F4060000}"/>
    <cellStyle name="Comma 15 2 2 2 2 2 6" xfId="2235" xr:uid="{00000000-0005-0000-0000-0000F5060000}"/>
    <cellStyle name="Comma 15 2 2 2 2 3" xfId="2236" xr:uid="{00000000-0005-0000-0000-0000F6060000}"/>
    <cellStyle name="Comma 15 2 2 2 2 3 2" xfId="2237" xr:uid="{00000000-0005-0000-0000-0000F7060000}"/>
    <cellStyle name="Comma 15 2 2 2 2 3 2 2" xfId="2238" xr:uid="{00000000-0005-0000-0000-0000F8060000}"/>
    <cellStyle name="Comma 15 2 2 2 2 3 3" xfId="2239" xr:uid="{00000000-0005-0000-0000-0000F9060000}"/>
    <cellStyle name="Comma 15 2 2 2 2 4" xfId="2240" xr:uid="{00000000-0005-0000-0000-0000FA060000}"/>
    <cellStyle name="Comma 15 2 2 2 2 4 2" xfId="2241" xr:uid="{00000000-0005-0000-0000-0000FB060000}"/>
    <cellStyle name="Comma 15 2 2 2 2 4 2 2" xfId="2242" xr:uid="{00000000-0005-0000-0000-0000FC060000}"/>
    <cellStyle name="Comma 15 2 2 2 2 4 3" xfId="2243" xr:uid="{00000000-0005-0000-0000-0000FD060000}"/>
    <cellStyle name="Comma 15 2 2 2 2 5" xfId="2244" xr:uid="{00000000-0005-0000-0000-0000FE060000}"/>
    <cellStyle name="Comma 15 2 2 2 2 5 2" xfId="2245" xr:uid="{00000000-0005-0000-0000-0000FF060000}"/>
    <cellStyle name="Comma 15 2 2 2 2 6" xfId="2246" xr:uid="{00000000-0005-0000-0000-000000070000}"/>
    <cellStyle name="Comma 15 2 2 2 2 6 2" xfId="2247" xr:uid="{00000000-0005-0000-0000-000001070000}"/>
    <cellStyle name="Comma 15 2 2 2 2 7" xfId="2248" xr:uid="{00000000-0005-0000-0000-000002070000}"/>
    <cellStyle name="Comma 15 2 2 2 3" xfId="2249" xr:uid="{00000000-0005-0000-0000-000003070000}"/>
    <cellStyle name="Comma 15 2 2 2 3 2" xfId="2250" xr:uid="{00000000-0005-0000-0000-000004070000}"/>
    <cellStyle name="Comma 15 2 2 2 3 2 2" xfId="2251" xr:uid="{00000000-0005-0000-0000-000005070000}"/>
    <cellStyle name="Comma 15 2 2 2 3 2 2 2" xfId="2252" xr:uid="{00000000-0005-0000-0000-000006070000}"/>
    <cellStyle name="Comma 15 2 2 2 3 2 3" xfId="2253" xr:uid="{00000000-0005-0000-0000-000007070000}"/>
    <cellStyle name="Comma 15 2 2 2 3 3" xfId="2254" xr:uid="{00000000-0005-0000-0000-000008070000}"/>
    <cellStyle name="Comma 15 2 2 2 3 3 2" xfId="2255" xr:uid="{00000000-0005-0000-0000-000009070000}"/>
    <cellStyle name="Comma 15 2 2 2 3 3 2 2" xfId="2256" xr:uid="{00000000-0005-0000-0000-00000A070000}"/>
    <cellStyle name="Comma 15 2 2 2 3 3 3" xfId="2257" xr:uid="{00000000-0005-0000-0000-00000B070000}"/>
    <cellStyle name="Comma 15 2 2 2 3 4" xfId="2258" xr:uid="{00000000-0005-0000-0000-00000C070000}"/>
    <cellStyle name="Comma 15 2 2 2 3 4 2" xfId="2259" xr:uid="{00000000-0005-0000-0000-00000D070000}"/>
    <cellStyle name="Comma 15 2 2 2 3 5" xfId="2260" xr:uid="{00000000-0005-0000-0000-00000E070000}"/>
    <cellStyle name="Comma 15 2 2 2 3 5 2" xfId="2261" xr:uid="{00000000-0005-0000-0000-00000F070000}"/>
    <cellStyle name="Comma 15 2 2 2 3 6" xfId="2262" xr:uid="{00000000-0005-0000-0000-000010070000}"/>
    <cellStyle name="Comma 15 2 2 2 4" xfId="2263" xr:uid="{00000000-0005-0000-0000-000011070000}"/>
    <cellStyle name="Comma 15 2 2 2 4 2" xfId="2264" xr:uid="{00000000-0005-0000-0000-000012070000}"/>
    <cellStyle name="Comma 15 2 2 2 4 2 2" xfId="2265" xr:uid="{00000000-0005-0000-0000-000013070000}"/>
    <cellStyle name="Comma 15 2 2 2 4 3" xfId="2266" xr:uid="{00000000-0005-0000-0000-000014070000}"/>
    <cellStyle name="Comma 15 2 2 2 5" xfId="2267" xr:uid="{00000000-0005-0000-0000-000015070000}"/>
    <cellStyle name="Comma 15 2 2 2 5 2" xfId="2268" xr:uid="{00000000-0005-0000-0000-000016070000}"/>
    <cellStyle name="Comma 15 2 2 2 5 2 2" xfId="2269" xr:uid="{00000000-0005-0000-0000-000017070000}"/>
    <cellStyle name="Comma 15 2 2 2 5 3" xfId="2270" xr:uid="{00000000-0005-0000-0000-000018070000}"/>
    <cellStyle name="Comma 15 2 2 2 6" xfId="2271" xr:uid="{00000000-0005-0000-0000-000019070000}"/>
    <cellStyle name="Comma 15 2 2 2 6 2" xfId="2272" xr:uid="{00000000-0005-0000-0000-00001A070000}"/>
    <cellStyle name="Comma 15 2 2 2 7" xfId="2273" xr:uid="{00000000-0005-0000-0000-00001B070000}"/>
    <cellStyle name="Comma 15 2 2 2 7 2" xfId="2274" xr:uid="{00000000-0005-0000-0000-00001C070000}"/>
    <cellStyle name="Comma 15 2 2 2 8" xfId="2275" xr:uid="{00000000-0005-0000-0000-00001D070000}"/>
    <cellStyle name="Comma 15 2 2 3" xfId="2276" xr:uid="{00000000-0005-0000-0000-00001E070000}"/>
    <cellStyle name="Comma 15 2 2 3 2" xfId="2277" xr:uid="{00000000-0005-0000-0000-00001F070000}"/>
    <cellStyle name="Comma 15 2 2 3 2 2" xfId="2278" xr:uid="{00000000-0005-0000-0000-000020070000}"/>
    <cellStyle name="Comma 15 2 2 3 2 2 2" xfId="2279" xr:uid="{00000000-0005-0000-0000-000021070000}"/>
    <cellStyle name="Comma 15 2 2 3 2 2 2 2" xfId="2280" xr:uid="{00000000-0005-0000-0000-000022070000}"/>
    <cellStyle name="Comma 15 2 2 3 2 2 3" xfId="2281" xr:uid="{00000000-0005-0000-0000-000023070000}"/>
    <cellStyle name="Comma 15 2 2 3 2 3" xfId="2282" xr:uid="{00000000-0005-0000-0000-000024070000}"/>
    <cellStyle name="Comma 15 2 2 3 2 3 2" xfId="2283" xr:uid="{00000000-0005-0000-0000-000025070000}"/>
    <cellStyle name="Comma 15 2 2 3 2 3 2 2" xfId="2284" xr:uid="{00000000-0005-0000-0000-000026070000}"/>
    <cellStyle name="Comma 15 2 2 3 2 3 3" xfId="2285" xr:uid="{00000000-0005-0000-0000-000027070000}"/>
    <cellStyle name="Comma 15 2 2 3 2 4" xfId="2286" xr:uid="{00000000-0005-0000-0000-000028070000}"/>
    <cellStyle name="Comma 15 2 2 3 2 4 2" xfId="2287" xr:uid="{00000000-0005-0000-0000-000029070000}"/>
    <cellStyle name="Comma 15 2 2 3 2 5" xfId="2288" xr:uid="{00000000-0005-0000-0000-00002A070000}"/>
    <cellStyle name="Comma 15 2 2 3 2 5 2" xfId="2289" xr:uid="{00000000-0005-0000-0000-00002B070000}"/>
    <cellStyle name="Comma 15 2 2 3 2 6" xfId="2290" xr:uid="{00000000-0005-0000-0000-00002C070000}"/>
    <cellStyle name="Comma 15 2 2 3 3" xfId="2291" xr:uid="{00000000-0005-0000-0000-00002D070000}"/>
    <cellStyle name="Comma 15 2 2 3 3 2" xfId="2292" xr:uid="{00000000-0005-0000-0000-00002E070000}"/>
    <cellStyle name="Comma 15 2 2 3 3 2 2" xfId="2293" xr:uid="{00000000-0005-0000-0000-00002F070000}"/>
    <cellStyle name="Comma 15 2 2 3 3 3" xfId="2294" xr:uid="{00000000-0005-0000-0000-000030070000}"/>
    <cellStyle name="Comma 15 2 2 3 4" xfId="2295" xr:uid="{00000000-0005-0000-0000-000031070000}"/>
    <cellStyle name="Comma 15 2 2 3 4 2" xfId="2296" xr:uid="{00000000-0005-0000-0000-000032070000}"/>
    <cellStyle name="Comma 15 2 2 3 4 2 2" xfId="2297" xr:uid="{00000000-0005-0000-0000-000033070000}"/>
    <cellStyle name="Comma 15 2 2 3 4 3" xfId="2298" xr:uid="{00000000-0005-0000-0000-000034070000}"/>
    <cellStyle name="Comma 15 2 2 3 5" xfId="2299" xr:uid="{00000000-0005-0000-0000-000035070000}"/>
    <cellStyle name="Comma 15 2 2 3 5 2" xfId="2300" xr:uid="{00000000-0005-0000-0000-000036070000}"/>
    <cellStyle name="Comma 15 2 2 3 6" xfId="2301" xr:uid="{00000000-0005-0000-0000-000037070000}"/>
    <cellStyle name="Comma 15 2 2 3 6 2" xfId="2302" xr:uid="{00000000-0005-0000-0000-000038070000}"/>
    <cellStyle name="Comma 15 2 2 3 7" xfId="2303" xr:uid="{00000000-0005-0000-0000-000039070000}"/>
    <cellStyle name="Comma 15 2 2 4" xfId="2304" xr:uid="{00000000-0005-0000-0000-00003A070000}"/>
    <cellStyle name="Comma 15 2 2 4 2" xfId="2305" xr:uid="{00000000-0005-0000-0000-00003B070000}"/>
    <cellStyle name="Comma 15 2 2 4 2 2" xfId="2306" xr:uid="{00000000-0005-0000-0000-00003C070000}"/>
    <cellStyle name="Comma 15 2 2 4 2 2 2" xfId="2307" xr:uid="{00000000-0005-0000-0000-00003D070000}"/>
    <cellStyle name="Comma 15 2 2 4 2 2 2 2" xfId="2308" xr:uid="{00000000-0005-0000-0000-00003E070000}"/>
    <cellStyle name="Comma 15 2 2 4 2 2 3" xfId="2309" xr:uid="{00000000-0005-0000-0000-00003F070000}"/>
    <cellStyle name="Comma 15 2 2 4 2 3" xfId="2310" xr:uid="{00000000-0005-0000-0000-000040070000}"/>
    <cellStyle name="Comma 15 2 2 4 2 3 2" xfId="2311" xr:uid="{00000000-0005-0000-0000-000041070000}"/>
    <cellStyle name="Comma 15 2 2 4 2 3 2 2" xfId="2312" xr:uid="{00000000-0005-0000-0000-000042070000}"/>
    <cellStyle name="Comma 15 2 2 4 2 3 3" xfId="2313" xr:uid="{00000000-0005-0000-0000-000043070000}"/>
    <cellStyle name="Comma 15 2 2 4 2 4" xfId="2314" xr:uid="{00000000-0005-0000-0000-000044070000}"/>
    <cellStyle name="Comma 15 2 2 4 2 4 2" xfId="2315" xr:uid="{00000000-0005-0000-0000-000045070000}"/>
    <cellStyle name="Comma 15 2 2 4 2 5" xfId="2316" xr:uid="{00000000-0005-0000-0000-000046070000}"/>
    <cellStyle name="Comma 15 2 2 4 2 5 2" xfId="2317" xr:uid="{00000000-0005-0000-0000-000047070000}"/>
    <cellStyle name="Comma 15 2 2 4 2 6" xfId="2318" xr:uid="{00000000-0005-0000-0000-000048070000}"/>
    <cellStyle name="Comma 15 2 2 4 3" xfId="2319" xr:uid="{00000000-0005-0000-0000-000049070000}"/>
    <cellStyle name="Comma 15 2 2 4 3 2" xfId="2320" xr:uid="{00000000-0005-0000-0000-00004A070000}"/>
    <cellStyle name="Comma 15 2 2 4 3 2 2" xfId="2321" xr:uid="{00000000-0005-0000-0000-00004B070000}"/>
    <cellStyle name="Comma 15 2 2 4 3 3" xfId="2322" xr:uid="{00000000-0005-0000-0000-00004C070000}"/>
    <cellStyle name="Comma 15 2 2 4 4" xfId="2323" xr:uid="{00000000-0005-0000-0000-00004D070000}"/>
    <cellStyle name="Comma 15 2 2 4 4 2" xfId="2324" xr:uid="{00000000-0005-0000-0000-00004E070000}"/>
    <cellStyle name="Comma 15 2 2 4 4 2 2" xfId="2325" xr:uid="{00000000-0005-0000-0000-00004F070000}"/>
    <cellStyle name="Comma 15 2 2 4 4 3" xfId="2326" xr:uid="{00000000-0005-0000-0000-000050070000}"/>
    <cellStyle name="Comma 15 2 2 4 5" xfId="2327" xr:uid="{00000000-0005-0000-0000-000051070000}"/>
    <cellStyle name="Comma 15 2 2 4 5 2" xfId="2328" xr:uid="{00000000-0005-0000-0000-000052070000}"/>
    <cellStyle name="Comma 15 2 2 4 6" xfId="2329" xr:uid="{00000000-0005-0000-0000-000053070000}"/>
    <cellStyle name="Comma 15 2 2 4 6 2" xfId="2330" xr:uid="{00000000-0005-0000-0000-000054070000}"/>
    <cellStyle name="Comma 15 2 2 4 7" xfId="2331" xr:uid="{00000000-0005-0000-0000-000055070000}"/>
    <cellStyle name="Comma 15 2 2 5" xfId="2332" xr:uid="{00000000-0005-0000-0000-000056070000}"/>
    <cellStyle name="Comma 15 2 2 5 2" xfId="2333" xr:uid="{00000000-0005-0000-0000-000057070000}"/>
    <cellStyle name="Comma 15 2 2 5 2 2" xfId="2334" xr:uid="{00000000-0005-0000-0000-000058070000}"/>
    <cellStyle name="Comma 15 2 2 5 2 2 2" xfId="2335" xr:uid="{00000000-0005-0000-0000-000059070000}"/>
    <cellStyle name="Comma 15 2 2 5 2 3" xfId="2336" xr:uid="{00000000-0005-0000-0000-00005A070000}"/>
    <cellStyle name="Comma 15 2 2 5 3" xfId="2337" xr:uid="{00000000-0005-0000-0000-00005B070000}"/>
    <cellStyle name="Comma 15 2 2 5 3 2" xfId="2338" xr:uid="{00000000-0005-0000-0000-00005C070000}"/>
    <cellStyle name="Comma 15 2 2 5 3 2 2" xfId="2339" xr:uid="{00000000-0005-0000-0000-00005D070000}"/>
    <cellStyle name="Comma 15 2 2 5 3 3" xfId="2340" xr:uid="{00000000-0005-0000-0000-00005E070000}"/>
    <cellStyle name="Comma 15 2 2 5 4" xfId="2341" xr:uid="{00000000-0005-0000-0000-00005F070000}"/>
    <cellStyle name="Comma 15 2 2 5 4 2" xfId="2342" xr:uid="{00000000-0005-0000-0000-000060070000}"/>
    <cellStyle name="Comma 15 2 2 5 5" xfId="2343" xr:uid="{00000000-0005-0000-0000-000061070000}"/>
    <cellStyle name="Comma 15 2 2 5 5 2" xfId="2344" xr:uid="{00000000-0005-0000-0000-000062070000}"/>
    <cellStyle name="Comma 15 2 2 5 6" xfId="2345" xr:uid="{00000000-0005-0000-0000-000063070000}"/>
    <cellStyle name="Comma 15 2 2 6" xfId="2346" xr:uid="{00000000-0005-0000-0000-000064070000}"/>
    <cellStyle name="Comma 15 2 2 6 2" xfId="2347" xr:uid="{00000000-0005-0000-0000-000065070000}"/>
    <cellStyle name="Comma 15 2 2 6 2 2" xfId="2348" xr:uid="{00000000-0005-0000-0000-000066070000}"/>
    <cellStyle name="Comma 15 2 2 6 3" xfId="2349" xr:uid="{00000000-0005-0000-0000-000067070000}"/>
    <cellStyle name="Comma 15 2 2 7" xfId="2350" xr:uid="{00000000-0005-0000-0000-000068070000}"/>
    <cellStyle name="Comma 15 2 2 7 2" xfId="2351" xr:uid="{00000000-0005-0000-0000-000069070000}"/>
    <cellStyle name="Comma 15 2 2 7 2 2" xfId="2352" xr:uid="{00000000-0005-0000-0000-00006A070000}"/>
    <cellStyle name="Comma 15 2 2 7 3" xfId="2353" xr:uid="{00000000-0005-0000-0000-00006B070000}"/>
    <cellStyle name="Comma 15 2 2 8" xfId="2354" xr:uid="{00000000-0005-0000-0000-00006C070000}"/>
    <cellStyle name="Comma 15 2 2 8 2" xfId="2355" xr:uid="{00000000-0005-0000-0000-00006D070000}"/>
    <cellStyle name="Comma 15 2 2 9" xfId="2356" xr:uid="{00000000-0005-0000-0000-00006E070000}"/>
    <cellStyle name="Comma 15 2 2 9 2" xfId="2357" xr:uid="{00000000-0005-0000-0000-00006F070000}"/>
    <cellStyle name="Comma 15 2 3" xfId="2358" xr:uid="{00000000-0005-0000-0000-000070070000}"/>
    <cellStyle name="Comma 15 2 3 2" xfId="2359" xr:uid="{00000000-0005-0000-0000-000071070000}"/>
    <cellStyle name="Comma 15 2 3 2 2" xfId="2360" xr:uid="{00000000-0005-0000-0000-000072070000}"/>
    <cellStyle name="Comma 15 2 3 2 2 2" xfId="2361" xr:uid="{00000000-0005-0000-0000-000073070000}"/>
    <cellStyle name="Comma 15 2 3 2 2 2 2" xfId="2362" xr:uid="{00000000-0005-0000-0000-000074070000}"/>
    <cellStyle name="Comma 15 2 3 2 2 2 2 2" xfId="2363" xr:uid="{00000000-0005-0000-0000-000075070000}"/>
    <cellStyle name="Comma 15 2 3 2 2 2 3" xfId="2364" xr:uid="{00000000-0005-0000-0000-000076070000}"/>
    <cellStyle name="Comma 15 2 3 2 2 3" xfId="2365" xr:uid="{00000000-0005-0000-0000-000077070000}"/>
    <cellStyle name="Comma 15 2 3 2 2 3 2" xfId="2366" xr:uid="{00000000-0005-0000-0000-000078070000}"/>
    <cellStyle name="Comma 15 2 3 2 2 3 2 2" xfId="2367" xr:uid="{00000000-0005-0000-0000-000079070000}"/>
    <cellStyle name="Comma 15 2 3 2 2 3 3" xfId="2368" xr:uid="{00000000-0005-0000-0000-00007A070000}"/>
    <cellStyle name="Comma 15 2 3 2 2 4" xfId="2369" xr:uid="{00000000-0005-0000-0000-00007B070000}"/>
    <cellStyle name="Comma 15 2 3 2 2 4 2" xfId="2370" xr:uid="{00000000-0005-0000-0000-00007C070000}"/>
    <cellStyle name="Comma 15 2 3 2 2 5" xfId="2371" xr:uid="{00000000-0005-0000-0000-00007D070000}"/>
    <cellStyle name="Comma 15 2 3 2 2 5 2" xfId="2372" xr:uid="{00000000-0005-0000-0000-00007E070000}"/>
    <cellStyle name="Comma 15 2 3 2 2 6" xfId="2373" xr:uid="{00000000-0005-0000-0000-00007F070000}"/>
    <cellStyle name="Comma 15 2 3 2 3" xfId="2374" xr:uid="{00000000-0005-0000-0000-000080070000}"/>
    <cellStyle name="Comma 15 2 3 2 3 2" xfId="2375" xr:uid="{00000000-0005-0000-0000-000081070000}"/>
    <cellStyle name="Comma 15 2 3 2 3 2 2" xfId="2376" xr:uid="{00000000-0005-0000-0000-000082070000}"/>
    <cellStyle name="Comma 15 2 3 2 3 3" xfId="2377" xr:uid="{00000000-0005-0000-0000-000083070000}"/>
    <cellStyle name="Comma 15 2 3 2 4" xfId="2378" xr:uid="{00000000-0005-0000-0000-000084070000}"/>
    <cellStyle name="Comma 15 2 3 2 4 2" xfId="2379" xr:uid="{00000000-0005-0000-0000-000085070000}"/>
    <cellStyle name="Comma 15 2 3 2 4 2 2" xfId="2380" xr:uid="{00000000-0005-0000-0000-000086070000}"/>
    <cellStyle name="Comma 15 2 3 2 4 3" xfId="2381" xr:uid="{00000000-0005-0000-0000-000087070000}"/>
    <cellStyle name="Comma 15 2 3 2 5" xfId="2382" xr:uid="{00000000-0005-0000-0000-000088070000}"/>
    <cellStyle name="Comma 15 2 3 2 5 2" xfId="2383" xr:uid="{00000000-0005-0000-0000-000089070000}"/>
    <cellStyle name="Comma 15 2 3 2 6" xfId="2384" xr:uid="{00000000-0005-0000-0000-00008A070000}"/>
    <cellStyle name="Comma 15 2 3 2 6 2" xfId="2385" xr:uid="{00000000-0005-0000-0000-00008B070000}"/>
    <cellStyle name="Comma 15 2 3 2 7" xfId="2386" xr:uid="{00000000-0005-0000-0000-00008C070000}"/>
    <cellStyle name="Comma 15 2 3 3" xfId="2387" xr:uid="{00000000-0005-0000-0000-00008D070000}"/>
    <cellStyle name="Comma 15 2 3 3 2" xfId="2388" xr:uid="{00000000-0005-0000-0000-00008E070000}"/>
    <cellStyle name="Comma 15 2 3 3 2 2" xfId="2389" xr:uid="{00000000-0005-0000-0000-00008F070000}"/>
    <cellStyle name="Comma 15 2 3 3 2 2 2" xfId="2390" xr:uid="{00000000-0005-0000-0000-000090070000}"/>
    <cellStyle name="Comma 15 2 3 3 2 3" xfId="2391" xr:uid="{00000000-0005-0000-0000-000091070000}"/>
    <cellStyle name="Comma 15 2 3 3 3" xfId="2392" xr:uid="{00000000-0005-0000-0000-000092070000}"/>
    <cellStyle name="Comma 15 2 3 3 3 2" xfId="2393" xr:uid="{00000000-0005-0000-0000-000093070000}"/>
    <cellStyle name="Comma 15 2 3 3 3 2 2" xfId="2394" xr:uid="{00000000-0005-0000-0000-000094070000}"/>
    <cellStyle name="Comma 15 2 3 3 3 3" xfId="2395" xr:uid="{00000000-0005-0000-0000-000095070000}"/>
    <cellStyle name="Comma 15 2 3 3 4" xfId="2396" xr:uid="{00000000-0005-0000-0000-000096070000}"/>
    <cellStyle name="Comma 15 2 3 3 4 2" xfId="2397" xr:uid="{00000000-0005-0000-0000-000097070000}"/>
    <cellStyle name="Comma 15 2 3 3 5" xfId="2398" xr:uid="{00000000-0005-0000-0000-000098070000}"/>
    <cellStyle name="Comma 15 2 3 3 5 2" xfId="2399" xr:uid="{00000000-0005-0000-0000-000099070000}"/>
    <cellStyle name="Comma 15 2 3 3 6" xfId="2400" xr:uid="{00000000-0005-0000-0000-00009A070000}"/>
    <cellStyle name="Comma 15 2 3 4" xfId="2401" xr:uid="{00000000-0005-0000-0000-00009B070000}"/>
    <cellStyle name="Comma 15 2 3 4 2" xfId="2402" xr:uid="{00000000-0005-0000-0000-00009C070000}"/>
    <cellStyle name="Comma 15 2 3 4 2 2" xfId="2403" xr:uid="{00000000-0005-0000-0000-00009D070000}"/>
    <cellStyle name="Comma 15 2 3 4 3" xfId="2404" xr:uid="{00000000-0005-0000-0000-00009E070000}"/>
    <cellStyle name="Comma 15 2 3 5" xfId="2405" xr:uid="{00000000-0005-0000-0000-00009F070000}"/>
    <cellStyle name="Comma 15 2 3 5 2" xfId="2406" xr:uid="{00000000-0005-0000-0000-0000A0070000}"/>
    <cellStyle name="Comma 15 2 3 5 2 2" xfId="2407" xr:uid="{00000000-0005-0000-0000-0000A1070000}"/>
    <cellStyle name="Comma 15 2 3 5 3" xfId="2408" xr:uid="{00000000-0005-0000-0000-0000A2070000}"/>
    <cellStyle name="Comma 15 2 3 6" xfId="2409" xr:uid="{00000000-0005-0000-0000-0000A3070000}"/>
    <cellStyle name="Comma 15 2 3 6 2" xfId="2410" xr:uid="{00000000-0005-0000-0000-0000A4070000}"/>
    <cellStyle name="Comma 15 2 3 7" xfId="2411" xr:uid="{00000000-0005-0000-0000-0000A5070000}"/>
    <cellStyle name="Comma 15 2 3 7 2" xfId="2412" xr:uid="{00000000-0005-0000-0000-0000A6070000}"/>
    <cellStyle name="Comma 15 2 3 8" xfId="2413" xr:uid="{00000000-0005-0000-0000-0000A7070000}"/>
    <cellStyle name="Comma 15 2 4" xfId="2414" xr:uid="{00000000-0005-0000-0000-0000A8070000}"/>
    <cellStyle name="Comma 15 2 4 2" xfId="2415" xr:uid="{00000000-0005-0000-0000-0000A9070000}"/>
    <cellStyle name="Comma 15 2 4 2 2" xfId="2416" xr:uid="{00000000-0005-0000-0000-0000AA070000}"/>
    <cellStyle name="Comma 15 2 4 2 2 2" xfId="2417" xr:uid="{00000000-0005-0000-0000-0000AB070000}"/>
    <cellStyle name="Comma 15 2 4 2 2 2 2" xfId="2418" xr:uid="{00000000-0005-0000-0000-0000AC070000}"/>
    <cellStyle name="Comma 15 2 4 2 2 3" xfId="2419" xr:uid="{00000000-0005-0000-0000-0000AD070000}"/>
    <cellStyle name="Comma 15 2 4 2 3" xfId="2420" xr:uid="{00000000-0005-0000-0000-0000AE070000}"/>
    <cellStyle name="Comma 15 2 4 2 3 2" xfId="2421" xr:uid="{00000000-0005-0000-0000-0000AF070000}"/>
    <cellStyle name="Comma 15 2 4 2 3 2 2" xfId="2422" xr:uid="{00000000-0005-0000-0000-0000B0070000}"/>
    <cellStyle name="Comma 15 2 4 2 3 3" xfId="2423" xr:uid="{00000000-0005-0000-0000-0000B1070000}"/>
    <cellStyle name="Comma 15 2 4 2 4" xfId="2424" xr:uid="{00000000-0005-0000-0000-0000B2070000}"/>
    <cellStyle name="Comma 15 2 4 2 4 2" xfId="2425" xr:uid="{00000000-0005-0000-0000-0000B3070000}"/>
    <cellStyle name="Comma 15 2 4 2 5" xfId="2426" xr:uid="{00000000-0005-0000-0000-0000B4070000}"/>
    <cellStyle name="Comma 15 2 4 2 5 2" xfId="2427" xr:uid="{00000000-0005-0000-0000-0000B5070000}"/>
    <cellStyle name="Comma 15 2 4 2 6" xfId="2428" xr:uid="{00000000-0005-0000-0000-0000B6070000}"/>
    <cellStyle name="Comma 15 2 4 3" xfId="2429" xr:uid="{00000000-0005-0000-0000-0000B7070000}"/>
    <cellStyle name="Comma 15 2 4 3 2" xfId="2430" xr:uid="{00000000-0005-0000-0000-0000B8070000}"/>
    <cellStyle name="Comma 15 2 4 3 2 2" xfId="2431" xr:uid="{00000000-0005-0000-0000-0000B9070000}"/>
    <cellStyle name="Comma 15 2 4 3 3" xfId="2432" xr:uid="{00000000-0005-0000-0000-0000BA070000}"/>
    <cellStyle name="Comma 15 2 4 4" xfId="2433" xr:uid="{00000000-0005-0000-0000-0000BB070000}"/>
    <cellStyle name="Comma 15 2 4 4 2" xfId="2434" xr:uid="{00000000-0005-0000-0000-0000BC070000}"/>
    <cellStyle name="Comma 15 2 4 4 2 2" xfId="2435" xr:uid="{00000000-0005-0000-0000-0000BD070000}"/>
    <cellStyle name="Comma 15 2 4 4 3" xfId="2436" xr:uid="{00000000-0005-0000-0000-0000BE070000}"/>
    <cellStyle name="Comma 15 2 4 5" xfId="2437" xr:uid="{00000000-0005-0000-0000-0000BF070000}"/>
    <cellStyle name="Comma 15 2 4 5 2" xfId="2438" xr:uid="{00000000-0005-0000-0000-0000C0070000}"/>
    <cellStyle name="Comma 15 2 4 6" xfId="2439" xr:uid="{00000000-0005-0000-0000-0000C1070000}"/>
    <cellStyle name="Comma 15 2 4 6 2" xfId="2440" xr:uid="{00000000-0005-0000-0000-0000C2070000}"/>
    <cellStyle name="Comma 15 2 4 7" xfId="2441" xr:uid="{00000000-0005-0000-0000-0000C3070000}"/>
    <cellStyle name="Comma 15 2 5" xfId="2442" xr:uid="{00000000-0005-0000-0000-0000C4070000}"/>
    <cellStyle name="Comma 15 2 5 2" xfId="2443" xr:uid="{00000000-0005-0000-0000-0000C5070000}"/>
    <cellStyle name="Comma 15 2 5 2 2" xfId="2444" xr:uid="{00000000-0005-0000-0000-0000C6070000}"/>
    <cellStyle name="Comma 15 2 5 2 2 2" xfId="2445" xr:uid="{00000000-0005-0000-0000-0000C7070000}"/>
    <cellStyle name="Comma 15 2 5 2 2 2 2" xfId="2446" xr:uid="{00000000-0005-0000-0000-0000C8070000}"/>
    <cellStyle name="Comma 15 2 5 2 2 3" xfId="2447" xr:uid="{00000000-0005-0000-0000-0000C9070000}"/>
    <cellStyle name="Comma 15 2 5 2 3" xfId="2448" xr:uid="{00000000-0005-0000-0000-0000CA070000}"/>
    <cellStyle name="Comma 15 2 5 2 3 2" xfId="2449" xr:uid="{00000000-0005-0000-0000-0000CB070000}"/>
    <cellStyle name="Comma 15 2 5 2 3 2 2" xfId="2450" xr:uid="{00000000-0005-0000-0000-0000CC070000}"/>
    <cellStyle name="Comma 15 2 5 2 3 3" xfId="2451" xr:uid="{00000000-0005-0000-0000-0000CD070000}"/>
    <cellStyle name="Comma 15 2 5 2 4" xfId="2452" xr:uid="{00000000-0005-0000-0000-0000CE070000}"/>
    <cellStyle name="Comma 15 2 5 2 4 2" xfId="2453" xr:uid="{00000000-0005-0000-0000-0000CF070000}"/>
    <cellStyle name="Comma 15 2 5 2 5" xfId="2454" xr:uid="{00000000-0005-0000-0000-0000D0070000}"/>
    <cellStyle name="Comma 15 2 5 2 5 2" xfId="2455" xr:uid="{00000000-0005-0000-0000-0000D1070000}"/>
    <cellStyle name="Comma 15 2 5 2 6" xfId="2456" xr:uid="{00000000-0005-0000-0000-0000D2070000}"/>
    <cellStyle name="Comma 15 2 5 3" xfId="2457" xr:uid="{00000000-0005-0000-0000-0000D3070000}"/>
    <cellStyle name="Comma 15 2 5 3 2" xfId="2458" xr:uid="{00000000-0005-0000-0000-0000D4070000}"/>
    <cellStyle name="Comma 15 2 5 3 2 2" xfId="2459" xr:uid="{00000000-0005-0000-0000-0000D5070000}"/>
    <cellStyle name="Comma 15 2 5 3 3" xfId="2460" xr:uid="{00000000-0005-0000-0000-0000D6070000}"/>
    <cellStyle name="Comma 15 2 5 4" xfId="2461" xr:uid="{00000000-0005-0000-0000-0000D7070000}"/>
    <cellStyle name="Comma 15 2 5 4 2" xfId="2462" xr:uid="{00000000-0005-0000-0000-0000D8070000}"/>
    <cellStyle name="Comma 15 2 5 4 2 2" xfId="2463" xr:uid="{00000000-0005-0000-0000-0000D9070000}"/>
    <cellStyle name="Comma 15 2 5 4 3" xfId="2464" xr:uid="{00000000-0005-0000-0000-0000DA070000}"/>
    <cellStyle name="Comma 15 2 5 5" xfId="2465" xr:uid="{00000000-0005-0000-0000-0000DB070000}"/>
    <cellStyle name="Comma 15 2 5 5 2" xfId="2466" xr:uid="{00000000-0005-0000-0000-0000DC070000}"/>
    <cellStyle name="Comma 15 2 5 6" xfId="2467" xr:uid="{00000000-0005-0000-0000-0000DD070000}"/>
    <cellStyle name="Comma 15 2 5 6 2" xfId="2468" xr:uid="{00000000-0005-0000-0000-0000DE070000}"/>
    <cellStyle name="Comma 15 2 5 7" xfId="2469" xr:uid="{00000000-0005-0000-0000-0000DF070000}"/>
    <cellStyle name="Comma 15 2 6" xfId="2470" xr:uid="{00000000-0005-0000-0000-0000E0070000}"/>
    <cellStyle name="Comma 15 2 6 2" xfId="2471" xr:uid="{00000000-0005-0000-0000-0000E1070000}"/>
    <cellStyle name="Comma 15 2 6 2 2" xfId="2472" xr:uid="{00000000-0005-0000-0000-0000E2070000}"/>
    <cellStyle name="Comma 15 2 6 2 2 2" xfId="2473" xr:uid="{00000000-0005-0000-0000-0000E3070000}"/>
    <cellStyle name="Comma 15 2 6 2 3" xfId="2474" xr:uid="{00000000-0005-0000-0000-0000E4070000}"/>
    <cellStyle name="Comma 15 2 6 3" xfId="2475" xr:uid="{00000000-0005-0000-0000-0000E5070000}"/>
    <cellStyle name="Comma 15 2 6 3 2" xfId="2476" xr:uid="{00000000-0005-0000-0000-0000E6070000}"/>
    <cellStyle name="Comma 15 2 6 3 2 2" xfId="2477" xr:uid="{00000000-0005-0000-0000-0000E7070000}"/>
    <cellStyle name="Comma 15 2 6 3 3" xfId="2478" xr:uid="{00000000-0005-0000-0000-0000E8070000}"/>
    <cellStyle name="Comma 15 2 6 4" xfId="2479" xr:uid="{00000000-0005-0000-0000-0000E9070000}"/>
    <cellStyle name="Comma 15 2 6 4 2" xfId="2480" xr:uid="{00000000-0005-0000-0000-0000EA070000}"/>
    <cellStyle name="Comma 15 2 6 5" xfId="2481" xr:uid="{00000000-0005-0000-0000-0000EB070000}"/>
    <cellStyle name="Comma 15 2 6 5 2" xfId="2482" xr:uid="{00000000-0005-0000-0000-0000EC070000}"/>
    <cellStyle name="Comma 15 2 6 6" xfId="2483" xr:uid="{00000000-0005-0000-0000-0000ED070000}"/>
    <cellStyle name="Comma 15 2 7" xfId="2484" xr:uid="{00000000-0005-0000-0000-0000EE070000}"/>
    <cellStyle name="Comma 15 2 7 2" xfId="2485" xr:uid="{00000000-0005-0000-0000-0000EF070000}"/>
    <cellStyle name="Comma 15 2 7 2 2" xfId="2486" xr:uid="{00000000-0005-0000-0000-0000F0070000}"/>
    <cellStyle name="Comma 15 2 7 3" xfId="2487" xr:uid="{00000000-0005-0000-0000-0000F1070000}"/>
    <cellStyle name="Comma 15 2 8" xfId="2488" xr:uid="{00000000-0005-0000-0000-0000F2070000}"/>
    <cellStyle name="Comma 15 2 8 2" xfId="2489" xr:uid="{00000000-0005-0000-0000-0000F3070000}"/>
    <cellStyle name="Comma 15 2 8 2 2" xfId="2490" xr:uid="{00000000-0005-0000-0000-0000F4070000}"/>
    <cellStyle name="Comma 15 2 8 3" xfId="2491" xr:uid="{00000000-0005-0000-0000-0000F5070000}"/>
    <cellStyle name="Comma 15 2 9" xfId="2492" xr:uid="{00000000-0005-0000-0000-0000F6070000}"/>
    <cellStyle name="Comma 15 2 9 2" xfId="2493" xr:uid="{00000000-0005-0000-0000-0000F7070000}"/>
    <cellStyle name="Comma 15 3" xfId="2494" xr:uid="{00000000-0005-0000-0000-0000F8070000}"/>
    <cellStyle name="Comma 15 3 10" xfId="2495" xr:uid="{00000000-0005-0000-0000-0000F9070000}"/>
    <cellStyle name="Comma 15 3 2" xfId="2496" xr:uid="{00000000-0005-0000-0000-0000FA070000}"/>
    <cellStyle name="Comma 15 3 2 2" xfId="2497" xr:uid="{00000000-0005-0000-0000-0000FB070000}"/>
    <cellStyle name="Comma 15 3 2 2 2" xfId="2498" xr:uid="{00000000-0005-0000-0000-0000FC070000}"/>
    <cellStyle name="Comma 15 3 2 2 2 2" xfId="2499" xr:uid="{00000000-0005-0000-0000-0000FD070000}"/>
    <cellStyle name="Comma 15 3 2 2 2 2 2" xfId="2500" xr:uid="{00000000-0005-0000-0000-0000FE070000}"/>
    <cellStyle name="Comma 15 3 2 2 2 2 2 2" xfId="2501" xr:uid="{00000000-0005-0000-0000-0000FF070000}"/>
    <cellStyle name="Comma 15 3 2 2 2 2 3" xfId="2502" xr:uid="{00000000-0005-0000-0000-000000080000}"/>
    <cellStyle name="Comma 15 3 2 2 2 3" xfId="2503" xr:uid="{00000000-0005-0000-0000-000001080000}"/>
    <cellStyle name="Comma 15 3 2 2 2 3 2" xfId="2504" xr:uid="{00000000-0005-0000-0000-000002080000}"/>
    <cellStyle name="Comma 15 3 2 2 2 3 2 2" xfId="2505" xr:uid="{00000000-0005-0000-0000-000003080000}"/>
    <cellStyle name="Comma 15 3 2 2 2 3 3" xfId="2506" xr:uid="{00000000-0005-0000-0000-000004080000}"/>
    <cellStyle name="Comma 15 3 2 2 2 4" xfId="2507" xr:uid="{00000000-0005-0000-0000-000005080000}"/>
    <cellStyle name="Comma 15 3 2 2 2 4 2" xfId="2508" xr:uid="{00000000-0005-0000-0000-000006080000}"/>
    <cellStyle name="Comma 15 3 2 2 2 5" xfId="2509" xr:uid="{00000000-0005-0000-0000-000007080000}"/>
    <cellStyle name="Comma 15 3 2 2 2 5 2" xfId="2510" xr:uid="{00000000-0005-0000-0000-000008080000}"/>
    <cellStyle name="Comma 15 3 2 2 2 6" xfId="2511" xr:uid="{00000000-0005-0000-0000-000009080000}"/>
    <cellStyle name="Comma 15 3 2 2 3" xfId="2512" xr:uid="{00000000-0005-0000-0000-00000A080000}"/>
    <cellStyle name="Comma 15 3 2 2 3 2" xfId="2513" xr:uid="{00000000-0005-0000-0000-00000B080000}"/>
    <cellStyle name="Comma 15 3 2 2 3 2 2" xfId="2514" xr:uid="{00000000-0005-0000-0000-00000C080000}"/>
    <cellStyle name="Comma 15 3 2 2 3 3" xfId="2515" xr:uid="{00000000-0005-0000-0000-00000D080000}"/>
    <cellStyle name="Comma 15 3 2 2 4" xfId="2516" xr:uid="{00000000-0005-0000-0000-00000E080000}"/>
    <cellStyle name="Comma 15 3 2 2 4 2" xfId="2517" xr:uid="{00000000-0005-0000-0000-00000F080000}"/>
    <cellStyle name="Comma 15 3 2 2 4 2 2" xfId="2518" xr:uid="{00000000-0005-0000-0000-000010080000}"/>
    <cellStyle name="Comma 15 3 2 2 4 3" xfId="2519" xr:uid="{00000000-0005-0000-0000-000011080000}"/>
    <cellStyle name="Comma 15 3 2 2 5" xfId="2520" xr:uid="{00000000-0005-0000-0000-000012080000}"/>
    <cellStyle name="Comma 15 3 2 2 5 2" xfId="2521" xr:uid="{00000000-0005-0000-0000-000013080000}"/>
    <cellStyle name="Comma 15 3 2 2 6" xfId="2522" xr:uid="{00000000-0005-0000-0000-000014080000}"/>
    <cellStyle name="Comma 15 3 2 2 6 2" xfId="2523" xr:uid="{00000000-0005-0000-0000-000015080000}"/>
    <cellStyle name="Comma 15 3 2 2 7" xfId="2524" xr:uid="{00000000-0005-0000-0000-000016080000}"/>
    <cellStyle name="Comma 15 3 2 3" xfId="2525" xr:uid="{00000000-0005-0000-0000-000017080000}"/>
    <cellStyle name="Comma 15 3 2 3 2" xfId="2526" xr:uid="{00000000-0005-0000-0000-000018080000}"/>
    <cellStyle name="Comma 15 3 2 3 2 2" xfId="2527" xr:uid="{00000000-0005-0000-0000-000019080000}"/>
    <cellStyle name="Comma 15 3 2 3 2 2 2" xfId="2528" xr:uid="{00000000-0005-0000-0000-00001A080000}"/>
    <cellStyle name="Comma 15 3 2 3 2 3" xfId="2529" xr:uid="{00000000-0005-0000-0000-00001B080000}"/>
    <cellStyle name="Comma 15 3 2 3 3" xfId="2530" xr:uid="{00000000-0005-0000-0000-00001C080000}"/>
    <cellStyle name="Comma 15 3 2 3 3 2" xfId="2531" xr:uid="{00000000-0005-0000-0000-00001D080000}"/>
    <cellStyle name="Comma 15 3 2 3 3 2 2" xfId="2532" xr:uid="{00000000-0005-0000-0000-00001E080000}"/>
    <cellStyle name="Comma 15 3 2 3 3 3" xfId="2533" xr:uid="{00000000-0005-0000-0000-00001F080000}"/>
    <cellStyle name="Comma 15 3 2 3 4" xfId="2534" xr:uid="{00000000-0005-0000-0000-000020080000}"/>
    <cellStyle name="Comma 15 3 2 3 4 2" xfId="2535" xr:uid="{00000000-0005-0000-0000-000021080000}"/>
    <cellStyle name="Comma 15 3 2 3 5" xfId="2536" xr:uid="{00000000-0005-0000-0000-000022080000}"/>
    <cellStyle name="Comma 15 3 2 3 5 2" xfId="2537" xr:uid="{00000000-0005-0000-0000-000023080000}"/>
    <cellStyle name="Comma 15 3 2 3 6" xfId="2538" xr:uid="{00000000-0005-0000-0000-000024080000}"/>
    <cellStyle name="Comma 15 3 2 4" xfId="2539" xr:uid="{00000000-0005-0000-0000-000025080000}"/>
    <cellStyle name="Comma 15 3 2 4 2" xfId="2540" xr:uid="{00000000-0005-0000-0000-000026080000}"/>
    <cellStyle name="Comma 15 3 2 4 2 2" xfId="2541" xr:uid="{00000000-0005-0000-0000-000027080000}"/>
    <cellStyle name="Comma 15 3 2 4 3" xfId="2542" xr:uid="{00000000-0005-0000-0000-000028080000}"/>
    <cellStyle name="Comma 15 3 2 5" xfId="2543" xr:uid="{00000000-0005-0000-0000-000029080000}"/>
    <cellStyle name="Comma 15 3 2 5 2" xfId="2544" xr:uid="{00000000-0005-0000-0000-00002A080000}"/>
    <cellStyle name="Comma 15 3 2 5 2 2" xfId="2545" xr:uid="{00000000-0005-0000-0000-00002B080000}"/>
    <cellStyle name="Comma 15 3 2 5 3" xfId="2546" xr:uid="{00000000-0005-0000-0000-00002C080000}"/>
    <cellStyle name="Comma 15 3 2 6" xfId="2547" xr:uid="{00000000-0005-0000-0000-00002D080000}"/>
    <cellStyle name="Comma 15 3 2 6 2" xfId="2548" xr:uid="{00000000-0005-0000-0000-00002E080000}"/>
    <cellStyle name="Comma 15 3 2 7" xfId="2549" xr:uid="{00000000-0005-0000-0000-00002F080000}"/>
    <cellStyle name="Comma 15 3 2 7 2" xfId="2550" xr:uid="{00000000-0005-0000-0000-000030080000}"/>
    <cellStyle name="Comma 15 3 2 8" xfId="2551" xr:uid="{00000000-0005-0000-0000-000031080000}"/>
    <cellStyle name="Comma 15 3 3" xfId="2552" xr:uid="{00000000-0005-0000-0000-000032080000}"/>
    <cellStyle name="Comma 15 3 3 2" xfId="2553" xr:uid="{00000000-0005-0000-0000-000033080000}"/>
    <cellStyle name="Comma 15 3 3 2 2" xfId="2554" xr:uid="{00000000-0005-0000-0000-000034080000}"/>
    <cellStyle name="Comma 15 3 3 2 2 2" xfId="2555" xr:uid="{00000000-0005-0000-0000-000035080000}"/>
    <cellStyle name="Comma 15 3 3 2 2 2 2" xfId="2556" xr:uid="{00000000-0005-0000-0000-000036080000}"/>
    <cellStyle name="Comma 15 3 3 2 2 3" xfId="2557" xr:uid="{00000000-0005-0000-0000-000037080000}"/>
    <cellStyle name="Comma 15 3 3 2 3" xfId="2558" xr:uid="{00000000-0005-0000-0000-000038080000}"/>
    <cellStyle name="Comma 15 3 3 2 3 2" xfId="2559" xr:uid="{00000000-0005-0000-0000-000039080000}"/>
    <cellStyle name="Comma 15 3 3 2 3 2 2" xfId="2560" xr:uid="{00000000-0005-0000-0000-00003A080000}"/>
    <cellStyle name="Comma 15 3 3 2 3 3" xfId="2561" xr:uid="{00000000-0005-0000-0000-00003B080000}"/>
    <cellStyle name="Comma 15 3 3 2 4" xfId="2562" xr:uid="{00000000-0005-0000-0000-00003C080000}"/>
    <cellStyle name="Comma 15 3 3 2 4 2" xfId="2563" xr:uid="{00000000-0005-0000-0000-00003D080000}"/>
    <cellStyle name="Comma 15 3 3 2 5" xfId="2564" xr:uid="{00000000-0005-0000-0000-00003E080000}"/>
    <cellStyle name="Comma 15 3 3 2 5 2" xfId="2565" xr:uid="{00000000-0005-0000-0000-00003F080000}"/>
    <cellStyle name="Comma 15 3 3 2 6" xfId="2566" xr:uid="{00000000-0005-0000-0000-000040080000}"/>
    <cellStyle name="Comma 15 3 3 3" xfId="2567" xr:uid="{00000000-0005-0000-0000-000041080000}"/>
    <cellStyle name="Comma 15 3 3 3 2" xfId="2568" xr:uid="{00000000-0005-0000-0000-000042080000}"/>
    <cellStyle name="Comma 15 3 3 3 2 2" xfId="2569" xr:uid="{00000000-0005-0000-0000-000043080000}"/>
    <cellStyle name="Comma 15 3 3 3 3" xfId="2570" xr:uid="{00000000-0005-0000-0000-000044080000}"/>
    <cellStyle name="Comma 15 3 3 4" xfId="2571" xr:uid="{00000000-0005-0000-0000-000045080000}"/>
    <cellStyle name="Comma 15 3 3 4 2" xfId="2572" xr:uid="{00000000-0005-0000-0000-000046080000}"/>
    <cellStyle name="Comma 15 3 3 4 2 2" xfId="2573" xr:uid="{00000000-0005-0000-0000-000047080000}"/>
    <cellStyle name="Comma 15 3 3 4 3" xfId="2574" xr:uid="{00000000-0005-0000-0000-000048080000}"/>
    <cellStyle name="Comma 15 3 3 5" xfId="2575" xr:uid="{00000000-0005-0000-0000-000049080000}"/>
    <cellStyle name="Comma 15 3 3 5 2" xfId="2576" xr:uid="{00000000-0005-0000-0000-00004A080000}"/>
    <cellStyle name="Comma 15 3 3 6" xfId="2577" xr:uid="{00000000-0005-0000-0000-00004B080000}"/>
    <cellStyle name="Comma 15 3 3 6 2" xfId="2578" xr:uid="{00000000-0005-0000-0000-00004C080000}"/>
    <cellStyle name="Comma 15 3 3 7" xfId="2579" xr:uid="{00000000-0005-0000-0000-00004D080000}"/>
    <cellStyle name="Comma 15 3 4" xfId="2580" xr:uid="{00000000-0005-0000-0000-00004E080000}"/>
    <cellStyle name="Comma 15 3 4 2" xfId="2581" xr:uid="{00000000-0005-0000-0000-00004F080000}"/>
    <cellStyle name="Comma 15 3 4 2 2" xfId="2582" xr:uid="{00000000-0005-0000-0000-000050080000}"/>
    <cellStyle name="Comma 15 3 4 2 2 2" xfId="2583" xr:uid="{00000000-0005-0000-0000-000051080000}"/>
    <cellStyle name="Comma 15 3 4 2 2 2 2" xfId="2584" xr:uid="{00000000-0005-0000-0000-000052080000}"/>
    <cellStyle name="Comma 15 3 4 2 2 3" xfId="2585" xr:uid="{00000000-0005-0000-0000-000053080000}"/>
    <cellStyle name="Comma 15 3 4 2 3" xfId="2586" xr:uid="{00000000-0005-0000-0000-000054080000}"/>
    <cellStyle name="Comma 15 3 4 2 3 2" xfId="2587" xr:uid="{00000000-0005-0000-0000-000055080000}"/>
    <cellStyle name="Comma 15 3 4 2 3 2 2" xfId="2588" xr:uid="{00000000-0005-0000-0000-000056080000}"/>
    <cellStyle name="Comma 15 3 4 2 3 3" xfId="2589" xr:uid="{00000000-0005-0000-0000-000057080000}"/>
    <cellStyle name="Comma 15 3 4 2 4" xfId="2590" xr:uid="{00000000-0005-0000-0000-000058080000}"/>
    <cellStyle name="Comma 15 3 4 2 4 2" xfId="2591" xr:uid="{00000000-0005-0000-0000-000059080000}"/>
    <cellStyle name="Comma 15 3 4 2 5" xfId="2592" xr:uid="{00000000-0005-0000-0000-00005A080000}"/>
    <cellStyle name="Comma 15 3 4 2 5 2" xfId="2593" xr:uid="{00000000-0005-0000-0000-00005B080000}"/>
    <cellStyle name="Comma 15 3 4 2 6" xfId="2594" xr:uid="{00000000-0005-0000-0000-00005C080000}"/>
    <cellStyle name="Comma 15 3 4 3" xfId="2595" xr:uid="{00000000-0005-0000-0000-00005D080000}"/>
    <cellStyle name="Comma 15 3 4 3 2" xfId="2596" xr:uid="{00000000-0005-0000-0000-00005E080000}"/>
    <cellStyle name="Comma 15 3 4 3 2 2" xfId="2597" xr:uid="{00000000-0005-0000-0000-00005F080000}"/>
    <cellStyle name="Comma 15 3 4 3 3" xfId="2598" xr:uid="{00000000-0005-0000-0000-000060080000}"/>
    <cellStyle name="Comma 15 3 4 4" xfId="2599" xr:uid="{00000000-0005-0000-0000-000061080000}"/>
    <cellStyle name="Comma 15 3 4 4 2" xfId="2600" xr:uid="{00000000-0005-0000-0000-000062080000}"/>
    <cellStyle name="Comma 15 3 4 4 2 2" xfId="2601" xr:uid="{00000000-0005-0000-0000-000063080000}"/>
    <cellStyle name="Comma 15 3 4 4 3" xfId="2602" xr:uid="{00000000-0005-0000-0000-000064080000}"/>
    <cellStyle name="Comma 15 3 4 5" xfId="2603" xr:uid="{00000000-0005-0000-0000-000065080000}"/>
    <cellStyle name="Comma 15 3 4 5 2" xfId="2604" xr:uid="{00000000-0005-0000-0000-000066080000}"/>
    <cellStyle name="Comma 15 3 4 6" xfId="2605" xr:uid="{00000000-0005-0000-0000-000067080000}"/>
    <cellStyle name="Comma 15 3 4 6 2" xfId="2606" xr:uid="{00000000-0005-0000-0000-000068080000}"/>
    <cellStyle name="Comma 15 3 4 7" xfId="2607" xr:uid="{00000000-0005-0000-0000-000069080000}"/>
    <cellStyle name="Comma 15 3 5" xfId="2608" xr:uid="{00000000-0005-0000-0000-00006A080000}"/>
    <cellStyle name="Comma 15 3 5 2" xfId="2609" xr:uid="{00000000-0005-0000-0000-00006B080000}"/>
    <cellStyle name="Comma 15 3 5 2 2" xfId="2610" xr:uid="{00000000-0005-0000-0000-00006C080000}"/>
    <cellStyle name="Comma 15 3 5 2 2 2" xfId="2611" xr:uid="{00000000-0005-0000-0000-00006D080000}"/>
    <cellStyle name="Comma 15 3 5 2 3" xfId="2612" xr:uid="{00000000-0005-0000-0000-00006E080000}"/>
    <cellStyle name="Comma 15 3 5 3" xfId="2613" xr:uid="{00000000-0005-0000-0000-00006F080000}"/>
    <cellStyle name="Comma 15 3 5 3 2" xfId="2614" xr:uid="{00000000-0005-0000-0000-000070080000}"/>
    <cellStyle name="Comma 15 3 5 3 2 2" xfId="2615" xr:uid="{00000000-0005-0000-0000-000071080000}"/>
    <cellStyle name="Comma 15 3 5 3 3" xfId="2616" xr:uid="{00000000-0005-0000-0000-000072080000}"/>
    <cellStyle name="Comma 15 3 5 4" xfId="2617" xr:uid="{00000000-0005-0000-0000-000073080000}"/>
    <cellStyle name="Comma 15 3 5 4 2" xfId="2618" xr:uid="{00000000-0005-0000-0000-000074080000}"/>
    <cellStyle name="Comma 15 3 5 5" xfId="2619" xr:uid="{00000000-0005-0000-0000-000075080000}"/>
    <cellStyle name="Comma 15 3 5 5 2" xfId="2620" xr:uid="{00000000-0005-0000-0000-000076080000}"/>
    <cellStyle name="Comma 15 3 5 6" xfId="2621" xr:uid="{00000000-0005-0000-0000-000077080000}"/>
    <cellStyle name="Comma 15 3 6" xfId="2622" xr:uid="{00000000-0005-0000-0000-000078080000}"/>
    <cellStyle name="Comma 15 3 6 2" xfId="2623" xr:uid="{00000000-0005-0000-0000-000079080000}"/>
    <cellStyle name="Comma 15 3 6 2 2" xfId="2624" xr:uid="{00000000-0005-0000-0000-00007A080000}"/>
    <cellStyle name="Comma 15 3 6 3" xfId="2625" xr:uid="{00000000-0005-0000-0000-00007B080000}"/>
    <cellStyle name="Comma 15 3 7" xfId="2626" xr:uid="{00000000-0005-0000-0000-00007C080000}"/>
    <cellStyle name="Comma 15 3 7 2" xfId="2627" xr:uid="{00000000-0005-0000-0000-00007D080000}"/>
    <cellStyle name="Comma 15 3 7 2 2" xfId="2628" xr:uid="{00000000-0005-0000-0000-00007E080000}"/>
    <cellStyle name="Comma 15 3 7 3" xfId="2629" xr:uid="{00000000-0005-0000-0000-00007F080000}"/>
    <cellStyle name="Comma 15 3 8" xfId="2630" xr:uid="{00000000-0005-0000-0000-000080080000}"/>
    <cellStyle name="Comma 15 3 8 2" xfId="2631" xr:uid="{00000000-0005-0000-0000-000081080000}"/>
    <cellStyle name="Comma 15 3 9" xfId="2632" xr:uid="{00000000-0005-0000-0000-000082080000}"/>
    <cellStyle name="Comma 15 3 9 2" xfId="2633" xr:uid="{00000000-0005-0000-0000-000083080000}"/>
    <cellStyle name="Comma 15 4" xfId="2634" xr:uid="{00000000-0005-0000-0000-000084080000}"/>
    <cellStyle name="Comma 15 4 2" xfId="2635" xr:uid="{00000000-0005-0000-0000-000085080000}"/>
    <cellStyle name="Comma 15 4 2 2" xfId="2636" xr:uid="{00000000-0005-0000-0000-000086080000}"/>
    <cellStyle name="Comma 15 4 2 2 2" xfId="2637" xr:uid="{00000000-0005-0000-0000-000087080000}"/>
    <cellStyle name="Comma 15 4 2 2 2 2" xfId="2638" xr:uid="{00000000-0005-0000-0000-000088080000}"/>
    <cellStyle name="Comma 15 4 2 2 2 2 2" xfId="2639" xr:uid="{00000000-0005-0000-0000-000089080000}"/>
    <cellStyle name="Comma 15 4 2 2 2 3" xfId="2640" xr:uid="{00000000-0005-0000-0000-00008A080000}"/>
    <cellStyle name="Comma 15 4 2 2 3" xfId="2641" xr:uid="{00000000-0005-0000-0000-00008B080000}"/>
    <cellStyle name="Comma 15 4 2 2 3 2" xfId="2642" xr:uid="{00000000-0005-0000-0000-00008C080000}"/>
    <cellStyle name="Comma 15 4 2 2 3 2 2" xfId="2643" xr:uid="{00000000-0005-0000-0000-00008D080000}"/>
    <cellStyle name="Comma 15 4 2 2 3 3" xfId="2644" xr:uid="{00000000-0005-0000-0000-00008E080000}"/>
    <cellStyle name="Comma 15 4 2 2 4" xfId="2645" xr:uid="{00000000-0005-0000-0000-00008F080000}"/>
    <cellStyle name="Comma 15 4 2 2 4 2" xfId="2646" xr:uid="{00000000-0005-0000-0000-000090080000}"/>
    <cellStyle name="Comma 15 4 2 2 5" xfId="2647" xr:uid="{00000000-0005-0000-0000-000091080000}"/>
    <cellStyle name="Comma 15 4 2 2 5 2" xfId="2648" xr:uid="{00000000-0005-0000-0000-000092080000}"/>
    <cellStyle name="Comma 15 4 2 2 6" xfId="2649" xr:uid="{00000000-0005-0000-0000-000093080000}"/>
    <cellStyle name="Comma 15 4 2 3" xfId="2650" xr:uid="{00000000-0005-0000-0000-000094080000}"/>
    <cellStyle name="Comma 15 4 2 3 2" xfId="2651" xr:uid="{00000000-0005-0000-0000-000095080000}"/>
    <cellStyle name="Comma 15 4 2 3 2 2" xfId="2652" xr:uid="{00000000-0005-0000-0000-000096080000}"/>
    <cellStyle name="Comma 15 4 2 3 3" xfId="2653" xr:uid="{00000000-0005-0000-0000-000097080000}"/>
    <cellStyle name="Comma 15 4 2 4" xfId="2654" xr:uid="{00000000-0005-0000-0000-000098080000}"/>
    <cellStyle name="Comma 15 4 2 4 2" xfId="2655" xr:uid="{00000000-0005-0000-0000-000099080000}"/>
    <cellStyle name="Comma 15 4 2 4 2 2" xfId="2656" xr:uid="{00000000-0005-0000-0000-00009A080000}"/>
    <cellStyle name="Comma 15 4 2 4 3" xfId="2657" xr:uid="{00000000-0005-0000-0000-00009B080000}"/>
    <cellStyle name="Comma 15 4 2 5" xfId="2658" xr:uid="{00000000-0005-0000-0000-00009C080000}"/>
    <cellStyle name="Comma 15 4 2 5 2" xfId="2659" xr:uid="{00000000-0005-0000-0000-00009D080000}"/>
    <cellStyle name="Comma 15 4 2 6" xfId="2660" xr:uid="{00000000-0005-0000-0000-00009E080000}"/>
    <cellStyle name="Comma 15 4 2 6 2" xfId="2661" xr:uid="{00000000-0005-0000-0000-00009F080000}"/>
    <cellStyle name="Comma 15 4 2 7" xfId="2662" xr:uid="{00000000-0005-0000-0000-0000A0080000}"/>
    <cellStyle name="Comma 15 4 3" xfId="2663" xr:uid="{00000000-0005-0000-0000-0000A1080000}"/>
    <cellStyle name="Comma 15 4 3 2" xfId="2664" xr:uid="{00000000-0005-0000-0000-0000A2080000}"/>
    <cellStyle name="Comma 15 4 3 2 2" xfId="2665" xr:uid="{00000000-0005-0000-0000-0000A3080000}"/>
    <cellStyle name="Comma 15 4 3 2 2 2" xfId="2666" xr:uid="{00000000-0005-0000-0000-0000A4080000}"/>
    <cellStyle name="Comma 15 4 3 2 3" xfId="2667" xr:uid="{00000000-0005-0000-0000-0000A5080000}"/>
    <cellStyle name="Comma 15 4 3 3" xfId="2668" xr:uid="{00000000-0005-0000-0000-0000A6080000}"/>
    <cellStyle name="Comma 15 4 3 3 2" xfId="2669" xr:uid="{00000000-0005-0000-0000-0000A7080000}"/>
    <cellStyle name="Comma 15 4 3 3 2 2" xfId="2670" xr:uid="{00000000-0005-0000-0000-0000A8080000}"/>
    <cellStyle name="Comma 15 4 3 3 3" xfId="2671" xr:uid="{00000000-0005-0000-0000-0000A9080000}"/>
    <cellStyle name="Comma 15 4 3 4" xfId="2672" xr:uid="{00000000-0005-0000-0000-0000AA080000}"/>
    <cellStyle name="Comma 15 4 3 4 2" xfId="2673" xr:uid="{00000000-0005-0000-0000-0000AB080000}"/>
    <cellStyle name="Comma 15 4 3 5" xfId="2674" xr:uid="{00000000-0005-0000-0000-0000AC080000}"/>
    <cellStyle name="Comma 15 4 3 5 2" xfId="2675" xr:uid="{00000000-0005-0000-0000-0000AD080000}"/>
    <cellStyle name="Comma 15 4 3 6" xfId="2676" xr:uid="{00000000-0005-0000-0000-0000AE080000}"/>
    <cellStyle name="Comma 15 4 4" xfId="2677" xr:uid="{00000000-0005-0000-0000-0000AF080000}"/>
    <cellStyle name="Comma 15 4 4 2" xfId="2678" xr:uid="{00000000-0005-0000-0000-0000B0080000}"/>
    <cellStyle name="Comma 15 4 4 2 2" xfId="2679" xr:uid="{00000000-0005-0000-0000-0000B1080000}"/>
    <cellStyle name="Comma 15 4 4 3" xfId="2680" xr:uid="{00000000-0005-0000-0000-0000B2080000}"/>
    <cellStyle name="Comma 15 4 5" xfId="2681" xr:uid="{00000000-0005-0000-0000-0000B3080000}"/>
    <cellStyle name="Comma 15 4 5 2" xfId="2682" xr:uid="{00000000-0005-0000-0000-0000B4080000}"/>
    <cellStyle name="Comma 15 4 5 2 2" xfId="2683" xr:uid="{00000000-0005-0000-0000-0000B5080000}"/>
    <cellStyle name="Comma 15 4 5 3" xfId="2684" xr:uid="{00000000-0005-0000-0000-0000B6080000}"/>
    <cellStyle name="Comma 15 4 6" xfId="2685" xr:uid="{00000000-0005-0000-0000-0000B7080000}"/>
    <cellStyle name="Comma 15 4 6 2" xfId="2686" xr:uid="{00000000-0005-0000-0000-0000B8080000}"/>
    <cellStyle name="Comma 15 4 7" xfId="2687" xr:uid="{00000000-0005-0000-0000-0000B9080000}"/>
    <cellStyle name="Comma 15 4 7 2" xfId="2688" xr:uid="{00000000-0005-0000-0000-0000BA080000}"/>
    <cellStyle name="Comma 15 4 8" xfId="2689" xr:uid="{00000000-0005-0000-0000-0000BB080000}"/>
    <cellStyle name="Comma 15 5" xfId="2690" xr:uid="{00000000-0005-0000-0000-0000BC080000}"/>
    <cellStyle name="Comma 15 5 2" xfId="2691" xr:uid="{00000000-0005-0000-0000-0000BD080000}"/>
    <cellStyle name="Comma 15 5 2 2" xfId="2692" xr:uid="{00000000-0005-0000-0000-0000BE080000}"/>
    <cellStyle name="Comma 15 5 2 2 2" xfId="2693" xr:uid="{00000000-0005-0000-0000-0000BF080000}"/>
    <cellStyle name="Comma 15 5 2 2 2 2" xfId="2694" xr:uid="{00000000-0005-0000-0000-0000C0080000}"/>
    <cellStyle name="Comma 15 5 2 2 3" xfId="2695" xr:uid="{00000000-0005-0000-0000-0000C1080000}"/>
    <cellStyle name="Comma 15 5 2 3" xfId="2696" xr:uid="{00000000-0005-0000-0000-0000C2080000}"/>
    <cellStyle name="Comma 15 5 2 3 2" xfId="2697" xr:uid="{00000000-0005-0000-0000-0000C3080000}"/>
    <cellStyle name="Comma 15 5 2 3 2 2" xfId="2698" xr:uid="{00000000-0005-0000-0000-0000C4080000}"/>
    <cellStyle name="Comma 15 5 2 3 3" xfId="2699" xr:uid="{00000000-0005-0000-0000-0000C5080000}"/>
    <cellStyle name="Comma 15 5 2 4" xfId="2700" xr:uid="{00000000-0005-0000-0000-0000C6080000}"/>
    <cellStyle name="Comma 15 5 2 4 2" xfId="2701" xr:uid="{00000000-0005-0000-0000-0000C7080000}"/>
    <cellStyle name="Comma 15 5 2 5" xfId="2702" xr:uid="{00000000-0005-0000-0000-0000C8080000}"/>
    <cellStyle name="Comma 15 5 2 5 2" xfId="2703" xr:uid="{00000000-0005-0000-0000-0000C9080000}"/>
    <cellStyle name="Comma 15 5 2 6" xfId="2704" xr:uid="{00000000-0005-0000-0000-0000CA080000}"/>
    <cellStyle name="Comma 15 5 3" xfId="2705" xr:uid="{00000000-0005-0000-0000-0000CB080000}"/>
    <cellStyle name="Comma 15 5 3 2" xfId="2706" xr:uid="{00000000-0005-0000-0000-0000CC080000}"/>
    <cellStyle name="Comma 15 5 3 2 2" xfId="2707" xr:uid="{00000000-0005-0000-0000-0000CD080000}"/>
    <cellStyle name="Comma 15 5 3 3" xfId="2708" xr:uid="{00000000-0005-0000-0000-0000CE080000}"/>
    <cellStyle name="Comma 15 5 4" xfId="2709" xr:uid="{00000000-0005-0000-0000-0000CF080000}"/>
    <cellStyle name="Comma 15 5 4 2" xfId="2710" xr:uid="{00000000-0005-0000-0000-0000D0080000}"/>
    <cellStyle name="Comma 15 5 4 2 2" xfId="2711" xr:uid="{00000000-0005-0000-0000-0000D1080000}"/>
    <cellStyle name="Comma 15 5 4 3" xfId="2712" xr:uid="{00000000-0005-0000-0000-0000D2080000}"/>
    <cellStyle name="Comma 15 5 5" xfId="2713" xr:uid="{00000000-0005-0000-0000-0000D3080000}"/>
    <cellStyle name="Comma 15 5 5 2" xfId="2714" xr:uid="{00000000-0005-0000-0000-0000D4080000}"/>
    <cellStyle name="Comma 15 5 6" xfId="2715" xr:uid="{00000000-0005-0000-0000-0000D5080000}"/>
    <cellStyle name="Comma 15 5 6 2" xfId="2716" xr:uid="{00000000-0005-0000-0000-0000D6080000}"/>
    <cellStyle name="Comma 15 5 7" xfId="2717" xr:uid="{00000000-0005-0000-0000-0000D7080000}"/>
    <cellStyle name="Comma 15 6" xfId="2718" xr:uid="{00000000-0005-0000-0000-0000D8080000}"/>
    <cellStyle name="Comma 15 6 2" xfId="2719" xr:uid="{00000000-0005-0000-0000-0000D9080000}"/>
    <cellStyle name="Comma 15 6 2 2" xfId="2720" xr:uid="{00000000-0005-0000-0000-0000DA080000}"/>
    <cellStyle name="Comma 15 6 2 2 2" xfId="2721" xr:uid="{00000000-0005-0000-0000-0000DB080000}"/>
    <cellStyle name="Comma 15 6 2 2 2 2" xfId="2722" xr:uid="{00000000-0005-0000-0000-0000DC080000}"/>
    <cellStyle name="Comma 15 6 2 2 3" xfId="2723" xr:uid="{00000000-0005-0000-0000-0000DD080000}"/>
    <cellStyle name="Comma 15 6 2 3" xfId="2724" xr:uid="{00000000-0005-0000-0000-0000DE080000}"/>
    <cellStyle name="Comma 15 6 2 3 2" xfId="2725" xr:uid="{00000000-0005-0000-0000-0000DF080000}"/>
    <cellStyle name="Comma 15 6 2 3 2 2" xfId="2726" xr:uid="{00000000-0005-0000-0000-0000E0080000}"/>
    <cellStyle name="Comma 15 6 2 3 3" xfId="2727" xr:uid="{00000000-0005-0000-0000-0000E1080000}"/>
    <cellStyle name="Comma 15 6 2 4" xfId="2728" xr:uid="{00000000-0005-0000-0000-0000E2080000}"/>
    <cellStyle name="Comma 15 6 2 4 2" xfId="2729" xr:uid="{00000000-0005-0000-0000-0000E3080000}"/>
    <cellStyle name="Comma 15 6 2 5" xfId="2730" xr:uid="{00000000-0005-0000-0000-0000E4080000}"/>
    <cellStyle name="Comma 15 6 2 5 2" xfId="2731" xr:uid="{00000000-0005-0000-0000-0000E5080000}"/>
    <cellStyle name="Comma 15 6 2 6" xfId="2732" xr:uid="{00000000-0005-0000-0000-0000E6080000}"/>
    <cellStyle name="Comma 15 6 3" xfId="2733" xr:uid="{00000000-0005-0000-0000-0000E7080000}"/>
    <cellStyle name="Comma 15 6 3 2" xfId="2734" xr:uid="{00000000-0005-0000-0000-0000E8080000}"/>
    <cellStyle name="Comma 15 6 3 2 2" xfId="2735" xr:uid="{00000000-0005-0000-0000-0000E9080000}"/>
    <cellStyle name="Comma 15 6 3 3" xfId="2736" xr:uid="{00000000-0005-0000-0000-0000EA080000}"/>
    <cellStyle name="Comma 15 6 4" xfId="2737" xr:uid="{00000000-0005-0000-0000-0000EB080000}"/>
    <cellStyle name="Comma 15 6 4 2" xfId="2738" xr:uid="{00000000-0005-0000-0000-0000EC080000}"/>
    <cellStyle name="Comma 15 6 4 2 2" xfId="2739" xr:uid="{00000000-0005-0000-0000-0000ED080000}"/>
    <cellStyle name="Comma 15 6 4 3" xfId="2740" xr:uid="{00000000-0005-0000-0000-0000EE080000}"/>
    <cellStyle name="Comma 15 6 5" xfId="2741" xr:uid="{00000000-0005-0000-0000-0000EF080000}"/>
    <cellStyle name="Comma 15 6 5 2" xfId="2742" xr:uid="{00000000-0005-0000-0000-0000F0080000}"/>
    <cellStyle name="Comma 15 6 6" xfId="2743" xr:uid="{00000000-0005-0000-0000-0000F1080000}"/>
    <cellStyle name="Comma 15 6 6 2" xfId="2744" xr:uid="{00000000-0005-0000-0000-0000F2080000}"/>
    <cellStyle name="Comma 15 6 7" xfId="2745" xr:uid="{00000000-0005-0000-0000-0000F3080000}"/>
    <cellStyle name="Comma 15 7" xfId="2746" xr:uid="{00000000-0005-0000-0000-0000F4080000}"/>
    <cellStyle name="Comma 15 7 2" xfId="2747" xr:uid="{00000000-0005-0000-0000-0000F5080000}"/>
    <cellStyle name="Comma 15 7 2 2" xfId="2748" xr:uid="{00000000-0005-0000-0000-0000F6080000}"/>
    <cellStyle name="Comma 15 7 2 2 2" xfId="2749" xr:uid="{00000000-0005-0000-0000-0000F7080000}"/>
    <cellStyle name="Comma 15 7 2 3" xfId="2750" xr:uid="{00000000-0005-0000-0000-0000F8080000}"/>
    <cellStyle name="Comma 15 7 3" xfId="2751" xr:uid="{00000000-0005-0000-0000-0000F9080000}"/>
    <cellStyle name="Comma 15 7 3 2" xfId="2752" xr:uid="{00000000-0005-0000-0000-0000FA080000}"/>
    <cellStyle name="Comma 15 7 3 2 2" xfId="2753" xr:uid="{00000000-0005-0000-0000-0000FB080000}"/>
    <cellStyle name="Comma 15 7 3 3" xfId="2754" xr:uid="{00000000-0005-0000-0000-0000FC080000}"/>
    <cellStyle name="Comma 15 7 4" xfId="2755" xr:uid="{00000000-0005-0000-0000-0000FD080000}"/>
    <cellStyle name="Comma 15 7 4 2" xfId="2756" xr:uid="{00000000-0005-0000-0000-0000FE080000}"/>
    <cellStyle name="Comma 15 7 5" xfId="2757" xr:uid="{00000000-0005-0000-0000-0000FF080000}"/>
    <cellStyle name="Comma 15 7 5 2" xfId="2758" xr:uid="{00000000-0005-0000-0000-000000090000}"/>
    <cellStyle name="Comma 15 7 6" xfId="2759" xr:uid="{00000000-0005-0000-0000-000001090000}"/>
    <cellStyle name="Comma 15 8" xfId="2760" xr:uid="{00000000-0005-0000-0000-000002090000}"/>
    <cellStyle name="Comma 15 8 2" xfId="2761" xr:uid="{00000000-0005-0000-0000-000003090000}"/>
    <cellStyle name="Comma 15 8 2 2" xfId="2762" xr:uid="{00000000-0005-0000-0000-000004090000}"/>
    <cellStyle name="Comma 15 8 2 2 2" xfId="2763" xr:uid="{00000000-0005-0000-0000-000005090000}"/>
    <cellStyle name="Comma 15 8 2 3" xfId="2764" xr:uid="{00000000-0005-0000-0000-000006090000}"/>
    <cellStyle name="Comma 15 8 3" xfId="2765" xr:uid="{00000000-0005-0000-0000-000007090000}"/>
    <cellStyle name="Comma 15 8 3 2" xfId="2766" xr:uid="{00000000-0005-0000-0000-000008090000}"/>
    <cellStyle name="Comma 15 8 3 2 2" xfId="2767" xr:uid="{00000000-0005-0000-0000-000009090000}"/>
    <cellStyle name="Comma 15 8 3 3" xfId="2768" xr:uid="{00000000-0005-0000-0000-00000A090000}"/>
    <cellStyle name="Comma 15 8 4" xfId="2769" xr:uid="{00000000-0005-0000-0000-00000B090000}"/>
    <cellStyle name="Comma 15 8 4 2" xfId="2770" xr:uid="{00000000-0005-0000-0000-00000C090000}"/>
    <cellStyle name="Comma 15 8 5" xfId="2771" xr:uid="{00000000-0005-0000-0000-00000D090000}"/>
    <cellStyle name="Comma 15 8 5 2" xfId="2772" xr:uid="{00000000-0005-0000-0000-00000E090000}"/>
    <cellStyle name="Comma 15 8 6" xfId="2773" xr:uid="{00000000-0005-0000-0000-00000F090000}"/>
    <cellStyle name="Comma 15 9" xfId="2774" xr:uid="{00000000-0005-0000-0000-000010090000}"/>
    <cellStyle name="Comma 15 9 2" xfId="2775" xr:uid="{00000000-0005-0000-0000-000011090000}"/>
    <cellStyle name="Comma 15 9 2 2" xfId="2776" xr:uid="{00000000-0005-0000-0000-000012090000}"/>
    <cellStyle name="Comma 15 9 3" xfId="2777" xr:uid="{00000000-0005-0000-0000-000013090000}"/>
    <cellStyle name="Comma 16" xfId="545" xr:uid="{00000000-0005-0000-0000-000014090000}"/>
    <cellStyle name="Comma 16 10" xfId="2778" xr:uid="{00000000-0005-0000-0000-000015090000}"/>
    <cellStyle name="Comma 16 10 2" xfId="2779" xr:uid="{00000000-0005-0000-0000-000016090000}"/>
    <cellStyle name="Comma 16 11" xfId="2780" xr:uid="{00000000-0005-0000-0000-000017090000}"/>
    <cellStyle name="Comma 16 11 2" xfId="2781" xr:uid="{00000000-0005-0000-0000-000018090000}"/>
    <cellStyle name="Comma 16 12" xfId="2782" xr:uid="{00000000-0005-0000-0000-000019090000}"/>
    <cellStyle name="Comma 16 2" xfId="2783" xr:uid="{00000000-0005-0000-0000-00001A090000}"/>
    <cellStyle name="Comma 16 2 10" xfId="2784" xr:uid="{00000000-0005-0000-0000-00001B090000}"/>
    <cellStyle name="Comma 16 2 10 2" xfId="2785" xr:uid="{00000000-0005-0000-0000-00001C090000}"/>
    <cellStyle name="Comma 16 2 11" xfId="2786" xr:uid="{00000000-0005-0000-0000-00001D090000}"/>
    <cellStyle name="Comma 16 2 2" xfId="2787" xr:uid="{00000000-0005-0000-0000-00001E090000}"/>
    <cellStyle name="Comma 16 2 2 10" xfId="2788" xr:uid="{00000000-0005-0000-0000-00001F090000}"/>
    <cellStyle name="Comma 16 2 2 2" xfId="2789" xr:uid="{00000000-0005-0000-0000-000020090000}"/>
    <cellStyle name="Comma 16 2 2 2 2" xfId="2790" xr:uid="{00000000-0005-0000-0000-000021090000}"/>
    <cellStyle name="Comma 16 2 2 2 2 2" xfId="2791" xr:uid="{00000000-0005-0000-0000-000022090000}"/>
    <cellStyle name="Comma 16 2 2 2 2 2 2" xfId="2792" xr:uid="{00000000-0005-0000-0000-000023090000}"/>
    <cellStyle name="Comma 16 2 2 2 2 2 2 2" xfId="2793" xr:uid="{00000000-0005-0000-0000-000024090000}"/>
    <cellStyle name="Comma 16 2 2 2 2 2 2 2 2" xfId="2794" xr:uid="{00000000-0005-0000-0000-000025090000}"/>
    <cellStyle name="Comma 16 2 2 2 2 2 2 3" xfId="2795" xr:uid="{00000000-0005-0000-0000-000026090000}"/>
    <cellStyle name="Comma 16 2 2 2 2 2 3" xfId="2796" xr:uid="{00000000-0005-0000-0000-000027090000}"/>
    <cellStyle name="Comma 16 2 2 2 2 2 3 2" xfId="2797" xr:uid="{00000000-0005-0000-0000-000028090000}"/>
    <cellStyle name="Comma 16 2 2 2 2 2 3 2 2" xfId="2798" xr:uid="{00000000-0005-0000-0000-000029090000}"/>
    <cellStyle name="Comma 16 2 2 2 2 2 3 3" xfId="2799" xr:uid="{00000000-0005-0000-0000-00002A090000}"/>
    <cellStyle name="Comma 16 2 2 2 2 2 4" xfId="2800" xr:uid="{00000000-0005-0000-0000-00002B090000}"/>
    <cellStyle name="Comma 16 2 2 2 2 2 4 2" xfId="2801" xr:uid="{00000000-0005-0000-0000-00002C090000}"/>
    <cellStyle name="Comma 16 2 2 2 2 2 5" xfId="2802" xr:uid="{00000000-0005-0000-0000-00002D090000}"/>
    <cellStyle name="Comma 16 2 2 2 2 2 5 2" xfId="2803" xr:uid="{00000000-0005-0000-0000-00002E090000}"/>
    <cellStyle name="Comma 16 2 2 2 2 2 6" xfId="2804" xr:uid="{00000000-0005-0000-0000-00002F090000}"/>
    <cellStyle name="Comma 16 2 2 2 2 3" xfId="2805" xr:uid="{00000000-0005-0000-0000-000030090000}"/>
    <cellStyle name="Comma 16 2 2 2 2 3 2" xfId="2806" xr:uid="{00000000-0005-0000-0000-000031090000}"/>
    <cellStyle name="Comma 16 2 2 2 2 3 2 2" xfId="2807" xr:uid="{00000000-0005-0000-0000-000032090000}"/>
    <cellStyle name="Comma 16 2 2 2 2 3 3" xfId="2808" xr:uid="{00000000-0005-0000-0000-000033090000}"/>
    <cellStyle name="Comma 16 2 2 2 2 4" xfId="2809" xr:uid="{00000000-0005-0000-0000-000034090000}"/>
    <cellStyle name="Comma 16 2 2 2 2 4 2" xfId="2810" xr:uid="{00000000-0005-0000-0000-000035090000}"/>
    <cellStyle name="Comma 16 2 2 2 2 4 2 2" xfId="2811" xr:uid="{00000000-0005-0000-0000-000036090000}"/>
    <cellStyle name="Comma 16 2 2 2 2 4 3" xfId="2812" xr:uid="{00000000-0005-0000-0000-000037090000}"/>
    <cellStyle name="Comma 16 2 2 2 2 5" xfId="2813" xr:uid="{00000000-0005-0000-0000-000038090000}"/>
    <cellStyle name="Comma 16 2 2 2 2 5 2" xfId="2814" xr:uid="{00000000-0005-0000-0000-000039090000}"/>
    <cellStyle name="Comma 16 2 2 2 2 6" xfId="2815" xr:uid="{00000000-0005-0000-0000-00003A090000}"/>
    <cellStyle name="Comma 16 2 2 2 2 6 2" xfId="2816" xr:uid="{00000000-0005-0000-0000-00003B090000}"/>
    <cellStyle name="Comma 16 2 2 2 2 7" xfId="2817" xr:uid="{00000000-0005-0000-0000-00003C090000}"/>
    <cellStyle name="Comma 16 2 2 2 3" xfId="2818" xr:uid="{00000000-0005-0000-0000-00003D090000}"/>
    <cellStyle name="Comma 16 2 2 2 3 2" xfId="2819" xr:uid="{00000000-0005-0000-0000-00003E090000}"/>
    <cellStyle name="Comma 16 2 2 2 3 2 2" xfId="2820" xr:uid="{00000000-0005-0000-0000-00003F090000}"/>
    <cellStyle name="Comma 16 2 2 2 3 2 2 2" xfId="2821" xr:uid="{00000000-0005-0000-0000-000040090000}"/>
    <cellStyle name="Comma 16 2 2 2 3 2 3" xfId="2822" xr:uid="{00000000-0005-0000-0000-000041090000}"/>
    <cellStyle name="Comma 16 2 2 2 3 3" xfId="2823" xr:uid="{00000000-0005-0000-0000-000042090000}"/>
    <cellStyle name="Comma 16 2 2 2 3 3 2" xfId="2824" xr:uid="{00000000-0005-0000-0000-000043090000}"/>
    <cellStyle name="Comma 16 2 2 2 3 3 2 2" xfId="2825" xr:uid="{00000000-0005-0000-0000-000044090000}"/>
    <cellStyle name="Comma 16 2 2 2 3 3 3" xfId="2826" xr:uid="{00000000-0005-0000-0000-000045090000}"/>
    <cellStyle name="Comma 16 2 2 2 3 4" xfId="2827" xr:uid="{00000000-0005-0000-0000-000046090000}"/>
    <cellStyle name="Comma 16 2 2 2 3 4 2" xfId="2828" xr:uid="{00000000-0005-0000-0000-000047090000}"/>
    <cellStyle name="Comma 16 2 2 2 3 5" xfId="2829" xr:uid="{00000000-0005-0000-0000-000048090000}"/>
    <cellStyle name="Comma 16 2 2 2 3 5 2" xfId="2830" xr:uid="{00000000-0005-0000-0000-000049090000}"/>
    <cellStyle name="Comma 16 2 2 2 3 6" xfId="2831" xr:uid="{00000000-0005-0000-0000-00004A090000}"/>
    <cellStyle name="Comma 16 2 2 2 4" xfId="2832" xr:uid="{00000000-0005-0000-0000-00004B090000}"/>
    <cellStyle name="Comma 16 2 2 2 4 2" xfId="2833" xr:uid="{00000000-0005-0000-0000-00004C090000}"/>
    <cellStyle name="Comma 16 2 2 2 4 2 2" xfId="2834" xr:uid="{00000000-0005-0000-0000-00004D090000}"/>
    <cellStyle name="Comma 16 2 2 2 4 3" xfId="2835" xr:uid="{00000000-0005-0000-0000-00004E090000}"/>
    <cellStyle name="Comma 16 2 2 2 5" xfId="2836" xr:uid="{00000000-0005-0000-0000-00004F090000}"/>
    <cellStyle name="Comma 16 2 2 2 5 2" xfId="2837" xr:uid="{00000000-0005-0000-0000-000050090000}"/>
    <cellStyle name="Comma 16 2 2 2 5 2 2" xfId="2838" xr:uid="{00000000-0005-0000-0000-000051090000}"/>
    <cellStyle name="Comma 16 2 2 2 5 3" xfId="2839" xr:uid="{00000000-0005-0000-0000-000052090000}"/>
    <cellStyle name="Comma 16 2 2 2 6" xfId="2840" xr:uid="{00000000-0005-0000-0000-000053090000}"/>
    <cellStyle name="Comma 16 2 2 2 6 2" xfId="2841" xr:uid="{00000000-0005-0000-0000-000054090000}"/>
    <cellStyle name="Comma 16 2 2 2 7" xfId="2842" xr:uid="{00000000-0005-0000-0000-000055090000}"/>
    <cellStyle name="Comma 16 2 2 2 7 2" xfId="2843" xr:uid="{00000000-0005-0000-0000-000056090000}"/>
    <cellStyle name="Comma 16 2 2 2 8" xfId="2844" xr:uid="{00000000-0005-0000-0000-000057090000}"/>
    <cellStyle name="Comma 16 2 2 3" xfId="2845" xr:uid="{00000000-0005-0000-0000-000058090000}"/>
    <cellStyle name="Comma 16 2 2 3 2" xfId="2846" xr:uid="{00000000-0005-0000-0000-000059090000}"/>
    <cellStyle name="Comma 16 2 2 3 2 2" xfId="2847" xr:uid="{00000000-0005-0000-0000-00005A090000}"/>
    <cellStyle name="Comma 16 2 2 3 2 2 2" xfId="2848" xr:uid="{00000000-0005-0000-0000-00005B090000}"/>
    <cellStyle name="Comma 16 2 2 3 2 2 2 2" xfId="2849" xr:uid="{00000000-0005-0000-0000-00005C090000}"/>
    <cellStyle name="Comma 16 2 2 3 2 2 3" xfId="2850" xr:uid="{00000000-0005-0000-0000-00005D090000}"/>
    <cellStyle name="Comma 16 2 2 3 2 3" xfId="2851" xr:uid="{00000000-0005-0000-0000-00005E090000}"/>
    <cellStyle name="Comma 16 2 2 3 2 3 2" xfId="2852" xr:uid="{00000000-0005-0000-0000-00005F090000}"/>
    <cellStyle name="Comma 16 2 2 3 2 3 2 2" xfId="2853" xr:uid="{00000000-0005-0000-0000-000060090000}"/>
    <cellStyle name="Comma 16 2 2 3 2 3 3" xfId="2854" xr:uid="{00000000-0005-0000-0000-000061090000}"/>
    <cellStyle name="Comma 16 2 2 3 2 4" xfId="2855" xr:uid="{00000000-0005-0000-0000-000062090000}"/>
    <cellStyle name="Comma 16 2 2 3 2 4 2" xfId="2856" xr:uid="{00000000-0005-0000-0000-000063090000}"/>
    <cellStyle name="Comma 16 2 2 3 2 5" xfId="2857" xr:uid="{00000000-0005-0000-0000-000064090000}"/>
    <cellStyle name="Comma 16 2 2 3 2 5 2" xfId="2858" xr:uid="{00000000-0005-0000-0000-000065090000}"/>
    <cellStyle name="Comma 16 2 2 3 2 6" xfId="2859" xr:uid="{00000000-0005-0000-0000-000066090000}"/>
    <cellStyle name="Comma 16 2 2 3 3" xfId="2860" xr:uid="{00000000-0005-0000-0000-000067090000}"/>
    <cellStyle name="Comma 16 2 2 3 3 2" xfId="2861" xr:uid="{00000000-0005-0000-0000-000068090000}"/>
    <cellStyle name="Comma 16 2 2 3 3 2 2" xfId="2862" xr:uid="{00000000-0005-0000-0000-000069090000}"/>
    <cellStyle name="Comma 16 2 2 3 3 3" xfId="2863" xr:uid="{00000000-0005-0000-0000-00006A090000}"/>
    <cellStyle name="Comma 16 2 2 3 4" xfId="2864" xr:uid="{00000000-0005-0000-0000-00006B090000}"/>
    <cellStyle name="Comma 16 2 2 3 4 2" xfId="2865" xr:uid="{00000000-0005-0000-0000-00006C090000}"/>
    <cellStyle name="Comma 16 2 2 3 4 2 2" xfId="2866" xr:uid="{00000000-0005-0000-0000-00006D090000}"/>
    <cellStyle name="Comma 16 2 2 3 4 3" xfId="2867" xr:uid="{00000000-0005-0000-0000-00006E090000}"/>
    <cellStyle name="Comma 16 2 2 3 5" xfId="2868" xr:uid="{00000000-0005-0000-0000-00006F090000}"/>
    <cellStyle name="Comma 16 2 2 3 5 2" xfId="2869" xr:uid="{00000000-0005-0000-0000-000070090000}"/>
    <cellStyle name="Comma 16 2 2 3 6" xfId="2870" xr:uid="{00000000-0005-0000-0000-000071090000}"/>
    <cellStyle name="Comma 16 2 2 3 6 2" xfId="2871" xr:uid="{00000000-0005-0000-0000-000072090000}"/>
    <cellStyle name="Comma 16 2 2 3 7" xfId="2872" xr:uid="{00000000-0005-0000-0000-000073090000}"/>
    <cellStyle name="Comma 16 2 2 4" xfId="2873" xr:uid="{00000000-0005-0000-0000-000074090000}"/>
    <cellStyle name="Comma 16 2 2 4 2" xfId="2874" xr:uid="{00000000-0005-0000-0000-000075090000}"/>
    <cellStyle name="Comma 16 2 2 4 2 2" xfId="2875" xr:uid="{00000000-0005-0000-0000-000076090000}"/>
    <cellStyle name="Comma 16 2 2 4 2 2 2" xfId="2876" xr:uid="{00000000-0005-0000-0000-000077090000}"/>
    <cellStyle name="Comma 16 2 2 4 2 2 2 2" xfId="2877" xr:uid="{00000000-0005-0000-0000-000078090000}"/>
    <cellStyle name="Comma 16 2 2 4 2 2 3" xfId="2878" xr:uid="{00000000-0005-0000-0000-000079090000}"/>
    <cellStyle name="Comma 16 2 2 4 2 3" xfId="2879" xr:uid="{00000000-0005-0000-0000-00007A090000}"/>
    <cellStyle name="Comma 16 2 2 4 2 3 2" xfId="2880" xr:uid="{00000000-0005-0000-0000-00007B090000}"/>
    <cellStyle name="Comma 16 2 2 4 2 3 2 2" xfId="2881" xr:uid="{00000000-0005-0000-0000-00007C090000}"/>
    <cellStyle name="Comma 16 2 2 4 2 3 3" xfId="2882" xr:uid="{00000000-0005-0000-0000-00007D090000}"/>
    <cellStyle name="Comma 16 2 2 4 2 4" xfId="2883" xr:uid="{00000000-0005-0000-0000-00007E090000}"/>
    <cellStyle name="Comma 16 2 2 4 2 4 2" xfId="2884" xr:uid="{00000000-0005-0000-0000-00007F090000}"/>
    <cellStyle name="Comma 16 2 2 4 2 5" xfId="2885" xr:uid="{00000000-0005-0000-0000-000080090000}"/>
    <cellStyle name="Comma 16 2 2 4 2 5 2" xfId="2886" xr:uid="{00000000-0005-0000-0000-000081090000}"/>
    <cellStyle name="Comma 16 2 2 4 2 6" xfId="2887" xr:uid="{00000000-0005-0000-0000-000082090000}"/>
    <cellStyle name="Comma 16 2 2 4 3" xfId="2888" xr:uid="{00000000-0005-0000-0000-000083090000}"/>
    <cellStyle name="Comma 16 2 2 4 3 2" xfId="2889" xr:uid="{00000000-0005-0000-0000-000084090000}"/>
    <cellStyle name="Comma 16 2 2 4 3 2 2" xfId="2890" xr:uid="{00000000-0005-0000-0000-000085090000}"/>
    <cellStyle name="Comma 16 2 2 4 3 3" xfId="2891" xr:uid="{00000000-0005-0000-0000-000086090000}"/>
    <cellStyle name="Comma 16 2 2 4 4" xfId="2892" xr:uid="{00000000-0005-0000-0000-000087090000}"/>
    <cellStyle name="Comma 16 2 2 4 4 2" xfId="2893" xr:uid="{00000000-0005-0000-0000-000088090000}"/>
    <cellStyle name="Comma 16 2 2 4 4 2 2" xfId="2894" xr:uid="{00000000-0005-0000-0000-000089090000}"/>
    <cellStyle name="Comma 16 2 2 4 4 3" xfId="2895" xr:uid="{00000000-0005-0000-0000-00008A090000}"/>
    <cellStyle name="Comma 16 2 2 4 5" xfId="2896" xr:uid="{00000000-0005-0000-0000-00008B090000}"/>
    <cellStyle name="Comma 16 2 2 4 5 2" xfId="2897" xr:uid="{00000000-0005-0000-0000-00008C090000}"/>
    <cellStyle name="Comma 16 2 2 4 6" xfId="2898" xr:uid="{00000000-0005-0000-0000-00008D090000}"/>
    <cellStyle name="Comma 16 2 2 4 6 2" xfId="2899" xr:uid="{00000000-0005-0000-0000-00008E090000}"/>
    <cellStyle name="Comma 16 2 2 4 7" xfId="2900" xr:uid="{00000000-0005-0000-0000-00008F090000}"/>
    <cellStyle name="Comma 16 2 2 5" xfId="2901" xr:uid="{00000000-0005-0000-0000-000090090000}"/>
    <cellStyle name="Comma 16 2 2 5 2" xfId="2902" xr:uid="{00000000-0005-0000-0000-000091090000}"/>
    <cellStyle name="Comma 16 2 2 5 2 2" xfId="2903" xr:uid="{00000000-0005-0000-0000-000092090000}"/>
    <cellStyle name="Comma 16 2 2 5 2 2 2" xfId="2904" xr:uid="{00000000-0005-0000-0000-000093090000}"/>
    <cellStyle name="Comma 16 2 2 5 2 3" xfId="2905" xr:uid="{00000000-0005-0000-0000-000094090000}"/>
    <cellStyle name="Comma 16 2 2 5 3" xfId="2906" xr:uid="{00000000-0005-0000-0000-000095090000}"/>
    <cellStyle name="Comma 16 2 2 5 3 2" xfId="2907" xr:uid="{00000000-0005-0000-0000-000096090000}"/>
    <cellStyle name="Comma 16 2 2 5 3 2 2" xfId="2908" xr:uid="{00000000-0005-0000-0000-000097090000}"/>
    <cellStyle name="Comma 16 2 2 5 3 3" xfId="2909" xr:uid="{00000000-0005-0000-0000-000098090000}"/>
    <cellStyle name="Comma 16 2 2 5 4" xfId="2910" xr:uid="{00000000-0005-0000-0000-000099090000}"/>
    <cellStyle name="Comma 16 2 2 5 4 2" xfId="2911" xr:uid="{00000000-0005-0000-0000-00009A090000}"/>
    <cellStyle name="Comma 16 2 2 5 5" xfId="2912" xr:uid="{00000000-0005-0000-0000-00009B090000}"/>
    <cellStyle name="Comma 16 2 2 5 5 2" xfId="2913" xr:uid="{00000000-0005-0000-0000-00009C090000}"/>
    <cellStyle name="Comma 16 2 2 5 6" xfId="2914" xr:uid="{00000000-0005-0000-0000-00009D090000}"/>
    <cellStyle name="Comma 16 2 2 6" xfId="2915" xr:uid="{00000000-0005-0000-0000-00009E090000}"/>
    <cellStyle name="Comma 16 2 2 6 2" xfId="2916" xr:uid="{00000000-0005-0000-0000-00009F090000}"/>
    <cellStyle name="Comma 16 2 2 6 2 2" xfId="2917" xr:uid="{00000000-0005-0000-0000-0000A0090000}"/>
    <cellStyle name="Comma 16 2 2 6 3" xfId="2918" xr:uid="{00000000-0005-0000-0000-0000A1090000}"/>
    <cellStyle name="Comma 16 2 2 7" xfId="2919" xr:uid="{00000000-0005-0000-0000-0000A2090000}"/>
    <cellStyle name="Comma 16 2 2 7 2" xfId="2920" xr:uid="{00000000-0005-0000-0000-0000A3090000}"/>
    <cellStyle name="Comma 16 2 2 7 2 2" xfId="2921" xr:uid="{00000000-0005-0000-0000-0000A4090000}"/>
    <cellStyle name="Comma 16 2 2 7 3" xfId="2922" xr:uid="{00000000-0005-0000-0000-0000A5090000}"/>
    <cellStyle name="Comma 16 2 2 8" xfId="2923" xr:uid="{00000000-0005-0000-0000-0000A6090000}"/>
    <cellStyle name="Comma 16 2 2 8 2" xfId="2924" xr:uid="{00000000-0005-0000-0000-0000A7090000}"/>
    <cellStyle name="Comma 16 2 2 9" xfId="2925" xr:uid="{00000000-0005-0000-0000-0000A8090000}"/>
    <cellStyle name="Comma 16 2 2 9 2" xfId="2926" xr:uid="{00000000-0005-0000-0000-0000A9090000}"/>
    <cellStyle name="Comma 16 2 3" xfId="2927" xr:uid="{00000000-0005-0000-0000-0000AA090000}"/>
    <cellStyle name="Comma 16 2 3 2" xfId="2928" xr:uid="{00000000-0005-0000-0000-0000AB090000}"/>
    <cellStyle name="Comma 16 2 3 2 2" xfId="2929" xr:uid="{00000000-0005-0000-0000-0000AC090000}"/>
    <cellStyle name="Comma 16 2 3 2 2 2" xfId="2930" xr:uid="{00000000-0005-0000-0000-0000AD090000}"/>
    <cellStyle name="Comma 16 2 3 2 2 2 2" xfId="2931" xr:uid="{00000000-0005-0000-0000-0000AE090000}"/>
    <cellStyle name="Comma 16 2 3 2 2 2 2 2" xfId="2932" xr:uid="{00000000-0005-0000-0000-0000AF090000}"/>
    <cellStyle name="Comma 16 2 3 2 2 2 3" xfId="2933" xr:uid="{00000000-0005-0000-0000-0000B0090000}"/>
    <cellStyle name="Comma 16 2 3 2 2 3" xfId="2934" xr:uid="{00000000-0005-0000-0000-0000B1090000}"/>
    <cellStyle name="Comma 16 2 3 2 2 3 2" xfId="2935" xr:uid="{00000000-0005-0000-0000-0000B2090000}"/>
    <cellStyle name="Comma 16 2 3 2 2 3 2 2" xfId="2936" xr:uid="{00000000-0005-0000-0000-0000B3090000}"/>
    <cellStyle name="Comma 16 2 3 2 2 3 3" xfId="2937" xr:uid="{00000000-0005-0000-0000-0000B4090000}"/>
    <cellStyle name="Comma 16 2 3 2 2 4" xfId="2938" xr:uid="{00000000-0005-0000-0000-0000B5090000}"/>
    <cellStyle name="Comma 16 2 3 2 2 4 2" xfId="2939" xr:uid="{00000000-0005-0000-0000-0000B6090000}"/>
    <cellStyle name="Comma 16 2 3 2 2 5" xfId="2940" xr:uid="{00000000-0005-0000-0000-0000B7090000}"/>
    <cellStyle name="Comma 16 2 3 2 2 5 2" xfId="2941" xr:uid="{00000000-0005-0000-0000-0000B8090000}"/>
    <cellStyle name="Comma 16 2 3 2 2 6" xfId="2942" xr:uid="{00000000-0005-0000-0000-0000B9090000}"/>
    <cellStyle name="Comma 16 2 3 2 3" xfId="2943" xr:uid="{00000000-0005-0000-0000-0000BA090000}"/>
    <cellStyle name="Comma 16 2 3 2 3 2" xfId="2944" xr:uid="{00000000-0005-0000-0000-0000BB090000}"/>
    <cellStyle name="Comma 16 2 3 2 3 2 2" xfId="2945" xr:uid="{00000000-0005-0000-0000-0000BC090000}"/>
    <cellStyle name="Comma 16 2 3 2 3 3" xfId="2946" xr:uid="{00000000-0005-0000-0000-0000BD090000}"/>
    <cellStyle name="Comma 16 2 3 2 4" xfId="2947" xr:uid="{00000000-0005-0000-0000-0000BE090000}"/>
    <cellStyle name="Comma 16 2 3 2 4 2" xfId="2948" xr:uid="{00000000-0005-0000-0000-0000BF090000}"/>
    <cellStyle name="Comma 16 2 3 2 4 2 2" xfId="2949" xr:uid="{00000000-0005-0000-0000-0000C0090000}"/>
    <cellStyle name="Comma 16 2 3 2 4 3" xfId="2950" xr:uid="{00000000-0005-0000-0000-0000C1090000}"/>
    <cellStyle name="Comma 16 2 3 2 5" xfId="2951" xr:uid="{00000000-0005-0000-0000-0000C2090000}"/>
    <cellStyle name="Comma 16 2 3 2 5 2" xfId="2952" xr:uid="{00000000-0005-0000-0000-0000C3090000}"/>
    <cellStyle name="Comma 16 2 3 2 6" xfId="2953" xr:uid="{00000000-0005-0000-0000-0000C4090000}"/>
    <cellStyle name="Comma 16 2 3 2 6 2" xfId="2954" xr:uid="{00000000-0005-0000-0000-0000C5090000}"/>
    <cellStyle name="Comma 16 2 3 2 7" xfId="2955" xr:uid="{00000000-0005-0000-0000-0000C6090000}"/>
    <cellStyle name="Comma 16 2 3 3" xfId="2956" xr:uid="{00000000-0005-0000-0000-0000C7090000}"/>
    <cellStyle name="Comma 16 2 3 3 2" xfId="2957" xr:uid="{00000000-0005-0000-0000-0000C8090000}"/>
    <cellStyle name="Comma 16 2 3 3 2 2" xfId="2958" xr:uid="{00000000-0005-0000-0000-0000C9090000}"/>
    <cellStyle name="Comma 16 2 3 3 2 2 2" xfId="2959" xr:uid="{00000000-0005-0000-0000-0000CA090000}"/>
    <cellStyle name="Comma 16 2 3 3 2 3" xfId="2960" xr:uid="{00000000-0005-0000-0000-0000CB090000}"/>
    <cellStyle name="Comma 16 2 3 3 3" xfId="2961" xr:uid="{00000000-0005-0000-0000-0000CC090000}"/>
    <cellStyle name="Comma 16 2 3 3 3 2" xfId="2962" xr:uid="{00000000-0005-0000-0000-0000CD090000}"/>
    <cellStyle name="Comma 16 2 3 3 3 2 2" xfId="2963" xr:uid="{00000000-0005-0000-0000-0000CE090000}"/>
    <cellStyle name="Comma 16 2 3 3 3 3" xfId="2964" xr:uid="{00000000-0005-0000-0000-0000CF090000}"/>
    <cellStyle name="Comma 16 2 3 3 4" xfId="2965" xr:uid="{00000000-0005-0000-0000-0000D0090000}"/>
    <cellStyle name="Comma 16 2 3 3 4 2" xfId="2966" xr:uid="{00000000-0005-0000-0000-0000D1090000}"/>
    <cellStyle name="Comma 16 2 3 3 5" xfId="2967" xr:uid="{00000000-0005-0000-0000-0000D2090000}"/>
    <cellStyle name="Comma 16 2 3 3 5 2" xfId="2968" xr:uid="{00000000-0005-0000-0000-0000D3090000}"/>
    <cellStyle name="Comma 16 2 3 3 6" xfId="2969" xr:uid="{00000000-0005-0000-0000-0000D4090000}"/>
    <cellStyle name="Comma 16 2 3 4" xfId="2970" xr:uid="{00000000-0005-0000-0000-0000D5090000}"/>
    <cellStyle name="Comma 16 2 3 4 2" xfId="2971" xr:uid="{00000000-0005-0000-0000-0000D6090000}"/>
    <cellStyle name="Comma 16 2 3 4 2 2" xfId="2972" xr:uid="{00000000-0005-0000-0000-0000D7090000}"/>
    <cellStyle name="Comma 16 2 3 4 3" xfId="2973" xr:uid="{00000000-0005-0000-0000-0000D8090000}"/>
    <cellStyle name="Comma 16 2 3 5" xfId="2974" xr:uid="{00000000-0005-0000-0000-0000D9090000}"/>
    <cellStyle name="Comma 16 2 3 5 2" xfId="2975" xr:uid="{00000000-0005-0000-0000-0000DA090000}"/>
    <cellStyle name="Comma 16 2 3 5 2 2" xfId="2976" xr:uid="{00000000-0005-0000-0000-0000DB090000}"/>
    <cellStyle name="Comma 16 2 3 5 3" xfId="2977" xr:uid="{00000000-0005-0000-0000-0000DC090000}"/>
    <cellStyle name="Comma 16 2 3 6" xfId="2978" xr:uid="{00000000-0005-0000-0000-0000DD090000}"/>
    <cellStyle name="Comma 16 2 3 6 2" xfId="2979" xr:uid="{00000000-0005-0000-0000-0000DE090000}"/>
    <cellStyle name="Comma 16 2 3 7" xfId="2980" xr:uid="{00000000-0005-0000-0000-0000DF090000}"/>
    <cellStyle name="Comma 16 2 3 7 2" xfId="2981" xr:uid="{00000000-0005-0000-0000-0000E0090000}"/>
    <cellStyle name="Comma 16 2 3 8" xfId="2982" xr:uid="{00000000-0005-0000-0000-0000E1090000}"/>
    <cellStyle name="Comma 16 2 4" xfId="2983" xr:uid="{00000000-0005-0000-0000-0000E2090000}"/>
    <cellStyle name="Comma 16 2 4 2" xfId="2984" xr:uid="{00000000-0005-0000-0000-0000E3090000}"/>
    <cellStyle name="Comma 16 2 4 2 2" xfId="2985" xr:uid="{00000000-0005-0000-0000-0000E4090000}"/>
    <cellStyle name="Comma 16 2 4 2 2 2" xfId="2986" xr:uid="{00000000-0005-0000-0000-0000E5090000}"/>
    <cellStyle name="Comma 16 2 4 2 2 2 2" xfId="2987" xr:uid="{00000000-0005-0000-0000-0000E6090000}"/>
    <cellStyle name="Comma 16 2 4 2 2 3" xfId="2988" xr:uid="{00000000-0005-0000-0000-0000E7090000}"/>
    <cellStyle name="Comma 16 2 4 2 3" xfId="2989" xr:uid="{00000000-0005-0000-0000-0000E8090000}"/>
    <cellStyle name="Comma 16 2 4 2 3 2" xfId="2990" xr:uid="{00000000-0005-0000-0000-0000E9090000}"/>
    <cellStyle name="Comma 16 2 4 2 3 2 2" xfId="2991" xr:uid="{00000000-0005-0000-0000-0000EA090000}"/>
    <cellStyle name="Comma 16 2 4 2 3 3" xfId="2992" xr:uid="{00000000-0005-0000-0000-0000EB090000}"/>
    <cellStyle name="Comma 16 2 4 2 4" xfId="2993" xr:uid="{00000000-0005-0000-0000-0000EC090000}"/>
    <cellStyle name="Comma 16 2 4 2 4 2" xfId="2994" xr:uid="{00000000-0005-0000-0000-0000ED090000}"/>
    <cellStyle name="Comma 16 2 4 2 5" xfId="2995" xr:uid="{00000000-0005-0000-0000-0000EE090000}"/>
    <cellStyle name="Comma 16 2 4 2 5 2" xfId="2996" xr:uid="{00000000-0005-0000-0000-0000EF090000}"/>
    <cellStyle name="Comma 16 2 4 2 6" xfId="2997" xr:uid="{00000000-0005-0000-0000-0000F0090000}"/>
    <cellStyle name="Comma 16 2 4 3" xfId="2998" xr:uid="{00000000-0005-0000-0000-0000F1090000}"/>
    <cellStyle name="Comma 16 2 4 3 2" xfId="2999" xr:uid="{00000000-0005-0000-0000-0000F2090000}"/>
    <cellStyle name="Comma 16 2 4 3 2 2" xfId="3000" xr:uid="{00000000-0005-0000-0000-0000F3090000}"/>
    <cellStyle name="Comma 16 2 4 3 3" xfId="3001" xr:uid="{00000000-0005-0000-0000-0000F4090000}"/>
    <cellStyle name="Comma 16 2 4 4" xfId="3002" xr:uid="{00000000-0005-0000-0000-0000F5090000}"/>
    <cellStyle name="Comma 16 2 4 4 2" xfId="3003" xr:uid="{00000000-0005-0000-0000-0000F6090000}"/>
    <cellStyle name="Comma 16 2 4 4 2 2" xfId="3004" xr:uid="{00000000-0005-0000-0000-0000F7090000}"/>
    <cellStyle name="Comma 16 2 4 4 3" xfId="3005" xr:uid="{00000000-0005-0000-0000-0000F8090000}"/>
    <cellStyle name="Comma 16 2 4 5" xfId="3006" xr:uid="{00000000-0005-0000-0000-0000F9090000}"/>
    <cellStyle name="Comma 16 2 4 5 2" xfId="3007" xr:uid="{00000000-0005-0000-0000-0000FA090000}"/>
    <cellStyle name="Comma 16 2 4 6" xfId="3008" xr:uid="{00000000-0005-0000-0000-0000FB090000}"/>
    <cellStyle name="Comma 16 2 4 6 2" xfId="3009" xr:uid="{00000000-0005-0000-0000-0000FC090000}"/>
    <cellStyle name="Comma 16 2 4 7" xfId="3010" xr:uid="{00000000-0005-0000-0000-0000FD090000}"/>
    <cellStyle name="Comma 16 2 5" xfId="3011" xr:uid="{00000000-0005-0000-0000-0000FE090000}"/>
    <cellStyle name="Comma 16 2 5 2" xfId="3012" xr:uid="{00000000-0005-0000-0000-0000FF090000}"/>
    <cellStyle name="Comma 16 2 5 2 2" xfId="3013" xr:uid="{00000000-0005-0000-0000-0000000A0000}"/>
    <cellStyle name="Comma 16 2 5 2 2 2" xfId="3014" xr:uid="{00000000-0005-0000-0000-0000010A0000}"/>
    <cellStyle name="Comma 16 2 5 2 2 2 2" xfId="3015" xr:uid="{00000000-0005-0000-0000-0000020A0000}"/>
    <cellStyle name="Comma 16 2 5 2 2 3" xfId="3016" xr:uid="{00000000-0005-0000-0000-0000030A0000}"/>
    <cellStyle name="Comma 16 2 5 2 3" xfId="3017" xr:uid="{00000000-0005-0000-0000-0000040A0000}"/>
    <cellStyle name="Comma 16 2 5 2 3 2" xfId="3018" xr:uid="{00000000-0005-0000-0000-0000050A0000}"/>
    <cellStyle name="Comma 16 2 5 2 3 2 2" xfId="3019" xr:uid="{00000000-0005-0000-0000-0000060A0000}"/>
    <cellStyle name="Comma 16 2 5 2 3 3" xfId="3020" xr:uid="{00000000-0005-0000-0000-0000070A0000}"/>
    <cellStyle name="Comma 16 2 5 2 4" xfId="3021" xr:uid="{00000000-0005-0000-0000-0000080A0000}"/>
    <cellStyle name="Comma 16 2 5 2 4 2" xfId="3022" xr:uid="{00000000-0005-0000-0000-0000090A0000}"/>
    <cellStyle name="Comma 16 2 5 2 5" xfId="3023" xr:uid="{00000000-0005-0000-0000-00000A0A0000}"/>
    <cellStyle name="Comma 16 2 5 2 5 2" xfId="3024" xr:uid="{00000000-0005-0000-0000-00000B0A0000}"/>
    <cellStyle name="Comma 16 2 5 2 6" xfId="3025" xr:uid="{00000000-0005-0000-0000-00000C0A0000}"/>
    <cellStyle name="Comma 16 2 5 3" xfId="3026" xr:uid="{00000000-0005-0000-0000-00000D0A0000}"/>
    <cellStyle name="Comma 16 2 5 3 2" xfId="3027" xr:uid="{00000000-0005-0000-0000-00000E0A0000}"/>
    <cellStyle name="Comma 16 2 5 3 2 2" xfId="3028" xr:uid="{00000000-0005-0000-0000-00000F0A0000}"/>
    <cellStyle name="Comma 16 2 5 3 3" xfId="3029" xr:uid="{00000000-0005-0000-0000-0000100A0000}"/>
    <cellStyle name="Comma 16 2 5 4" xfId="3030" xr:uid="{00000000-0005-0000-0000-0000110A0000}"/>
    <cellStyle name="Comma 16 2 5 4 2" xfId="3031" xr:uid="{00000000-0005-0000-0000-0000120A0000}"/>
    <cellStyle name="Comma 16 2 5 4 2 2" xfId="3032" xr:uid="{00000000-0005-0000-0000-0000130A0000}"/>
    <cellStyle name="Comma 16 2 5 4 3" xfId="3033" xr:uid="{00000000-0005-0000-0000-0000140A0000}"/>
    <cellStyle name="Comma 16 2 5 5" xfId="3034" xr:uid="{00000000-0005-0000-0000-0000150A0000}"/>
    <cellStyle name="Comma 16 2 5 5 2" xfId="3035" xr:uid="{00000000-0005-0000-0000-0000160A0000}"/>
    <cellStyle name="Comma 16 2 5 6" xfId="3036" xr:uid="{00000000-0005-0000-0000-0000170A0000}"/>
    <cellStyle name="Comma 16 2 5 6 2" xfId="3037" xr:uid="{00000000-0005-0000-0000-0000180A0000}"/>
    <cellStyle name="Comma 16 2 5 7" xfId="3038" xr:uid="{00000000-0005-0000-0000-0000190A0000}"/>
    <cellStyle name="Comma 16 2 6" xfId="3039" xr:uid="{00000000-0005-0000-0000-00001A0A0000}"/>
    <cellStyle name="Comma 16 2 6 2" xfId="3040" xr:uid="{00000000-0005-0000-0000-00001B0A0000}"/>
    <cellStyle name="Comma 16 2 6 2 2" xfId="3041" xr:uid="{00000000-0005-0000-0000-00001C0A0000}"/>
    <cellStyle name="Comma 16 2 6 2 2 2" xfId="3042" xr:uid="{00000000-0005-0000-0000-00001D0A0000}"/>
    <cellStyle name="Comma 16 2 6 2 3" xfId="3043" xr:uid="{00000000-0005-0000-0000-00001E0A0000}"/>
    <cellStyle name="Comma 16 2 6 3" xfId="3044" xr:uid="{00000000-0005-0000-0000-00001F0A0000}"/>
    <cellStyle name="Comma 16 2 6 3 2" xfId="3045" xr:uid="{00000000-0005-0000-0000-0000200A0000}"/>
    <cellStyle name="Comma 16 2 6 3 2 2" xfId="3046" xr:uid="{00000000-0005-0000-0000-0000210A0000}"/>
    <cellStyle name="Comma 16 2 6 3 3" xfId="3047" xr:uid="{00000000-0005-0000-0000-0000220A0000}"/>
    <cellStyle name="Comma 16 2 6 4" xfId="3048" xr:uid="{00000000-0005-0000-0000-0000230A0000}"/>
    <cellStyle name="Comma 16 2 6 4 2" xfId="3049" xr:uid="{00000000-0005-0000-0000-0000240A0000}"/>
    <cellStyle name="Comma 16 2 6 5" xfId="3050" xr:uid="{00000000-0005-0000-0000-0000250A0000}"/>
    <cellStyle name="Comma 16 2 6 5 2" xfId="3051" xr:uid="{00000000-0005-0000-0000-0000260A0000}"/>
    <cellStyle name="Comma 16 2 6 6" xfId="3052" xr:uid="{00000000-0005-0000-0000-0000270A0000}"/>
    <cellStyle name="Comma 16 2 7" xfId="3053" xr:uid="{00000000-0005-0000-0000-0000280A0000}"/>
    <cellStyle name="Comma 16 2 7 2" xfId="3054" xr:uid="{00000000-0005-0000-0000-0000290A0000}"/>
    <cellStyle name="Comma 16 2 7 2 2" xfId="3055" xr:uid="{00000000-0005-0000-0000-00002A0A0000}"/>
    <cellStyle name="Comma 16 2 7 3" xfId="3056" xr:uid="{00000000-0005-0000-0000-00002B0A0000}"/>
    <cellStyle name="Comma 16 2 8" xfId="3057" xr:uid="{00000000-0005-0000-0000-00002C0A0000}"/>
    <cellStyle name="Comma 16 2 8 2" xfId="3058" xr:uid="{00000000-0005-0000-0000-00002D0A0000}"/>
    <cellStyle name="Comma 16 2 8 2 2" xfId="3059" xr:uid="{00000000-0005-0000-0000-00002E0A0000}"/>
    <cellStyle name="Comma 16 2 8 3" xfId="3060" xr:uid="{00000000-0005-0000-0000-00002F0A0000}"/>
    <cellStyle name="Comma 16 2 9" xfId="3061" xr:uid="{00000000-0005-0000-0000-0000300A0000}"/>
    <cellStyle name="Comma 16 2 9 2" xfId="3062" xr:uid="{00000000-0005-0000-0000-0000310A0000}"/>
    <cellStyle name="Comma 16 3" xfId="3063" xr:uid="{00000000-0005-0000-0000-0000320A0000}"/>
    <cellStyle name="Comma 16 3 10" xfId="3064" xr:uid="{00000000-0005-0000-0000-0000330A0000}"/>
    <cellStyle name="Comma 16 3 2" xfId="3065" xr:uid="{00000000-0005-0000-0000-0000340A0000}"/>
    <cellStyle name="Comma 16 3 2 2" xfId="3066" xr:uid="{00000000-0005-0000-0000-0000350A0000}"/>
    <cellStyle name="Comma 16 3 2 2 2" xfId="3067" xr:uid="{00000000-0005-0000-0000-0000360A0000}"/>
    <cellStyle name="Comma 16 3 2 2 2 2" xfId="3068" xr:uid="{00000000-0005-0000-0000-0000370A0000}"/>
    <cellStyle name="Comma 16 3 2 2 2 2 2" xfId="3069" xr:uid="{00000000-0005-0000-0000-0000380A0000}"/>
    <cellStyle name="Comma 16 3 2 2 2 2 2 2" xfId="3070" xr:uid="{00000000-0005-0000-0000-0000390A0000}"/>
    <cellStyle name="Comma 16 3 2 2 2 2 3" xfId="3071" xr:uid="{00000000-0005-0000-0000-00003A0A0000}"/>
    <cellStyle name="Comma 16 3 2 2 2 3" xfId="3072" xr:uid="{00000000-0005-0000-0000-00003B0A0000}"/>
    <cellStyle name="Comma 16 3 2 2 2 3 2" xfId="3073" xr:uid="{00000000-0005-0000-0000-00003C0A0000}"/>
    <cellStyle name="Comma 16 3 2 2 2 3 2 2" xfId="3074" xr:uid="{00000000-0005-0000-0000-00003D0A0000}"/>
    <cellStyle name="Comma 16 3 2 2 2 3 3" xfId="3075" xr:uid="{00000000-0005-0000-0000-00003E0A0000}"/>
    <cellStyle name="Comma 16 3 2 2 2 4" xfId="3076" xr:uid="{00000000-0005-0000-0000-00003F0A0000}"/>
    <cellStyle name="Comma 16 3 2 2 2 4 2" xfId="3077" xr:uid="{00000000-0005-0000-0000-0000400A0000}"/>
    <cellStyle name="Comma 16 3 2 2 2 5" xfId="3078" xr:uid="{00000000-0005-0000-0000-0000410A0000}"/>
    <cellStyle name="Comma 16 3 2 2 2 5 2" xfId="3079" xr:uid="{00000000-0005-0000-0000-0000420A0000}"/>
    <cellStyle name="Comma 16 3 2 2 2 6" xfId="3080" xr:uid="{00000000-0005-0000-0000-0000430A0000}"/>
    <cellStyle name="Comma 16 3 2 2 3" xfId="3081" xr:uid="{00000000-0005-0000-0000-0000440A0000}"/>
    <cellStyle name="Comma 16 3 2 2 3 2" xfId="3082" xr:uid="{00000000-0005-0000-0000-0000450A0000}"/>
    <cellStyle name="Comma 16 3 2 2 3 2 2" xfId="3083" xr:uid="{00000000-0005-0000-0000-0000460A0000}"/>
    <cellStyle name="Comma 16 3 2 2 3 3" xfId="3084" xr:uid="{00000000-0005-0000-0000-0000470A0000}"/>
    <cellStyle name="Comma 16 3 2 2 4" xfId="3085" xr:uid="{00000000-0005-0000-0000-0000480A0000}"/>
    <cellStyle name="Comma 16 3 2 2 4 2" xfId="3086" xr:uid="{00000000-0005-0000-0000-0000490A0000}"/>
    <cellStyle name="Comma 16 3 2 2 4 2 2" xfId="3087" xr:uid="{00000000-0005-0000-0000-00004A0A0000}"/>
    <cellStyle name="Comma 16 3 2 2 4 3" xfId="3088" xr:uid="{00000000-0005-0000-0000-00004B0A0000}"/>
    <cellStyle name="Comma 16 3 2 2 5" xfId="3089" xr:uid="{00000000-0005-0000-0000-00004C0A0000}"/>
    <cellStyle name="Comma 16 3 2 2 5 2" xfId="3090" xr:uid="{00000000-0005-0000-0000-00004D0A0000}"/>
    <cellStyle name="Comma 16 3 2 2 6" xfId="3091" xr:uid="{00000000-0005-0000-0000-00004E0A0000}"/>
    <cellStyle name="Comma 16 3 2 2 6 2" xfId="3092" xr:uid="{00000000-0005-0000-0000-00004F0A0000}"/>
    <cellStyle name="Comma 16 3 2 2 7" xfId="3093" xr:uid="{00000000-0005-0000-0000-0000500A0000}"/>
    <cellStyle name="Comma 16 3 2 3" xfId="3094" xr:uid="{00000000-0005-0000-0000-0000510A0000}"/>
    <cellStyle name="Comma 16 3 2 3 2" xfId="3095" xr:uid="{00000000-0005-0000-0000-0000520A0000}"/>
    <cellStyle name="Comma 16 3 2 3 2 2" xfId="3096" xr:uid="{00000000-0005-0000-0000-0000530A0000}"/>
    <cellStyle name="Comma 16 3 2 3 2 2 2" xfId="3097" xr:uid="{00000000-0005-0000-0000-0000540A0000}"/>
    <cellStyle name="Comma 16 3 2 3 2 3" xfId="3098" xr:uid="{00000000-0005-0000-0000-0000550A0000}"/>
    <cellStyle name="Comma 16 3 2 3 3" xfId="3099" xr:uid="{00000000-0005-0000-0000-0000560A0000}"/>
    <cellStyle name="Comma 16 3 2 3 3 2" xfId="3100" xr:uid="{00000000-0005-0000-0000-0000570A0000}"/>
    <cellStyle name="Comma 16 3 2 3 3 2 2" xfId="3101" xr:uid="{00000000-0005-0000-0000-0000580A0000}"/>
    <cellStyle name="Comma 16 3 2 3 3 3" xfId="3102" xr:uid="{00000000-0005-0000-0000-0000590A0000}"/>
    <cellStyle name="Comma 16 3 2 3 4" xfId="3103" xr:uid="{00000000-0005-0000-0000-00005A0A0000}"/>
    <cellStyle name="Comma 16 3 2 3 4 2" xfId="3104" xr:uid="{00000000-0005-0000-0000-00005B0A0000}"/>
    <cellStyle name="Comma 16 3 2 3 5" xfId="3105" xr:uid="{00000000-0005-0000-0000-00005C0A0000}"/>
    <cellStyle name="Comma 16 3 2 3 5 2" xfId="3106" xr:uid="{00000000-0005-0000-0000-00005D0A0000}"/>
    <cellStyle name="Comma 16 3 2 3 6" xfId="3107" xr:uid="{00000000-0005-0000-0000-00005E0A0000}"/>
    <cellStyle name="Comma 16 3 2 4" xfId="3108" xr:uid="{00000000-0005-0000-0000-00005F0A0000}"/>
    <cellStyle name="Comma 16 3 2 4 2" xfId="3109" xr:uid="{00000000-0005-0000-0000-0000600A0000}"/>
    <cellStyle name="Comma 16 3 2 4 2 2" xfId="3110" xr:uid="{00000000-0005-0000-0000-0000610A0000}"/>
    <cellStyle name="Comma 16 3 2 4 3" xfId="3111" xr:uid="{00000000-0005-0000-0000-0000620A0000}"/>
    <cellStyle name="Comma 16 3 2 5" xfId="3112" xr:uid="{00000000-0005-0000-0000-0000630A0000}"/>
    <cellStyle name="Comma 16 3 2 5 2" xfId="3113" xr:uid="{00000000-0005-0000-0000-0000640A0000}"/>
    <cellStyle name="Comma 16 3 2 5 2 2" xfId="3114" xr:uid="{00000000-0005-0000-0000-0000650A0000}"/>
    <cellStyle name="Comma 16 3 2 5 3" xfId="3115" xr:uid="{00000000-0005-0000-0000-0000660A0000}"/>
    <cellStyle name="Comma 16 3 2 6" xfId="3116" xr:uid="{00000000-0005-0000-0000-0000670A0000}"/>
    <cellStyle name="Comma 16 3 2 6 2" xfId="3117" xr:uid="{00000000-0005-0000-0000-0000680A0000}"/>
    <cellStyle name="Comma 16 3 2 7" xfId="3118" xr:uid="{00000000-0005-0000-0000-0000690A0000}"/>
    <cellStyle name="Comma 16 3 2 7 2" xfId="3119" xr:uid="{00000000-0005-0000-0000-00006A0A0000}"/>
    <cellStyle name="Comma 16 3 2 8" xfId="3120" xr:uid="{00000000-0005-0000-0000-00006B0A0000}"/>
    <cellStyle name="Comma 16 3 3" xfId="3121" xr:uid="{00000000-0005-0000-0000-00006C0A0000}"/>
    <cellStyle name="Comma 16 3 3 2" xfId="3122" xr:uid="{00000000-0005-0000-0000-00006D0A0000}"/>
    <cellStyle name="Comma 16 3 3 2 2" xfId="3123" xr:uid="{00000000-0005-0000-0000-00006E0A0000}"/>
    <cellStyle name="Comma 16 3 3 2 2 2" xfId="3124" xr:uid="{00000000-0005-0000-0000-00006F0A0000}"/>
    <cellStyle name="Comma 16 3 3 2 2 2 2" xfId="3125" xr:uid="{00000000-0005-0000-0000-0000700A0000}"/>
    <cellStyle name="Comma 16 3 3 2 2 3" xfId="3126" xr:uid="{00000000-0005-0000-0000-0000710A0000}"/>
    <cellStyle name="Comma 16 3 3 2 3" xfId="3127" xr:uid="{00000000-0005-0000-0000-0000720A0000}"/>
    <cellStyle name="Comma 16 3 3 2 3 2" xfId="3128" xr:uid="{00000000-0005-0000-0000-0000730A0000}"/>
    <cellStyle name="Comma 16 3 3 2 3 2 2" xfId="3129" xr:uid="{00000000-0005-0000-0000-0000740A0000}"/>
    <cellStyle name="Comma 16 3 3 2 3 3" xfId="3130" xr:uid="{00000000-0005-0000-0000-0000750A0000}"/>
    <cellStyle name="Comma 16 3 3 2 4" xfId="3131" xr:uid="{00000000-0005-0000-0000-0000760A0000}"/>
    <cellStyle name="Comma 16 3 3 2 4 2" xfId="3132" xr:uid="{00000000-0005-0000-0000-0000770A0000}"/>
    <cellStyle name="Comma 16 3 3 2 5" xfId="3133" xr:uid="{00000000-0005-0000-0000-0000780A0000}"/>
    <cellStyle name="Comma 16 3 3 2 5 2" xfId="3134" xr:uid="{00000000-0005-0000-0000-0000790A0000}"/>
    <cellStyle name="Comma 16 3 3 2 6" xfId="3135" xr:uid="{00000000-0005-0000-0000-00007A0A0000}"/>
    <cellStyle name="Comma 16 3 3 3" xfId="3136" xr:uid="{00000000-0005-0000-0000-00007B0A0000}"/>
    <cellStyle name="Comma 16 3 3 3 2" xfId="3137" xr:uid="{00000000-0005-0000-0000-00007C0A0000}"/>
    <cellStyle name="Comma 16 3 3 3 2 2" xfId="3138" xr:uid="{00000000-0005-0000-0000-00007D0A0000}"/>
    <cellStyle name="Comma 16 3 3 3 3" xfId="3139" xr:uid="{00000000-0005-0000-0000-00007E0A0000}"/>
    <cellStyle name="Comma 16 3 3 4" xfId="3140" xr:uid="{00000000-0005-0000-0000-00007F0A0000}"/>
    <cellStyle name="Comma 16 3 3 4 2" xfId="3141" xr:uid="{00000000-0005-0000-0000-0000800A0000}"/>
    <cellStyle name="Comma 16 3 3 4 2 2" xfId="3142" xr:uid="{00000000-0005-0000-0000-0000810A0000}"/>
    <cellStyle name="Comma 16 3 3 4 3" xfId="3143" xr:uid="{00000000-0005-0000-0000-0000820A0000}"/>
    <cellStyle name="Comma 16 3 3 5" xfId="3144" xr:uid="{00000000-0005-0000-0000-0000830A0000}"/>
    <cellStyle name="Comma 16 3 3 5 2" xfId="3145" xr:uid="{00000000-0005-0000-0000-0000840A0000}"/>
    <cellStyle name="Comma 16 3 3 6" xfId="3146" xr:uid="{00000000-0005-0000-0000-0000850A0000}"/>
    <cellStyle name="Comma 16 3 3 6 2" xfId="3147" xr:uid="{00000000-0005-0000-0000-0000860A0000}"/>
    <cellStyle name="Comma 16 3 3 7" xfId="3148" xr:uid="{00000000-0005-0000-0000-0000870A0000}"/>
    <cellStyle name="Comma 16 3 4" xfId="3149" xr:uid="{00000000-0005-0000-0000-0000880A0000}"/>
    <cellStyle name="Comma 16 3 4 2" xfId="3150" xr:uid="{00000000-0005-0000-0000-0000890A0000}"/>
    <cellStyle name="Comma 16 3 4 2 2" xfId="3151" xr:uid="{00000000-0005-0000-0000-00008A0A0000}"/>
    <cellStyle name="Comma 16 3 4 2 2 2" xfId="3152" xr:uid="{00000000-0005-0000-0000-00008B0A0000}"/>
    <cellStyle name="Comma 16 3 4 2 2 2 2" xfId="3153" xr:uid="{00000000-0005-0000-0000-00008C0A0000}"/>
    <cellStyle name="Comma 16 3 4 2 2 3" xfId="3154" xr:uid="{00000000-0005-0000-0000-00008D0A0000}"/>
    <cellStyle name="Comma 16 3 4 2 3" xfId="3155" xr:uid="{00000000-0005-0000-0000-00008E0A0000}"/>
    <cellStyle name="Comma 16 3 4 2 3 2" xfId="3156" xr:uid="{00000000-0005-0000-0000-00008F0A0000}"/>
    <cellStyle name="Comma 16 3 4 2 3 2 2" xfId="3157" xr:uid="{00000000-0005-0000-0000-0000900A0000}"/>
    <cellStyle name="Comma 16 3 4 2 3 3" xfId="3158" xr:uid="{00000000-0005-0000-0000-0000910A0000}"/>
    <cellStyle name="Comma 16 3 4 2 4" xfId="3159" xr:uid="{00000000-0005-0000-0000-0000920A0000}"/>
    <cellStyle name="Comma 16 3 4 2 4 2" xfId="3160" xr:uid="{00000000-0005-0000-0000-0000930A0000}"/>
    <cellStyle name="Comma 16 3 4 2 5" xfId="3161" xr:uid="{00000000-0005-0000-0000-0000940A0000}"/>
    <cellStyle name="Comma 16 3 4 2 5 2" xfId="3162" xr:uid="{00000000-0005-0000-0000-0000950A0000}"/>
    <cellStyle name="Comma 16 3 4 2 6" xfId="3163" xr:uid="{00000000-0005-0000-0000-0000960A0000}"/>
    <cellStyle name="Comma 16 3 4 3" xfId="3164" xr:uid="{00000000-0005-0000-0000-0000970A0000}"/>
    <cellStyle name="Comma 16 3 4 3 2" xfId="3165" xr:uid="{00000000-0005-0000-0000-0000980A0000}"/>
    <cellStyle name="Comma 16 3 4 3 2 2" xfId="3166" xr:uid="{00000000-0005-0000-0000-0000990A0000}"/>
    <cellStyle name="Comma 16 3 4 3 3" xfId="3167" xr:uid="{00000000-0005-0000-0000-00009A0A0000}"/>
    <cellStyle name="Comma 16 3 4 4" xfId="3168" xr:uid="{00000000-0005-0000-0000-00009B0A0000}"/>
    <cellStyle name="Comma 16 3 4 4 2" xfId="3169" xr:uid="{00000000-0005-0000-0000-00009C0A0000}"/>
    <cellStyle name="Comma 16 3 4 4 2 2" xfId="3170" xr:uid="{00000000-0005-0000-0000-00009D0A0000}"/>
    <cellStyle name="Comma 16 3 4 4 3" xfId="3171" xr:uid="{00000000-0005-0000-0000-00009E0A0000}"/>
    <cellStyle name="Comma 16 3 4 5" xfId="3172" xr:uid="{00000000-0005-0000-0000-00009F0A0000}"/>
    <cellStyle name="Comma 16 3 4 5 2" xfId="3173" xr:uid="{00000000-0005-0000-0000-0000A00A0000}"/>
    <cellStyle name="Comma 16 3 4 6" xfId="3174" xr:uid="{00000000-0005-0000-0000-0000A10A0000}"/>
    <cellStyle name="Comma 16 3 4 6 2" xfId="3175" xr:uid="{00000000-0005-0000-0000-0000A20A0000}"/>
    <cellStyle name="Comma 16 3 4 7" xfId="3176" xr:uid="{00000000-0005-0000-0000-0000A30A0000}"/>
    <cellStyle name="Comma 16 3 5" xfId="3177" xr:uid="{00000000-0005-0000-0000-0000A40A0000}"/>
    <cellStyle name="Comma 16 3 5 2" xfId="3178" xr:uid="{00000000-0005-0000-0000-0000A50A0000}"/>
    <cellStyle name="Comma 16 3 5 2 2" xfId="3179" xr:uid="{00000000-0005-0000-0000-0000A60A0000}"/>
    <cellStyle name="Comma 16 3 5 2 2 2" xfId="3180" xr:uid="{00000000-0005-0000-0000-0000A70A0000}"/>
    <cellStyle name="Comma 16 3 5 2 3" xfId="3181" xr:uid="{00000000-0005-0000-0000-0000A80A0000}"/>
    <cellStyle name="Comma 16 3 5 3" xfId="3182" xr:uid="{00000000-0005-0000-0000-0000A90A0000}"/>
    <cellStyle name="Comma 16 3 5 3 2" xfId="3183" xr:uid="{00000000-0005-0000-0000-0000AA0A0000}"/>
    <cellStyle name="Comma 16 3 5 3 2 2" xfId="3184" xr:uid="{00000000-0005-0000-0000-0000AB0A0000}"/>
    <cellStyle name="Comma 16 3 5 3 3" xfId="3185" xr:uid="{00000000-0005-0000-0000-0000AC0A0000}"/>
    <cellStyle name="Comma 16 3 5 4" xfId="3186" xr:uid="{00000000-0005-0000-0000-0000AD0A0000}"/>
    <cellStyle name="Comma 16 3 5 4 2" xfId="3187" xr:uid="{00000000-0005-0000-0000-0000AE0A0000}"/>
    <cellStyle name="Comma 16 3 5 5" xfId="3188" xr:uid="{00000000-0005-0000-0000-0000AF0A0000}"/>
    <cellStyle name="Comma 16 3 5 5 2" xfId="3189" xr:uid="{00000000-0005-0000-0000-0000B00A0000}"/>
    <cellStyle name="Comma 16 3 5 6" xfId="3190" xr:uid="{00000000-0005-0000-0000-0000B10A0000}"/>
    <cellStyle name="Comma 16 3 6" xfId="3191" xr:uid="{00000000-0005-0000-0000-0000B20A0000}"/>
    <cellStyle name="Comma 16 3 6 2" xfId="3192" xr:uid="{00000000-0005-0000-0000-0000B30A0000}"/>
    <cellStyle name="Comma 16 3 6 2 2" xfId="3193" xr:uid="{00000000-0005-0000-0000-0000B40A0000}"/>
    <cellStyle name="Comma 16 3 6 3" xfId="3194" xr:uid="{00000000-0005-0000-0000-0000B50A0000}"/>
    <cellStyle name="Comma 16 3 7" xfId="3195" xr:uid="{00000000-0005-0000-0000-0000B60A0000}"/>
    <cellStyle name="Comma 16 3 7 2" xfId="3196" xr:uid="{00000000-0005-0000-0000-0000B70A0000}"/>
    <cellStyle name="Comma 16 3 7 2 2" xfId="3197" xr:uid="{00000000-0005-0000-0000-0000B80A0000}"/>
    <cellStyle name="Comma 16 3 7 3" xfId="3198" xr:uid="{00000000-0005-0000-0000-0000B90A0000}"/>
    <cellStyle name="Comma 16 3 8" xfId="3199" xr:uid="{00000000-0005-0000-0000-0000BA0A0000}"/>
    <cellStyle name="Comma 16 3 8 2" xfId="3200" xr:uid="{00000000-0005-0000-0000-0000BB0A0000}"/>
    <cellStyle name="Comma 16 3 9" xfId="3201" xr:uid="{00000000-0005-0000-0000-0000BC0A0000}"/>
    <cellStyle name="Comma 16 3 9 2" xfId="3202" xr:uid="{00000000-0005-0000-0000-0000BD0A0000}"/>
    <cellStyle name="Comma 16 4" xfId="3203" xr:uid="{00000000-0005-0000-0000-0000BE0A0000}"/>
    <cellStyle name="Comma 16 4 2" xfId="3204" xr:uid="{00000000-0005-0000-0000-0000BF0A0000}"/>
    <cellStyle name="Comma 16 4 2 2" xfId="3205" xr:uid="{00000000-0005-0000-0000-0000C00A0000}"/>
    <cellStyle name="Comma 16 4 2 2 2" xfId="3206" xr:uid="{00000000-0005-0000-0000-0000C10A0000}"/>
    <cellStyle name="Comma 16 4 2 2 2 2" xfId="3207" xr:uid="{00000000-0005-0000-0000-0000C20A0000}"/>
    <cellStyle name="Comma 16 4 2 2 2 2 2" xfId="3208" xr:uid="{00000000-0005-0000-0000-0000C30A0000}"/>
    <cellStyle name="Comma 16 4 2 2 2 3" xfId="3209" xr:uid="{00000000-0005-0000-0000-0000C40A0000}"/>
    <cellStyle name="Comma 16 4 2 2 3" xfId="3210" xr:uid="{00000000-0005-0000-0000-0000C50A0000}"/>
    <cellStyle name="Comma 16 4 2 2 3 2" xfId="3211" xr:uid="{00000000-0005-0000-0000-0000C60A0000}"/>
    <cellStyle name="Comma 16 4 2 2 3 2 2" xfId="3212" xr:uid="{00000000-0005-0000-0000-0000C70A0000}"/>
    <cellStyle name="Comma 16 4 2 2 3 3" xfId="3213" xr:uid="{00000000-0005-0000-0000-0000C80A0000}"/>
    <cellStyle name="Comma 16 4 2 2 4" xfId="3214" xr:uid="{00000000-0005-0000-0000-0000C90A0000}"/>
    <cellStyle name="Comma 16 4 2 2 4 2" xfId="3215" xr:uid="{00000000-0005-0000-0000-0000CA0A0000}"/>
    <cellStyle name="Comma 16 4 2 2 5" xfId="3216" xr:uid="{00000000-0005-0000-0000-0000CB0A0000}"/>
    <cellStyle name="Comma 16 4 2 2 5 2" xfId="3217" xr:uid="{00000000-0005-0000-0000-0000CC0A0000}"/>
    <cellStyle name="Comma 16 4 2 2 6" xfId="3218" xr:uid="{00000000-0005-0000-0000-0000CD0A0000}"/>
    <cellStyle name="Comma 16 4 2 3" xfId="3219" xr:uid="{00000000-0005-0000-0000-0000CE0A0000}"/>
    <cellStyle name="Comma 16 4 2 3 2" xfId="3220" xr:uid="{00000000-0005-0000-0000-0000CF0A0000}"/>
    <cellStyle name="Comma 16 4 2 3 2 2" xfId="3221" xr:uid="{00000000-0005-0000-0000-0000D00A0000}"/>
    <cellStyle name="Comma 16 4 2 3 3" xfId="3222" xr:uid="{00000000-0005-0000-0000-0000D10A0000}"/>
    <cellStyle name="Comma 16 4 2 4" xfId="3223" xr:uid="{00000000-0005-0000-0000-0000D20A0000}"/>
    <cellStyle name="Comma 16 4 2 4 2" xfId="3224" xr:uid="{00000000-0005-0000-0000-0000D30A0000}"/>
    <cellStyle name="Comma 16 4 2 4 2 2" xfId="3225" xr:uid="{00000000-0005-0000-0000-0000D40A0000}"/>
    <cellStyle name="Comma 16 4 2 4 3" xfId="3226" xr:uid="{00000000-0005-0000-0000-0000D50A0000}"/>
    <cellStyle name="Comma 16 4 2 5" xfId="3227" xr:uid="{00000000-0005-0000-0000-0000D60A0000}"/>
    <cellStyle name="Comma 16 4 2 5 2" xfId="3228" xr:uid="{00000000-0005-0000-0000-0000D70A0000}"/>
    <cellStyle name="Comma 16 4 2 6" xfId="3229" xr:uid="{00000000-0005-0000-0000-0000D80A0000}"/>
    <cellStyle name="Comma 16 4 2 6 2" xfId="3230" xr:uid="{00000000-0005-0000-0000-0000D90A0000}"/>
    <cellStyle name="Comma 16 4 2 7" xfId="3231" xr:uid="{00000000-0005-0000-0000-0000DA0A0000}"/>
    <cellStyle name="Comma 16 4 3" xfId="3232" xr:uid="{00000000-0005-0000-0000-0000DB0A0000}"/>
    <cellStyle name="Comma 16 4 3 2" xfId="3233" xr:uid="{00000000-0005-0000-0000-0000DC0A0000}"/>
    <cellStyle name="Comma 16 4 3 2 2" xfId="3234" xr:uid="{00000000-0005-0000-0000-0000DD0A0000}"/>
    <cellStyle name="Comma 16 4 3 2 2 2" xfId="3235" xr:uid="{00000000-0005-0000-0000-0000DE0A0000}"/>
    <cellStyle name="Comma 16 4 3 2 3" xfId="3236" xr:uid="{00000000-0005-0000-0000-0000DF0A0000}"/>
    <cellStyle name="Comma 16 4 3 3" xfId="3237" xr:uid="{00000000-0005-0000-0000-0000E00A0000}"/>
    <cellStyle name="Comma 16 4 3 3 2" xfId="3238" xr:uid="{00000000-0005-0000-0000-0000E10A0000}"/>
    <cellStyle name="Comma 16 4 3 3 2 2" xfId="3239" xr:uid="{00000000-0005-0000-0000-0000E20A0000}"/>
    <cellStyle name="Comma 16 4 3 3 3" xfId="3240" xr:uid="{00000000-0005-0000-0000-0000E30A0000}"/>
    <cellStyle name="Comma 16 4 3 4" xfId="3241" xr:uid="{00000000-0005-0000-0000-0000E40A0000}"/>
    <cellStyle name="Comma 16 4 3 4 2" xfId="3242" xr:uid="{00000000-0005-0000-0000-0000E50A0000}"/>
    <cellStyle name="Comma 16 4 3 5" xfId="3243" xr:uid="{00000000-0005-0000-0000-0000E60A0000}"/>
    <cellStyle name="Comma 16 4 3 5 2" xfId="3244" xr:uid="{00000000-0005-0000-0000-0000E70A0000}"/>
    <cellStyle name="Comma 16 4 3 6" xfId="3245" xr:uid="{00000000-0005-0000-0000-0000E80A0000}"/>
    <cellStyle name="Comma 16 4 4" xfId="3246" xr:uid="{00000000-0005-0000-0000-0000E90A0000}"/>
    <cellStyle name="Comma 16 4 4 2" xfId="3247" xr:uid="{00000000-0005-0000-0000-0000EA0A0000}"/>
    <cellStyle name="Comma 16 4 4 2 2" xfId="3248" xr:uid="{00000000-0005-0000-0000-0000EB0A0000}"/>
    <cellStyle name="Comma 16 4 4 3" xfId="3249" xr:uid="{00000000-0005-0000-0000-0000EC0A0000}"/>
    <cellStyle name="Comma 16 4 5" xfId="3250" xr:uid="{00000000-0005-0000-0000-0000ED0A0000}"/>
    <cellStyle name="Comma 16 4 5 2" xfId="3251" xr:uid="{00000000-0005-0000-0000-0000EE0A0000}"/>
    <cellStyle name="Comma 16 4 5 2 2" xfId="3252" xr:uid="{00000000-0005-0000-0000-0000EF0A0000}"/>
    <cellStyle name="Comma 16 4 5 3" xfId="3253" xr:uid="{00000000-0005-0000-0000-0000F00A0000}"/>
    <cellStyle name="Comma 16 4 6" xfId="3254" xr:uid="{00000000-0005-0000-0000-0000F10A0000}"/>
    <cellStyle name="Comma 16 4 6 2" xfId="3255" xr:uid="{00000000-0005-0000-0000-0000F20A0000}"/>
    <cellStyle name="Comma 16 4 7" xfId="3256" xr:uid="{00000000-0005-0000-0000-0000F30A0000}"/>
    <cellStyle name="Comma 16 4 7 2" xfId="3257" xr:uid="{00000000-0005-0000-0000-0000F40A0000}"/>
    <cellStyle name="Comma 16 4 8" xfId="3258" xr:uid="{00000000-0005-0000-0000-0000F50A0000}"/>
    <cellStyle name="Comma 16 5" xfId="3259" xr:uid="{00000000-0005-0000-0000-0000F60A0000}"/>
    <cellStyle name="Comma 16 5 2" xfId="3260" xr:uid="{00000000-0005-0000-0000-0000F70A0000}"/>
    <cellStyle name="Comma 16 5 2 2" xfId="3261" xr:uid="{00000000-0005-0000-0000-0000F80A0000}"/>
    <cellStyle name="Comma 16 5 2 2 2" xfId="3262" xr:uid="{00000000-0005-0000-0000-0000F90A0000}"/>
    <cellStyle name="Comma 16 5 2 2 2 2" xfId="3263" xr:uid="{00000000-0005-0000-0000-0000FA0A0000}"/>
    <cellStyle name="Comma 16 5 2 2 3" xfId="3264" xr:uid="{00000000-0005-0000-0000-0000FB0A0000}"/>
    <cellStyle name="Comma 16 5 2 3" xfId="3265" xr:uid="{00000000-0005-0000-0000-0000FC0A0000}"/>
    <cellStyle name="Comma 16 5 2 3 2" xfId="3266" xr:uid="{00000000-0005-0000-0000-0000FD0A0000}"/>
    <cellStyle name="Comma 16 5 2 3 2 2" xfId="3267" xr:uid="{00000000-0005-0000-0000-0000FE0A0000}"/>
    <cellStyle name="Comma 16 5 2 3 3" xfId="3268" xr:uid="{00000000-0005-0000-0000-0000FF0A0000}"/>
    <cellStyle name="Comma 16 5 2 4" xfId="3269" xr:uid="{00000000-0005-0000-0000-0000000B0000}"/>
    <cellStyle name="Comma 16 5 2 4 2" xfId="3270" xr:uid="{00000000-0005-0000-0000-0000010B0000}"/>
    <cellStyle name="Comma 16 5 2 5" xfId="3271" xr:uid="{00000000-0005-0000-0000-0000020B0000}"/>
    <cellStyle name="Comma 16 5 2 5 2" xfId="3272" xr:uid="{00000000-0005-0000-0000-0000030B0000}"/>
    <cellStyle name="Comma 16 5 2 6" xfId="3273" xr:uid="{00000000-0005-0000-0000-0000040B0000}"/>
    <cellStyle name="Comma 16 5 3" xfId="3274" xr:uid="{00000000-0005-0000-0000-0000050B0000}"/>
    <cellStyle name="Comma 16 5 3 2" xfId="3275" xr:uid="{00000000-0005-0000-0000-0000060B0000}"/>
    <cellStyle name="Comma 16 5 3 2 2" xfId="3276" xr:uid="{00000000-0005-0000-0000-0000070B0000}"/>
    <cellStyle name="Comma 16 5 3 3" xfId="3277" xr:uid="{00000000-0005-0000-0000-0000080B0000}"/>
    <cellStyle name="Comma 16 5 4" xfId="3278" xr:uid="{00000000-0005-0000-0000-0000090B0000}"/>
    <cellStyle name="Comma 16 5 4 2" xfId="3279" xr:uid="{00000000-0005-0000-0000-00000A0B0000}"/>
    <cellStyle name="Comma 16 5 4 2 2" xfId="3280" xr:uid="{00000000-0005-0000-0000-00000B0B0000}"/>
    <cellStyle name="Comma 16 5 4 3" xfId="3281" xr:uid="{00000000-0005-0000-0000-00000C0B0000}"/>
    <cellStyle name="Comma 16 5 5" xfId="3282" xr:uid="{00000000-0005-0000-0000-00000D0B0000}"/>
    <cellStyle name="Comma 16 5 5 2" xfId="3283" xr:uid="{00000000-0005-0000-0000-00000E0B0000}"/>
    <cellStyle name="Comma 16 5 6" xfId="3284" xr:uid="{00000000-0005-0000-0000-00000F0B0000}"/>
    <cellStyle name="Comma 16 5 6 2" xfId="3285" xr:uid="{00000000-0005-0000-0000-0000100B0000}"/>
    <cellStyle name="Comma 16 5 7" xfId="3286" xr:uid="{00000000-0005-0000-0000-0000110B0000}"/>
    <cellStyle name="Comma 16 6" xfId="3287" xr:uid="{00000000-0005-0000-0000-0000120B0000}"/>
    <cellStyle name="Comma 16 6 2" xfId="3288" xr:uid="{00000000-0005-0000-0000-0000130B0000}"/>
    <cellStyle name="Comma 16 6 2 2" xfId="3289" xr:uid="{00000000-0005-0000-0000-0000140B0000}"/>
    <cellStyle name="Comma 16 6 2 2 2" xfId="3290" xr:uid="{00000000-0005-0000-0000-0000150B0000}"/>
    <cellStyle name="Comma 16 6 2 2 2 2" xfId="3291" xr:uid="{00000000-0005-0000-0000-0000160B0000}"/>
    <cellStyle name="Comma 16 6 2 2 3" xfId="3292" xr:uid="{00000000-0005-0000-0000-0000170B0000}"/>
    <cellStyle name="Comma 16 6 2 3" xfId="3293" xr:uid="{00000000-0005-0000-0000-0000180B0000}"/>
    <cellStyle name="Comma 16 6 2 3 2" xfId="3294" xr:uid="{00000000-0005-0000-0000-0000190B0000}"/>
    <cellStyle name="Comma 16 6 2 3 2 2" xfId="3295" xr:uid="{00000000-0005-0000-0000-00001A0B0000}"/>
    <cellStyle name="Comma 16 6 2 3 3" xfId="3296" xr:uid="{00000000-0005-0000-0000-00001B0B0000}"/>
    <cellStyle name="Comma 16 6 2 4" xfId="3297" xr:uid="{00000000-0005-0000-0000-00001C0B0000}"/>
    <cellStyle name="Comma 16 6 2 4 2" xfId="3298" xr:uid="{00000000-0005-0000-0000-00001D0B0000}"/>
    <cellStyle name="Comma 16 6 2 5" xfId="3299" xr:uid="{00000000-0005-0000-0000-00001E0B0000}"/>
    <cellStyle name="Comma 16 6 2 5 2" xfId="3300" xr:uid="{00000000-0005-0000-0000-00001F0B0000}"/>
    <cellStyle name="Comma 16 6 2 6" xfId="3301" xr:uid="{00000000-0005-0000-0000-0000200B0000}"/>
    <cellStyle name="Comma 16 6 3" xfId="3302" xr:uid="{00000000-0005-0000-0000-0000210B0000}"/>
    <cellStyle name="Comma 16 6 3 2" xfId="3303" xr:uid="{00000000-0005-0000-0000-0000220B0000}"/>
    <cellStyle name="Comma 16 6 3 2 2" xfId="3304" xr:uid="{00000000-0005-0000-0000-0000230B0000}"/>
    <cellStyle name="Comma 16 6 3 3" xfId="3305" xr:uid="{00000000-0005-0000-0000-0000240B0000}"/>
    <cellStyle name="Comma 16 6 4" xfId="3306" xr:uid="{00000000-0005-0000-0000-0000250B0000}"/>
    <cellStyle name="Comma 16 6 4 2" xfId="3307" xr:uid="{00000000-0005-0000-0000-0000260B0000}"/>
    <cellStyle name="Comma 16 6 4 2 2" xfId="3308" xr:uid="{00000000-0005-0000-0000-0000270B0000}"/>
    <cellStyle name="Comma 16 6 4 3" xfId="3309" xr:uid="{00000000-0005-0000-0000-0000280B0000}"/>
    <cellStyle name="Comma 16 6 5" xfId="3310" xr:uid="{00000000-0005-0000-0000-0000290B0000}"/>
    <cellStyle name="Comma 16 6 5 2" xfId="3311" xr:uid="{00000000-0005-0000-0000-00002A0B0000}"/>
    <cellStyle name="Comma 16 6 6" xfId="3312" xr:uid="{00000000-0005-0000-0000-00002B0B0000}"/>
    <cellStyle name="Comma 16 6 6 2" xfId="3313" xr:uid="{00000000-0005-0000-0000-00002C0B0000}"/>
    <cellStyle name="Comma 16 6 7" xfId="3314" xr:uid="{00000000-0005-0000-0000-00002D0B0000}"/>
    <cellStyle name="Comma 16 7" xfId="3315" xr:uid="{00000000-0005-0000-0000-00002E0B0000}"/>
    <cellStyle name="Comma 16 7 2" xfId="3316" xr:uid="{00000000-0005-0000-0000-00002F0B0000}"/>
    <cellStyle name="Comma 16 7 2 2" xfId="3317" xr:uid="{00000000-0005-0000-0000-0000300B0000}"/>
    <cellStyle name="Comma 16 7 2 2 2" xfId="3318" xr:uid="{00000000-0005-0000-0000-0000310B0000}"/>
    <cellStyle name="Comma 16 7 2 3" xfId="3319" xr:uid="{00000000-0005-0000-0000-0000320B0000}"/>
    <cellStyle name="Comma 16 7 3" xfId="3320" xr:uid="{00000000-0005-0000-0000-0000330B0000}"/>
    <cellStyle name="Comma 16 7 3 2" xfId="3321" xr:uid="{00000000-0005-0000-0000-0000340B0000}"/>
    <cellStyle name="Comma 16 7 3 2 2" xfId="3322" xr:uid="{00000000-0005-0000-0000-0000350B0000}"/>
    <cellStyle name="Comma 16 7 3 3" xfId="3323" xr:uid="{00000000-0005-0000-0000-0000360B0000}"/>
    <cellStyle name="Comma 16 7 4" xfId="3324" xr:uid="{00000000-0005-0000-0000-0000370B0000}"/>
    <cellStyle name="Comma 16 7 4 2" xfId="3325" xr:uid="{00000000-0005-0000-0000-0000380B0000}"/>
    <cellStyle name="Comma 16 7 5" xfId="3326" xr:uid="{00000000-0005-0000-0000-0000390B0000}"/>
    <cellStyle name="Comma 16 7 5 2" xfId="3327" xr:uid="{00000000-0005-0000-0000-00003A0B0000}"/>
    <cellStyle name="Comma 16 7 6" xfId="3328" xr:uid="{00000000-0005-0000-0000-00003B0B0000}"/>
    <cellStyle name="Comma 16 8" xfId="3329" xr:uid="{00000000-0005-0000-0000-00003C0B0000}"/>
    <cellStyle name="Comma 16 8 2" xfId="3330" xr:uid="{00000000-0005-0000-0000-00003D0B0000}"/>
    <cellStyle name="Comma 16 8 2 2" xfId="3331" xr:uid="{00000000-0005-0000-0000-00003E0B0000}"/>
    <cellStyle name="Comma 16 8 3" xfId="3332" xr:uid="{00000000-0005-0000-0000-00003F0B0000}"/>
    <cellStyle name="Comma 16 9" xfId="3333" xr:uid="{00000000-0005-0000-0000-0000400B0000}"/>
    <cellStyle name="Comma 16 9 2" xfId="3334" xr:uid="{00000000-0005-0000-0000-0000410B0000}"/>
    <cellStyle name="Comma 16 9 2 2" xfId="3335" xr:uid="{00000000-0005-0000-0000-0000420B0000}"/>
    <cellStyle name="Comma 16 9 3" xfId="3336" xr:uid="{00000000-0005-0000-0000-0000430B0000}"/>
    <cellStyle name="Comma 17" xfId="546" xr:uid="{00000000-0005-0000-0000-0000440B0000}"/>
    <cellStyle name="Comma 17 2" xfId="3337" xr:uid="{00000000-0005-0000-0000-0000450B0000}"/>
    <cellStyle name="Comma 18" xfId="547" xr:uid="{00000000-0005-0000-0000-0000460B0000}"/>
    <cellStyle name="Comma 18 2" xfId="3338" xr:uid="{00000000-0005-0000-0000-0000470B0000}"/>
    <cellStyle name="Comma 19" xfId="548" xr:uid="{00000000-0005-0000-0000-0000480B0000}"/>
    <cellStyle name="Comma 19 2" xfId="3339" xr:uid="{00000000-0005-0000-0000-0000490B0000}"/>
    <cellStyle name="Comma 2" xfId="34" xr:uid="{00000000-0005-0000-0000-00004A0B0000}"/>
    <cellStyle name="Comma 2 2" xfId="35" xr:uid="{00000000-0005-0000-0000-00004B0B0000}"/>
    <cellStyle name="Comma 2 2 2" xfId="3340" xr:uid="{00000000-0005-0000-0000-00004C0B0000}"/>
    <cellStyle name="Comma 2 2 2 2" xfId="3341" xr:uid="{00000000-0005-0000-0000-00004D0B0000}"/>
    <cellStyle name="Comma 2 2 3" xfId="3342" xr:uid="{00000000-0005-0000-0000-00004E0B0000}"/>
    <cellStyle name="Comma 2 3" xfId="650" xr:uid="{00000000-0005-0000-0000-00004F0B0000}"/>
    <cellStyle name="Comma 2 3 2" xfId="3343" xr:uid="{00000000-0005-0000-0000-0000500B0000}"/>
    <cellStyle name="Comma 2 3 2 10" xfId="3344" xr:uid="{00000000-0005-0000-0000-0000510B0000}"/>
    <cellStyle name="Comma 2 3 2 10 2" xfId="3345" xr:uid="{00000000-0005-0000-0000-0000520B0000}"/>
    <cellStyle name="Comma 2 3 2 11" xfId="3346" xr:uid="{00000000-0005-0000-0000-0000530B0000}"/>
    <cellStyle name="Comma 2 3 2 2" xfId="3347" xr:uid="{00000000-0005-0000-0000-0000540B0000}"/>
    <cellStyle name="Comma 2 3 2 2 10" xfId="3348" xr:uid="{00000000-0005-0000-0000-0000550B0000}"/>
    <cellStyle name="Comma 2 3 2 2 2" xfId="3349" xr:uid="{00000000-0005-0000-0000-0000560B0000}"/>
    <cellStyle name="Comma 2 3 2 2 2 2" xfId="3350" xr:uid="{00000000-0005-0000-0000-0000570B0000}"/>
    <cellStyle name="Comma 2 3 2 2 2 2 2" xfId="3351" xr:uid="{00000000-0005-0000-0000-0000580B0000}"/>
    <cellStyle name="Comma 2 3 2 2 2 2 2 2" xfId="3352" xr:uid="{00000000-0005-0000-0000-0000590B0000}"/>
    <cellStyle name="Comma 2 3 2 2 2 2 2 2 2" xfId="3353" xr:uid="{00000000-0005-0000-0000-00005A0B0000}"/>
    <cellStyle name="Comma 2 3 2 2 2 2 2 2 2 2" xfId="3354" xr:uid="{00000000-0005-0000-0000-00005B0B0000}"/>
    <cellStyle name="Comma 2 3 2 2 2 2 2 2 3" xfId="3355" xr:uid="{00000000-0005-0000-0000-00005C0B0000}"/>
    <cellStyle name="Comma 2 3 2 2 2 2 2 3" xfId="3356" xr:uid="{00000000-0005-0000-0000-00005D0B0000}"/>
    <cellStyle name="Comma 2 3 2 2 2 2 2 3 2" xfId="3357" xr:uid="{00000000-0005-0000-0000-00005E0B0000}"/>
    <cellStyle name="Comma 2 3 2 2 2 2 2 3 2 2" xfId="3358" xr:uid="{00000000-0005-0000-0000-00005F0B0000}"/>
    <cellStyle name="Comma 2 3 2 2 2 2 2 3 3" xfId="3359" xr:uid="{00000000-0005-0000-0000-0000600B0000}"/>
    <cellStyle name="Comma 2 3 2 2 2 2 2 4" xfId="3360" xr:uid="{00000000-0005-0000-0000-0000610B0000}"/>
    <cellStyle name="Comma 2 3 2 2 2 2 2 4 2" xfId="3361" xr:uid="{00000000-0005-0000-0000-0000620B0000}"/>
    <cellStyle name="Comma 2 3 2 2 2 2 2 5" xfId="3362" xr:uid="{00000000-0005-0000-0000-0000630B0000}"/>
    <cellStyle name="Comma 2 3 2 2 2 2 2 5 2" xfId="3363" xr:uid="{00000000-0005-0000-0000-0000640B0000}"/>
    <cellStyle name="Comma 2 3 2 2 2 2 2 6" xfId="3364" xr:uid="{00000000-0005-0000-0000-0000650B0000}"/>
    <cellStyle name="Comma 2 3 2 2 2 2 3" xfId="3365" xr:uid="{00000000-0005-0000-0000-0000660B0000}"/>
    <cellStyle name="Comma 2 3 2 2 2 2 3 2" xfId="3366" xr:uid="{00000000-0005-0000-0000-0000670B0000}"/>
    <cellStyle name="Comma 2 3 2 2 2 2 3 2 2" xfId="3367" xr:uid="{00000000-0005-0000-0000-0000680B0000}"/>
    <cellStyle name="Comma 2 3 2 2 2 2 3 3" xfId="3368" xr:uid="{00000000-0005-0000-0000-0000690B0000}"/>
    <cellStyle name="Comma 2 3 2 2 2 2 4" xfId="3369" xr:uid="{00000000-0005-0000-0000-00006A0B0000}"/>
    <cellStyle name="Comma 2 3 2 2 2 2 4 2" xfId="3370" xr:uid="{00000000-0005-0000-0000-00006B0B0000}"/>
    <cellStyle name="Comma 2 3 2 2 2 2 4 2 2" xfId="3371" xr:uid="{00000000-0005-0000-0000-00006C0B0000}"/>
    <cellStyle name="Comma 2 3 2 2 2 2 4 3" xfId="3372" xr:uid="{00000000-0005-0000-0000-00006D0B0000}"/>
    <cellStyle name="Comma 2 3 2 2 2 2 5" xfId="3373" xr:uid="{00000000-0005-0000-0000-00006E0B0000}"/>
    <cellStyle name="Comma 2 3 2 2 2 2 5 2" xfId="3374" xr:uid="{00000000-0005-0000-0000-00006F0B0000}"/>
    <cellStyle name="Comma 2 3 2 2 2 2 6" xfId="3375" xr:uid="{00000000-0005-0000-0000-0000700B0000}"/>
    <cellStyle name="Comma 2 3 2 2 2 2 6 2" xfId="3376" xr:uid="{00000000-0005-0000-0000-0000710B0000}"/>
    <cellStyle name="Comma 2 3 2 2 2 2 7" xfId="3377" xr:uid="{00000000-0005-0000-0000-0000720B0000}"/>
    <cellStyle name="Comma 2 3 2 2 2 3" xfId="3378" xr:uid="{00000000-0005-0000-0000-0000730B0000}"/>
    <cellStyle name="Comma 2 3 2 2 2 3 2" xfId="3379" xr:uid="{00000000-0005-0000-0000-0000740B0000}"/>
    <cellStyle name="Comma 2 3 2 2 2 3 2 2" xfId="3380" xr:uid="{00000000-0005-0000-0000-0000750B0000}"/>
    <cellStyle name="Comma 2 3 2 2 2 3 2 2 2" xfId="3381" xr:uid="{00000000-0005-0000-0000-0000760B0000}"/>
    <cellStyle name="Comma 2 3 2 2 2 3 2 3" xfId="3382" xr:uid="{00000000-0005-0000-0000-0000770B0000}"/>
    <cellStyle name="Comma 2 3 2 2 2 3 3" xfId="3383" xr:uid="{00000000-0005-0000-0000-0000780B0000}"/>
    <cellStyle name="Comma 2 3 2 2 2 3 3 2" xfId="3384" xr:uid="{00000000-0005-0000-0000-0000790B0000}"/>
    <cellStyle name="Comma 2 3 2 2 2 3 3 2 2" xfId="3385" xr:uid="{00000000-0005-0000-0000-00007A0B0000}"/>
    <cellStyle name="Comma 2 3 2 2 2 3 3 3" xfId="3386" xr:uid="{00000000-0005-0000-0000-00007B0B0000}"/>
    <cellStyle name="Comma 2 3 2 2 2 3 4" xfId="3387" xr:uid="{00000000-0005-0000-0000-00007C0B0000}"/>
    <cellStyle name="Comma 2 3 2 2 2 3 4 2" xfId="3388" xr:uid="{00000000-0005-0000-0000-00007D0B0000}"/>
    <cellStyle name="Comma 2 3 2 2 2 3 5" xfId="3389" xr:uid="{00000000-0005-0000-0000-00007E0B0000}"/>
    <cellStyle name="Comma 2 3 2 2 2 3 5 2" xfId="3390" xr:uid="{00000000-0005-0000-0000-00007F0B0000}"/>
    <cellStyle name="Comma 2 3 2 2 2 3 6" xfId="3391" xr:uid="{00000000-0005-0000-0000-0000800B0000}"/>
    <cellStyle name="Comma 2 3 2 2 2 4" xfId="3392" xr:uid="{00000000-0005-0000-0000-0000810B0000}"/>
    <cellStyle name="Comma 2 3 2 2 2 4 2" xfId="3393" xr:uid="{00000000-0005-0000-0000-0000820B0000}"/>
    <cellStyle name="Comma 2 3 2 2 2 4 2 2" xfId="3394" xr:uid="{00000000-0005-0000-0000-0000830B0000}"/>
    <cellStyle name="Comma 2 3 2 2 2 4 3" xfId="3395" xr:uid="{00000000-0005-0000-0000-0000840B0000}"/>
    <cellStyle name="Comma 2 3 2 2 2 5" xfId="3396" xr:uid="{00000000-0005-0000-0000-0000850B0000}"/>
    <cellStyle name="Comma 2 3 2 2 2 5 2" xfId="3397" xr:uid="{00000000-0005-0000-0000-0000860B0000}"/>
    <cellStyle name="Comma 2 3 2 2 2 5 2 2" xfId="3398" xr:uid="{00000000-0005-0000-0000-0000870B0000}"/>
    <cellStyle name="Comma 2 3 2 2 2 5 3" xfId="3399" xr:uid="{00000000-0005-0000-0000-0000880B0000}"/>
    <cellStyle name="Comma 2 3 2 2 2 6" xfId="3400" xr:uid="{00000000-0005-0000-0000-0000890B0000}"/>
    <cellStyle name="Comma 2 3 2 2 2 6 2" xfId="3401" xr:uid="{00000000-0005-0000-0000-00008A0B0000}"/>
    <cellStyle name="Comma 2 3 2 2 2 7" xfId="3402" xr:uid="{00000000-0005-0000-0000-00008B0B0000}"/>
    <cellStyle name="Comma 2 3 2 2 2 7 2" xfId="3403" xr:uid="{00000000-0005-0000-0000-00008C0B0000}"/>
    <cellStyle name="Comma 2 3 2 2 2 8" xfId="3404" xr:uid="{00000000-0005-0000-0000-00008D0B0000}"/>
    <cellStyle name="Comma 2 3 2 2 3" xfId="3405" xr:uid="{00000000-0005-0000-0000-00008E0B0000}"/>
    <cellStyle name="Comma 2 3 2 2 3 2" xfId="3406" xr:uid="{00000000-0005-0000-0000-00008F0B0000}"/>
    <cellStyle name="Comma 2 3 2 2 3 2 2" xfId="3407" xr:uid="{00000000-0005-0000-0000-0000900B0000}"/>
    <cellStyle name="Comma 2 3 2 2 3 2 2 2" xfId="3408" xr:uid="{00000000-0005-0000-0000-0000910B0000}"/>
    <cellStyle name="Comma 2 3 2 2 3 2 2 2 2" xfId="3409" xr:uid="{00000000-0005-0000-0000-0000920B0000}"/>
    <cellStyle name="Comma 2 3 2 2 3 2 2 3" xfId="3410" xr:uid="{00000000-0005-0000-0000-0000930B0000}"/>
    <cellStyle name="Comma 2 3 2 2 3 2 3" xfId="3411" xr:uid="{00000000-0005-0000-0000-0000940B0000}"/>
    <cellStyle name="Comma 2 3 2 2 3 2 3 2" xfId="3412" xr:uid="{00000000-0005-0000-0000-0000950B0000}"/>
    <cellStyle name="Comma 2 3 2 2 3 2 3 2 2" xfId="3413" xr:uid="{00000000-0005-0000-0000-0000960B0000}"/>
    <cellStyle name="Comma 2 3 2 2 3 2 3 3" xfId="3414" xr:uid="{00000000-0005-0000-0000-0000970B0000}"/>
    <cellStyle name="Comma 2 3 2 2 3 2 4" xfId="3415" xr:uid="{00000000-0005-0000-0000-0000980B0000}"/>
    <cellStyle name="Comma 2 3 2 2 3 2 4 2" xfId="3416" xr:uid="{00000000-0005-0000-0000-0000990B0000}"/>
    <cellStyle name="Comma 2 3 2 2 3 2 5" xfId="3417" xr:uid="{00000000-0005-0000-0000-00009A0B0000}"/>
    <cellStyle name="Comma 2 3 2 2 3 2 5 2" xfId="3418" xr:uid="{00000000-0005-0000-0000-00009B0B0000}"/>
    <cellStyle name="Comma 2 3 2 2 3 2 6" xfId="3419" xr:uid="{00000000-0005-0000-0000-00009C0B0000}"/>
    <cellStyle name="Comma 2 3 2 2 3 3" xfId="3420" xr:uid="{00000000-0005-0000-0000-00009D0B0000}"/>
    <cellStyle name="Comma 2 3 2 2 3 3 2" xfId="3421" xr:uid="{00000000-0005-0000-0000-00009E0B0000}"/>
    <cellStyle name="Comma 2 3 2 2 3 3 2 2" xfId="3422" xr:uid="{00000000-0005-0000-0000-00009F0B0000}"/>
    <cellStyle name="Comma 2 3 2 2 3 3 3" xfId="3423" xr:uid="{00000000-0005-0000-0000-0000A00B0000}"/>
    <cellStyle name="Comma 2 3 2 2 3 4" xfId="3424" xr:uid="{00000000-0005-0000-0000-0000A10B0000}"/>
    <cellStyle name="Comma 2 3 2 2 3 4 2" xfId="3425" xr:uid="{00000000-0005-0000-0000-0000A20B0000}"/>
    <cellStyle name="Comma 2 3 2 2 3 4 2 2" xfId="3426" xr:uid="{00000000-0005-0000-0000-0000A30B0000}"/>
    <cellStyle name="Comma 2 3 2 2 3 4 3" xfId="3427" xr:uid="{00000000-0005-0000-0000-0000A40B0000}"/>
    <cellStyle name="Comma 2 3 2 2 3 5" xfId="3428" xr:uid="{00000000-0005-0000-0000-0000A50B0000}"/>
    <cellStyle name="Comma 2 3 2 2 3 5 2" xfId="3429" xr:uid="{00000000-0005-0000-0000-0000A60B0000}"/>
    <cellStyle name="Comma 2 3 2 2 3 6" xfId="3430" xr:uid="{00000000-0005-0000-0000-0000A70B0000}"/>
    <cellStyle name="Comma 2 3 2 2 3 6 2" xfId="3431" xr:uid="{00000000-0005-0000-0000-0000A80B0000}"/>
    <cellStyle name="Comma 2 3 2 2 3 7" xfId="3432" xr:uid="{00000000-0005-0000-0000-0000A90B0000}"/>
    <cellStyle name="Comma 2 3 2 2 4" xfId="3433" xr:uid="{00000000-0005-0000-0000-0000AA0B0000}"/>
    <cellStyle name="Comma 2 3 2 2 4 2" xfId="3434" xr:uid="{00000000-0005-0000-0000-0000AB0B0000}"/>
    <cellStyle name="Comma 2 3 2 2 4 2 2" xfId="3435" xr:uid="{00000000-0005-0000-0000-0000AC0B0000}"/>
    <cellStyle name="Comma 2 3 2 2 4 2 2 2" xfId="3436" xr:uid="{00000000-0005-0000-0000-0000AD0B0000}"/>
    <cellStyle name="Comma 2 3 2 2 4 2 2 2 2" xfId="3437" xr:uid="{00000000-0005-0000-0000-0000AE0B0000}"/>
    <cellStyle name="Comma 2 3 2 2 4 2 2 3" xfId="3438" xr:uid="{00000000-0005-0000-0000-0000AF0B0000}"/>
    <cellStyle name="Comma 2 3 2 2 4 2 3" xfId="3439" xr:uid="{00000000-0005-0000-0000-0000B00B0000}"/>
    <cellStyle name="Comma 2 3 2 2 4 2 3 2" xfId="3440" xr:uid="{00000000-0005-0000-0000-0000B10B0000}"/>
    <cellStyle name="Comma 2 3 2 2 4 2 3 2 2" xfId="3441" xr:uid="{00000000-0005-0000-0000-0000B20B0000}"/>
    <cellStyle name="Comma 2 3 2 2 4 2 3 3" xfId="3442" xr:uid="{00000000-0005-0000-0000-0000B30B0000}"/>
    <cellStyle name="Comma 2 3 2 2 4 2 4" xfId="3443" xr:uid="{00000000-0005-0000-0000-0000B40B0000}"/>
    <cellStyle name="Comma 2 3 2 2 4 2 4 2" xfId="3444" xr:uid="{00000000-0005-0000-0000-0000B50B0000}"/>
    <cellStyle name="Comma 2 3 2 2 4 2 5" xfId="3445" xr:uid="{00000000-0005-0000-0000-0000B60B0000}"/>
    <cellStyle name="Comma 2 3 2 2 4 2 5 2" xfId="3446" xr:uid="{00000000-0005-0000-0000-0000B70B0000}"/>
    <cellStyle name="Comma 2 3 2 2 4 2 6" xfId="3447" xr:uid="{00000000-0005-0000-0000-0000B80B0000}"/>
    <cellStyle name="Comma 2 3 2 2 4 3" xfId="3448" xr:uid="{00000000-0005-0000-0000-0000B90B0000}"/>
    <cellStyle name="Comma 2 3 2 2 4 3 2" xfId="3449" xr:uid="{00000000-0005-0000-0000-0000BA0B0000}"/>
    <cellStyle name="Comma 2 3 2 2 4 3 2 2" xfId="3450" xr:uid="{00000000-0005-0000-0000-0000BB0B0000}"/>
    <cellStyle name="Comma 2 3 2 2 4 3 3" xfId="3451" xr:uid="{00000000-0005-0000-0000-0000BC0B0000}"/>
    <cellStyle name="Comma 2 3 2 2 4 4" xfId="3452" xr:uid="{00000000-0005-0000-0000-0000BD0B0000}"/>
    <cellStyle name="Comma 2 3 2 2 4 4 2" xfId="3453" xr:uid="{00000000-0005-0000-0000-0000BE0B0000}"/>
    <cellStyle name="Comma 2 3 2 2 4 4 2 2" xfId="3454" xr:uid="{00000000-0005-0000-0000-0000BF0B0000}"/>
    <cellStyle name="Comma 2 3 2 2 4 4 3" xfId="3455" xr:uid="{00000000-0005-0000-0000-0000C00B0000}"/>
    <cellStyle name="Comma 2 3 2 2 4 5" xfId="3456" xr:uid="{00000000-0005-0000-0000-0000C10B0000}"/>
    <cellStyle name="Comma 2 3 2 2 4 5 2" xfId="3457" xr:uid="{00000000-0005-0000-0000-0000C20B0000}"/>
    <cellStyle name="Comma 2 3 2 2 4 6" xfId="3458" xr:uid="{00000000-0005-0000-0000-0000C30B0000}"/>
    <cellStyle name="Comma 2 3 2 2 4 6 2" xfId="3459" xr:uid="{00000000-0005-0000-0000-0000C40B0000}"/>
    <cellStyle name="Comma 2 3 2 2 4 7" xfId="3460" xr:uid="{00000000-0005-0000-0000-0000C50B0000}"/>
    <cellStyle name="Comma 2 3 2 2 5" xfId="3461" xr:uid="{00000000-0005-0000-0000-0000C60B0000}"/>
    <cellStyle name="Comma 2 3 2 2 5 2" xfId="3462" xr:uid="{00000000-0005-0000-0000-0000C70B0000}"/>
    <cellStyle name="Comma 2 3 2 2 5 2 2" xfId="3463" xr:uid="{00000000-0005-0000-0000-0000C80B0000}"/>
    <cellStyle name="Comma 2 3 2 2 5 2 2 2" xfId="3464" xr:uid="{00000000-0005-0000-0000-0000C90B0000}"/>
    <cellStyle name="Comma 2 3 2 2 5 2 3" xfId="3465" xr:uid="{00000000-0005-0000-0000-0000CA0B0000}"/>
    <cellStyle name="Comma 2 3 2 2 5 3" xfId="3466" xr:uid="{00000000-0005-0000-0000-0000CB0B0000}"/>
    <cellStyle name="Comma 2 3 2 2 5 3 2" xfId="3467" xr:uid="{00000000-0005-0000-0000-0000CC0B0000}"/>
    <cellStyle name="Comma 2 3 2 2 5 3 2 2" xfId="3468" xr:uid="{00000000-0005-0000-0000-0000CD0B0000}"/>
    <cellStyle name="Comma 2 3 2 2 5 3 3" xfId="3469" xr:uid="{00000000-0005-0000-0000-0000CE0B0000}"/>
    <cellStyle name="Comma 2 3 2 2 5 4" xfId="3470" xr:uid="{00000000-0005-0000-0000-0000CF0B0000}"/>
    <cellStyle name="Comma 2 3 2 2 5 4 2" xfId="3471" xr:uid="{00000000-0005-0000-0000-0000D00B0000}"/>
    <cellStyle name="Comma 2 3 2 2 5 5" xfId="3472" xr:uid="{00000000-0005-0000-0000-0000D10B0000}"/>
    <cellStyle name="Comma 2 3 2 2 5 5 2" xfId="3473" xr:uid="{00000000-0005-0000-0000-0000D20B0000}"/>
    <cellStyle name="Comma 2 3 2 2 5 6" xfId="3474" xr:uid="{00000000-0005-0000-0000-0000D30B0000}"/>
    <cellStyle name="Comma 2 3 2 2 6" xfId="3475" xr:uid="{00000000-0005-0000-0000-0000D40B0000}"/>
    <cellStyle name="Comma 2 3 2 2 6 2" xfId="3476" xr:uid="{00000000-0005-0000-0000-0000D50B0000}"/>
    <cellStyle name="Comma 2 3 2 2 6 2 2" xfId="3477" xr:uid="{00000000-0005-0000-0000-0000D60B0000}"/>
    <cellStyle name="Comma 2 3 2 2 6 3" xfId="3478" xr:uid="{00000000-0005-0000-0000-0000D70B0000}"/>
    <cellStyle name="Comma 2 3 2 2 7" xfId="3479" xr:uid="{00000000-0005-0000-0000-0000D80B0000}"/>
    <cellStyle name="Comma 2 3 2 2 7 2" xfId="3480" xr:uid="{00000000-0005-0000-0000-0000D90B0000}"/>
    <cellStyle name="Comma 2 3 2 2 7 2 2" xfId="3481" xr:uid="{00000000-0005-0000-0000-0000DA0B0000}"/>
    <cellStyle name="Comma 2 3 2 2 7 3" xfId="3482" xr:uid="{00000000-0005-0000-0000-0000DB0B0000}"/>
    <cellStyle name="Comma 2 3 2 2 8" xfId="3483" xr:uid="{00000000-0005-0000-0000-0000DC0B0000}"/>
    <cellStyle name="Comma 2 3 2 2 8 2" xfId="3484" xr:uid="{00000000-0005-0000-0000-0000DD0B0000}"/>
    <cellStyle name="Comma 2 3 2 2 9" xfId="3485" xr:uid="{00000000-0005-0000-0000-0000DE0B0000}"/>
    <cellStyle name="Comma 2 3 2 2 9 2" xfId="3486" xr:uid="{00000000-0005-0000-0000-0000DF0B0000}"/>
    <cellStyle name="Comma 2 3 2 3" xfId="3487" xr:uid="{00000000-0005-0000-0000-0000E00B0000}"/>
    <cellStyle name="Comma 2 3 2 3 2" xfId="3488" xr:uid="{00000000-0005-0000-0000-0000E10B0000}"/>
    <cellStyle name="Comma 2 3 2 3 2 2" xfId="3489" xr:uid="{00000000-0005-0000-0000-0000E20B0000}"/>
    <cellStyle name="Comma 2 3 2 3 2 2 2" xfId="3490" xr:uid="{00000000-0005-0000-0000-0000E30B0000}"/>
    <cellStyle name="Comma 2 3 2 3 2 2 2 2" xfId="3491" xr:uid="{00000000-0005-0000-0000-0000E40B0000}"/>
    <cellStyle name="Comma 2 3 2 3 2 2 2 2 2" xfId="3492" xr:uid="{00000000-0005-0000-0000-0000E50B0000}"/>
    <cellStyle name="Comma 2 3 2 3 2 2 2 3" xfId="3493" xr:uid="{00000000-0005-0000-0000-0000E60B0000}"/>
    <cellStyle name="Comma 2 3 2 3 2 2 3" xfId="3494" xr:uid="{00000000-0005-0000-0000-0000E70B0000}"/>
    <cellStyle name="Comma 2 3 2 3 2 2 3 2" xfId="3495" xr:uid="{00000000-0005-0000-0000-0000E80B0000}"/>
    <cellStyle name="Comma 2 3 2 3 2 2 3 2 2" xfId="3496" xr:uid="{00000000-0005-0000-0000-0000E90B0000}"/>
    <cellStyle name="Comma 2 3 2 3 2 2 3 3" xfId="3497" xr:uid="{00000000-0005-0000-0000-0000EA0B0000}"/>
    <cellStyle name="Comma 2 3 2 3 2 2 4" xfId="3498" xr:uid="{00000000-0005-0000-0000-0000EB0B0000}"/>
    <cellStyle name="Comma 2 3 2 3 2 2 4 2" xfId="3499" xr:uid="{00000000-0005-0000-0000-0000EC0B0000}"/>
    <cellStyle name="Comma 2 3 2 3 2 2 5" xfId="3500" xr:uid="{00000000-0005-0000-0000-0000ED0B0000}"/>
    <cellStyle name="Comma 2 3 2 3 2 2 5 2" xfId="3501" xr:uid="{00000000-0005-0000-0000-0000EE0B0000}"/>
    <cellStyle name="Comma 2 3 2 3 2 2 6" xfId="3502" xr:uid="{00000000-0005-0000-0000-0000EF0B0000}"/>
    <cellStyle name="Comma 2 3 2 3 2 3" xfId="3503" xr:uid="{00000000-0005-0000-0000-0000F00B0000}"/>
    <cellStyle name="Comma 2 3 2 3 2 3 2" xfId="3504" xr:uid="{00000000-0005-0000-0000-0000F10B0000}"/>
    <cellStyle name="Comma 2 3 2 3 2 3 2 2" xfId="3505" xr:uid="{00000000-0005-0000-0000-0000F20B0000}"/>
    <cellStyle name="Comma 2 3 2 3 2 3 3" xfId="3506" xr:uid="{00000000-0005-0000-0000-0000F30B0000}"/>
    <cellStyle name="Comma 2 3 2 3 2 4" xfId="3507" xr:uid="{00000000-0005-0000-0000-0000F40B0000}"/>
    <cellStyle name="Comma 2 3 2 3 2 4 2" xfId="3508" xr:uid="{00000000-0005-0000-0000-0000F50B0000}"/>
    <cellStyle name="Comma 2 3 2 3 2 4 2 2" xfId="3509" xr:uid="{00000000-0005-0000-0000-0000F60B0000}"/>
    <cellStyle name="Comma 2 3 2 3 2 4 3" xfId="3510" xr:uid="{00000000-0005-0000-0000-0000F70B0000}"/>
    <cellStyle name="Comma 2 3 2 3 2 5" xfId="3511" xr:uid="{00000000-0005-0000-0000-0000F80B0000}"/>
    <cellStyle name="Comma 2 3 2 3 2 5 2" xfId="3512" xr:uid="{00000000-0005-0000-0000-0000F90B0000}"/>
    <cellStyle name="Comma 2 3 2 3 2 6" xfId="3513" xr:uid="{00000000-0005-0000-0000-0000FA0B0000}"/>
    <cellStyle name="Comma 2 3 2 3 2 6 2" xfId="3514" xr:uid="{00000000-0005-0000-0000-0000FB0B0000}"/>
    <cellStyle name="Comma 2 3 2 3 2 7" xfId="3515" xr:uid="{00000000-0005-0000-0000-0000FC0B0000}"/>
    <cellStyle name="Comma 2 3 2 3 3" xfId="3516" xr:uid="{00000000-0005-0000-0000-0000FD0B0000}"/>
    <cellStyle name="Comma 2 3 2 3 3 2" xfId="3517" xr:uid="{00000000-0005-0000-0000-0000FE0B0000}"/>
    <cellStyle name="Comma 2 3 2 3 3 2 2" xfId="3518" xr:uid="{00000000-0005-0000-0000-0000FF0B0000}"/>
    <cellStyle name="Comma 2 3 2 3 3 2 2 2" xfId="3519" xr:uid="{00000000-0005-0000-0000-0000000C0000}"/>
    <cellStyle name="Comma 2 3 2 3 3 2 3" xfId="3520" xr:uid="{00000000-0005-0000-0000-0000010C0000}"/>
    <cellStyle name="Comma 2 3 2 3 3 3" xfId="3521" xr:uid="{00000000-0005-0000-0000-0000020C0000}"/>
    <cellStyle name="Comma 2 3 2 3 3 3 2" xfId="3522" xr:uid="{00000000-0005-0000-0000-0000030C0000}"/>
    <cellStyle name="Comma 2 3 2 3 3 3 2 2" xfId="3523" xr:uid="{00000000-0005-0000-0000-0000040C0000}"/>
    <cellStyle name="Comma 2 3 2 3 3 3 3" xfId="3524" xr:uid="{00000000-0005-0000-0000-0000050C0000}"/>
    <cellStyle name="Comma 2 3 2 3 3 4" xfId="3525" xr:uid="{00000000-0005-0000-0000-0000060C0000}"/>
    <cellStyle name="Comma 2 3 2 3 3 4 2" xfId="3526" xr:uid="{00000000-0005-0000-0000-0000070C0000}"/>
    <cellStyle name="Comma 2 3 2 3 3 5" xfId="3527" xr:uid="{00000000-0005-0000-0000-0000080C0000}"/>
    <cellStyle name="Comma 2 3 2 3 3 5 2" xfId="3528" xr:uid="{00000000-0005-0000-0000-0000090C0000}"/>
    <cellStyle name="Comma 2 3 2 3 3 6" xfId="3529" xr:uid="{00000000-0005-0000-0000-00000A0C0000}"/>
    <cellStyle name="Comma 2 3 2 3 4" xfId="3530" xr:uid="{00000000-0005-0000-0000-00000B0C0000}"/>
    <cellStyle name="Comma 2 3 2 3 4 2" xfId="3531" xr:uid="{00000000-0005-0000-0000-00000C0C0000}"/>
    <cellStyle name="Comma 2 3 2 3 4 2 2" xfId="3532" xr:uid="{00000000-0005-0000-0000-00000D0C0000}"/>
    <cellStyle name="Comma 2 3 2 3 4 3" xfId="3533" xr:uid="{00000000-0005-0000-0000-00000E0C0000}"/>
    <cellStyle name="Comma 2 3 2 3 5" xfId="3534" xr:uid="{00000000-0005-0000-0000-00000F0C0000}"/>
    <cellStyle name="Comma 2 3 2 3 5 2" xfId="3535" xr:uid="{00000000-0005-0000-0000-0000100C0000}"/>
    <cellStyle name="Comma 2 3 2 3 5 2 2" xfId="3536" xr:uid="{00000000-0005-0000-0000-0000110C0000}"/>
    <cellStyle name="Comma 2 3 2 3 5 3" xfId="3537" xr:uid="{00000000-0005-0000-0000-0000120C0000}"/>
    <cellStyle name="Comma 2 3 2 3 6" xfId="3538" xr:uid="{00000000-0005-0000-0000-0000130C0000}"/>
    <cellStyle name="Comma 2 3 2 3 6 2" xfId="3539" xr:uid="{00000000-0005-0000-0000-0000140C0000}"/>
    <cellStyle name="Comma 2 3 2 3 7" xfId="3540" xr:uid="{00000000-0005-0000-0000-0000150C0000}"/>
    <cellStyle name="Comma 2 3 2 3 7 2" xfId="3541" xr:uid="{00000000-0005-0000-0000-0000160C0000}"/>
    <cellStyle name="Comma 2 3 2 3 8" xfId="3542" xr:uid="{00000000-0005-0000-0000-0000170C0000}"/>
    <cellStyle name="Comma 2 3 2 4" xfId="3543" xr:uid="{00000000-0005-0000-0000-0000180C0000}"/>
    <cellStyle name="Comma 2 3 2 4 2" xfId="3544" xr:uid="{00000000-0005-0000-0000-0000190C0000}"/>
    <cellStyle name="Comma 2 3 2 4 2 2" xfId="3545" xr:uid="{00000000-0005-0000-0000-00001A0C0000}"/>
    <cellStyle name="Comma 2 3 2 4 2 2 2" xfId="3546" xr:uid="{00000000-0005-0000-0000-00001B0C0000}"/>
    <cellStyle name="Comma 2 3 2 4 2 2 2 2" xfId="3547" xr:uid="{00000000-0005-0000-0000-00001C0C0000}"/>
    <cellStyle name="Comma 2 3 2 4 2 2 3" xfId="3548" xr:uid="{00000000-0005-0000-0000-00001D0C0000}"/>
    <cellStyle name="Comma 2 3 2 4 2 3" xfId="3549" xr:uid="{00000000-0005-0000-0000-00001E0C0000}"/>
    <cellStyle name="Comma 2 3 2 4 2 3 2" xfId="3550" xr:uid="{00000000-0005-0000-0000-00001F0C0000}"/>
    <cellStyle name="Comma 2 3 2 4 2 3 2 2" xfId="3551" xr:uid="{00000000-0005-0000-0000-0000200C0000}"/>
    <cellStyle name="Comma 2 3 2 4 2 3 3" xfId="3552" xr:uid="{00000000-0005-0000-0000-0000210C0000}"/>
    <cellStyle name="Comma 2 3 2 4 2 4" xfId="3553" xr:uid="{00000000-0005-0000-0000-0000220C0000}"/>
    <cellStyle name="Comma 2 3 2 4 2 4 2" xfId="3554" xr:uid="{00000000-0005-0000-0000-0000230C0000}"/>
    <cellStyle name="Comma 2 3 2 4 2 5" xfId="3555" xr:uid="{00000000-0005-0000-0000-0000240C0000}"/>
    <cellStyle name="Comma 2 3 2 4 2 5 2" xfId="3556" xr:uid="{00000000-0005-0000-0000-0000250C0000}"/>
    <cellStyle name="Comma 2 3 2 4 2 6" xfId="3557" xr:uid="{00000000-0005-0000-0000-0000260C0000}"/>
    <cellStyle name="Comma 2 3 2 4 3" xfId="3558" xr:uid="{00000000-0005-0000-0000-0000270C0000}"/>
    <cellStyle name="Comma 2 3 2 4 3 2" xfId="3559" xr:uid="{00000000-0005-0000-0000-0000280C0000}"/>
    <cellStyle name="Comma 2 3 2 4 3 2 2" xfId="3560" xr:uid="{00000000-0005-0000-0000-0000290C0000}"/>
    <cellStyle name="Comma 2 3 2 4 3 3" xfId="3561" xr:uid="{00000000-0005-0000-0000-00002A0C0000}"/>
    <cellStyle name="Comma 2 3 2 4 4" xfId="3562" xr:uid="{00000000-0005-0000-0000-00002B0C0000}"/>
    <cellStyle name="Comma 2 3 2 4 4 2" xfId="3563" xr:uid="{00000000-0005-0000-0000-00002C0C0000}"/>
    <cellStyle name="Comma 2 3 2 4 4 2 2" xfId="3564" xr:uid="{00000000-0005-0000-0000-00002D0C0000}"/>
    <cellStyle name="Comma 2 3 2 4 4 3" xfId="3565" xr:uid="{00000000-0005-0000-0000-00002E0C0000}"/>
    <cellStyle name="Comma 2 3 2 4 5" xfId="3566" xr:uid="{00000000-0005-0000-0000-00002F0C0000}"/>
    <cellStyle name="Comma 2 3 2 4 5 2" xfId="3567" xr:uid="{00000000-0005-0000-0000-0000300C0000}"/>
    <cellStyle name="Comma 2 3 2 4 6" xfId="3568" xr:uid="{00000000-0005-0000-0000-0000310C0000}"/>
    <cellStyle name="Comma 2 3 2 4 6 2" xfId="3569" xr:uid="{00000000-0005-0000-0000-0000320C0000}"/>
    <cellStyle name="Comma 2 3 2 4 7" xfId="3570" xr:uid="{00000000-0005-0000-0000-0000330C0000}"/>
    <cellStyle name="Comma 2 3 2 5" xfId="3571" xr:uid="{00000000-0005-0000-0000-0000340C0000}"/>
    <cellStyle name="Comma 2 3 2 5 2" xfId="3572" xr:uid="{00000000-0005-0000-0000-0000350C0000}"/>
    <cellStyle name="Comma 2 3 2 5 2 2" xfId="3573" xr:uid="{00000000-0005-0000-0000-0000360C0000}"/>
    <cellStyle name="Comma 2 3 2 5 2 2 2" xfId="3574" xr:uid="{00000000-0005-0000-0000-0000370C0000}"/>
    <cellStyle name="Comma 2 3 2 5 2 2 2 2" xfId="3575" xr:uid="{00000000-0005-0000-0000-0000380C0000}"/>
    <cellStyle name="Comma 2 3 2 5 2 2 3" xfId="3576" xr:uid="{00000000-0005-0000-0000-0000390C0000}"/>
    <cellStyle name="Comma 2 3 2 5 2 3" xfId="3577" xr:uid="{00000000-0005-0000-0000-00003A0C0000}"/>
    <cellStyle name="Comma 2 3 2 5 2 3 2" xfId="3578" xr:uid="{00000000-0005-0000-0000-00003B0C0000}"/>
    <cellStyle name="Comma 2 3 2 5 2 3 2 2" xfId="3579" xr:uid="{00000000-0005-0000-0000-00003C0C0000}"/>
    <cellStyle name="Comma 2 3 2 5 2 3 3" xfId="3580" xr:uid="{00000000-0005-0000-0000-00003D0C0000}"/>
    <cellStyle name="Comma 2 3 2 5 2 4" xfId="3581" xr:uid="{00000000-0005-0000-0000-00003E0C0000}"/>
    <cellStyle name="Comma 2 3 2 5 2 4 2" xfId="3582" xr:uid="{00000000-0005-0000-0000-00003F0C0000}"/>
    <cellStyle name="Comma 2 3 2 5 2 5" xfId="3583" xr:uid="{00000000-0005-0000-0000-0000400C0000}"/>
    <cellStyle name="Comma 2 3 2 5 2 5 2" xfId="3584" xr:uid="{00000000-0005-0000-0000-0000410C0000}"/>
    <cellStyle name="Comma 2 3 2 5 2 6" xfId="3585" xr:uid="{00000000-0005-0000-0000-0000420C0000}"/>
    <cellStyle name="Comma 2 3 2 5 3" xfId="3586" xr:uid="{00000000-0005-0000-0000-0000430C0000}"/>
    <cellStyle name="Comma 2 3 2 5 3 2" xfId="3587" xr:uid="{00000000-0005-0000-0000-0000440C0000}"/>
    <cellStyle name="Comma 2 3 2 5 3 2 2" xfId="3588" xr:uid="{00000000-0005-0000-0000-0000450C0000}"/>
    <cellStyle name="Comma 2 3 2 5 3 3" xfId="3589" xr:uid="{00000000-0005-0000-0000-0000460C0000}"/>
    <cellStyle name="Comma 2 3 2 5 4" xfId="3590" xr:uid="{00000000-0005-0000-0000-0000470C0000}"/>
    <cellStyle name="Comma 2 3 2 5 4 2" xfId="3591" xr:uid="{00000000-0005-0000-0000-0000480C0000}"/>
    <cellStyle name="Comma 2 3 2 5 4 2 2" xfId="3592" xr:uid="{00000000-0005-0000-0000-0000490C0000}"/>
    <cellStyle name="Comma 2 3 2 5 4 3" xfId="3593" xr:uid="{00000000-0005-0000-0000-00004A0C0000}"/>
    <cellStyle name="Comma 2 3 2 5 5" xfId="3594" xr:uid="{00000000-0005-0000-0000-00004B0C0000}"/>
    <cellStyle name="Comma 2 3 2 5 5 2" xfId="3595" xr:uid="{00000000-0005-0000-0000-00004C0C0000}"/>
    <cellStyle name="Comma 2 3 2 5 6" xfId="3596" xr:uid="{00000000-0005-0000-0000-00004D0C0000}"/>
    <cellStyle name="Comma 2 3 2 5 6 2" xfId="3597" xr:uid="{00000000-0005-0000-0000-00004E0C0000}"/>
    <cellStyle name="Comma 2 3 2 5 7" xfId="3598" xr:uid="{00000000-0005-0000-0000-00004F0C0000}"/>
    <cellStyle name="Comma 2 3 2 6" xfId="3599" xr:uid="{00000000-0005-0000-0000-0000500C0000}"/>
    <cellStyle name="Comma 2 3 2 6 2" xfId="3600" xr:uid="{00000000-0005-0000-0000-0000510C0000}"/>
    <cellStyle name="Comma 2 3 2 6 2 2" xfId="3601" xr:uid="{00000000-0005-0000-0000-0000520C0000}"/>
    <cellStyle name="Comma 2 3 2 6 2 2 2" xfId="3602" xr:uid="{00000000-0005-0000-0000-0000530C0000}"/>
    <cellStyle name="Comma 2 3 2 6 2 3" xfId="3603" xr:uid="{00000000-0005-0000-0000-0000540C0000}"/>
    <cellStyle name="Comma 2 3 2 6 3" xfId="3604" xr:uid="{00000000-0005-0000-0000-0000550C0000}"/>
    <cellStyle name="Comma 2 3 2 6 3 2" xfId="3605" xr:uid="{00000000-0005-0000-0000-0000560C0000}"/>
    <cellStyle name="Comma 2 3 2 6 3 2 2" xfId="3606" xr:uid="{00000000-0005-0000-0000-0000570C0000}"/>
    <cellStyle name="Comma 2 3 2 6 3 3" xfId="3607" xr:uid="{00000000-0005-0000-0000-0000580C0000}"/>
    <cellStyle name="Comma 2 3 2 6 4" xfId="3608" xr:uid="{00000000-0005-0000-0000-0000590C0000}"/>
    <cellStyle name="Comma 2 3 2 6 4 2" xfId="3609" xr:uid="{00000000-0005-0000-0000-00005A0C0000}"/>
    <cellStyle name="Comma 2 3 2 6 5" xfId="3610" xr:uid="{00000000-0005-0000-0000-00005B0C0000}"/>
    <cellStyle name="Comma 2 3 2 6 5 2" xfId="3611" xr:uid="{00000000-0005-0000-0000-00005C0C0000}"/>
    <cellStyle name="Comma 2 3 2 6 6" xfId="3612" xr:uid="{00000000-0005-0000-0000-00005D0C0000}"/>
    <cellStyle name="Comma 2 3 2 7" xfId="3613" xr:uid="{00000000-0005-0000-0000-00005E0C0000}"/>
    <cellStyle name="Comma 2 3 2 7 2" xfId="3614" xr:uid="{00000000-0005-0000-0000-00005F0C0000}"/>
    <cellStyle name="Comma 2 3 2 7 2 2" xfId="3615" xr:uid="{00000000-0005-0000-0000-0000600C0000}"/>
    <cellStyle name="Comma 2 3 2 7 3" xfId="3616" xr:uid="{00000000-0005-0000-0000-0000610C0000}"/>
    <cellStyle name="Comma 2 3 2 8" xfId="3617" xr:uid="{00000000-0005-0000-0000-0000620C0000}"/>
    <cellStyle name="Comma 2 3 2 8 2" xfId="3618" xr:uid="{00000000-0005-0000-0000-0000630C0000}"/>
    <cellStyle name="Comma 2 3 2 8 2 2" xfId="3619" xr:uid="{00000000-0005-0000-0000-0000640C0000}"/>
    <cellStyle name="Comma 2 3 2 8 3" xfId="3620" xr:uid="{00000000-0005-0000-0000-0000650C0000}"/>
    <cellStyle name="Comma 2 3 2 9" xfId="3621" xr:uid="{00000000-0005-0000-0000-0000660C0000}"/>
    <cellStyle name="Comma 2 3 2 9 2" xfId="3622" xr:uid="{00000000-0005-0000-0000-0000670C0000}"/>
    <cellStyle name="Comma 2 3 3" xfId="3623" xr:uid="{00000000-0005-0000-0000-0000680C0000}"/>
    <cellStyle name="Comma 2 3 3 10" xfId="3624" xr:uid="{00000000-0005-0000-0000-0000690C0000}"/>
    <cellStyle name="Comma 2 3 3 2" xfId="3625" xr:uid="{00000000-0005-0000-0000-00006A0C0000}"/>
    <cellStyle name="Comma 2 3 3 2 2" xfId="3626" xr:uid="{00000000-0005-0000-0000-00006B0C0000}"/>
    <cellStyle name="Comma 2 3 3 2 2 2" xfId="3627" xr:uid="{00000000-0005-0000-0000-00006C0C0000}"/>
    <cellStyle name="Comma 2 3 3 2 2 2 2" xfId="3628" xr:uid="{00000000-0005-0000-0000-00006D0C0000}"/>
    <cellStyle name="Comma 2 3 3 2 2 2 2 2" xfId="3629" xr:uid="{00000000-0005-0000-0000-00006E0C0000}"/>
    <cellStyle name="Comma 2 3 3 2 2 2 2 2 2" xfId="3630" xr:uid="{00000000-0005-0000-0000-00006F0C0000}"/>
    <cellStyle name="Comma 2 3 3 2 2 2 2 3" xfId="3631" xr:uid="{00000000-0005-0000-0000-0000700C0000}"/>
    <cellStyle name="Comma 2 3 3 2 2 2 3" xfId="3632" xr:uid="{00000000-0005-0000-0000-0000710C0000}"/>
    <cellStyle name="Comma 2 3 3 2 2 2 3 2" xfId="3633" xr:uid="{00000000-0005-0000-0000-0000720C0000}"/>
    <cellStyle name="Comma 2 3 3 2 2 2 3 2 2" xfId="3634" xr:uid="{00000000-0005-0000-0000-0000730C0000}"/>
    <cellStyle name="Comma 2 3 3 2 2 2 3 3" xfId="3635" xr:uid="{00000000-0005-0000-0000-0000740C0000}"/>
    <cellStyle name="Comma 2 3 3 2 2 2 4" xfId="3636" xr:uid="{00000000-0005-0000-0000-0000750C0000}"/>
    <cellStyle name="Comma 2 3 3 2 2 2 4 2" xfId="3637" xr:uid="{00000000-0005-0000-0000-0000760C0000}"/>
    <cellStyle name="Comma 2 3 3 2 2 2 5" xfId="3638" xr:uid="{00000000-0005-0000-0000-0000770C0000}"/>
    <cellStyle name="Comma 2 3 3 2 2 2 5 2" xfId="3639" xr:uid="{00000000-0005-0000-0000-0000780C0000}"/>
    <cellStyle name="Comma 2 3 3 2 2 2 6" xfId="3640" xr:uid="{00000000-0005-0000-0000-0000790C0000}"/>
    <cellStyle name="Comma 2 3 3 2 2 3" xfId="3641" xr:uid="{00000000-0005-0000-0000-00007A0C0000}"/>
    <cellStyle name="Comma 2 3 3 2 2 3 2" xfId="3642" xr:uid="{00000000-0005-0000-0000-00007B0C0000}"/>
    <cellStyle name="Comma 2 3 3 2 2 3 2 2" xfId="3643" xr:uid="{00000000-0005-0000-0000-00007C0C0000}"/>
    <cellStyle name="Comma 2 3 3 2 2 3 3" xfId="3644" xr:uid="{00000000-0005-0000-0000-00007D0C0000}"/>
    <cellStyle name="Comma 2 3 3 2 2 4" xfId="3645" xr:uid="{00000000-0005-0000-0000-00007E0C0000}"/>
    <cellStyle name="Comma 2 3 3 2 2 4 2" xfId="3646" xr:uid="{00000000-0005-0000-0000-00007F0C0000}"/>
    <cellStyle name="Comma 2 3 3 2 2 4 2 2" xfId="3647" xr:uid="{00000000-0005-0000-0000-0000800C0000}"/>
    <cellStyle name="Comma 2 3 3 2 2 4 3" xfId="3648" xr:uid="{00000000-0005-0000-0000-0000810C0000}"/>
    <cellStyle name="Comma 2 3 3 2 2 5" xfId="3649" xr:uid="{00000000-0005-0000-0000-0000820C0000}"/>
    <cellStyle name="Comma 2 3 3 2 2 5 2" xfId="3650" xr:uid="{00000000-0005-0000-0000-0000830C0000}"/>
    <cellStyle name="Comma 2 3 3 2 2 6" xfId="3651" xr:uid="{00000000-0005-0000-0000-0000840C0000}"/>
    <cellStyle name="Comma 2 3 3 2 2 6 2" xfId="3652" xr:uid="{00000000-0005-0000-0000-0000850C0000}"/>
    <cellStyle name="Comma 2 3 3 2 2 7" xfId="3653" xr:uid="{00000000-0005-0000-0000-0000860C0000}"/>
    <cellStyle name="Comma 2 3 3 2 3" xfId="3654" xr:uid="{00000000-0005-0000-0000-0000870C0000}"/>
    <cellStyle name="Comma 2 3 3 2 3 2" xfId="3655" xr:uid="{00000000-0005-0000-0000-0000880C0000}"/>
    <cellStyle name="Comma 2 3 3 2 3 2 2" xfId="3656" xr:uid="{00000000-0005-0000-0000-0000890C0000}"/>
    <cellStyle name="Comma 2 3 3 2 3 2 2 2" xfId="3657" xr:uid="{00000000-0005-0000-0000-00008A0C0000}"/>
    <cellStyle name="Comma 2 3 3 2 3 2 3" xfId="3658" xr:uid="{00000000-0005-0000-0000-00008B0C0000}"/>
    <cellStyle name="Comma 2 3 3 2 3 3" xfId="3659" xr:uid="{00000000-0005-0000-0000-00008C0C0000}"/>
    <cellStyle name="Comma 2 3 3 2 3 3 2" xfId="3660" xr:uid="{00000000-0005-0000-0000-00008D0C0000}"/>
    <cellStyle name="Comma 2 3 3 2 3 3 2 2" xfId="3661" xr:uid="{00000000-0005-0000-0000-00008E0C0000}"/>
    <cellStyle name="Comma 2 3 3 2 3 3 3" xfId="3662" xr:uid="{00000000-0005-0000-0000-00008F0C0000}"/>
    <cellStyle name="Comma 2 3 3 2 3 4" xfId="3663" xr:uid="{00000000-0005-0000-0000-0000900C0000}"/>
    <cellStyle name="Comma 2 3 3 2 3 4 2" xfId="3664" xr:uid="{00000000-0005-0000-0000-0000910C0000}"/>
    <cellStyle name="Comma 2 3 3 2 3 5" xfId="3665" xr:uid="{00000000-0005-0000-0000-0000920C0000}"/>
    <cellStyle name="Comma 2 3 3 2 3 5 2" xfId="3666" xr:uid="{00000000-0005-0000-0000-0000930C0000}"/>
    <cellStyle name="Comma 2 3 3 2 3 6" xfId="3667" xr:uid="{00000000-0005-0000-0000-0000940C0000}"/>
    <cellStyle name="Comma 2 3 3 2 4" xfId="3668" xr:uid="{00000000-0005-0000-0000-0000950C0000}"/>
    <cellStyle name="Comma 2 3 3 2 4 2" xfId="3669" xr:uid="{00000000-0005-0000-0000-0000960C0000}"/>
    <cellStyle name="Comma 2 3 3 2 4 2 2" xfId="3670" xr:uid="{00000000-0005-0000-0000-0000970C0000}"/>
    <cellStyle name="Comma 2 3 3 2 4 3" xfId="3671" xr:uid="{00000000-0005-0000-0000-0000980C0000}"/>
    <cellStyle name="Comma 2 3 3 2 5" xfId="3672" xr:uid="{00000000-0005-0000-0000-0000990C0000}"/>
    <cellStyle name="Comma 2 3 3 2 5 2" xfId="3673" xr:uid="{00000000-0005-0000-0000-00009A0C0000}"/>
    <cellStyle name="Comma 2 3 3 2 5 2 2" xfId="3674" xr:uid="{00000000-0005-0000-0000-00009B0C0000}"/>
    <cellStyle name="Comma 2 3 3 2 5 3" xfId="3675" xr:uid="{00000000-0005-0000-0000-00009C0C0000}"/>
    <cellStyle name="Comma 2 3 3 2 6" xfId="3676" xr:uid="{00000000-0005-0000-0000-00009D0C0000}"/>
    <cellStyle name="Comma 2 3 3 2 6 2" xfId="3677" xr:uid="{00000000-0005-0000-0000-00009E0C0000}"/>
    <cellStyle name="Comma 2 3 3 2 7" xfId="3678" xr:uid="{00000000-0005-0000-0000-00009F0C0000}"/>
    <cellStyle name="Comma 2 3 3 2 7 2" xfId="3679" xr:uid="{00000000-0005-0000-0000-0000A00C0000}"/>
    <cellStyle name="Comma 2 3 3 2 8" xfId="3680" xr:uid="{00000000-0005-0000-0000-0000A10C0000}"/>
    <cellStyle name="Comma 2 3 3 3" xfId="3681" xr:uid="{00000000-0005-0000-0000-0000A20C0000}"/>
    <cellStyle name="Comma 2 3 3 3 2" xfId="3682" xr:uid="{00000000-0005-0000-0000-0000A30C0000}"/>
    <cellStyle name="Comma 2 3 3 3 2 2" xfId="3683" xr:uid="{00000000-0005-0000-0000-0000A40C0000}"/>
    <cellStyle name="Comma 2 3 3 3 2 2 2" xfId="3684" xr:uid="{00000000-0005-0000-0000-0000A50C0000}"/>
    <cellStyle name="Comma 2 3 3 3 2 2 2 2" xfId="3685" xr:uid="{00000000-0005-0000-0000-0000A60C0000}"/>
    <cellStyle name="Comma 2 3 3 3 2 2 3" xfId="3686" xr:uid="{00000000-0005-0000-0000-0000A70C0000}"/>
    <cellStyle name="Comma 2 3 3 3 2 3" xfId="3687" xr:uid="{00000000-0005-0000-0000-0000A80C0000}"/>
    <cellStyle name="Comma 2 3 3 3 2 3 2" xfId="3688" xr:uid="{00000000-0005-0000-0000-0000A90C0000}"/>
    <cellStyle name="Comma 2 3 3 3 2 3 2 2" xfId="3689" xr:uid="{00000000-0005-0000-0000-0000AA0C0000}"/>
    <cellStyle name="Comma 2 3 3 3 2 3 3" xfId="3690" xr:uid="{00000000-0005-0000-0000-0000AB0C0000}"/>
    <cellStyle name="Comma 2 3 3 3 2 4" xfId="3691" xr:uid="{00000000-0005-0000-0000-0000AC0C0000}"/>
    <cellStyle name="Comma 2 3 3 3 2 4 2" xfId="3692" xr:uid="{00000000-0005-0000-0000-0000AD0C0000}"/>
    <cellStyle name="Comma 2 3 3 3 2 5" xfId="3693" xr:uid="{00000000-0005-0000-0000-0000AE0C0000}"/>
    <cellStyle name="Comma 2 3 3 3 2 5 2" xfId="3694" xr:uid="{00000000-0005-0000-0000-0000AF0C0000}"/>
    <cellStyle name="Comma 2 3 3 3 2 6" xfId="3695" xr:uid="{00000000-0005-0000-0000-0000B00C0000}"/>
    <cellStyle name="Comma 2 3 3 3 3" xfId="3696" xr:uid="{00000000-0005-0000-0000-0000B10C0000}"/>
    <cellStyle name="Comma 2 3 3 3 3 2" xfId="3697" xr:uid="{00000000-0005-0000-0000-0000B20C0000}"/>
    <cellStyle name="Comma 2 3 3 3 3 2 2" xfId="3698" xr:uid="{00000000-0005-0000-0000-0000B30C0000}"/>
    <cellStyle name="Comma 2 3 3 3 3 3" xfId="3699" xr:uid="{00000000-0005-0000-0000-0000B40C0000}"/>
    <cellStyle name="Comma 2 3 3 3 4" xfId="3700" xr:uid="{00000000-0005-0000-0000-0000B50C0000}"/>
    <cellStyle name="Comma 2 3 3 3 4 2" xfId="3701" xr:uid="{00000000-0005-0000-0000-0000B60C0000}"/>
    <cellStyle name="Comma 2 3 3 3 4 2 2" xfId="3702" xr:uid="{00000000-0005-0000-0000-0000B70C0000}"/>
    <cellStyle name="Comma 2 3 3 3 4 3" xfId="3703" xr:uid="{00000000-0005-0000-0000-0000B80C0000}"/>
    <cellStyle name="Comma 2 3 3 3 5" xfId="3704" xr:uid="{00000000-0005-0000-0000-0000B90C0000}"/>
    <cellStyle name="Comma 2 3 3 3 5 2" xfId="3705" xr:uid="{00000000-0005-0000-0000-0000BA0C0000}"/>
    <cellStyle name="Comma 2 3 3 3 6" xfId="3706" xr:uid="{00000000-0005-0000-0000-0000BB0C0000}"/>
    <cellStyle name="Comma 2 3 3 3 6 2" xfId="3707" xr:uid="{00000000-0005-0000-0000-0000BC0C0000}"/>
    <cellStyle name="Comma 2 3 3 3 7" xfId="3708" xr:uid="{00000000-0005-0000-0000-0000BD0C0000}"/>
    <cellStyle name="Comma 2 3 3 4" xfId="3709" xr:uid="{00000000-0005-0000-0000-0000BE0C0000}"/>
    <cellStyle name="Comma 2 3 3 4 2" xfId="3710" xr:uid="{00000000-0005-0000-0000-0000BF0C0000}"/>
    <cellStyle name="Comma 2 3 3 4 2 2" xfId="3711" xr:uid="{00000000-0005-0000-0000-0000C00C0000}"/>
    <cellStyle name="Comma 2 3 3 4 2 2 2" xfId="3712" xr:uid="{00000000-0005-0000-0000-0000C10C0000}"/>
    <cellStyle name="Comma 2 3 3 4 2 2 2 2" xfId="3713" xr:uid="{00000000-0005-0000-0000-0000C20C0000}"/>
    <cellStyle name="Comma 2 3 3 4 2 2 3" xfId="3714" xr:uid="{00000000-0005-0000-0000-0000C30C0000}"/>
    <cellStyle name="Comma 2 3 3 4 2 3" xfId="3715" xr:uid="{00000000-0005-0000-0000-0000C40C0000}"/>
    <cellStyle name="Comma 2 3 3 4 2 3 2" xfId="3716" xr:uid="{00000000-0005-0000-0000-0000C50C0000}"/>
    <cellStyle name="Comma 2 3 3 4 2 3 2 2" xfId="3717" xr:uid="{00000000-0005-0000-0000-0000C60C0000}"/>
    <cellStyle name="Comma 2 3 3 4 2 3 3" xfId="3718" xr:uid="{00000000-0005-0000-0000-0000C70C0000}"/>
    <cellStyle name="Comma 2 3 3 4 2 4" xfId="3719" xr:uid="{00000000-0005-0000-0000-0000C80C0000}"/>
    <cellStyle name="Comma 2 3 3 4 2 4 2" xfId="3720" xr:uid="{00000000-0005-0000-0000-0000C90C0000}"/>
    <cellStyle name="Comma 2 3 3 4 2 5" xfId="3721" xr:uid="{00000000-0005-0000-0000-0000CA0C0000}"/>
    <cellStyle name="Comma 2 3 3 4 2 5 2" xfId="3722" xr:uid="{00000000-0005-0000-0000-0000CB0C0000}"/>
    <cellStyle name="Comma 2 3 3 4 2 6" xfId="3723" xr:uid="{00000000-0005-0000-0000-0000CC0C0000}"/>
    <cellStyle name="Comma 2 3 3 4 3" xfId="3724" xr:uid="{00000000-0005-0000-0000-0000CD0C0000}"/>
    <cellStyle name="Comma 2 3 3 4 3 2" xfId="3725" xr:uid="{00000000-0005-0000-0000-0000CE0C0000}"/>
    <cellStyle name="Comma 2 3 3 4 3 2 2" xfId="3726" xr:uid="{00000000-0005-0000-0000-0000CF0C0000}"/>
    <cellStyle name="Comma 2 3 3 4 3 3" xfId="3727" xr:uid="{00000000-0005-0000-0000-0000D00C0000}"/>
    <cellStyle name="Comma 2 3 3 4 4" xfId="3728" xr:uid="{00000000-0005-0000-0000-0000D10C0000}"/>
    <cellStyle name="Comma 2 3 3 4 4 2" xfId="3729" xr:uid="{00000000-0005-0000-0000-0000D20C0000}"/>
    <cellStyle name="Comma 2 3 3 4 4 2 2" xfId="3730" xr:uid="{00000000-0005-0000-0000-0000D30C0000}"/>
    <cellStyle name="Comma 2 3 3 4 4 3" xfId="3731" xr:uid="{00000000-0005-0000-0000-0000D40C0000}"/>
    <cellStyle name="Comma 2 3 3 4 5" xfId="3732" xr:uid="{00000000-0005-0000-0000-0000D50C0000}"/>
    <cellStyle name="Comma 2 3 3 4 5 2" xfId="3733" xr:uid="{00000000-0005-0000-0000-0000D60C0000}"/>
    <cellStyle name="Comma 2 3 3 4 6" xfId="3734" xr:uid="{00000000-0005-0000-0000-0000D70C0000}"/>
    <cellStyle name="Comma 2 3 3 4 6 2" xfId="3735" xr:uid="{00000000-0005-0000-0000-0000D80C0000}"/>
    <cellStyle name="Comma 2 3 3 4 7" xfId="3736" xr:uid="{00000000-0005-0000-0000-0000D90C0000}"/>
    <cellStyle name="Comma 2 3 3 5" xfId="3737" xr:uid="{00000000-0005-0000-0000-0000DA0C0000}"/>
    <cellStyle name="Comma 2 3 3 5 2" xfId="3738" xr:uid="{00000000-0005-0000-0000-0000DB0C0000}"/>
    <cellStyle name="Comma 2 3 3 5 2 2" xfId="3739" xr:uid="{00000000-0005-0000-0000-0000DC0C0000}"/>
    <cellStyle name="Comma 2 3 3 5 2 2 2" xfId="3740" xr:uid="{00000000-0005-0000-0000-0000DD0C0000}"/>
    <cellStyle name="Comma 2 3 3 5 2 3" xfId="3741" xr:uid="{00000000-0005-0000-0000-0000DE0C0000}"/>
    <cellStyle name="Comma 2 3 3 5 3" xfId="3742" xr:uid="{00000000-0005-0000-0000-0000DF0C0000}"/>
    <cellStyle name="Comma 2 3 3 5 3 2" xfId="3743" xr:uid="{00000000-0005-0000-0000-0000E00C0000}"/>
    <cellStyle name="Comma 2 3 3 5 3 2 2" xfId="3744" xr:uid="{00000000-0005-0000-0000-0000E10C0000}"/>
    <cellStyle name="Comma 2 3 3 5 3 3" xfId="3745" xr:uid="{00000000-0005-0000-0000-0000E20C0000}"/>
    <cellStyle name="Comma 2 3 3 5 4" xfId="3746" xr:uid="{00000000-0005-0000-0000-0000E30C0000}"/>
    <cellStyle name="Comma 2 3 3 5 4 2" xfId="3747" xr:uid="{00000000-0005-0000-0000-0000E40C0000}"/>
    <cellStyle name="Comma 2 3 3 5 5" xfId="3748" xr:uid="{00000000-0005-0000-0000-0000E50C0000}"/>
    <cellStyle name="Comma 2 3 3 5 5 2" xfId="3749" xr:uid="{00000000-0005-0000-0000-0000E60C0000}"/>
    <cellStyle name="Comma 2 3 3 5 6" xfId="3750" xr:uid="{00000000-0005-0000-0000-0000E70C0000}"/>
    <cellStyle name="Comma 2 3 3 6" xfId="3751" xr:uid="{00000000-0005-0000-0000-0000E80C0000}"/>
    <cellStyle name="Comma 2 3 3 6 2" xfId="3752" xr:uid="{00000000-0005-0000-0000-0000E90C0000}"/>
    <cellStyle name="Comma 2 3 3 6 2 2" xfId="3753" xr:uid="{00000000-0005-0000-0000-0000EA0C0000}"/>
    <cellStyle name="Comma 2 3 3 6 3" xfId="3754" xr:uid="{00000000-0005-0000-0000-0000EB0C0000}"/>
    <cellStyle name="Comma 2 3 3 7" xfId="3755" xr:uid="{00000000-0005-0000-0000-0000EC0C0000}"/>
    <cellStyle name="Comma 2 3 3 7 2" xfId="3756" xr:uid="{00000000-0005-0000-0000-0000ED0C0000}"/>
    <cellStyle name="Comma 2 3 3 7 2 2" xfId="3757" xr:uid="{00000000-0005-0000-0000-0000EE0C0000}"/>
    <cellStyle name="Comma 2 3 3 7 3" xfId="3758" xr:uid="{00000000-0005-0000-0000-0000EF0C0000}"/>
    <cellStyle name="Comma 2 3 3 8" xfId="3759" xr:uid="{00000000-0005-0000-0000-0000F00C0000}"/>
    <cellStyle name="Comma 2 3 3 8 2" xfId="3760" xr:uid="{00000000-0005-0000-0000-0000F10C0000}"/>
    <cellStyle name="Comma 2 3 3 9" xfId="3761" xr:uid="{00000000-0005-0000-0000-0000F20C0000}"/>
    <cellStyle name="Comma 2 3 3 9 2" xfId="3762" xr:uid="{00000000-0005-0000-0000-0000F30C0000}"/>
    <cellStyle name="Comma 2 3 4" xfId="3763" xr:uid="{00000000-0005-0000-0000-0000F40C0000}"/>
    <cellStyle name="Comma 2 3 4 2" xfId="3764" xr:uid="{00000000-0005-0000-0000-0000F50C0000}"/>
    <cellStyle name="Comma 2 3 4 2 2" xfId="3765" xr:uid="{00000000-0005-0000-0000-0000F60C0000}"/>
    <cellStyle name="Comma 2 3 4 2 2 2" xfId="3766" xr:uid="{00000000-0005-0000-0000-0000F70C0000}"/>
    <cellStyle name="Comma 2 3 4 2 2 2 2" xfId="3767" xr:uid="{00000000-0005-0000-0000-0000F80C0000}"/>
    <cellStyle name="Comma 2 3 4 2 2 2 2 2" xfId="3768" xr:uid="{00000000-0005-0000-0000-0000F90C0000}"/>
    <cellStyle name="Comma 2 3 4 2 2 2 3" xfId="3769" xr:uid="{00000000-0005-0000-0000-0000FA0C0000}"/>
    <cellStyle name="Comma 2 3 4 2 2 3" xfId="3770" xr:uid="{00000000-0005-0000-0000-0000FB0C0000}"/>
    <cellStyle name="Comma 2 3 4 2 2 3 2" xfId="3771" xr:uid="{00000000-0005-0000-0000-0000FC0C0000}"/>
    <cellStyle name="Comma 2 3 4 2 2 3 2 2" xfId="3772" xr:uid="{00000000-0005-0000-0000-0000FD0C0000}"/>
    <cellStyle name="Comma 2 3 4 2 2 3 3" xfId="3773" xr:uid="{00000000-0005-0000-0000-0000FE0C0000}"/>
    <cellStyle name="Comma 2 3 4 2 2 4" xfId="3774" xr:uid="{00000000-0005-0000-0000-0000FF0C0000}"/>
    <cellStyle name="Comma 2 3 4 2 2 4 2" xfId="3775" xr:uid="{00000000-0005-0000-0000-0000000D0000}"/>
    <cellStyle name="Comma 2 3 4 2 2 5" xfId="3776" xr:uid="{00000000-0005-0000-0000-0000010D0000}"/>
    <cellStyle name="Comma 2 3 4 2 2 5 2" xfId="3777" xr:uid="{00000000-0005-0000-0000-0000020D0000}"/>
    <cellStyle name="Comma 2 3 4 2 2 6" xfId="3778" xr:uid="{00000000-0005-0000-0000-0000030D0000}"/>
    <cellStyle name="Comma 2 3 4 2 3" xfId="3779" xr:uid="{00000000-0005-0000-0000-0000040D0000}"/>
    <cellStyle name="Comma 2 3 4 2 3 2" xfId="3780" xr:uid="{00000000-0005-0000-0000-0000050D0000}"/>
    <cellStyle name="Comma 2 3 4 2 3 2 2" xfId="3781" xr:uid="{00000000-0005-0000-0000-0000060D0000}"/>
    <cellStyle name="Comma 2 3 4 2 3 3" xfId="3782" xr:uid="{00000000-0005-0000-0000-0000070D0000}"/>
    <cellStyle name="Comma 2 3 4 2 4" xfId="3783" xr:uid="{00000000-0005-0000-0000-0000080D0000}"/>
    <cellStyle name="Comma 2 3 4 2 4 2" xfId="3784" xr:uid="{00000000-0005-0000-0000-0000090D0000}"/>
    <cellStyle name="Comma 2 3 4 2 4 2 2" xfId="3785" xr:uid="{00000000-0005-0000-0000-00000A0D0000}"/>
    <cellStyle name="Comma 2 3 4 2 4 3" xfId="3786" xr:uid="{00000000-0005-0000-0000-00000B0D0000}"/>
    <cellStyle name="Comma 2 3 4 2 5" xfId="3787" xr:uid="{00000000-0005-0000-0000-00000C0D0000}"/>
    <cellStyle name="Comma 2 3 4 2 5 2" xfId="3788" xr:uid="{00000000-0005-0000-0000-00000D0D0000}"/>
    <cellStyle name="Comma 2 3 4 2 6" xfId="3789" xr:uid="{00000000-0005-0000-0000-00000E0D0000}"/>
    <cellStyle name="Comma 2 3 4 2 6 2" xfId="3790" xr:uid="{00000000-0005-0000-0000-00000F0D0000}"/>
    <cellStyle name="Comma 2 3 4 2 7" xfId="3791" xr:uid="{00000000-0005-0000-0000-0000100D0000}"/>
    <cellStyle name="Comma 2 3 4 3" xfId="3792" xr:uid="{00000000-0005-0000-0000-0000110D0000}"/>
    <cellStyle name="Comma 2 3 4 3 2" xfId="3793" xr:uid="{00000000-0005-0000-0000-0000120D0000}"/>
    <cellStyle name="Comma 2 3 4 3 2 2" xfId="3794" xr:uid="{00000000-0005-0000-0000-0000130D0000}"/>
    <cellStyle name="Comma 2 3 4 3 2 2 2" xfId="3795" xr:uid="{00000000-0005-0000-0000-0000140D0000}"/>
    <cellStyle name="Comma 2 3 4 3 2 3" xfId="3796" xr:uid="{00000000-0005-0000-0000-0000150D0000}"/>
    <cellStyle name="Comma 2 3 4 3 3" xfId="3797" xr:uid="{00000000-0005-0000-0000-0000160D0000}"/>
    <cellStyle name="Comma 2 3 4 3 3 2" xfId="3798" xr:uid="{00000000-0005-0000-0000-0000170D0000}"/>
    <cellStyle name="Comma 2 3 4 3 3 2 2" xfId="3799" xr:uid="{00000000-0005-0000-0000-0000180D0000}"/>
    <cellStyle name="Comma 2 3 4 3 3 3" xfId="3800" xr:uid="{00000000-0005-0000-0000-0000190D0000}"/>
    <cellStyle name="Comma 2 3 4 3 4" xfId="3801" xr:uid="{00000000-0005-0000-0000-00001A0D0000}"/>
    <cellStyle name="Comma 2 3 4 3 4 2" xfId="3802" xr:uid="{00000000-0005-0000-0000-00001B0D0000}"/>
    <cellStyle name="Comma 2 3 4 3 5" xfId="3803" xr:uid="{00000000-0005-0000-0000-00001C0D0000}"/>
    <cellStyle name="Comma 2 3 4 3 5 2" xfId="3804" xr:uid="{00000000-0005-0000-0000-00001D0D0000}"/>
    <cellStyle name="Comma 2 3 4 3 6" xfId="3805" xr:uid="{00000000-0005-0000-0000-00001E0D0000}"/>
    <cellStyle name="Comma 2 3 4 4" xfId="3806" xr:uid="{00000000-0005-0000-0000-00001F0D0000}"/>
    <cellStyle name="Comma 2 3 4 4 2" xfId="3807" xr:uid="{00000000-0005-0000-0000-0000200D0000}"/>
    <cellStyle name="Comma 2 3 4 4 2 2" xfId="3808" xr:uid="{00000000-0005-0000-0000-0000210D0000}"/>
    <cellStyle name="Comma 2 3 4 4 3" xfId="3809" xr:uid="{00000000-0005-0000-0000-0000220D0000}"/>
    <cellStyle name="Comma 2 3 4 5" xfId="3810" xr:uid="{00000000-0005-0000-0000-0000230D0000}"/>
    <cellStyle name="Comma 2 3 4 5 2" xfId="3811" xr:uid="{00000000-0005-0000-0000-0000240D0000}"/>
    <cellStyle name="Comma 2 3 4 5 2 2" xfId="3812" xr:uid="{00000000-0005-0000-0000-0000250D0000}"/>
    <cellStyle name="Comma 2 3 4 5 3" xfId="3813" xr:uid="{00000000-0005-0000-0000-0000260D0000}"/>
    <cellStyle name="Comma 2 3 4 6" xfId="3814" xr:uid="{00000000-0005-0000-0000-0000270D0000}"/>
    <cellStyle name="Comma 2 3 4 6 2" xfId="3815" xr:uid="{00000000-0005-0000-0000-0000280D0000}"/>
    <cellStyle name="Comma 2 3 4 7" xfId="3816" xr:uid="{00000000-0005-0000-0000-0000290D0000}"/>
    <cellStyle name="Comma 2 3 4 7 2" xfId="3817" xr:uid="{00000000-0005-0000-0000-00002A0D0000}"/>
    <cellStyle name="Comma 2 3 4 8" xfId="3818" xr:uid="{00000000-0005-0000-0000-00002B0D0000}"/>
    <cellStyle name="Comma 2 3 5" xfId="3819" xr:uid="{00000000-0005-0000-0000-00002C0D0000}"/>
    <cellStyle name="Comma 2 3 5 2" xfId="3820" xr:uid="{00000000-0005-0000-0000-00002D0D0000}"/>
    <cellStyle name="Comma 2 3 5 2 2" xfId="3821" xr:uid="{00000000-0005-0000-0000-00002E0D0000}"/>
    <cellStyle name="Comma 2 3 5 2 2 2" xfId="3822" xr:uid="{00000000-0005-0000-0000-00002F0D0000}"/>
    <cellStyle name="Comma 2 3 5 2 2 2 2" xfId="3823" xr:uid="{00000000-0005-0000-0000-0000300D0000}"/>
    <cellStyle name="Comma 2 3 5 2 2 3" xfId="3824" xr:uid="{00000000-0005-0000-0000-0000310D0000}"/>
    <cellStyle name="Comma 2 3 5 2 3" xfId="3825" xr:uid="{00000000-0005-0000-0000-0000320D0000}"/>
    <cellStyle name="Comma 2 3 5 2 3 2" xfId="3826" xr:uid="{00000000-0005-0000-0000-0000330D0000}"/>
    <cellStyle name="Comma 2 3 5 2 3 2 2" xfId="3827" xr:uid="{00000000-0005-0000-0000-0000340D0000}"/>
    <cellStyle name="Comma 2 3 5 2 3 3" xfId="3828" xr:uid="{00000000-0005-0000-0000-0000350D0000}"/>
    <cellStyle name="Comma 2 3 5 2 4" xfId="3829" xr:uid="{00000000-0005-0000-0000-0000360D0000}"/>
    <cellStyle name="Comma 2 3 5 2 4 2" xfId="3830" xr:uid="{00000000-0005-0000-0000-0000370D0000}"/>
    <cellStyle name="Comma 2 3 5 2 5" xfId="3831" xr:uid="{00000000-0005-0000-0000-0000380D0000}"/>
    <cellStyle name="Comma 2 3 5 2 5 2" xfId="3832" xr:uid="{00000000-0005-0000-0000-0000390D0000}"/>
    <cellStyle name="Comma 2 3 5 2 6" xfId="3833" xr:uid="{00000000-0005-0000-0000-00003A0D0000}"/>
    <cellStyle name="Comma 2 3 5 3" xfId="3834" xr:uid="{00000000-0005-0000-0000-00003B0D0000}"/>
    <cellStyle name="Comma 2 3 5 3 2" xfId="3835" xr:uid="{00000000-0005-0000-0000-00003C0D0000}"/>
    <cellStyle name="Comma 2 3 5 3 2 2" xfId="3836" xr:uid="{00000000-0005-0000-0000-00003D0D0000}"/>
    <cellStyle name="Comma 2 3 5 3 3" xfId="3837" xr:uid="{00000000-0005-0000-0000-00003E0D0000}"/>
    <cellStyle name="Comma 2 3 5 4" xfId="3838" xr:uid="{00000000-0005-0000-0000-00003F0D0000}"/>
    <cellStyle name="Comma 2 3 5 4 2" xfId="3839" xr:uid="{00000000-0005-0000-0000-0000400D0000}"/>
    <cellStyle name="Comma 2 3 5 4 2 2" xfId="3840" xr:uid="{00000000-0005-0000-0000-0000410D0000}"/>
    <cellStyle name="Comma 2 3 5 4 3" xfId="3841" xr:uid="{00000000-0005-0000-0000-0000420D0000}"/>
    <cellStyle name="Comma 2 3 5 5" xfId="3842" xr:uid="{00000000-0005-0000-0000-0000430D0000}"/>
    <cellStyle name="Comma 2 3 5 5 2" xfId="3843" xr:uid="{00000000-0005-0000-0000-0000440D0000}"/>
    <cellStyle name="Comma 2 3 5 6" xfId="3844" xr:uid="{00000000-0005-0000-0000-0000450D0000}"/>
    <cellStyle name="Comma 2 3 5 6 2" xfId="3845" xr:uid="{00000000-0005-0000-0000-0000460D0000}"/>
    <cellStyle name="Comma 2 3 5 7" xfId="3846" xr:uid="{00000000-0005-0000-0000-0000470D0000}"/>
    <cellStyle name="Comma 2 3 6" xfId="3847" xr:uid="{00000000-0005-0000-0000-0000480D0000}"/>
    <cellStyle name="Comma 2 3 6 2" xfId="3848" xr:uid="{00000000-0005-0000-0000-0000490D0000}"/>
    <cellStyle name="Comma 2 3 6 2 2" xfId="3849" xr:uid="{00000000-0005-0000-0000-00004A0D0000}"/>
    <cellStyle name="Comma 2 3 6 2 2 2" xfId="3850" xr:uid="{00000000-0005-0000-0000-00004B0D0000}"/>
    <cellStyle name="Comma 2 3 6 2 2 2 2" xfId="3851" xr:uid="{00000000-0005-0000-0000-00004C0D0000}"/>
    <cellStyle name="Comma 2 3 6 2 2 3" xfId="3852" xr:uid="{00000000-0005-0000-0000-00004D0D0000}"/>
    <cellStyle name="Comma 2 3 6 2 3" xfId="3853" xr:uid="{00000000-0005-0000-0000-00004E0D0000}"/>
    <cellStyle name="Comma 2 3 6 2 3 2" xfId="3854" xr:uid="{00000000-0005-0000-0000-00004F0D0000}"/>
    <cellStyle name="Comma 2 3 6 2 3 2 2" xfId="3855" xr:uid="{00000000-0005-0000-0000-0000500D0000}"/>
    <cellStyle name="Comma 2 3 6 2 3 3" xfId="3856" xr:uid="{00000000-0005-0000-0000-0000510D0000}"/>
    <cellStyle name="Comma 2 3 6 2 4" xfId="3857" xr:uid="{00000000-0005-0000-0000-0000520D0000}"/>
    <cellStyle name="Comma 2 3 6 2 4 2" xfId="3858" xr:uid="{00000000-0005-0000-0000-0000530D0000}"/>
    <cellStyle name="Comma 2 3 6 2 5" xfId="3859" xr:uid="{00000000-0005-0000-0000-0000540D0000}"/>
    <cellStyle name="Comma 2 3 6 2 5 2" xfId="3860" xr:uid="{00000000-0005-0000-0000-0000550D0000}"/>
    <cellStyle name="Comma 2 3 6 2 6" xfId="3861" xr:uid="{00000000-0005-0000-0000-0000560D0000}"/>
    <cellStyle name="Comma 2 3 6 3" xfId="3862" xr:uid="{00000000-0005-0000-0000-0000570D0000}"/>
    <cellStyle name="Comma 2 3 6 3 2" xfId="3863" xr:uid="{00000000-0005-0000-0000-0000580D0000}"/>
    <cellStyle name="Comma 2 3 6 3 2 2" xfId="3864" xr:uid="{00000000-0005-0000-0000-0000590D0000}"/>
    <cellStyle name="Comma 2 3 6 3 3" xfId="3865" xr:uid="{00000000-0005-0000-0000-00005A0D0000}"/>
    <cellStyle name="Comma 2 3 6 4" xfId="3866" xr:uid="{00000000-0005-0000-0000-00005B0D0000}"/>
    <cellStyle name="Comma 2 3 6 4 2" xfId="3867" xr:uid="{00000000-0005-0000-0000-00005C0D0000}"/>
    <cellStyle name="Comma 2 3 6 4 2 2" xfId="3868" xr:uid="{00000000-0005-0000-0000-00005D0D0000}"/>
    <cellStyle name="Comma 2 3 6 4 3" xfId="3869" xr:uid="{00000000-0005-0000-0000-00005E0D0000}"/>
    <cellStyle name="Comma 2 3 6 5" xfId="3870" xr:uid="{00000000-0005-0000-0000-00005F0D0000}"/>
    <cellStyle name="Comma 2 3 6 5 2" xfId="3871" xr:uid="{00000000-0005-0000-0000-0000600D0000}"/>
    <cellStyle name="Comma 2 3 6 6" xfId="3872" xr:uid="{00000000-0005-0000-0000-0000610D0000}"/>
    <cellStyle name="Comma 2 3 6 6 2" xfId="3873" xr:uid="{00000000-0005-0000-0000-0000620D0000}"/>
    <cellStyle name="Comma 2 3 6 7" xfId="3874" xr:uid="{00000000-0005-0000-0000-0000630D0000}"/>
    <cellStyle name="Comma 2 3 7" xfId="3875" xr:uid="{00000000-0005-0000-0000-0000640D0000}"/>
    <cellStyle name="Comma 2 3 7 2" xfId="3876" xr:uid="{00000000-0005-0000-0000-0000650D0000}"/>
    <cellStyle name="Comma 2 3 7 2 2" xfId="3877" xr:uid="{00000000-0005-0000-0000-0000660D0000}"/>
    <cellStyle name="Comma 2 3 7 2 2 2" xfId="3878" xr:uid="{00000000-0005-0000-0000-0000670D0000}"/>
    <cellStyle name="Comma 2 3 7 2 3" xfId="3879" xr:uid="{00000000-0005-0000-0000-0000680D0000}"/>
    <cellStyle name="Comma 2 3 7 3" xfId="3880" xr:uid="{00000000-0005-0000-0000-0000690D0000}"/>
    <cellStyle name="Comma 2 3 7 3 2" xfId="3881" xr:uid="{00000000-0005-0000-0000-00006A0D0000}"/>
    <cellStyle name="Comma 2 3 7 3 2 2" xfId="3882" xr:uid="{00000000-0005-0000-0000-00006B0D0000}"/>
    <cellStyle name="Comma 2 3 7 3 3" xfId="3883" xr:uid="{00000000-0005-0000-0000-00006C0D0000}"/>
    <cellStyle name="Comma 2 3 7 4" xfId="3884" xr:uid="{00000000-0005-0000-0000-00006D0D0000}"/>
    <cellStyle name="Comma 2 3 7 4 2" xfId="3885" xr:uid="{00000000-0005-0000-0000-00006E0D0000}"/>
    <cellStyle name="Comma 2 3 7 5" xfId="3886" xr:uid="{00000000-0005-0000-0000-00006F0D0000}"/>
    <cellStyle name="Comma 2 3 7 5 2" xfId="3887" xr:uid="{00000000-0005-0000-0000-0000700D0000}"/>
    <cellStyle name="Comma 2 3 7 6" xfId="3888" xr:uid="{00000000-0005-0000-0000-0000710D0000}"/>
    <cellStyle name="Comma 2 4" xfId="3889" xr:uid="{00000000-0005-0000-0000-0000720D0000}"/>
    <cellStyle name="Comma 2 4 2" xfId="3890" xr:uid="{00000000-0005-0000-0000-0000730D0000}"/>
    <cellStyle name="Comma 2 4 2 10" xfId="3891" xr:uid="{00000000-0005-0000-0000-0000740D0000}"/>
    <cellStyle name="Comma 2 4 2 10 2" xfId="3892" xr:uid="{00000000-0005-0000-0000-0000750D0000}"/>
    <cellStyle name="Comma 2 4 2 11" xfId="3893" xr:uid="{00000000-0005-0000-0000-0000760D0000}"/>
    <cellStyle name="Comma 2 4 2 2" xfId="3894" xr:uid="{00000000-0005-0000-0000-0000770D0000}"/>
    <cellStyle name="Comma 2 4 2 2 10" xfId="3895" xr:uid="{00000000-0005-0000-0000-0000780D0000}"/>
    <cellStyle name="Comma 2 4 2 2 2" xfId="3896" xr:uid="{00000000-0005-0000-0000-0000790D0000}"/>
    <cellStyle name="Comma 2 4 2 2 2 2" xfId="3897" xr:uid="{00000000-0005-0000-0000-00007A0D0000}"/>
    <cellStyle name="Comma 2 4 2 2 2 2 2" xfId="3898" xr:uid="{00000000-0005-0000-0000-00007B0D0000}"/>
    <cellStyle name="Comma 2 4 2 2 2 2 2 2" xfId="3899" xr:uid="{00000000-0005-0000-0000-00007C0D0000}"/>
    <cellStyle name="Comma 2 4 2 2 2 2 2 2 2" xfId="3900" xr:uid="{00000000-0005-0000-0000-00007D0D0000}"/>
    <cellStyle name="Comma 2 4 2 2 2 2 2 2 2 2" xfId="3901" xr:uid="{00000000-0005-0000-0000-00007E0D0000}"/>
    <cellStyle name="Comma 2 4 2 2 2 2 2 2 3" xfId="3902" xr:uid="{00000000-0005-0000-0000-00007F0D0000}"/>
    <cellStyle name="Comma 2 4 2 2 2 2 2 3" xfId="3903" xr:uid="{00000000-0005-0000-0000-0000800D0000}"/>
    <cellStyle name="Comma 2 4 2 2 2 2 2 3 2" xfId="3904" xr:uid="{00000000-0005-0000-0000-0000810D0000}"/>
    <cellStyle name="Comma 2 4 2 2 2 2 2 3 2 2" xfId="3905" xr:uid="{00000000-0005-0000-0000-0000820D0000}"/>
    <cellStyle name="Comma 2 4 2 2 2 2 2 3 3" xfId="3906" xr:uid="{00000000-0005-0000-0000-0000830D0000}"/>
    <cellStyle name="Comma 2 4 2 2 2 2 2 4" xfId="3907" xr:uid="{00000000-0005-0000-0000-0000840D0000}"/>
    <cellStyle name="Comma 2 4 2 2 2 2 2 4 2" xfId="3908" xr:uid="{00000000-0005-0000-0000-0000850D0000}"/>
    <cellStyle name="Comma 2 4 2 2 2 2 2 5" xfId="3909" xr:uid="{00000000-0005-0000-0000-0000860D0000}"/>
    <cellStyle name="Comma 2 4 2 2 2 2 2 5 2" xfId="3910" xr:uid="{00000000-0005-0000-0000-0000870D0000}"/>
    <cellStyle name="Comma 2 4 2 2 2 2 2 6" xfId="3911" xr:uid="{00000000-0005-0000-0000-0000880D0000}"/>
    <cellStyle name="Comma 2 4 2 2 2 2 3" xfId="3912" xr:uid="{00000000-0005-0000-0000-0000890D0000}"/>
    <cellStyle name="Comma 2 4 2 2 2 2 3 2" xfId="3913" xr:uid="{00000000-0005-0000-0000-00008A0D0000}"/>
    <cellStyle name="Comma 2 4 2 2 2 2 3 2 2" xfId="3914" xr:uid="{00000000-0005-0000-0000-00008B0D0000}"/>
    <cellStyle name="Comma 2 4 2 2 2 2 3 3" xfId="3915" xr:uid="{00000000-0005-0000-0000-00008C0D0000}"/>
    <cellStyle name="Comma 2 4 2 2 2 2 4" xfId="3916" xr:uid="{00000000-0005-0000-0000-00008D0D0000}"/>
    <cellStyle name="Comma 2 4 2 2 2 2 4 2" xfId="3917" xr:uid="{00000000-0005-0000-0000-00008E0D0000}"/>
    <cellStyle name="Comma 2 4 2 2 2 2 4 2 2" xfId="3918" xr:uid="{00000000-0005-0000-0000-00008F0D0000}"/>
    <cellStyle name="Comma 2 4 2 2 2 2 4 3" xfId="3919" xr:uid="{00000000-0005-0000-0000-0000900D0000}"/>
    <cellStyle name="Comma 2 4 2 2 2 2 5" xfId="3920" xr:uid="{00000000-0005-0000-0000-0000910D0000}"/>
    <cellStyle name="Comma 2 4 2 2 2 2 5 2" xfId="3921" xr:uid="{00000000-0005-0000-0000-0000920D0000}"/>
    <cellStyle name="Comma 2 4 2 2 2 2 6" xfId="3922" xr:uid="{00000000-0005-0000-0000-0000930D0000}"/>
    <cellStyle name="Comma 2 4 2 2 2 2 6 2" xfId="3923" xr:uid="{00000000-0005-0000-0000-0000940D0000}"/>
    <cellStyle name="Comma 2 4 2 2 2 2 7" xfId="3924" xr:uid="{00000000-0005-0000-0000-0000950D0000}"/>
    <cellStyle name="Comma 2 4 2 2 2 3" xfId="3925" xr:uid="{00000000-0005-0000-0000-0000960D0000}"/>
    <cellStyle name="Comma 2 4 2 2 2 3 2" xfId="3926" xr:uid="{00000000-0005-0000-0000-0000970D0000}"/>
    <cellStyle name="Comma 2 4 2 2 2 3 2 2" xfId="3927" xr:uid="{00000000-0005-0000-0000-0000980D0000}"/>
    <cellStyle name="Comma 2 4 2 2 2 3 2 2 2" xfId="3928" xr:uid="{00000000-0005-0000-0000-0000990D0000}"/>
    <cellStyle name="Comma 2 4 2 2 2 3 2 3" xfId="3929" xr:uid="{00000000-0005-0000-0000-00009A0D0000}"/>
    <cellStyle name="Comma 2 4 2 2 2 3 3" xfId="3930" xr:uid="{00000000-0005-0000-0000-00009B0D0000}"/>
    <cellStyle name="Comma 2 4 2 2 2 3 3 2" xfId="3931" xr:uid="{00000000-0005-0000-0000-00009C0D0000}"/>
    <cellStyle name="Comma 2 4 2 2 2 3 3 2 2" xfId="3932" xr:uid="{00000000-0005-0000-0000-00009D0D0000}"/>
    <cellStyle name="Comma 2 4 2 2 2 3 3 3" xfId="3933" xr:uid="{00000000-0005-0000-0000-00009E0D0000}"/>
    <cellStyle name="Comma 2 4 2 2 2 3 4" xfId="3934" xr:uid="{00000000-0005-0000-0000-00009F0D0000}"/>
    <cellStyle name="Comma 2 4 2 2 2 3 4 2" xfId="3935" xr:uid="{00000000-0005-0000-0000-0000A00D0000}"/>
    <cellStyle name="Comma 2 4 2 2 2 3 5" xfId="3936" xr:uid="{00000000-0005-0000-0000-0000A10D0000}"/>
    <cellStyle name="Comma 2 4 2 2 2 3 5 2" xfId="3937" xr:uid="{00000000-0005-0000-0000-0000A20D0000}"/>
    <cellStyle name="Comma 2 4 2 2 2 3 6" xfId="3938" xr:uid="{00000000-0005-0000-0000-0000A30D0000}"/>
    <cellStyle name="Comma 2 4 2 2 2 4" xfId="3939" xr:uid="{00000000-0005-0000-0000-0000A40D0000}"/>
    <cellStyle name="Comma 2 4 2 2 2 4 2" xfId="3940" xr:uid="{00000000-0005-0000-0000-0000A50D0000}"/>
    <cellStyle name="Comma 2 4 2 2 2 4 2 2" xfId="3941" xr:uid="{00000000-0005-0000-0000-0000A60D0000}"/>
    <cellStyle name="Comma 2 4 2 2 2 4 3" xfId="3942" xr:uid="{00000000-0005-0000-0000-0000A70D0000}"/>
    <cellStyle name="Comma 2 4 2 2 2 5" xfId="3943" xr:uid="{00000000-0005-0000-0000-0000A80D0000}"/>
    <cellStyle name="Comma 2 4 2 2 2 5 2" xfId="3944" xr:uid="{00000000-0005-0000-0000-0000A90D0000}"/>
    <cellStyle name="Comma 2 4 2 2 2 5 2 2" xfId="3945" xr:uid="{00000000-0005-0000-0000-0000AA0D0000}"/>
    <cellStyle name="Comma 2 4 2 2 2 5 3" xfId="3946" xr:uid="{00000000-0005-0000-0000-0000AB0D0000}"/>
    <cellStyle name="Comma 2 4 2 2 2 6" xfId="3947" xr:uid="{00000000-0005-0000-0000-0000AC0D0000}"/>
    <cellStyle name="Comma 2 4 2 2 2 6 2" xfId="3948" xr:uid="{00000000-0005-0000-0000-0000AD0D0000}"/>
    <cellStyle name="Comma 2 4 2 2 2 7" xfId="3949" xr:uid="{00000000-0005-0000-0000-0000AE0D0000}"/>
    <cellStyle name="Comma 2 4 2 2 2 7 2" xfId="3950" xr:uid="{00000000-0005-0000-0000-0000AF0D0000}"/>
    <cellStyle name="Comma 2 4 2 2 2 8" xfId="3951" xr:uid="{00000000-0005-0000-0000-0000B00D0000}"/>
    <cellStyle name="Comma 2 4 2 2 3" xfId="3952" xr:uid="{00000000-0005-0000-0000-0000B10D0000}"/>
    <cellStyle name="Comma 2 4 2 2 3 2" xfId="3953" xr:uid="{00000000-0005-0000-0000-0000B20D0000}"/>
    <cellStyle name="Comma 2 4 2 2 3 2 2" xfId="3954" xr:uid="{00000000-0005-0000-0000-0000B30D0000}"/>
    <cellStyle name="Comma 2 4 2 2 3 2 2 2" xfId="3955" xr:uid="{00000000-0005-0000-0000-0000B40D0000}"/>
    <cellStyle name="Comma 2 4 2 2 3 2 2 2 2" xfId="3956" xr:uid="{00000000-0005-0000-0000-0000B50D0000}"/>
    <cellStyle name="Comma 2 4 2 2 3 2 2 3" xfId="3957" xr:uid="{00000000-0005-0000-0000-0000B60D0000}"/>
    <cellStyle name="Comma 2 4 2 2 3 2 3" xfId="3958" xr:uid="{00000000-0005-0000-0000-0000B70D0000}"/>
    <cellStyle name="Comma 2 4 2 2 3 2 3 2" xfId="3959" xr:uid="{00000000-0005-0000-0000-0000B80D0000}"/>
    <cellStyle name="Comma 2 4 2 2 3 2 3 2 2" xfId="3960" xr:uid="{00000000-0005-0000-0000-0000B90D0000}"/>
    <cellStyle name="Comma 2 4 2 2 3 2 3 3" xfId="3961" xr:uid="{00000000-0005-0000-0000-0000BA0D0000}"/>
    <cellStyle name="Comma 2 4 2 2 3 2 4" xfId="3962" xr:uid="{00000000-0005-0000-0000-0000BB0D0000}"/>
    <cellStyle name="Comma 2 4 2 2 3 2 4 2" xfId="3963" xr:uid="{00000000-0005-0000-0000-0000BC0D0000}"/>
    <cellStyle name="Comma 2 4 2 2 3 2 5" xfId="3964" xr:uid="{00000000-0005-0000-0000-0000BD0D0000}"/>
    <cellStyle name="Comma 2 4 2 2 3 2 5 2" xfId="3965" xr:uid="{00000000-0005-0000-0000-0000BE0D0000}"/>
    <cellStyle name="Comma 2 4 2 2 3 2 6" xfId="3966" xr:uid="{00000000-0005-0000-0000-0000BF0D0000}"/>
    <cellStyle name="Comma 2 4 2 2 3 3" xfId="3967" xr:uid="{00000000-0005-0000-0000-0000C00D0000}"/>
    <cellStyle name="Comma 2 4 2 2 3 3 2" xfId="3968" xr:uid="{00000000-0005-0000-0000-0000C10D0000}"/>
    <cellStyle name="Comma 2 4 2 2 3 3 2 2" xfId="3969" xr:uid="{00000000-0005-0000-0000-0000C20D0000}"/>
    <cellStyle name="Comma 2 4 2 2 3 3 3" xfId="3970" xr:uid="{00000000-0005-0000-0000-0000C30D0000}"/>
    <cellStyle name="Comma 2 4 2 2 3 4" xfId="3971" xr:uid="{00000000-0005-0000-0000-0000C40D0000}"/>
    <cellStyle name="Comma 2 4 2 2 3 4 2" xfId="3972" xr:uid="{00000000-0005-0000-0000-0000C50D0000}"/>
    <cellStyle name="Comma 2 4 2 2 3 4 2 2" xfId="3973" xr:uid="{00000000-0005-0000-0000-0000C60D0000}"/>
    <cellStyle name="Comma 2 4 2 2 3 4 3" xfId="3974" xr:uid="{00000000-0005-0000-0000-0000C70D0000}"/>
    <cellStyle name="Comma 2 4 2 2 3 5" xfId="3975" xr:uid="{00000000-0005-0000-0000-0000C80D0000}"/>
    <cellStyle name="Comma 2 4 2 2 3 5 2" xfId="3976" xr:uid="{00000000-0005-0000-0000-0000C90D0000}"/>
    <cellStyle name="Comma 2 4 2 2 3 6" xfId="3977" xr:uid="{00000000-0005-0000-0000-0000CA0D0000}"/>
    <cellStyle name="Comma 2 4 2 2 3 6 2" xfId="3978" xr:uid="{00000000-0005-0000-0000-0000CB0D0000}"/>
    <cellStyle name="Comma 2 4 2 2 3 7" xfId="3979" xr:uid="{00000000-0005-0000-0000-0000CC0D0000}"/>
    <cellStyle name="Comma 2 4 2 2 4" xfId="3980" xr:uid="{00000000-0005-0000-0000-0000CD0D0000}"/>
    <cellStyle name="Comma 2 4 2 2 4 2" xfId="3981" xr:uid="{00000000-0005-0000-0000-0000CE0D0000}"/>
    <cellStyle name="Comma 2 4 2 2 4 2 2" xfId="3982" xr:uid="{00000000-0005-0000-0000-0000CF0D0000}"/>
    <cellStyle name="Comma 2 4 2 2 4 2 2 2" xfId="3983" xr:uid="{00000000-0005-0000-0000-0000D00D0000}"/>
    <cellStyle name="Comma 2 4 2 2 4 2 2 2 2" xfId="3984" xr:uid="{00000000-0005-0000-0000-0000D10D0000}"/>
    <cellStyle name="Comma 2 4 2 2 4 2 2 3" xfId="3985" xr:uid="{00000000-0005-0000-0000-0000D20D0000}"/>
    <cellStyle name="Comma 2 4 2 2 4 2 3" xfId="3986" xr:uid="{00000000-0005-0000-0000-0000D30D0000}"/>
    <cellStyle name="Comma 2 4 2 2 4 2 3 2" xfId="3987" xr:uid="{00000000-0005-0000-0000-0000D40D0000}"/>
    <cellStyle name="Comma 2 4 2 2 4 2 3 2 2" xfId="3988" xr:uid="{00000000-0005-0000-0000-0000D50D0000}"/>
    <cellStyle name="Comma 2 4 2 2 4 2 3 3" xfId="3989" xr:uid="{00000000-0005-0000-0000-0000D60D0000}"/>
    <cellStyle name="Comma 2 4 2 2 4 2 4" xfId="3990" xr:uid="{00000000-0005-0000-0000-0000D70D0000}"/>
    <cellStyle name="Comma 2 4 2 2 4 2 4 2" xfId="3991" xr:uid="{00000000-0005-0000-0000-0000D80D0000}"/>
    <cellStyle name="Comma 2 4 2 2 4 2 5" xfId="3992" xr:uid="{00000000-0005-0000-0000-0000D90D0000}"/>
    <cellStyle name="Comma 2 4 2 2 4 2 5 2" xfId="3993" xr:uid="{00000000-0005-0000-0000-0000DA0D0000}"/>
    <cellStyle name="Comma 2 4 2 2 4 2 6" xfId="3994" xr:uid="{00000000-0005-0000-0000-0000DB0D0000}"/>
    <cellStyle name="Comma 2 4 2 2 4 3" xfId="3995" xr:uid="{00000000-0005-0000-0000-0000DC0D0000}"/>
    <cellStyle name="Comma 2 4 2 2 4 3 2" xfId="3996" xr:uid="{00000000-0005-0000-0000-0000DD0D0000}"/>
    <cellStyle name="Comma 2 4 2 2 4 3 2 2" xfId="3997" xr:uid="{00000000-0005-0000-0000-0000DE0D0000}"/>
    <cellStyle name="Comma 2 4 2 2 4 3 3" xfId="3998" xr:uid="{00000000-0005-0000-0000-0000DF0D0000}"/>
    <cellStyle name="Comma 2 4 2 2 4 4" xfId="3999" xr:uid="{00000000-0005-0000-0000-0000E00D0000}"/>
    <cellStyle name="Comma 2 4 2 2 4 4 2" xfId="4000" xr:uid="{00000000-0005-0000-0000-0000E10D0000}"/>
    <cellStyle name="Comma 2 4 2 2 4 4 2 2" xfId="4001" xr:uid="{00000000-0005-0000-0000-0000E20D0000}"/>
    <cellStyle name="Comma 2 4 2 2 4 4 3" xfId="4002" xr:uid="{00000000-0005-0000-0000-0000E30D0000}"/>
    <cellStyle name="Comma 2 4 2 2 4 5" xfId="4003" xr:uid="{00000000-0005-0000-0000-0000E40D0000}"/>
    <cellStyle name="Comma 2 4 2 2 4 5 2" xfId="4004" xr:uid="{00000000-0005-0000-0000-0000E50D0000}"/>
    <cellStyle name="Comma 2 4 2 2 4 6" xfId="4005" xr:uid="{00000000-0005-0000-0000-0000E60D0000}"/>
    <cellStyle name="Comma 2 4 2 2 4 6 2" xfId="4006" xr:uid="{00000000-0005-0000-0000-0000E70D0000}"/>
    <cellStyle name="Comma 2 4 2 2 4 7" xfId="4007" xr:uid="{00000000-0005-0000-0000-0000E80D0000}"/>
    <cellStyle name="Comma 2 4 2 2 5" xfId="4008" xr:uid="{00000000-0005-0000-0000-0000E90D0000}"/>
    <cellStyle name="Comma 2 4 2 2 5 2" xfId="4009" xr:uid="{00000000-0005-0000-0000-0000EA0D0000}"/>
    <cellStyle name="Comma 2 4 2 2 5 2 2" xfId="4010" xr:uid="{00000000-0005-0000-0000-0000EB0D0000}"/>
    <cellStyle name="Comma 2 4 2 2 5 2 2 2" xfId="4011" xr:uid="{00000000-0005-0000-0000-0000EC0D0000}"/>
    <cellStyle name="Comma 2 4 2 2 5 2 3" xfId="4012" xr:uid="{00000000-0005-0000-0000-0000ED0D0000}"/>
    <cellStyle name="Comma 2 4 2 2 5 3" xfId="4013" xr:uid="{00000000-0005-0000-0000-0000EE0D0000}"/>
    <cellStyle name="Comma 2 4 2 2 5 3 2" xfId="4014" xr:uid="{00000000-0005-0000-0000-0000EF0D0000}"/>
    <cellStyle name="Comma 2 4 2 2 5 3 2 2" xfId="4015" xr:uid="{00000000-0005-0000-0000-0000F00D0000}"/>
    <cellStyle name="Comma 2 4 2 2 5 3 3" xfId="4016" xr:uid="{00000000-0005-0000-0000-0000F10D0000}"/>
    <cellStyle name="Comma 2 4 2 2 5 4" xfId="4017" xr:uid="{00000000-0005-0000-0000-0000F20D0000}"/>
    <cellStyle name="Comma 2 4 2 2 5 4 2" xfId="4018" xr:uid="{00000000-0005-0000-0000-0000F30D0000}"/>
    <cellStyle name="Comma 2 4 2 2 5 5" xfId="4019" xr:uid="{00000000-0005-0000-0000-0000F40D0000}"/>
    <cellStyle name="Comma 2 4 2 2 5 5 2" xfId="4020" xr:uid="{00000000-0005-0000-0000-0000F50D0000}"/>
    <cellStyle name="Comma 2 4 2 2 5 6" xfId="4021" xr:uid="{00000000-0005-0000-0000-0000F60D0000}"/>
    <cellStyle name="Comma 2 4 2 2 6" xfId="4022" xr:uid="{00000000-0005-0000-0000-0000F70D0000}"/>
    <cellStyle name="Comma 2 4 2 2 6 2" xfId="4023" xr:uid="{00000000-0005-0000-0000-0000F80D0000}"/>
    <cellStyle name="Comma 2 4 2 2 6 2 2" xfId="4024" xr:uid="{00000000-0005-0000-0000-0000F90D0000}"/>
    <cellStyle name="Comma 2 4 2 2 6 3" xfId="4025" xr:uid="{00000000-0005-0000-0000-0000FA0D0000}"/>
    <cellStyle name="Comma 2 4 2 2 7" xfId="4026" xr:uid="{00000000-0005-0000-0000-0000FB0D0000}"/>
    <cellStyle name="Comma 2 4 2 2 7 2" xfId="4027" xr:uid="{00000000-0005-0000-0000-0000FC0D0000}"/>
    <cellStyle name="Comma 2 4 2 2 7 2 2" xfId="4028" xr:uid="{00000000-0005-0000-0000-0000FD0D0000}"/>
    <cellStyle name="Comma 2 4 2 2 7 3" xfId="4029" xr:uid="{00000000-0005-0000-0000-0000FE0D0000}"/>
    <cellStyle name="Comma 2 4 2 2 8" xfId="4030" xr:uid="{00000000-0005-0000-0000-0000FF0D0000}"/>
    <cellStyle name="Comma 2 4 2 2 8 2" xfId="4031" xr:uid="{00000000-0005-0000-0000-0000000E0000}"/>
    <cellStyle name="Comma 2 4 2 2 9" xfId="4032" xr:uid="{00000000-0005-0000-0000-0000010E0000}"/>
    <cellStyle name="Comma 2 4 2 2 9 2" xfId="4033" xr:uid="{00000000-0005-0000-0000-0000020E0000}"/>
    <cellStyle name="Comma 2 4 2 3" xfId="4034" xr:uid="{00000000-0005-0000-0000-0000030E0000}"/>
    <cellStyle name="Comma 2 4 2 3 2" xfId="4035" xr:uid="{00000000-0005-0000-0000-0000040E0000}"/>
    <cellStyle name="Comma 2 4 2 3 2 2" xfId="4036" xr:uid="{00000000-0005-0000-0000-0000050E0000}"/>
    <cellStyle name="Comma 2 4 2 3 2 2 2" xfId="4037" xr:uid="{00000000-0005-0000-0000-0000060E0000}"/>
    <cellStyle name="Comma 2 4 2 3 2 2 2 2" xfId="4038" xr:uid="{00000000-0005-0000-0000-0000070E0000}"/>
    <cellStyle name="Comma 2 4 2 3 2 2 2 2 2" xfId="4039" xr:uid="{00000000-0005-0000-0000-0000080E0000}"/>
    <cellStyle name="Comma 2 4 2 3 2 2 2 3" xfId="4040" xr:uid="{00000000-0005-0000-0000-0000090E0000}"/>
    <cellStyle name="Comma 2 4 2 3 2 2 3" xfId="4041" xr:uid="{00000000-0005-0000-0000-00000A0E0000}"/>
    <cellStyle name="Comma 2 4 2 3 2 2 3 2" xfId="4042" xr:uid="{00000000-0005-0000-0000-00000B0E0000}"/>
    <cellStyle name="Comma 2 4 2 3 2 2 3 2 2" xfId="4043" xr:uid="{00000000-0005-0000-0000-00000C0E0000}"/>
    <cellStyle name="Comma 2 4 2 3 2 2 3 3" xfId="4044" xr:uid="{00000000-0005-0000-0000-00000D0E0000}"/>
    <cellStyle name="Comma 2 4 2 3 2 2 4" xfId="4045" xr:uid="{00000000-0005-0000-0000-00000E0E0000}"/>
    <cellStyle name="Comma 2 4 2 3 2 2 4 2" xfId="4046" xr:uid="{00000000-0005-0000-0000-00000F0E0000}"/>
    <cellStyle name="Comma 2 4 2 3 2 2 5" xfId="4047" xr:uid="{00000000-0005-0000-0000-0000100E0000}"/>
    <cellStyle name="Comma 2 4 2 3 2 2 5 2" xfId="4048" xr:uid="{00000000-0005-0000-0000-0000110E0000}"/>
    <cellStyle name="Comma 2 4 2 3 2 2 6" xfId="4049" xr:uid="{00000000-0005-0000-0000-0000120E0000}"/>
    <cellStyle name="Comma 2 4 2 3 2 3" xfId="4050" xr:uid="{00000000-0005-0000-0000-0000130E0000}"/>
    <cellStyle name="Comma 2 4 2 3 2 3 2" xfId="4051" xr:uid="{00000000-0005-0000-0000-0000140E0000}"/>
    <cellStyle name="Comma 2 4 2 3 2 3 2 2" xfId="4052" xr:uid="{00000000-0005-0000-0000-0000150E0000}"/>
    <cellStyle name="Comma 2 4 2 3 2 3 3" xfId="4053" xr:uid="{00000000-0005-0000-0000-0000160E0000}"/>
    <cellStyle name="Comma 2 4 2 3 2 4" xfId="4054" xr:uid="{00000000-0005-0000-0000-0000170E0000}"/>
    <cellStyle name="Comma 2 4 2 3 2 4 2" xfId="4055" xr:uid="{00000000-0005-0000-0000-0000180E0000}"/>
    <cellStyle name="Comma 2 4 2 3 2 4 2 2" xfId="4056" xr:uid="{00000000-0005-0000-0000-0000190E0000}"/>
    <cellStyle name="Comma 2 4 2 3 2 4 3" xfId="4057" xr:uid="{00000000-0005-0000-0000-00001A0E0000}"/>
    <cellStyle name="Comma 2 4 2 3 2 5" xfId="4058" xr:uid="{00000000-0005-0000-0000-00001B0E0000}"/>
    <cellStyle name="Comma 2 4 2 3 2 5 2" xfId="4059" xr:uid="{00000000-0005-0000-0000-00001C0E0000}"/>
    <cellStyle name="Comma 2 4 2 3 2 6" xfId="4060" xr:uid="{00000000-0005-0000-0000-00001D0E0000}"/>
    <cellStyle name="Comma 2 4 2 3 2 6 2" xfId="4061" xr:uid="{00000000-0005-0000-0000-00001E0E0000}"/>
    <cellStyle name="Comma 2 4 2 3 2 7" xfId="4062" xr:uid="{00000000-0005-0000-0000-00001F0E0000}"/>
    <cellStyle name="Comma 2 4 2 3 3" xfId="4063" xr:uid="{00000000-0005-0000-0000-0000200E0000}"/>
    <cellStyle name="Comma 2 4 2 3 3 2" xfId="4064" xr:uid="{00000000-0005-0000-0000-0000210E0000}"/>
    <cellStyle name="Comma 2 4 2 3 3 2 2" xfId="4065" xr:uid="{00000000-0005-0000-0000-0000220E0000}"/>
    <cellStyle name="Comma 2 4 2 3 3 2 2 2" xfId="4066" xr:uid="{00000000-0005-0000-0000-0000230E0000}"/>
    <cellStyle name="Comma 2 4 2 3 3 2 3" xfId="4067" xr:uid="{00000000-0005-0000-0000-0000240E0000}"/>
    <cellStyle name="Comma 2 4 2 3 3 3" xfId="4068" xr:uid="{00000000-0005-0000-0000-0000250E0000}"/>
    <cellStyle name="Comma 2 4 2 3 3 3 2" xfId="4069" xr:uid="{00000000-0005-0000-0000-0000260E0000}"/>
    <cellStyle name="Comma 2 4 2 3 3 3 2 2" xfId="4070" xr:uid="{00000000-0005-0000-0000-0000270E0000}"/>
    <cellStyle name="Comma 2 4 2 3 3 3 3" xfId="4071" xr:uid="{00000000-0005-0000-0000-0000280E0000}"/>
    <cellStyle name="Comma 2 4 2 3 3 4" xfId="4072" xr:uid="{00000000-0005-0000-0000-0000290E0000}"/>
    <cellStyle name="Comma 2 4 2 3 3 4 2" xfId="4073" xr:uid="{00000000-0005-0000-0000-00002A0E0000}"/>
    <cellStyle name="Comma 2 4 2 3 3 5" xfId="4074" xr:uid="{00000000-0005-0000-0000-00002B0E0000}"/>
    <cellStyle name="Comma 2 4 2 3 3 5 2" xfId="4075" xr:uid="{00000000-0005-0000-0000-00002C0E0000}"/>
    <cellStyle name="Comma 2 4 2 3 3 6" xfId="4076" xr:uid="{00000000-0005-0000-0000-00002D0E0000}"/>
    <cellStyle name="Comma 2 4 2 3 4" xfId="4077" xr:uid="{00000000-0005-0000-0000-00002E0E0000}"/>
    <cellStyle name="Comma 2 4 2 3 4 2" xfId="4078" xr:uid="{00000000-0005-0000-0000-00002F0E0000}"/>
    <cellStyle name="Comma 2 4 2 3 4 2 2" xfId="4079" xr:uid="{00000000-0005-0000-0000-0000300E0000}"/>
    <cellStyle name="Comma 2 4 2 3 4 3" xfId="4080" xr:uid="{00000000-0005-0000-0000-0000310E0000}"/>
    <cellStyle name="Comma 2 4 2 3 5" xfId="4081" xr:uid="{00000000-0005-0000-0000-0000320E0000}"/>
    <cellStyle name="Comma 2 4 2 3 5 2" xfId="4082" xr:uid="{00000000-0005-0000-0000-0000330E0000}"/>
    <cellStyle name="Comma 2 4 2 3 5 2 2" xfId="4083" xr:uid="{00000000-0005-0000-0000-0000340E0000}"/>
    <cellStyle name="Comma 2 4 2 3 5 3" xfId="4084" xr:uid="{00000000-0005-0000-0000-0000350E0000}"/>
    <cellStyle name="Comma 2 4 2 3 6" xfId="4085" xr:uid="{00000000-0005-0000-0000-0000360E0000}"/>
    <cellStyle name="Comma 2 4 2 3 6 2" xfId="4086" xr:uid="{00000000-0005-0000-0000-0000370E0000}"/>
    <cellStyle name="Comma 2 4 2 3 7" xfId="4087" xr:uid="{00000000-0005-0000-0000-0000380E0000}"/>
    <cellStyle name="Comma 2 4 2 3 7 2" xfId="4088" xr:uid="{00000000-0005-0000-0000-0000390E0000}"/>
    <cellStyle name="Comma 2 4 2 3 8" xfId="4089" xr:uid="{00000000-0005-0000-0000-00003A0E0000}"/>
    <cellStyle name="Comma 2 4 2 4" xfId="4090" xr:uid="{00000000-0005-0000-0000-00003B0E0000}"/>
    <cellStyle name="Comma 2 4 2 4 2" xfId="4091" xr:uid="{00000000-0005-0000-0000-00003C0E0000}"/>
    <cellStyle name="Comma 2 4 2 4 2 2" xfId="4092" xr:uid="{00000000-0005-0000-0000-00003D0E0000}"/>
    <cellStyle name="Comma 2 4 2 4 2 2 2" xfId="4093" xr:uid="{00000000-0005-0000-0000-00003E0E0000}"/>
    <cellStyle name="Comma 2 4 2 4 2 2 2 2" xfId="4094" xr:uid="{00000000-0005-0000-0000-00003F0E0000}"/>
    <cellStyle name="Comma 2 4 2 4 2 2 3" xfId="4095" xr:uid="{00000000-0005-0000-0000-0000400E0000}"/>
    <cellStyle name="Comma 2 4 2 4 2 3" xfId="4096" xr:uid="{00000000-0005-0000-0000-0000410E0000}"/>
    <cellStyle name="Comma 2 4 2 4 2 3 2" xfId="4097" xr:uid="{00000000-0005-0000-0000-0000420E0000}"/>
    <cellStyle name="Comma 2 4 2 4 2 3 2 2" xfId="4098" xr:uid="{00000000-0005-0000-0000-0000430E0000}"/>
    <cellStyle name="Comma 2 4 2 4 2 3 3" xfId="4099" xr:uid="{00000000-0005-0000-0000-0000440E0000}"/>
    <cellStyle name="Comma 2 4 2 4 2 4" xfId="4100" xr:uid="{00000000-0005-0000-0000-0000450E0000}"/>
    <cellStyle name="Comma 2 4 2 4 2 4 2" xfId="4101" xr:uid="{00000000-0005-0000-0000-0000460E0000}"/>
    <cellStyle name="Comma 2 4 2 4 2 5" xfId="4102" xr:uid="{00000000-0005-0000-0000-0000470E0000}"/>
    <cellStyle name="Comma 2 4 2 4 2 5 2" xfId="4103" xr:uid="{00000000-0005-0000-0000-0000480E0000}"/>
    <cellStyle name="Comma 2 4 2 4 2 6" xfId="4104" xr:uid="{00000000-0005-0000-0000-0000490E0000}"/>
    <cellStyle name="Comma 2 4 2 4 3" xfId="4105" xr:uid="{00000000-0005-0000-0000-00004A0E0000}"/>
    <cellStyle name="Comma 2 4 2 4 3 2" xfId="4106" xr:uid="{00000000-0005-0000-0000-00004B0E0000}"/>
    <cellStyle name="Comma 2 4 2 4 3 2 2" xfId="4107" xr:uid="{00000000-0005-0000-0000-00004C0E0000}"/>
    <cellStyle name="Comma 2 4 2 4 3 3" xfId="4108" xr:uid="{00000000-0005-0000-0000-00004D0E0000}"/>
    <cellStyle name="Comma 2 4 2 4 4" xfId="4109" xr:uid="{00000000-0005-0000-0000-00004E0E0000}"/>
    <cellStyle name="Comma 2 4 2 4 4 2" xfId="4110" xr:uid="{00000000-0005-0000-0000-00004F0E0000}"/>
    <cellStyle name="Comma 2 4 2 4 4 2 2" xfId="4111" xr:uid="{00000000-0005-0000-0000-0000500E0000}"/>
    <cellStyle name="Comma 2 4 2 4 4 3" xfId="4112" xr:uid="{00000000-0005-0000-0000-0000510E0000}"/>
    <cellStyle name="Comma 2 4 2 4 5" xfId="4113" xr:uid="{00000000-0005-0000-0000-0000520E0000}"/>
    <cellStyle name="Comma 2 4 2 4 5 2" xfId="4114" xr:uid="{00000000-0005-0000-0000-0000530E0000}"/>
    <cellStyle name="Comma 2 4 2 4 6" xfId="4115" xr:uid="{00000000-0005-0000-0000-0000540E0000}"/>
    <cellStyle name="Comma 2 4 2 4 6 2" xfId="4116" xr:uid="{00000000-0005-0000-0000-0000550E0000}"/>
    <cellStyle name="Comma 2 4 2 4 7" xfId="4117" xr:uid="{00000000-0005-0000-0000-0000560E0000}"/>
    <cellStyle name="Comma 2 4 2 5" xfId="4118" xr:uid="{00000000-0005-0000-0000-0000570E0000}"/>
    <cellStyle name="Comma 2 4 2 5 2" xfId="4119" xr:uid="{00000000-0005-0000-0000-0000580E0000}"/>
    <cellStyle name="Comma 2 4 2 5 2 2" xfId="4120" xr:uid="{00000000-0005-0000-0000-0000590E0000}"/>
    <cellStyle name="Comma 2 4 2 5 2 2 2" xfId="4121" xr:uid="{00000000-0005-0000-0000-00005A0E0000}"/>
    <cellStyle name="Comma 2 4 2 5 2 2 2 2" xfId="4122" xr:uid="{00000000-0005-0000-0000-00005B0E0000}"/>
    <cellStyle name="Comma 2 4 2 5 2 2 3" xfId="4123" xr:uid="{00000000-0005-0000-0000-00005C0E0000}"/>
    <cellStyle name="Comma 2 4 2 5 2 3" xfId="4124" xr:uid="{00000000-0005-0000-0000-00005D0E0000}"/>
    <cellStyle name="Comma 2 4 2 5 2 3 2" xfId="4125" xr:uid="{00000000-0005-0000-0000-00005E0E0000}"/>
    <cellStyle name="Comma 2 4 2 5 2 3 2 2" xfId="4126" xr:uid="{00000000-0005-0000-0000-00005F0E0000}"/>
    <cellStyle name="Comma 2 4 2 5 2 3 3" xfId="4127" xr:uid="{00000000-0005-0000-0000-0000600E0000}"/>
    <cellStyle name="Comma 2 4 2 5 2 4" xfId="4128" xr:uid="{00000000-0005-0000-0000-0000610E0000}"/>
    <cellStyle name="Comma 2 4 2 5 2 4 2" xfId="4129" xr:uid="{00000000-0005-0000-0000-0000620E0000}"/>
    <cellStyle name="Comma 2 4 2 5 2 5" xfId="4130" xr:uid="{00000000-0005-0000-0000-0000630E0000}"/>
    <cellStyle name="Comma 2 4 2 5 2 5 2" xfId="4131" xr:uid="{00000000-0005-0000-0000-0000640E0000}"/>
    <cellStyle name="Comma 2 4 2 5 2 6" xfId="4132" xr:uid="{00000000-0005-0000-0000-0000650E0000}"/>
    <cellStyle name="Comma 2 4 2 5 3" xfId="4133" xr:uid="{00000000-0005-0000-0000-0000660E0000}"/>
    <cellStyle name="Comma 2 4 2 5 3 2" xfId="4134" xr:uid="{00000000-0005-0000-0000-0000670E0000}"/>
    <cellStyle name="Comma 2 4 2 5 3 2 2" xfId="4135" xr:uid="{00000000-0005-0000-0000-0000680E0000}"/>
    <cellStyle name="Comma 2 4 2 5 3 3" xfId="4136" xr:uid="{00000000-0005-0000-0000-0000690E0000}"/>
    <cellStyle name="Comma 2 4 2 5 4" xfId="4137" xr:uid="{00000000-0005-0000-0000-00006A0E0000}"/>
    <cellStyle name="Comma 2 4 2 5 4 2" xfId="4138" xr:uid="{00000000-0005-0000-0000-00006B0E0000}"/>
    <cellStyle name="Comma 2 4 2 5 4 2 2" xfId="4139" xr:uid="{00000000-0005-0000-0000-00006C0E0000}"/>
    <cellStyle name="Comma 2 4 2 5 4 3" xfId="4140" xr:uid="{00000000-0005-0000-0000-00006D0E0000}"/>
    <cellStyle name="Comma 2 4 2 5 5" xfId="4141" xr:uid="{00000000-0005-0000-0000-00006E0E0000}"/>
    <cellStyle name="Comma 2 4 2 5 5 2" xfId="4142" xr:uid="{00000000-0005-0000-0000-00006F0E0000}"/>
    <cellStyle name="Comma 2 4 2 5 6" xfId="4143" xr:uid="{00000000-0005-0000-0000-0000700E0000}"/>
    <cellStyle name="Comma 2 4 2 5 6 2" xfId="4144" xr:uid="{00000000-0005-0000-0000-0000710E0000}"/>
    <cellStyle name="Comma 2 4 2 5 7" xfId="4145" xr:uid="{00000000-0005-0000-0000-0000720E0000}"/>
    <cellStyle name="Comma 2 4 2 6" xfId="4146" xr:uid="{00000000-0005-0000-0000-0000730E0000}"/>
    <cellStyle name="Comma 2 4 2 6 2" xfId="4147" xr:uid="{00000000-0005-0000-0000-0000740E0000}"/>
    <cellStyle name="Comma 2 4 2 6 2 2" xfId="4148" xr:uid="{00000000-0005-0000-0000-0000750E0000}"/>
    <cellStyle name="Comma 2 4 2 6 2 2 2" xfId="4149" xr:uid="{00000000-0005-0000-0000-0000760E0000}"/>
    <cellStyle name="Comma 2 4 2 6 2 3" xfId="4150" xr:uid="{00000000-0005-0000-0000-0000770E0000}"/>
    <cellStyle name="Comma 2 4 2 6 3" xfId="4151" xr:uid="{00000000-0005-0000-0000-0000780E0000}"/>
    <cellStyle name="Comma 2 4 2 6 3 2" xfId="4152" xr:uid="{00000000-0005-0000-0000-0000790E0000}"/>
    <cellStyle name="Comma 2 4 2 6 3 2 2" xfId="4153" xr:uid="{00000000-0005-0000-0000-00007A0E0000}"/>
    <cellStyle name="Comma 2 4 2 6 3 3" xfId="4154" xr:uid="{00000000-0005-0000-0000-00007B0E0000}"/>
    <cellStyle name="Comma 2 4 2 6 4" xfId="4155" xr:uid="{00000000-0005-0000-0000-00007C0E0000}"/>
    <cellStyle name="Comma 2 4 2 6 4 2" xfId="4156" xr:uid="{00000000-0005-0000-0000-00007D0E0000}"/>
    <cellStyle name="Comma 2 4 2 6 5" xfId="4157" xr:uid="{00000000-0005-0000-0000-00007E0E0000}"/>
    <cellStyle name="Comma 2 4 2 6 5 2" xfId="4158" xr:uid="{00000000-0005-0000-0000-00007F0E0000}"/>
    <cellStyle name="Comma 2 4 2 6 6" xfId="4159" xr:uid="{00000000-0005-0000-0000-0000800E0000}"/>
    <cellStyle name="Comma 2 4 2 7" xfId="4160" xr:uid="{00000000-0005-0000-0000-0000810E0000}"/>
    <cellStyle name="Comma 2 4 2 7 2" xfId="4161" xr:uid="{00000000-0005-0000-0000-0000820E0000}"/>
    <cellStyle name="Comma 2 4 2 7 2 2" xfId="4162" xr:uid="{00000000-0005-0000-0000-0000830E0000}"/>
    <cellStyle name="Comma 2 4 2 7 3" xfId="4163" xr:uid="{00000000-0005-0000-0000-0000840E0000}"/>
    <cellStyle name="Comma 2 4 2 8" xfId="4164" xr:uid="{00000000-0005-0000-0000-0000850E0000}"/>
    <cellStyle name="Comma 2 4 2 8 2" xfId="4165" xr:uid="{00000000-0005-0000-0000-0000860E0000}"/>
    <cellStyle name="Comma 2 4 2 8 2 2" xfId="4166" xr:uid="{00000000-0005-0000-0000-0000870E0000}"/>
    <cellStyle name="Comma 2 4 2 8 3" xfId="4167" xr:uid="{00000000-0005-0000-0000-0000880E0000}"/>
    <cellStyle name="Comma 2 4 2 9" xfId="4168" xr:uid="{00000000-0005-0000-0000-0000890E0000}"/>
    <cellStyle name="Comma 2 4 2 9 2" xfId="4169" xr:uid="{00000000-0005-0000-0000-00008A0E0000}"/>
    <cellStyle name="Comma 2 4 3" xfId="4170" xr:uid="{00000000-0005-0000-0000-00008B0E0000}"/>
    <cellStyle name="Comma 2 4 3 10" xfId="4171" xr:uid="{00000000-0005-0000-0000-00008C0E0000}"/>
    <cellStyle name="Comma 2 4 3 2" xfId="4172" xr:uid="{00000000-0005-0000-0000-00008D0E0000}"/>
    <cellStyle name="Comma 2 4 3 2 2" xfId="4173" xr:uid="{00000000-0005-0000-0000-00008E0E0000}"/>
    <cellStyle name="Comma 2 4 3 2 2 2" xfId="4174" xr:uid="{00000000-0005-0000-0000-00008F0E0000}"/>
    <cellStyle name="Comma 2 4 3 2 2 2 2" xfId="4175" xr:uid="{00000000-0005-0000-0000-0000900E0000}"/>
    <cellStyle name="Comma 2 4 3 2 2 2 2 2" xfId="4176" xr:uid="{00000000-0005-0000-0000-0000910E0000}"/>
    <cellStyle name="Comma 2 4 3 2 2 2 2 2 2" xfId="4177" xr:uid="{00000000-0005-0000-0000-0000920E0000}"/>
    <cellStyle name="Comma 2 4 3 2 2 2 2 3" xfId="4178" xr:uid="{00000000-0005-0000-0000-0000930E0000}"/>
    <cellStyle name="Comma 2 4 3 2 2 2 3" xfId="4179" xr:uid="{00000000-0005-0000-0000-0000940E0000}"/>
    <cellStyle name="Comma 2 4 3 2 2 2 3 2" xfId="4180" xr:uid="{00000000-0005-0000-0000-0000950E0000}"/>
    <cellStyle name="Comma 2 4 3 2 2 2 3 2 2" xfId="4181" xr:uid="{00000000-0005-0000-0000-0000960E0000}"/>
    <cellStyle name="Comma 2 4 3 2 2 2 3 3" xfId="4182" xr:uid="{00000000-0005-0000-0000-0000970E0000}"/>
    <cellStyle name="Comma 2 4 3 2 2 2 4" xfId="4183" xr:uid="{00000000-0005-0000-0000-0000980E0000}"/>
    <cellStyle name="Comma 2 4 3 2 2 2 4 2" xfId="4184" xr:uid="{00000000-0005-0000-0000-0000990E0000}"/>
    <cellStyle name="Comma 2 4 3 2 2 2 5" xfId="4185" xr:uid="{00000000-0005-0000-0000-00009A0E0000}"/>
    <cellStyle name="Comma 2 4 3 2 2 2 5 2" xfId="4186" xr:uid="{00000000-0005-0000-0000-00009B0E0000}"/>
    <cellStyle name="Comma 2 4 3 2 2 2 6" xfId="4187" xr:uid="{00000000-0005-0000-0000-00009C0E0000}"/>
    <cellStyle name="Comma 2 4 3 2 2 3" xfId="4188" xr:uid="{00000000-0005-0000-0000-00009D0E0000}"/>
    <cellStyle name="Comma 2 4 3 2 2 3 2" xfId="4189" xr:uid="{00000000-0005-0000-0000-00009E0E0000}"/>
    <cellStyle name="Comma 2 4 3 2 2 3 2 2" xfId="4190" xr:uid="{00000000-0005-0000-0000-00009F0E0000}"/>
    <cellStyle name="Comma 2 4 3 2 2 3 3" xfId="4191" xr:uid="{00000000-0005-0000-0000-0000A00E0000}"/>
    <cellStyle name="Comma 2 4 3 2 2 4" xfId="4192" xr:uid="{00000000-0005-0000-0000-0000A10E0000}"/>
    <cellStyle name="Comma 2 4 3 2 2 4 2" xfId="4193" xr:uid="{00000000-0005-0000-0000-0000A20E0000}"/>
    <cellStyle name="Comma 2 4 3 2 2 4 2 2" xfId="4194" xr:uid="{00000000-0005-0000-0000-0000A30E0000}"/>
    <cellStyle name="Comma 2 4 3 2 2 4 3" xfId="4195" xr:uid="{00000000-0005-0000-0000-0000A40E0000}"/>
    <cellStyle name="Comma 2 4 3 2 2 5" xfId="4196" xr:uid="{00000000-0005-0000-0000-0000A50E0000}"/>
    <cellStyle name="Comma 2 4 3 2 2 5 2" xfId="4197" xr:uid="{00000000-0005-0000-0000-0000A60E0000}"/>
    <cellStyle name="Comma 2 4 3 2 2 6" xfId="4198" xr:uid="{00000000-0005-0000-0000-0000A70E0000}"/>
    <cellStyle name="Comma 2 4 3 2 2 6 2" xfId="4199" xr:uid="{00000000-0005-0000-0000-0000A80E0000}"/>
    <cellStyle name="Comma 2 4 3 2 2 7" xfId="4200" xr:uid="{00000000-0005-0000-0000-0000A90E0000}"/>
    <cellStyle name="Comma 2 4 3 2 3" xfId="4201" xr:uid="{00000000-0005-0000-0000-0000AA0E0000}"/>
    <cellStyle name="Comma 2 4 3 2 3 2" xfId="4202" xr:uid="{00000000-0005-0000-0000-0000AB0E0000}"/>
    <cellStyle name="Comma 2 4 3 2 3 2 2" xfId="4203" xr:uid="{00000000-0005-0000-0000-0000AC0E0000}"/>
    <cellStyle name="Comma 2 4 3 2 3 2 2 2" xfId="4204" xr:uid="{00000000-0005-0000-0000-0000AD0E0000}"/>
    <cellStyle name="Comma 2 4 3 2 3 2 3" xfId="4205" xr:uid="{00000000-0005-0000-0000-0000AE0E0000}"/>
    <cellStyle name="Comma 2 4 3 2 3 3" xfId="4206" xr:uid="{00000000-0005-0000-0000-0000AF0E0000}"/>
    <cellStyle name="Comma 2 4 3 2 3 3 2" xfId="4207" xr:uid="{00000000-0005-0000-0000-0000B00E0000}"/>
    <cellStyle name="Comma 2 4 3 2 3 3 2 2" xfId="4208" xr:uid="{00000000-0005-0000-0000-0000B10E0000}"/>
    <cellStyle name="Comma 2 4 3 2 3 3 3" xfId="4209" xr:uid="{00000000-0005-0000-0000-0000B20E0000}"/>
    <cellStyle name="Comma 2 4 3 2 3 4" xfId="4210" xr:uid="{00000000-0005-0000-0000-0000B30E0000}"/>
    <cellStyle name="Comma 2 4 3 2 3 4 2" xfId="4211" xr:uid="{00000000-0005-0000-0000-0000B40E0000}"/>
    <cellStyle name="Comma 2 4 3 2 3 5" xfId="4212" xr:uid="{00000000-0005-0000-0000-0000B50E0000}"/>
    <cellStyle name="Comma 2 4 3 2 3 5 2" xfId="4213" xr:uid="{00000000-0005-0000-0000-0000B60E0000}"/>
    <cellStyle name="Comma 2 4 3 2 3 6" xfId="4214" xr:uid="{00000000-0005-0000-0000-0000B70E0000}"/>
    <cellStyle name="Comma 2 4 3 2 4" xfId="4215" xr:uid="{00000000-0005-0000-0000-0000B80E0000}"/>
    <cellStyle name="Comma 2 4 3 2 4 2" xfId="4216" xr:uid="{00000000-0005-0000-0000-0000B90E0000}"/>
    <cellStyle name="Comma 2 4 3 2 4 2 2" xfId="4217" xr:uid="{00000000-0005-0000-0000-0000BA0E0000}"/>
    <cellStyle name="Comma 2 4 3 2 4 3" xfId="4218" xr:uid="{00000000-0005-0000-0000-0000BB0E0000}"/>
    <cellStyle name="Comma 2 4 3 2 5" xfId="4219" xr:uid="{00000000-0005-0000-0000-0000BC0E0000}"/>
    <cellStyle name="Comma 2 4 3 2 5 2" xfId="4220" xr:uid="{00000000-0005-0000-0000-0000BD0E0000}"/>
    <cellStyle name="Comma 2 4 3 2 5 2 2" xfId="4221" xr:uid="{00000000-0005-0000-0000-0000BE0E0000}"/>
    <cellStyle name="Comma 2 4 3 2 5 3" xfId="4222" xr:uid="{00000000-0005-0000-0000-0000BF0E0000}"/>
    <cellStyle name="Comma 2 4 3 2 6" xfId="4223" xr:uid="{00000000-0005-0000-0000-0000C00E0000}"/>
    <cellStyle name="Comma 2 4 3 2 6 2" xfId="4224" xr:uid="{00000000-0005-0000-0000-0000C10E0000}"/>
    <cellStyle name="Comma 2 4 3 2 7" xfId="4225" xr:uid="{00000000-0005-0000-0000-0000C20E0000}"/>
    <cellStyle name="Comma 2 4 3 2 7 2" xfId="4226" xr:uid="{00000000-0005-0000-0000-0000C30E0000}"/>
    <cellStyle name="Comma 2 4 3 2 8" xfId="4227" xr:uid="{00000000-0005-0000-0000-0000C40E0000}"/>
    <cellStyle name="Comma 2 4 3 3" xfId="4228" xr:uid="{00000000-0005-0000-0000-0000C50E0000}"/>
    <cellStyle name="Comma 2 4 3 3 2" xfId="4229" xr:uid="{00000000-0005-0000-0000-0000C60E0000}"/>
    <cellStyle name="Comma 2 4 3 3 2 2" xfId="4230" xr:uid="{00000000-0005-0000-0000-0000C70E0000}"/>
    <cellStyle name="Comma 2 4 3 3 2 2 2" xfId="4231" xr:uid="{00000000-0005-0000-0000-0000C80E0000}"/>
    <cellStyle name="Comma 2 4 3 3 2 2 2 2" xfId="4232" xr:uid="{00000000-0005-0000-0000-0000C90E0000}"/>
    <cellStyle name="Comma 2 4 3 3 2 2 3" xfId="4233" xr:uid="{00000000-0005-0000-0000-0000CA0E0000}"/>
    <cellStyle name="Comma 2 4 3 3 2 3" xfId="4234" xr:uid="{00000000-0005-0000-0000-0000CB0E0000}"/>
    <cellStyle name="Comma 2 4 3 3 2 3 2" xfId="4235" xr:uid="{00000000-0005-0000-0000-0000CC0E0000}"/>
    <cellStyle name="Comma 2 4 3 3 2 3 2 2" xfId="4236" xr:uid="{00000000-0005-0000-0000-0000CD0E0000}"/>
    <cellStyle name="Comma 2 4 3 3 2 3 3" xfId="4237" xr:uid="{00000000-0005-0000-0000-0000CE0E0000}"/>
    <cellStyle name="Comma 2 4 3 3 2 4" xfId="4238" xr:uid="{00000000-0005-0000-0000-0000CF0E0000}"/>
    <cellStyle name="Comma 2 4 3 3 2 4 2" xfId="4239" xr:uid="{00000000-0005-0000-0000-0000D00E0000}"/>
    <cellStyle name="Comma 2 4 3 3 2 5" xfId="4240" xr:uid="{00000000-0005-0000-0000-0000D10E0000}"/>
    <cellStyle name="Comma 2 4 3 3 2 5 2" xfId="4241" xr:uid="{00000000-0005-0000-0000-0000D20E0000}"/>
    <cellStyle name="Comma 2 4 3 3 2 6" xfId="4242" xr:uid="{00000000-0005-0000-0000-0000D30E0000}"/>
    <cellStyle name="Comma 2 4 3 3 3" xfId="4243" xr:uid="{00000000-0005-0000-0000-0000D40E0000}"/>
    <cellStyle name="Comma 2 4 3 3 3 2" xfId="4244" xr:uid="{00000000-0005-0000-0000-0000D50E0000}"/>
    <cellStyle name="Comma 2 4 3 3 3 2 2" xfId="4245" xr:uid="{00000000-0005-0000-0000-0000D60E0000}"/>
    <cellStyle name="Comma 2 4 3 3 3 3" xfId="4246" xr:uid="{00000000-0005-0000-0000-0000D70E0000}"/>
    <cellStyle name="Comma 2 4 3 3 4" xfId="4247" xr:uid="{00000000-0005-0000-0000-0000D80E0000}"/>
    <cellStyle name="Comma 2 4 3 3 4 2" xfId="4248" xr:uid="{00000000-0005-0000-0000-0000D90E0000}"/>
    <cellStyle name="Comma 2 4 3 3 4 2 2" xfId="4249" xr:uid="{00000000-0005-0000-0000-0000DA0E0000}"/>
    <cellStyle name="Comma 2 4 3 3 4 3" xfId="4250" xr:uid="{00000000-0005-0000-0000-0000DB0E0000}"/>
    <cellStyle name="Comma 2 4 3 3 5" xfId="4251" xr:uid="{00000000-0005-0000-0000-0000DC0E0000}"/>
    <cellStyle name="Comma 2 4 3 3 5 2" xfId="4252" xr:uid="{00000000-0005-0000-0000-0000DD0E0000}"/>
    <cellStyle name="Comma 2 4 3 3 6" xfId="4253" xr:uid="{00000000-0005-0000-0000-0000DE0E0000}"/>
    <cellStyle name="Comma 2 4 3 3 6 2" xfId="4254" xr:uid="{00000000-0005-0000-0000-0000DF0E0000}"/>
    <cellStyle name="Comma 2 4 3 3 7" xfId="4255" xr:uid="{00000000-0005-0000-0000-0000E00E0000}"/>
    <cellStyle name="Comma 2 4 3 4" xfId="4256" xr:uid="{00000000-0005-0000-0000-0000E10E0000}"/>
    <cellStyle name="Comma 2 4 3 4 2" xfId="4257" xr:uid="{00000000-0005-0000-0000-0000E20E0000}"/>
    <cellStyle name="Comma 2 4 3 4 2 2" xfId="4258" xr:uid="{00000000-0005-0000-0000-0000E30E0000}"/>
    <cellStyle name="Comma 2 4 3 4 2 2 2" xfId="4259" xr:uid="{00000000-0005-0000-0000-0000E40E0000}"/>
    <cellStyle name="Comma 2 4 3 4 2 2 2 2" xfId="4260" xr:uid="{00000000-0005-0000-0000-0000E50E0000}"/>
    <cellStyle name="Comma 2 4 3 4 2 2 3" xfId="4261" xr:uid="{00000000-0005-0000-0000-0000E60E0000}"/>
    <cellStyle name="Comma 2 4 3 4 2 3" xfId="4262" xr:uid="{00000000-0005-0000-0000-0000E70E0000}"/>
    <cellStyle name="Comma 2 4 3 4 2 3 2" xfId="4263" xr:uid="{00000000-0005-0000-0000-0000E80E0000}"/>
    <cellStyle name="Comma 2 4 3 4 2 3 2 2" xfId="4264" xr:uid="{00000000-0005-0000-0000-0000E90E0000}"/>
    <cellStyle name="Comma 2 4 3 4 2 3 3" xfId="4265" xr:uid="{00000000-0005-0000-0000-0000EA0E0000}"/>
    <cellStyle name="Comma 2 4 3 4 2 4" xfId="4266" xr:uid="{00000000-0005-0000-0000-0000EB0E0000}"/>
    <cellStyle name="Comma 2 4 3 4 2 4 2" xfId="4267" xr:uid="{00000000-0005-0000-0000-0000EC0E0000}"/>
    <cellStyle name="Comma 2 4 3 4 2 5" xfId="4268" xr:uid="{00000000-0005-0000-0000-0000ED0E0000}"/>
    <cellStyle name="Comma 2 4 3 4 2 5 2" xfId="4269" xr:uid="{00000000-0005-0000-0000-0000EE0E0000}"/>
    <cellStyle name="Comma 2 4 3 4 2 6" xfId="4270" xr:uid="{00000000-0005-0000-0000-0000EF0E0000}"/>
    <cellStyle name="Comma 2 4 3 4 3" xfId="4271" xr:uid="{00000000-0005-0000-0000-0000F00E0000}"/>
    <cellStyle name="Comma 2 4 3 4 3 2" xfId="4272" xr:uid="{00000000-0005-0000-0000-0000F10E0000}"/>
    <cellStyle name="Comma 2 4 3 4 3 2 2" xfId="4273" xr:uid="{00000000-0005-0000-0000-0000F20E0000}"/>
    <cellStyle name="Comma 2 4 3 4 3 3" xfId="4274" xr:uid="{00000000-0005-0000-0000-0000F30E0000}"/>
    <cellStyle name="Comma 2 4 3 4 4" xfId="4275" xr:uid="{00000000-0005-0000-0000-0000F40E0000}"/>
    <cellStyle name="Comma 2 4 3 4 4 2" xfId="4276" xr:uid="{00000000-0005-0000-0000-0000F50E0000}"/>
    <cellStyle name="Comma 2 4 3 4 4 2 2" xfId="4277" xr:uid="{00000000-0005-0000-0000-0000F60E0000}"/>
    <cellStyle name="Comma 2 4 3 4 4 3" xfId="4278" xr:uid="{00000000-0005-0000-0000-0000F70E0000}"/>
    <cellStyle name="Comma 2 4 3 4 5" xfId="4279" xr:uid="{00000000-0005-0000-0000-0000F80E0000}"/>
    <cellStyle name="Comma 2 4 3 4 5 2" xfId="4280" xr:uid="{00000000-0005-0000-0000-0000F90E0000}"/>
    <cellStyle name="Comma 2 4 3 4 6" xfId="4281" xr:uid="{00000000-0005-0000-0000-0000FA0E0000}"/>
    <cellStyle name="Comma 2 4 3 4 6 2" xfId="4282" xr:uid="{00000000-0005-0000-0000-0000FB0E0000}"/>
    <cellStyle name="Comma 2 4 3 4 7" xfId="4283" xr:uid="{00000000-0005-0000-0000-0000FC0E0000}"/>
    <cellStyle name="Comma 2 4 3 5" xfId="4284" xr:uid="{00000000-0005-0000-0000-0000FD0E0000}"/>
    <cellStyle name="Comma 2 4 3 5 2" xfId="4285" xr:uid="{00000000-0005-0000-0000-0000FE0E0000}"/>
    <cellStyle name="Comma 2 4 3 5 2 2" xfId="4286" xr:uid="{00000000-0005-0000-0000-0000FF0E0000}"/>
    <cellStyle name="Comma 2 4 3 5 2 2 2" xfId="4287" xr:uid="{00000000-0005-0000-0000-0000000F0000}"/>
    <cellStyle name="Comma 2 4 3 5 2 3" xfId="4288" xr:uid="{00000000-0005-0000-0000-0000010F0000}"/>
    <cellStyle name="Comma 2 4 3 5 3" xfId="4289" xr:uid="{00000000-0005-0000-0000-0000020F0000}"/>
    <cellStyle name="Comma 2 4 3 5 3 2" xfId="4290" xr:uid="{00000000-0005-0000-0000-0000030F0000}"/>
    <cellStyle name="Comma 2 4 3 5 3 2 2" xfId="4291" xr:uid="{00000000-0005-0000-0000-0000040F0000}"/>
    <cellStyle name="Comma 2 4 3 5 3 3" xfId="4292" xr:uid="{00000000-0005-0000-0000-0000050F0000}"/>
    <cellStyle name="Comma 2 4 3 5 4" xfId="4293" xr:uid="{00000000-0005-0000-0000-0000060F0000}"/>
    <cellStyle name="Comma 2 4 3 5 4 2" xfId="4294" xr:uid="{00000000-0005-0000-0000-0000070F0000}"/>
    <cellStyle name="Comma 2 4 3 5 5" xfId="4295" xr:uid="{00000000-0005-0000-0000-0000080F0000}"/>
    <cellStyle name="Comma 2 4 3 5 5 2" xfId="4296" xr:uid="{00000000-0005-0000-0000-0000090F0000}"/>
    <cellStyle name="Comma 2 4 3 5 6" xfId="4297" xr:uid="{00000000-0005-0000-0000-00000A0F0000}"/>
    <cellStyle name="Comma 2 4 3 6" xfId="4298" xr:uid="{00000000-0005-0000-0000-00000B0F0000}"/>
    <cellStyle name="Comma 2 4 3 6 2" xfId="4299" xr:uid="{00000000-0005-0000-0000-00000C0F0000}"/>
    <cellStyle name="Comma 2 4 3 6 2 2" xfId="4300" xr:uid="{00000000-0005-0000-0000-00000D0F0000}"/>
    <cellStyle name="Comma 2 4 3 6 3" xfId="4301" xr:uid="{00000000-0005-0000-0000-00000E0F0000}"/>
    <cellStyle name="Comma 2 4 3 7" xfId="4302" xr:uid="{00000000-0005-0000-0000-00000F0F0000}"/>
    <cellStyle name="Comma 2 4 3 7 2" xfId="4303" xr:uid="{00000000-0005-0000-0000-0000100F0000}"/>
    <cellStyle name="Comma 2 4 3 7 2 2" xfId="4304" xr:uid="{00000000-0005-0000-0000-0000110F0000}"/>
    <cellStyle name="Comma 2 4 3 7 3" xfId="4305" xr:uid="{00000000-0005-0000-0000-0000120F0000}"/>
    <cellStyle name="Comma 2 4 3 8" xfId="4306" xr:uid="{00000000-0005-0000-0000-0000130F0000}"/>
    <cellStyle name="Comma 2 4 3 8 2" xfId="4307" xr:uid="{00000000-0005-0000-0000-0000140F0000}"/>
    <cellStyle name="Comma 2 4 3 9" xfId="4308" xr:uid="{00000000-0005-0000-0000-0000150F0000}"/>
    <cellStyle name="Comma 2 4 3 9 2" xfId="4309" xr:uid="{00000000-0005-0000-0000-0000160F0000}"/>
    <cellStyle name="Comma 2 4 4" xfId="4310" xr:uid="{00000000-0005-0000-0000-0000170F0000}"/>
    <cellStyle name="Comma 2 4 4 2" xfId="4311" xr:uid="{00000000-0005-0000-0000-0000180F0000}"/>
    <cellStyle name="Comma 2 4 4 2 2" xfId="4312" xr:uid="{00000000-0005-0000-0000-0000190F0000}"/>
    <cellStyle name="Comma 2 4 4 2 2 2" xfId="4313" xr:uid="{00000000-0005-0000-0000-00001A0F0000}"/>
    <cellStyle name="Comma 2 4 4 2 2 2 2" xfId="4314" xr:uid="{00000000-0005-0000-0000-00001B0F0000}"/>
    <cellStyle name="Comma 2 4 4 2 2 2 2 2" xfId="4315" xr:uid="{00000000-0005-0000-0000-00001C0F0000}"/>
    <cellStyle name="Comma 2 4 4 2 2 2 3" xfId="4316" xr:uid="{00000000-0005-0000-0000-00001D0F0000}"/>
    <cellStyle name="Comma 2 4 4 2 2 3" xfId="4317" xr:uid="{00000000-0005-0000-0000-00001E0F0000}"/>
    <cellStyle name="Comma 2 4 4 2 2 3 2" xfId="4318" xr:uid="{00000000-0005-0000-0000-00001F0F0000}"/>
    <cellStyle name="Comma 2 4 4 2 2 3 2 2" xfId="4319" xr:uid="{00000000-0005-0000-0000-0000200F0000}"/>
    <cellStyle name="Comma 2 4 4 2 2 3 3" xfId="4320" xr:uid="{00000000-0005-0000-0000-0000210F0000}"/>
    <cellStyle name="Comma 2 4 4 2 2 4" xfId="4321" xr:uid="{00000000-0005-0000-0000-0000220F0000}"/>
    <cellStyle name="Comma 2 4 4 2 2 4 2" xfId="4322" xr:uid="{00000000-0005-0000-0000-0000230F0000}"/>
    <cellStyle name="Comma 2 4 4 2 2 5" xfId="4323" xr:uid="{00000000-0005-0000-0000-0000240F0000}"/>
    <cellStyle name="Comma 2 4 4 2 2 5 2" xfId="4324" xr:uid="{00000000-0005-0000-0000-0000250F0000}"/>
    <cellStyle name="Comma 2 4 4 2 2 6" xfId="4325" xr:uid="{00000000-0005-0000-0000-0000260F0000}"/>
    <cellStyle name="Comma 2 4 4 2 3" xfId="4326" xr:uid="{00000000-0005-0000-0000-0000270F0000}"/>
    <cellStyle name="Comma 2 4 4 2 3 2" xfId="4327" xr:uid="{00000000-0005-0000-0000-0000280F0000}"/>
    <cellStyle name="Comma 2 4 4 2 3 2 2" xfId="4328" xr:uid="{00000000-0005-0000-0000-0000290F0000}"/>
    <cellStyle name="Comma 2 4 4 2 3 3" xfId="4329" xr:uid="{00000000-0005-0000-0000-00002A0F0000}"/>
    <cellStyle name="Comma 2 4 4 2 4" xfId="4330" xr:uid="{00000000-0005-0000-0000-00002B0F0000}"/>
    <cellStyle name="Comma 2 4 4 2 4 2" xfId="4331" xr:uid="{00000000-0005-0000-0000-00002C0F0000}"/>
    <cellStyle name="Comma 2 4 4 2 4 2 2" xfId="4332" xr:uid="{00000000-0005-0000-0000-00002D0F0000}"/>
    <cellStyle name="Comma 2 4 4 2 4 3" xfId="4333" xr:uid="{00000000-0005-0000-0000-00002E0F0000}"/>
    <cellStyle name="Comma 2 4 4 2 5" xfId="4334" xr:uid="{00000000-0005-0000-0000-00002F0F0000}"/>
    <cellStyle name="Comma 2 4 4 2 5 2" xfId="4335" xr:uid="{00000000-0005-0000-0000-0000300F0000}"/>
    <cellStyle name="Comma 2 4 4 2 6" xfId="4336" xr:uid="{00000000-0005-0000-0000-0000310F0000}"/>
    <cellStyle name="Comma 2 4 4 2 6 2" xfId="4337" xr:uid="{00000000-0005-0000-0000-0000320F0000}"/>
    <cellStyle name="Comma 2 4 4 2 7" xfId="4338" xr:uid="{00000000-0005-0000-0000-0000330F0000}"/>
    <cellStyle name="Comma 2 4 4 3" xfId="4339" xr:uid="{00000000-0005-0000-0000-0000340F0000}"/>
    <cellStyle name="Comma 2 4 4 3 2" xfId="4340" xr:uid="{00000000-0005-0000-0000-0000350F0000}"/>
    <cellStyle name="Comma 2 4 4 3 2 2" xfId="4341" xr:uid="{00000000-0005-0000-0000-0000360F0000}"/>
    <cellStyle name="Comma 2 4 4 3 2 2 2" xfId="4342" xr:uid="{00000000-0005-0000-0000-0000370F0000}"/>
    <cellStyle name="Comma 2 4 4 3 2 3" xfId="4343" xr:uid="{00000000-0005-0000-0000-0000380F0000}"/>
    <cellStyle name="Comma 2 4 4 3 3" xfId="4344" xr:uid="{00000000-0005-0000-0000-0000390F0000}"/>
    <cellStyle name="Comma 2 4 4 3 3 2" xfId="4345" xr:uid="{00000000-0005-0000-0000-00003A0F0000}"/>
    <cellStyle name="Comma 2 4 4 3 3 2 2" xfId="4346" xr:uid="{00000000-0005-0000-0000-00003B0F0000}"/>
    <cellStyle name="Comma 2 4 4 3 3 3" xfId="4347" xr:uid="{00000000-0005-0000-0000-00003C0F0000}"/>
    <cellStyle name="Comma 2 4 4 3 4" xfId="4348" xr:uid="{00000000-0005-0000-0000-00003D0F0000}"/>
    <cellStyle name="Comma 2 4 4 3 4 2" xfId="4349" xr:uid="{00000000-0005-0000-0000-00003E0F0000}"/>
    <cellStyle name="Comma 2 4 4 3 5" xfId="4350" xr:uid="{00000000-0005-0000-0000-00003F0F0000}"/>
    <cellStyle name="Comma 2 4 4 3 5 2" xfId="4351" xr:uid="{00000000-0005-0000-0000-0000400F0000}"/>
    <cellStyle name="Comma 2 4 4 3 6" xfId="4352" xr:uid="{00000000-0005-0000-0000-0000410F0000}"/>
    <cellStyle name="Comma 2 4 4 4" xfId="4353" xr:uid="{00000000-0005-0000-0000-0000420F0000}"/>
    <cellStyle name="Comma 2 4 4 4 2" xfId="4354" xr:uid="{00000000-0005-0000-0000-0000430F0000}"/>
    <cellStyle name="Comma 2 4 4 4 2 2" xfId="4355" xr:uid="{00000000-0005-0000-0000-0000440F0000}"/>
    <cellStyle name="Comma 2 4 4 4 3" xfId="4356" xr:uid="{00000000-0005-0000-0000-0000450F0000}"/>
    <cellStyle name="Comma 2 4 4 5" xfId="4357" xr:uid="{00000000-0005-0000-0000-0000460F0000}"/>
    <cellStyle name="Comma 2 4 4 5 2" xfId="4358" xr:uid="{00000000-0005-0000-0000-0000470F0000}"/>
    <cellStyle name="Comma 2 4 4 5 2 2" xfId="4359" xr:uid="{00000000-0005-0000-0000-0000480F0000}"/>
    <cellStyle name="Comma 2 4 4 5 3" xfId="4360" xr:uid="{00000000-0005-0000-0000-0000490F0000}"/>
    <cellStyle name="Comma 2 4 4 6" xfId="4361" xr:uid="{00000000-0005-0000-0000-00004A0F0000}"/>
    <cellStyle name="Comma 2 4 4 6 2" xfId="4362" xr:uid="{00000000-0005-0000-0000-00004B0F0000}"/>
    <cellStyle name="Comma 2 4 4 7" xfId="4363" xr:uid="{00000000-0005-0000-0000-00004C0F0000}"/>
    <cellStyle name="Comma 2 4 4 7 2" xfId="4364" xr:uid="{00000000-0005-0000-0000-00004D0F0000}"/>
    <cellStyle name="Comma 2 4 4 8" xfId="4365" xr:uid="{00000000-0005-0000-0000-00004E0F0000}"/>
    <cellStyle name="Comma 2 4 5" xfId="4366" xr:uid="{00000000-0005-0000-0000-00004F0F0000}"/>
    <cellStyle name="Comma 2 4 5 2" xfId="4367" xr:uid="{00000000-0005-0000-0000-0000500F0000}"/>
    <cellStyle name="Comma 2 4 5 2 2" xfId="4368" xr:uid="{00000000-0005-0000-0000-0000510F0000}"/>
    <cellStyle name="Comma 2 4 5 2 2 2" xfId="4369" xr:uid="{00000000-0005-0000-0000-0000520F0000}"/>
    <cellStyle name="Comma 2 4 5 2 2 2 2" xfId="4370" xr:uid="{00000000-0005-0000-0000-0000530F0000}"/>
    <cellStyle name="Comma 2 4 5 2 2 3" xfId="4371" xr:uid="{00000000-0005-0000-0000-0000540F0000}"/>
    <cellStyle name="Comma 2 4 5 2 3" xfId="4372" xr:uid="{00000000-0005-0000-0000-0000550F0000}"/>
    <cellStyle name="Comma 2 4 5 2 3 2" xfId="4373" xr:uid="{00000000-0005-0000-0000-0000560F0000}"/>
    <cellStyle name="Comma 2 4 5 2 3 2 2" xfId="4374" xr:uid="{00000000-0005-0000-0000-0000570F0000}"/>
    <cellStyle name="Comma 2 4 5 2 3 3" xfId="4375" xr:uid="{00000000-0005-0000-0000-0000580F0000}"/>
    <cellStyle name="Comma 2 4 5 2 4" xfId="4376" xr:uid="{00000000-0005-0000-0000-0000590F0000}"/>
    <cellStyle name="Comma 2 4 5 2 4 2" xfId="4377" xr:uid="{00000000-0005-0000-0000-00005A0F0000}"/>
    <cellStyle name="Comma 2 4 5 2 5" xfId="4378" xr:uid="{00000000-0005-0000-0000-00005B0F0000}"/>
    <cellStyle name="Comma 2 4 5 2 5 2" xfId="4379" xr:uid="{00000000-0005-0000-0000-00005C0F0000}"/>
    <cellStyle name="Comma 2 4 5 2 6" xfId="4380" xr:uid="{00000000-0005-0000-0000-00005D0F0000}"/>
    <cellStyle name="Comma 2 4 5 3" xfId="4381" xr:uid="{00000000-0005-0000-0000-00005E0F0000}"/>
    <cellStyle name="Comma 2 4 5 3 2" xfId="4382" xr:uid="{00000000-0005-0000-0000-00005F0F0000}"/>
    <cellStyle name="Comma 2 4 5 3 2 2" xfId="4383" xr:uid="{00000000-0005-0000-0000-0000600F0000}"/>
    <cellStyle name="Comma 2 4 5 3 3" xfId="4384" xr:uid="{00000000-0005-0000-0000-0000610F0000}"/>
    <cellStyle name="Comma 2 4 5 4" xfId="4385" xr:uid="{00000000-0005-0000-0000-0000620F0000}"/>
    <cellStyle name="Comma 2 4 5 4 2" xfId="4386" xr:uid="{00000000-0005-0000-0000-0000630F0000}"/>
    <cellStyle name="Comma 2 4 5 4 2 2" xfId="4387" xr:uid="{00000000-0005-0000-0000-0000640F0000}"/>
    <cellStyle name="Comma 2 4 5 4 3" xfId="4388" xr:uid="{00000000-0005-0000-0000-0000650F0000}"/>
    <cellStyle name="Comma 2 4 5 5" xfId="4389" xr:uid="{00000000-0005-0000-0000-0000660F0000}"/>
    <cellStyle name="Comma 2 4 5 5 2" xfId="4390" xr:uid="{00000000-0005-0000-0000-0000670F0000}"/>
    <cellStyle name="Comma 2 4 5 6" xfId="4391" xr:uid="{00000000-0005-0000-0000-0000680F0000}"/>
    <cellStyle name="Comma 2 4 5 6 2" xfId="4392" xr:uid="{00000000-0005-0000-0000-0000690F0000}"/>
    <cellStyle name="Comma 2 4 5 7" xfId="4393" xr:uid="{00000000-0005-0000-0000-00006A0F0000}"/>
    <cellStyle name="Comma 2 4 6" xfId="4394" xr:uid="{00000000-0005-0000-0000-00006B0F0000}"/>
    <cellStyle name="Comma 2 4 6 2" xfId="4395" xr:uid="{00000000-0005-0000-0000-00006C0F0000}"/>
    <cellStyle name="Comma 2 4 6 2 2" xfId="4396" xr:uid="{00000000-0005-0000-0000-00006D0F0000}"/>
    <cellStyle name="Comma 2 4 6 2 2 2" xfId="4397" xr:uid="{00000000-0005-0000-0000-00006E0F0000}"/>
    <cellStyle name="Comma 2 4 6 2 2 2 2" xfId="4398" xr:uid="{00000000-0005-0000-0000-00006F0F0000}"/>
    <cellStyle name="Comma 2 4 6 2 2 3" xfId="4399" xr:uid="{00000000-0005-0000-0000-0000700F0000}"/>
    <cellStyle name="Comma 2 4 6 2 3" xfId="4400" xr:uid="{00000000-0005-0000-0000-0000710F0000}"/>
    <cellStyle name="Comma 2 4 6 2 3 2" xfId="4401" xr:uid="{00000000-0005-0000-0000-0000720F0000}"/>
    <cellStyle name="Comma 2 4 6 2 3 2 2" xfId="4402" xr:uid="{00000000-0005-0000-0000-0000730F0000}"/>
    <cellStyle name="Comma 2 4 6 2 3 3" xfId="4403" xr:uid="{00000000-0005-0000-0000-0000740F0000}"/>
    <cellStyle name="Comma 2 4 6 2 4" xfId="4404" xr:uid="{00000000-0005-0000-0000-0000750F0000}"/>
    <cellStyle name="Comma 2 4 6 2 4 2" xfId="4405" xr:uid="{00000000-0005-0000-0000-0000760F0000}"/>
    <cellStyle name="Comma 2 4 6 2 5" xfId="4406" xr:uid="{00000000-0005-0000-0000-0000770F0000}"/>
    <cellStyle name="Comma 2 4 6 2 5 2" xfId="4407" xr:uid="{00000000-0005-0000-0000-0000780F0000}"/>
    <cellStyle name="Comma 2 4 6 2 6" xfId="4408" xr:uid="{00000000-0005-0000-0000-0000790F0000}"/>
    <cellStyle name="Comma 2 4 6 3" xfId="4409" xr:uid="{00000000-0005-0000-0000-00007A0F0000}"/>
    <cellStyle name="Comma 2 4 6 3 2" xfId="4410" xr:uid="{00000000-0005-0000-0000-00007B0F0000}"/>
    <cellStyle name="Comma 2 4 6 3 2 2" xfId="4411" xr:uid="{00000000-0005-0000-0000-00007C0F0000}"/>
    <cellStyle name="Comma 2 4 6 3 3" xfId="4412" xr:uid="{00000000-0005-0000-0000-00007D0F0000}"/>
    <cellStyle name="Comma 2 4 6 4" xfId="4413" xr:uid="{00000000-0005-0000-0000-00007E0F0000}"/>
    <cellStyle name="Comma 2 4 6 4 2" xfId="4414" xr:uid="{00000000-0005-0000-0000-00007F0F0000}"/>
    <cellStyle name="Comma 2 4 6 4 2 2" xfId="4415" xr:uid="{00000000-0005-0000-0000-0000800F0000}"/>
    <cellStyle name="Comma 2 4 6 4 3" xfId="4416" xr:uid="{00000000-0005-0000-0000-0000810F0000}"/>
    <cellStyle name="Comma 2 4 6 5" xfId="4417" xr:uid="{00000000-0005-0000-0000-0000820F0000}"/>
    <cellStyle name="Comma 2 4 6 5 2" xfId="4418" xr:uid="{00000000-0005-0000-0000-0000830F0000}"/>
    <cellStyle name="Comma 2 4 6 6" xfId="4419" xr:uid="{00000000-0005-0000-0000-0000840F0000}"/>
    <cellStyle name="Comma 2 4 6 6 2" xfId="4420" xr:uid="{00000000-0005-0000-0000-0000850F0000}"/>
    <cellStyle name="Comma 2 4 6 7" xfId="4421" xr:uid="{00000000-0005-0000-0000-0000860F0000}"/>
    <cellStyle name="Comma 2 4 7" xfId="4422" xr:uid="{00000000-0005-0000-0000-0000870F0000}"/>
    <cellStyle name="Comma 2 4 7 2" xfId="4423" xr:uid="{00000000-0005-0000-0000-0000880F0000}"/>
    <cellStyle name="Comma 2 4 7 2 2" xfId="4424" xr:uid="{00000000-0005-0000-0000-0000890F0000}"/>
    <cellStyle name="Comma 2 4 7 2 2 2" xfId="4425" xr:uid="{00000000-0005-0000-0000-00008A0F0000}"/>
    <cellStyle name="Comma 2 4 7 2 3" xfId="4426" xr:uid="{00000000-0005-0000-0000-00008B0F0000}"/>
    <cellStyle name="Comma 2 4 7 3" xfId="4427" xr:uid="{00000000-0005-0000-0000-00008C0F0000}"/>
    <cellStyle name="Comma 2 4 7 3 2" xfId="4428" xr:uid="{00000000-0005-0000-0000-00008D0F0000}"/>
    <cellStyle name="Comma 2 4 7 3 2 2" xfId="4429" xr:uid="{00000000-0005-0000-0000-00008E0F0000}"/>
    <cellStyle name="Comma 2 4 7 3 3" xfId="4430" xr:uid="{00000000-0005-0000-0000-00008F0F0000}"/>
    <cellStyle name="Comma 2 4 7 4" xfId="4431" xr:uid="{00000000-0005-0000-0000-0000900F0000}"/>
    <cellStyle name="Comma 2 4 7 4 2" xfId="4432" xr:uid="{00000000-0005-0000-0000-0000910F0000}"/>
    <cellStyle name="Comma 2 4 7 5" xfId="4433" xr:uid="{00000000-0005-0000-0000-0000920F0000}"/>
    <cellStyle name="Comma 2 4 7 5 2" xfId="4434" xr:uid="{00000000-0005-0000-0000-0000930F0000}"/>
    <cellStyle name="Comma 2 4 7 6" xfId="4435" xr:uid="{00000000-0005-0000-0000-0000940F0000}"/>
    <cellStyle name="Comma 2 4 8" xfId="4436" xr:uid="{00000000-0005-0000-0000-0000950F0000}"/>
    <cellStyle name="Comma 2 5" xfId="4437" xr:uid="{00000000-0005-0000-0000-0000960F0000}"/>
    <cellStyle name="Comma 2 5 10" xfId="4438" xr:uid="{00000000-0005-0000-0000-0000970F0000}"/>
    <cellStyle name="Comma 2 5 10 2" xfId="4439" xr:uid="{00000000-0005-0000-0000-0000980F0000}"/>
    <cellStyle name="Comma 2 5 11" xfId="4440" xr:uid="{00000000-0005-0000-0000-0000990F0000}"/>
    <cellStyle name="Comma 2 5 11 2" xfId="4441" xr:uid="{00000000-0005-0000-0000-00009A0F0000}"/>
    <cellStyle name="Comma 2 5 12" xfId="4442" xr:uid="{00000000-0005-0000-0000-00009B0F0000}"/>
    <cellStyle name="Comma 2 5 2" xfId="4443" xr:uid="{00000000-0005-0000-0000-00009C0F0000}"/>
    <cellStyle name="Comma 2 5 2 10" xfId="4444" xr:uid="{00000000-0005-0000-0000-00009D0F0000}"/>
    <cellStyle name="Comma 2 5 2 10 2" xfId="4445" xr:uid="{00000000-0005-0000-0000-00009E0F0000}"/>
    <cellStyle name="Comma 2 5 2 11" xfId="4446" xr:uid="{00000000-0005-0000-0000-00009F0F0000}"/>
    <cellStyle name="Comma 2 5 2 2" xfId="4447" xr:uid="{00000000-0005-0000-0000-0000A00F0000}"/>
    <cellStyle name="Comma 2 5 2 2 10" xfId="4448" xr:uid="{00000000-0005-0000-0000-0000A10F0000}"/>
    <cellStyle name="Comma 2 5 2 2 2" xfId="4449" xr:uid="{00000000-0005-0000-0000-0000A20F0000}"/>
    <cellStyle name="Comma 2 5 2 2 2 2" xfId="4450" xr:uid="{00000000-0005-0000-0000-0000A30F0000}"/>
    <cellStyle name="Comma 2 5 2 2 2 2 2" xfId="4451" xr:uid="{00000000-0005-0000-0000-0000A40F0000}"/>
    <cellStyle name="Comma 2 5 2 2 2 2 2 2" xfId="4452" xr:uid="{00000000-0005-0000-0000-0000A50F0000}"/>
    <cellStyle name="Comma 2 5 2 2 2 2 2 2 2" xfId="4453" xr:uid="{00000000-0005-0000-0000-0000A60F0000}"/>
    <cellStyle name="Comma 2 5 2 2 2 2 2 2 2 2" xfId="4454" xr:uid="{00000000-0005-0000-0000-0000A70F0000}"/>
    <cellStyle name="Comma 2 5 2 2 2 2 2 2 3" xfId="4455" xr:uid="{00000000-0005-0000-0000-0000A80F0000}"/>
    <cellStyle name="Comma 2 5 2 2 2 2 2 3" xfId="4456" xr:uid="{00000000-0005-0000-0000-0000A90F0000}"/>
    <cellStyle name="Comma 2 5 2 2 2 2 2 3 2" xfId="4457" xr:uid="{00000000-0005-0000-0000-0000AA0F0000}"/>
    <cellStyle name="Comma 2 5 2 2 2 2 2 3 2 2" xfId="4458" xr:uid="{00000000-0005-0000-0000-0000AB0F0000}"/>
    <cellStyle name="Comma 2 5 2 2 2 2 2 3 3" xfId="4459" xr:uid="{00000000-0005-0000-0000-0000AC0F0000}"/>
    <cellStyle name="Comma 2 5 2 2 2 2 2 4" xfId="4460" xr:uid="{00000000-0005-0000-0000-0000AD0F0000}"/>
    <cellStyle name="Comma 2 5 2 2 2 2 2 4 2" xfId="4461" xr:uid="{00000000-0005-0000-0000-0000AE0F0000}"/>
    <cellStyle name="Comma 2 5 2 2 2 2 2 5" xfId="4462" xr:uid="{00000000-0005-0000-0000-0000AF0F0000}"/>
    <cellStyle name="Comma 2 5 2 2 2 2 2 5 2" xfId="4463" xr:uid="{00000000-0005-0000-0000-0000B00F0000}"/>
    <cellStyle name="Comma 2 5 2 2 2 2 2 6" xfId="4464" xr:uid="{00000000-0005-0000-0000-0000B10F0000}"/>
    <cellStyle name="Comma 2 5 2 2 2 2 3" xfId="4465" xr:uid="{00000000-0005-0000-0000-0000B20F0000}"/>
    <cellStyle name="Comma 2 5 2 2 2 2 3 2" xfId="4466" xr:uid="{00000000-0005-0000-0000-0000B30F0000}"/>
    <cellStyle name="Comma 2 5 2 2 2 2 3 2 2" xfId="4467" xr:uid="{00000000-0005-0000-0000-0000B40F0000}"/>
    <cellStyle name="Comma 2 5 2 2 2 2 3 3" xfId="4468" xr:uid="{00000000-0005-0000-0000-0000B50F0000}"/>
    <cellStyle name="Comma 2 5 2 2 2 2 4" xfId="4469" xr:uid="{00000000-0005-0000-0000-0000B60F0000}"/>
    <cellStyle name="Comma 2 5 2 2 2 2 4 2" xfId="4470" xr:uid="{00000000-0005-0000-0000-0000B70F0000}"/>
    <cellStyle name="Comma 2 5 2 2 2 2 4 2 2" xfId="4471" xr:uid="{00000000-0005-0000-0000-0000B80F0000}"/>
    <cellStyle name="Comma 2 5 2 2 2 2 4 3" xfId="4472" xr:uid="{00000000-0005-0000-0000-0000B90F0000}"/>
    <cellStyle name="Comma 2 5 2 2 2 2 5" xfId="4473" xr:uid="{00000000-0005-0000-0000-0000BA0F0000}"/>
    <cellStyle name="Comma 2 5 2 2 2 2 5 2" xfId="4474" xr:uid="{00000000-0005-0000-0000-0000BB0F0000}"/>
    <cellStyle name="Comma 2 5 2 2 2 2 6" xfId="4475" xr:uid="{00000000-0005-0000-0000-0000BC0F0000}"/>
    <cellStyle name="Comma 2 5 2 2 2 2 6 2" xfId="4476" xr:uid="{00000000-0005-0000-0000-0000BD0F0000}"/>
    <cellStyle name="Comma 2 5 2 2 2 2 7" xfId="4477" xr:uid="{00000000-0005-0000-0000-0000BE0F0000}"/>
    <cellStyle name="Comma 2 5 2 2 2 3" xfId="4478" xr:uid="{00000000-0005-0000-0000-0000BF0F0000}"/>
    <cellStyle name="Comma 2 5 2 2 2 3 2" xfId="4479" xr:uid="{00000000-0005-0000-0000-0000C00F0000}"/>
    <cellStyle name="Comma 2 5 2 2 2 3 2 2" xfId="4480" xr:uid="{00000000-0005-0000-0000-0000C10F0000}"/>
    <cellStyle name="Comma 2 5 2 2 2 3 2 2 2" xfId="4481" xr:uid="{00000000-0005-0000-0000-0000C20F0000}"/>
    <cellStyle name="Comma 2 5 2 2 2 3 2 3" xfId="4482" xr:uid="{00000000-0005-0000-0000-0000C30F0000}"/>
    <cellStyle name="Comma 2 5 2 2 2 3 3" xfId="4483" xr:uid="{00000000-0005-0000-0000-0000C40F0000}"/>
    <cellStyle name="Comma 2 5 2 2 2 3 3 2" xfId="4484" xr:uid="{00000000-0005-0000-0000-0000C50F0000}"/>
    <cellStyle name="Comma 2 5 2 2 2 3 3 2 2" xfId="4485" xr:uid="{00000000-0005-0000-0000-0000C60F0000}"/>
    <cellStyle name="Comma 2 5 2 2 2 3 3 3" xfId="4486" xr:uid="{00000000-0005-0000-0000-0000C70F0000}"/>
    <cellStyle name="Comma 2 5 2 2 2 3 4" xfId="4487" xr:uid="{00000000-0005-0000-0000-0000C80F0000}"/>
    <cellStyle name="Comma 2 5 2 2 2 3 4 2" xfId="4488" xr:uid="{00000000-0005-0000-0000-0000C90F0000}"/>
    <cellStyle name="Comma 2 5 2 2 2 3 5" xfId="4489" xr:uid="{00000000-0005-0000-0000-0000CA0F0000}"/>
    <cellStyle name="Comma 2 5 2 2 2 3 5 2" xfId="4490" xr:uid="{00000000-0005-0000-0000-0000CB0F0000}"/>
    <cellStyle name="Comma 2 5 2 2 2 3 6" xfId="4491" xr:uid="{00000000-0005-0000-0000-0000CC0F0000}"/>
    <cellStyle name="Comma 2 5 2 2 2 4" xfId="4492" xr:uid="{00000000-0005-0000-0000-0000CD0F0000}"/>
    <cellStyle name="Comma 2 5 2 2 2 4 2" xfId="4493" xr:uid="{00000000-0005-0000-0000-0000CE0F0000}"/>
    <cellStyle name="Comma 2 5 2 2 2 4 2 2" xfId="4494" xr:uid="{00000000-0005-0000-0000-0000CF0F0000}"/>
    <cellStyle name="Comma 2 5 2 2 2 4 3" xfId="4495" xr:uid="{00000000-0005-0000-0000-0000D00F0000}"/>
    <cellStyle name="Comma 2 5 2 2 2 5" xfId="4496" xr:uid="{00000000-0005-0000-0000-0000D10F0000}"/>
    <cellStyle name="Comma 2 5 2 2 2 5 2" xfId="4497" xr:uid="{00000000-0005-0000-0000-0000D20F0000}"/>
    <cellStyle name="Comma 2 5 2 2 2 5 2 2" xfId="4498" xr:uid="{00000000-0005-0000-0000-0000D30F0000}"/>
    <cellStyle name="Comma 2 5 2 2 2 5 3" xfId="4499" xr:uid="{00000000-0005-0000-0000-0000D40F0000}"/>
    <cellStyle name="Comma 2 5 2 2 2 6" xfId="4500" xr:uid="{00000000-0005-0000-0000-0000D50F0000}"/>
    <cellStyle name="Comma 2 5 2 2 2 6 2" xfId="4501" xr:uid="{00000000-0005-0000-0000-0000D60F0000}"/>
    <cellStyle name="Comma 2 5 2 2 2 7" xfId="4502" xr:uid="{00000000-0005-0000-0000-0000D70F0000}"/>
    <cellStyle name="Comma 2 5 2 2 2 7 2" xfId="4503" xr:uid="{00000000-0005-0000-0000-0000D80F0000}"/>
    <cellStyle name="Comma 2 5 2 2 2 8" xfId="4504" xr:uid="{00000000-0005-0000-0000-0000D90F0000}"/>
    <cellStyle name="Comma 2 5 2 2 3" xfId="4505" xr:uid="{00000000-0005-0000-0000-0000DA0F0000}"/>
    <cellStyle name="Comma 2 5 2 2 3 2" xfId="4506" xr:uid="{00000000-0005-0000-0000-0000DB0F0000}"/>
    <cellStyle name="Comma 2 5 2 2 3 2 2" xfId="4507" xr:uid="{00000000-0005-0000-0000-0000DC0F0000}"/>
    <cellStyle name="Comma 2 5 2 2 3 2 2 2" xfId="4508" xr:uid="{00000000-0005-0000-0000-0000DD0F0000}"/>
    <cellStyle name="Comma 2 5 2 2 3 2 2 2 2" xfId="4509" xr:uid="{00000000-0005-0000-0000-0000DE0F0000}"/>
    <cellStyle name="Comma 2 5 2 2 3 2 2 3" xfId="4510" xr:uid="{00000000-0005-0000-0000-0000DF0F0000}"/>
    <cellStyle name="Comma 2 5 2 2 3 2 3" xfId="4511" xr:uid="{00000000-0005-0000-0000-0000E00F0000}"/>
    <cellStyle name="Comma 2 5 2 2 3 2 3 2" xfId="4512" xr:uid="{00000000-0005-0000-0000-0000E10F0000}"/>
    <cellStyle name="Comma 2 5 2 2 3 2 3 2 2" xfId="4513" xr:uid="{00000000-0005-0000-0000-0000E20F0000}"/>
    <cellStyle name="Comma 2 5 2 2 3 2 3 3" xfId="4514" xr:uid="{00000000-0005-0000-0000-0000E30F0000}"/>
    <cellStyle name="Comma 2 5 2 2 3 2 4" xfId="4515" xr:uid="{00000000-0005-0000-0000-0000E40F0000}"/>
    <cellStyle name="Comma 2 5 2 2 3 2 4 2" xfId="4516" xr:uid="{00000000-0005-0000-0000-0000E50F0000}"/>
    <cellStyle name="Comma 2 5 2 2 3 2 5" xfId="4517" xr:uid="{00000000-0005-0000-0000-0000E60F0000}"/>
    <cellStyle name="Comma 2 5 2 2 3 2 5 2" xfId="4518" xr:uid="{00000000-0005-0000-0000-0000E70F0000}"/>
    <cellStyle name="Comma 2 5 2 2 3 2 6" xfId="4519" xr:uid="{00000000-0005-0000-0000-0000E80F0000}"/>
    <cellStyle name="Comma 2 5 2 2 3 3" xfId="4520" xr:uid="{00000000-0005-0000-0000-0000E90F0000}"/>
    <cellStyle name="Comma 2 5 2 2 3 3 2" xfId="4521" xr:uid="{00000000-0005-0000-0000-0000EA0F0000}"/>
    <cellStyle name="Comma 2 5 2 2 3 3 2 2" xfId="4522" xr:uid="{00000000-0005-0000-0000-0000EB0F0000}"/>
    <cellStyle name="Comma 2 5 2 2 3 3 3" xfId="4523" xr:uid="{00000000-0005-0000-0000-0000EC0F0000}"/>
    <cellStyle name="Comma 2 5 2 2 3 4" xfId="4524" xr:uid="{00000000-0005-0000-0000-0000ED0F0000}"/>
    <cellStyle name="Comma 2 5 2 2 3 4 2" xfId="4525" xr:uid="{00000000-0005-0000-0000-0000EE0F0000}"/>
    <cellStyle name="Comma 2 5 2 2 3 4 2 2" xfId="4526" xr:uid="{00000000-0005-0000-0000-0000EF0F0000}"/>
    <cellStyle name="Comma 2 5 2 2 3 4 3" xfId="4527" xr:uid="{00000000-0005-0000-0000-0000F00F0000}"/>
    <cellStyle name="Comma 2 5 2 2 3 5" xfId="4528" xr:uid="{00000000-0005-0000-0000-0000F10F0000}"/>
    <cellStyle name="Comma 2 5 2 2 3 5 2" xfId="4529" xr:uid="{00000000-0005-0000-0000-0000F20F0000}"/>
    <cellStyle name="Comma 2 5 2 2 3 6" xfId="4530" xr:uid="{00000000-0005-0000-0000-0000F30F0000}"/>
    <cellStyle name="Comma 2 5 2 2 3 6 2" xfId="4531" xr:uid="{00000000-0005-0000-0000-0000F40F0000}"/>
    <cellStyle name="Comma 2 5 2 2 3 7" xfId="4532" xr:uid="{00000000-0005-0000-0000-0000F50F0000}"/>
    <cellStyle name="Comma 2 5 2 2 4" xfId="4533" xr:uid="{00000000-0005-0000-0000-0000F60F0000}"/>
    <cellStyle name="Comma 2 5 2 2 4 2" xfId="4534" xr:uid="{00000000-0005-0000-0000-0000F70F0000}"/>
    <cellStyle name="Comma 2 5 2 2 4 2 2" xfId="4535" xr:uid="{00000000-0005-0000-0000-0000F80F0000}"/>
    <cellStyle name="Comma 2 5 2 2 4 2 2 2" xfId="4536" xr:uid="{00000000-0005-0000-0000-0000F90F0000}"/>
    <cellStyle name="Comma 2 5 2 2 4 2 2 2 2" xfId="4537" xr:uid="{00000000-0005-0000-0000-0000FA0F0000}"/>
    <cellStyle name="Comma 2 5 2 2 4 2 2 3" xfId="4538" xr:uid="{00000000-0005-0000-0000-0000FB0F0000}"/>
    <cellStyle name="Comma 2 5 2 2 4 2 3" xfId="4539" xr:uid="{00000000-0005-0000-0000-0000FC0F0000}"/>
    <cellStyle name="Comma 2 5 2 2 4 2 3 2" xfId="4540" xr:uid="{00000000-0005-0000-0000-0000FD0F0000}"/>
    <cellStyle name="Comma 2 5 2 2 4 2 3 2 2" xfId="4541" xr:uid="{00000000-0005-0000-0000-0000FE0F0000}"/>
    <cellStyle name="Comma 2 5 2 2 4 2 3 3" xfId="4542" xr:uid="{00000000-0005-0000-0000-0000FF0F0000}"/>
    <cellStyle name="Comma 2 5 2 2 4 2 4" xfId="4543" xr:uid="{00000000-0005-0000-0000-000000100000}"/>
    <cellStyle name="Comma 2 5 2 2 4 2 4 2" xfId="4544" xr:uid="{00000000-0005-0000-0000-000001100000}"/>
    <cellStyle name="Comma 2 5 2 2 4 2 5" xfId="4545" xr:uid="{00000000-0005-0000-0000-000002100000}"/>
    <cellStyle name="Comma 2 5 2 2 4 2 5 2" xfId="4546" xr:uid="{00000000-0005-0000-0000-000003100000}"/>
    <cellStyle name="Comma 2 5 2 2 4 2 6" xfId="4547" xr:uid="{00000000-0005-0000-0000-000004100000}"/>
    <cellStyle name="Comma 2 5 2 2 4 3" xfId="4548" xr:uid="{00000000-0005-0000-0000-000005100000}"/>
    <cellStyle name="Comma 2 5 2 2 4 3 2" xfId="4549" xr:uid="{00000000-0005-0000-0000-000006100000}"/>
    <cellStyle name="Comma 2 5 2 2 4 3 2 2" xfId="4550" xr:uid="{00000000-0005-0000-0000-000007100000}"/>
    <cellStyle name="Comma 2 5 2 2 4 3 3" xfId="4551" xr:uid="{00000000-0005-0000-0000-000008100000}"/>
    <cellStyle name="Comma 2 5 2 2 4 4" xfId="4552" xr:uid="{00000000-0005-0000-0000-000009100000}"/>
    <cellStyle name="Comma 2 5 2 2 4 4 2" xfId="4553" xr:uid="{00000000-0005-0000-0000-00000A100000}"/>
    <cellStyle name="Comma 2 5 2 2 4 4 2 2" xfId="4554" xr:uid="{00000000-0005-0000-0000-00000B100000}"/>
    <cellStyle name="Comma 2 5 2 2 4 4 3" xfId="4555" xr:uid="{00000000-0005-0000-0000-00000C100000}"/>
    <cellStyle name="Comma 2 5 2 2 4 5" xfId="4556" xr:uid="{00000000-0005-0000-0000-00000D100000}"/>
    <cellStyle name="Comma 2 5 2 2 4 5 2" xfId="4557" xr:uid="{00000000-0005-0000-0000-00000E100000}"/>
    <cellStyle name="Comma 2 5 2 2 4 6" xfId="4558" xr:uid="{00000000-0005-0000-0000-00000F100000}"/>
    <cellStyle name="Comma 2 5 2 2 4 6 2" xfId="4559" xr:uid="{00000000-0005-0000-0000-000010100000}"/>
    <cellStyle name="Comma 2 5 2 2 4 7" xfId="4560" xr:uid="{00000000-0005-0000-0000-000011100000}"/>
    <cellStyle name="Comma 2 5 2 2 5" xfId="4561" xr:uid="{00000000-0005-0000-0000-000012100000}"/>
    <cellStyle name="Comma 2 5 2 2 5 2" xfId="4562" xr:uid="{00000000-0005-0000-0000-000013100000}"/>
    <cellStyle name="Comma 2 5 2 2 5 2 2" xfId="4563" xr:uid="{00000000-0005-0000-0000-000014100000}"/>
    <cellStyle name="Comma 2 5 2 2 5 2 2 2" xfId="4564" xr:uid="{00000000-0005-0000-0000-000015100000}"/>
    <cellStyle name="Comma 2 5 2 2 5 2 3" xfId="4565" xr:uid="{00000000-0005-0000-0000-000016100000}"/>
    <cellStyle name="Comma 2 5 2 2 5 3" xfId="4566" xr:uid="{00000000-0005-0000-0000-000017100000}"/>
    <cellStyle name="Comma 2 5 2 2 5 3 2" xfId="4567" xr:uid="{00000000-0005-0000-0000-000018100000}"/>
    <cellStyle name="Comma 2 5 2 2 5 3 2 2" xfId="4568" xr:uid="{00000000-0005-0000-0000-000019100000}"/>
    <cellStyle name="Comma 2 5 2 2 5 3 3" xfId="4569" xr:uid="{00000000-0005-0000-0000-00001A100000}"/>
    <cellStyle name="Comma 2 5 2 2 5 4" xfId="4570" xr:uid="{00000000-0005-0000-0000-00001B100000}"/>
    <cellStyle name="Comma 2 5 2 2 5 4 2" xfId="4571" xr:uid="{00000000-0005-0000-0000-00001C100000}"/>
    <cellStyle name="Comma 2 5 2 2 5 5" xfId="4572" xr:uid="{00000000-0005-0000-0000-00001D100000}"/>
    <cellStyle name="Comma 2 5 2 2 5 5 2" xfId="4573" xr:uid="{00000000-0005-0000-0000-00001E100000}"/>
    <cellStyle name="Comma 2 5 2 2 5 6" xfId="4574" xr:uid="{00000000-0005-0000-0000-00001F100000}"/>
    <cellStyle name="Comma 2 5 2 2 6" xfId="4575" xr:uid="{00000000-0005-0000-0000-000020100000}"/>
    <cellStyle name="Comma 2 5 2 2 6 2" xfId="4576" xr:uid="{00000000-0005-0000-0000-000021100000}"/>
    <cellStyle name="Comma 2 5 2 2 6 2 2" xfId="4577" xr:uid="{00000000-0005-0000-0000-000022100000}"/>
    <cellStyle name="Comma 2 5 2 2 6 3" xfId="4578" xr:uid="{00000000-0005-0000-0000-000023100000}"/>
    <cellStyle name="Comma 2 5 2 2 7" xfId="4579" xr:uid="{00000000-0005-0000-0000-000024100000}"/>
    <cellStyle name="Comma 2 5 2 2 7 2" xfId="4580" xr:uid="{00000000-0005-0000-0000-000025100000}"/>
    <cellStyle name="Comma 2 5 2 2 7 2 2" xfId="4581" xr:uid="{00000000-0005-0000-0000-000026100000}"/>
    <cellStyle name="Comma 2 5 2 2 7 3" xfId="4582" xr:uid="{00000000-0005-0000-0000-000027100000}"/>
    <cellStyle name="Comma 2 5 2 2 8" xfId="4583" xr:uid="{00000000-0005-0000-0000-000028100000}"/>
    <cellStyle name="Comma 2 5 2 2 8 2" xfId="4584" xr:uid="{00000000-0005-0000-0000-000029100000}"/>
    <cellStyle name="Comma 2 5 2 2 9" xfId="4585" xr:uid="{00000000-0005-0000-0000-00002A100000}"/>
    <cellStyle name="Comma 2 5 2 2 9 2" xfId="4586" xr:uid="{00000000-0005-0000-0000-00002B100000}"/>
    <cellStyle name="Comma 2 5 2 3" xfId="4587" xr:uid="{00000000-0005-0000-0000-00002C100000}"/>
    <cellStyle name="Comma 2 5 2 3 2" xfId="4588" xr:uid="{00000000-0005-0000-0000-00002D100000}"/>
    <cellStyle name="Comma 2 5 2 3 2 2" xfId="4589" xr:uid="{00000000-0005-0000-0000-00002E100000}"/>
    <cellStyle name="Comma 2 5 2 3 2 2 2" xfId="4590" xr:uid="{00000000-0005-0000-0000-00002F100000}"/>
    <cellStyle name="Comma 2 5 2 3 2 2 2 2" xfId="4591" xr:uid="{00000000-0005-0000-0000-000030100000}"/>
    <cellStyle name="Comma 2 5 2 3 2 2 2 2 2" xfId="4592" xr:uid="{00000000-0005-0000-0000-000031100000}"/>
    <cellStyle name="Comma 2 5 2 3 2 2 2 3" xfId="4593" xr:uid="{00000000-0005-0000-0000-000032100000}"/>
    <cellStyle name="Comma 2 5 2 3 2 2 3" xfId="4594" xr:uid="{00000000-0005-0000-0000-000033100000}"/>
    <cellStyle name="Comma 2 5 2 3 2 2 3 2" xfId="4595" xr:uid="{00000000-0005-0000-0000-000034100000}"/>
    <cellStyle name="Comma 2 5 2 3 2 2 3 2 2" xfId="4596" xr:uid="{00000000-0005-0000-0000-000035100000}"/>
    <cellStyle name="Comma 2 5 2 3 2 2 3 3" xfId="4597" xr:uid="{00000000-0005-0000-0000-000036100000}"/>
    <cellStyle name="Comma 2 5 2 3 2 2 4" xfId="4598" xr:uid="{00000000-0005-0000-0000-000037100000}"/>
    <cellStyle name="Comma 2 5 2 3 2 2 4 2" xfId="4599" xr:uid="{00000000-0005-0000-0000-000038100000}"/>
    <cellStyle name="Comma 2 5 2 3 2 2 5" xfId="4600" xr:uid="{00000000-0005-0000-0000-000039100000}"/>
    <cellStyle name="Comma 2 5 2 3 2 2 5 2" xfId="4601" xr:uid="{00000000-0005-0000-0000-00003A100000}"/>
    <cellStyle name="Comma 2 5 2 3 2 2 6" xfId="4602" xr:uid="{00000000-0005-0000-0000-00003B100000}"/>
    <cellStyle name="Comma 2 5 2 3 2 3" xfId="4603" xr:uid="{00000000-0005-0000-0000-00003C100000}"/>
    <cellStyle name="Comma 2 5 2 3 2 3 2" xfId="4604" xr:uid="{00000000-0005-0000-0000-00003D100000}"/>
    <cellStyle name="Comma 2 5 2 3 2 3 2 2" xfId="4605" xr:uid="{00000000-0005-0000-0000-00003E100000}"/>
    <cellStyle name="Comma 2 5 2 3 2 3 3" xfId="4606" xr:uid="{00000000-0005-0000-0000-00003F100000}"/>
    <cellStyle name="Comma 2 5 2 3 2 4" xfId="4607" xr:uid="{00000000-0005-0000-0000-000040100000}"/>
    <cellStyle name="Comma 2 5 2 3 2 4 2" xfId="4608" xr:uid="{00000000-0005-0000-0000-000041100000}"/>
    <cellStyle name="Comma 2 5 2 3 2 4 2 2" xfId="4609" xr:uid="{00000000-0005-0000-0000-000042100000}"/>
    <cellStyle name="Comma 2 5 2 3 2 4 3" xfId="4610" xr:uid="{00000000-0005-0000-0000-000043100000}"/>
    <cellStyle name="Comma 2 5 2 3 2 5" xfId="4611" xr:uid="{00000000-0005-0000-0000-000044100000}"/>
    <cellStyle name="Comma 2 5 2 3 2 5 2" xfId="4612" xr:uid="{00000000-0005-0000-0000-000045100000}"/>
    <cellStyle name="Comma 2 5 2 3 2 6" xfId="4613" xr:uid="{00000000-0005-0000-0000-000046100000}"/>
    <cellStyle name="Comma 2 5 2 3 2 6 2" xfId="4614" xr:uid="{00000000-0005-0000-0000-000047100000}"/>
    <cellStyle name="Comma 2 5 2 3 2 7" xfId="4615" xr:uid="{00000000-0005-0000-0000-000048100000}"/>
    <cellStyle name="Comma 2 5 2 3 3" xfId="4616" xr:uid="{00000000-0005-0000-0000-000049100000}"/>
    <cellStyle name="Comma 2 5 2 3 3 2" xfId="4617" xr:uid="{00000000-0005-0000-0000-00004A100000}"/>
    <cellStyle name="Comma 2 5 2 3 3 2 2" xfId="4618" xr:uid="{00000000-0005-0000-0000-00004B100000}"/>
    <cellStyle name="Comma 2 5 2 3 3 2 2 2" xfId="4619" xr:uid="{00000000-0005-0000-0000-00004C100000}"/>
    <cellStyle name="Comma 2 5 2 3 3 2 3" xfId="4620" xr:uid="{00000000-0005-0000-0000-00004D100000}"/>
    <cellStyle name="Comma 2 5 2 3 3 3" xfId="4621" xr:uid="{00000000-0005-0000-0000-00004E100000}"/>
    <cellStyle name="Comma 2 5 2 3 3 3 2" xfId="4622" xr:uid="{00000000-0005-0000-0000-00004F100000}"/>
    <cellStyle name="Comma 2 5 2 3 3 3 2 2" xfId="4623" xr:uid="{00000000-0005-0000-0000-000050100000}"/>
    <cellStyle name="Comma 2 5 2 3 3 3 3" xfId="4624" xr:uid="{00000000-0005-0000-0000-000051100000}"/>
    <cellStyle name="Comma 2 5 2 3 3 4" xfId="4625" xr:uid="{00000000-0005-0000-0000-000052100000}"/>
    <cellStyle name="Comma 2 5 2 3 3 4 2" xfId="4626" xr:uid="{00000000-0005-0000-0000-000053100000}"/>
    <cellStyle name="Comma 2 5 2 3 3 5" xfId="4627" xr:uid="{00000000-0005-0000-0000-000054100000}"/>
    <cellStyle name="Comma 2 5 2 3 3 5 2" xfId="4628" xr:uid="{00000000-0005-0000-0000-000055100000}"/>
    <cellStyle name="Comma 2 5 2 3 3 6" xfId="4629" xr:uid="{00000000-0005-0000-0000-000056100000}"/>
    <cellStyle name="Comma 2 5 2 3 4" xfId="4630" xr:uid="{00000000-0005-0000-0000-000057100000}"/>
    <cellStyle name="Comma 2 5 2 3 4 2" xfId="4631" xr:uid="{00000000-0005-0000-0000-000058100000}"/>
    <cellStyle name="Comma 2 5 2 3 4 2 2" xfId="4632" xr:uid="{00000000-0005-0000-0000-000059100000}"/>
    <cellStyle name="Comma 2 5 2 3 4 3" xfId="4633" xr:uid="{00000000-0005-0000-0000-00005A100000}"/>
    <cellStyle name="Comma 2 5 2 3 5" xfId="4634" xr:uid="{00000000-0005-0000-0000-00005B100000}"/>
    <cellStyle name="Comma 2 5 2 3 5 2" xfId="4635" xr:uid="{00000000-0005-0000-0000-00005C100000}"/>
    <cellStyle name="Comma 2 5 2 3 5 2 2" xfId="4636" xr:uid="{00000000-0005-0000-0000-00005D100000}"/>
    <cellStyle name="Comma 2 5 2 3 5 3" xfId="4637" xr:uid="{00000000-0005-0000-0000-00005E100000}"/>
    <cellStyle name="Comma 2 5 2 3 6" xfId="4638" xr:uid="{00000000-0005-0000-0000-00005F100000}"/>
    <cellStyle name="Comma 2 5 2 3 6 2" xfId="4639" xr:uid="{00000000-0005-0000-0000-000060100000}"/>
    <cellStyle name="Comma 2 5 2 3 7" xfId="4640" xr:uid="{00000000-0005-0000-0000-000061100000}"/>
    <cellStyle name="Comma 2 5 2 3 7 2" xfId="4641" xr:uid="{00000000-0005-0000-0000-000062100000}"/>
    <cellStyle name="Comma 2 5 2 3 8" xfId="4642" xr:uid="{00000000-0005-0000-0000-000063100000}"/>
    <cellStyle name="Comma 2 5 2 4" xfId="4643" xr:uid="{00000000-0005-0000-0000-000064100000}"/>
    <cellStyle name="Comma 2 5 2 4 2" xfId="4644" xr:uid="{00000000-0005-0000-0000-000065100000}"/>
    <cellStyle name="Comma 2 5 2 4 2 2" xfId="4645" xr:uid="{00000000-0005-0000-0000-000066100000}"/>
    <cellStyle name="Comma 2 5 2 4 2 2 2" xfId="4646" xr:uid="{00000000-0005-0000-0000-000067100000}"/>
    <cellStyle name="Comma 2 5 2 4 2 2 2 2" xfId="4647" xr:uid="{00000000-0005-0000-0000-000068100000}"/>
    <cellStyle name="Comma 2 5 2 4 2 2 3" xfId="4648" xr:uid="{00000000-0005-0000-0000-000069100000}"/>
    <cellStyle name="Comma 2 5 2 4 2 3" xfId="4649" xr:uid="{00000000-0005-0000-0000-00006A100000}"/>
    <cellStyle name="Comma 2 5 2 4 2 3 2" xfId="4650" xr:uid="{00000000-0005-0000-0000-00006B100000}"/>
    <cellStyle name="Comma 2 5 2 4 2 3 2 2" xfId="4651" xr:uid="{00000000-0005-0000-0000-00006C100000}"/>
    <cellStyle name="Comma 2 5 2 4 2 3 3" xfId="4652" xr:uid="{00000000-0005-0000-0000-00006D100000}"/>
    <cellStyle name="Comma 2 5 2 4 2 4" xfId="4653" xr:uid="{00000000-0005-0000-0000-00006E100000}"/>
    <cellStyle name="Comma 2 5 2 4 2 4 2" xfId="4654" xr:uid="{00000000-0005-0000-0000-00006F100000}"/>
    <cellStyle name="Comma 2 5 2 4 2 5" xfId="4655" xr:uid="{00000000-0005-0000-0000-000070100000}"/>
    <cellStyle name="Comma 2 5 2 4 2 5 2" xfId="4656" xr:uid="{00000000-0005-0000-0000-000071100000}"/>
    <cellStyle name="Comma 2 5 2 4 2 6" xfId="4657" xr:uid="{00000000-0005-0000-0000-000072100000}"/>
    <cellStyle name="Comma 2 5 2 4 3" xfId="4658" xr:uid="{00000000-0005-0000-0000-000073100000}"/>
    <cellStyle name="Comma 2 5 2 4 3 2" xfId="4659" xr:uid="{00000000-0005-0000-0000-000074100000}"/>
    <cellStyle name="Comma 2 5 2 4 3 2 2" xfId="4660" xr:uid="{00000000-0005-0000-0000-000075100000}"/>
    <cellStyle name="Comma 2 5 2 4 3 3" xfId="4661" xr:uid="{00000000-0005-0000-0000-000076100000}"/>
    <cellStyle name="Comma 2 5 2 4 4" xfId="4662" xr:uid="{00000000-0005-0000-0000-000077100000}"/>
    <cellStyle name="Comma 2 5 2 4 4 2" xfId="4663" xr:uid="{00000000-0005-0000-0000-000078100000}"/>
    <cellStyle name="Comma 2 5 2 4 4 2 2" xfId="4664" xr:uid="{00000000-0005-0000-0000-000079100000}"/>
    <cellStyle name="Comma 2 5 2 4 4 3" xfId="4665" xr:uid="{00000000-0005-0000-0000-00007A100000}"/>
    <cellStyle name="Comma 2 5 2 4 5" xfId="4666" xr:uid="{00000000-0005-0000-0000-00007B100000}"/>
    <cellStyle name="Comma 2 5 2 4 5 2" xfId="4667" xr:uid="{00000000-0005-0000-0000-00007C100000}"/>
    <cellStyle name="Comma 2 5 2 4 6" xfId="4668" xr:uid="{00000000-0005-0000-0000-00007D100000}"/>
    <cellStyle name="Comma 2 5 2 4 6 2" xfId="4669" xr:uid="{00000000-0005-0000-0000-00007E100000}"/>
    <cellStyle name="Comma 2 5 2 4 7" xfId="4670" xr:uid="{00000000-0005-0000-0000-00007F100000}"/>
    <cellStyle name="Comma 2 5 2 5" xfId="4671" xr:uid="{00000000-0005-0000-0000-000080100000}"/>
    <cellStyle name="Comma 2 5 2 5 2" xfId="4672" xr:uid="{00000000-0005-0000-0000-000081100000}"/>
    <cellStyle name="Comma 2 5 2 5 2 2" xfId="4673" xr:uid="{00000000-0005-0000-0000-000082100000}"/>
    <cellStyle name="Comma 2 5 2 5 2 2 2" xfId="4674" xr:uid="{00000000-0005-0000-0000-000083100000}"/>
    <cellStyle name="Comma 2 5 2 5 2 2 2 2" xfId="4675" xr:uid="{00000000-0005-0000-0000-000084100000}"/>
    <cellStyle name="Comma 2 5 2 5 2 2 3" xfId="4676" xr:uid="{00000000-0005-0000-0000-000085100000}"/>
    <cellStyle name="Comma 2 5 2 5 2 3" xfId="4677" xr:uid="{00000000-0005-0000-0000-000086100000}"/>
    <cellStyle name="Comma 2 5 2 5 2 3 2" xfId="4678" xr:uid="{00000000-0005-0000-0000-000087100000}"/>
    <cellStyle name="Comma 2 5 2 5 2 3 2 2" xfId="4679" xr:uid="{00000000-0005-0000-0000-000088100000}"/>
    <cellStyle name="Comma 2 5 2 5 2 3 3" xfId="4680" xr:uid="{00000000-0005-0000-0000-000089100000}"/>
    <cellStyle name="Comma 2 5 2 5 2 4" xfId="4681" xr:uid="{00000000-0005-0000-0000-00008A100000}"/>
    <cellStyle name="Comma 2 5 2 5 2 4 2" xfId="4682" xr:uid="{00000000-0005-0000-0000-00008B100000}"/>
    <cellStyle name="Comma 2 5 2 5 2 5" xfId="4683" xr:uid="{00000000-0005-0000-0000-00008C100000}"/>
    <cellStyle name="Comma 2 5 2 5 2 5 2" xfId="4684" xr:uid="{00000000-0005-0000-0000-00008D100000}"/>
    <cellStyle name="Comma 2 5 2 5 2 6" xfId="4685" xr:uid="{00000000-0005-0000-0000-00008E100000}"/>
    <cellStyle name="Comma 2 5 2 5 3" xfId="4686" xr:uid="{00000000-0005-0000-0000-00008F100000}"/>
    <cellStyle name="Comma 2 5 2 5 3 2" xfId="4687" xr:uid="{00000000-0005-0000-0000-000090100000}"/>
    <cellStyle name="Comma 2 5 2 5 3 2 2" xfId="4688" xr:uid="{00000000-0005-0000-0000-000091100000}"/>
    <cellStyle name="Comma 2 5 2 5 3 3" xfId="4689" xr:uid="{00000000-0005-0000-0000-000092100000}"/>
    <cellStyle name="Comma 2 5 2 5 4" xfId="4690" xr:uid="{00000000-0005-0000-0000-000093100000}"/>
    <cellStyle name="Comma 2 5 2 5 4 2" xfId="4691" xr:uid="{00000000-0005-0000-0000-000094100000}"/>
    <cellStyle name="Comma 2 5 2 5 4 2 2" xfId="4692" xr:uid="{00000000-0005-0000-0000-000095100000}"/>
    <cellStyle name="Comma 2 5 2 5 4 3" xfId="4693" xr:uid="{00000000-0005-0000-0000-000096100000}"/>
    <cellStyle name="Comma 2 5 2 5 5" xfId="4694" xr:uid="{00000000-0005-0000-0000-000097100000}"/>
    <cellStyle name="Comma 2 5 2 5 5 2" xfId="4695" xr:uid="{00000000-0005-0000-0000-000098100000}"/>
    <cellStyle name="Comma 2 5 2 5 6" xfId="4696" xr:uid="{00000000-0005-0000-0000-000099100000}"/>
    <cellStyle name="Comma 2 5 2 5 6 2" xfId="4697" xr:uid="{00000000-0005-0000-0000-00009A100000}"/>
    <cellStyle name="Comma 2 5 2 5 7" xfId="4698" xr:uid="{00000000-0005-0000-0000-00009B100000}"/>
    <cellStyle name="Comma 2 5 2 6" xfId="4699" xr:uid="{00000000-0005-0000-0000-00009C100000}"/>
    <cellStyle name="Comma 2 5 2 6 2" xfId="4700" xr:uid="{00000000-0005-0000-0000-00009D100000}"/>
    <cellStyle name="Comma 2 5 2 6 2 2" xfId="4701" xr:uid="{00000000-0005-0000-0000-00009E100000}"/>
    <cellStyle name="Comma 2 5 2 6 2 2 2" xfId="4702" xr:uid="{00000000-0005-0000-0000-00009F100000}"/>
    <cellStyle name="Comma 2 5 2 6 2 3" xfId="4703" xr:uid="{00000000-0005-0000-0000-0000A0100000}"/>
    <cellStyle name="Comma 2 5 2 6 3" xfId="4704" xr:uid="{00000000-0005-0000-0000-0000A1100000}"/>
    <cellStyle name="Comma 2 5 2 6 3 2" xfId="4705" xr:uid="{00000000-0005-0000-0000-0000A2100000}"/>
    <cellStyle name="Comma 2 5 2 6 3 2 2" xfId="4706" xr:uid="{00000000-0005-0000-0000-0000A3100000}"/>
    <cellStyle name="Comma 2 5 2 6 3 3" xfId="4707" xr:uid="{00000000-0005-0000-0000-0000A4100000}"/>
    <cellStyle name="Comma 2 5 2 6 4" xfId="4708" xr:uid="{00000000-0005-0000-0000-0000A5100000}"/>
    <cellStyle name="Comma 2 5 2 6 4 2" xfId="4709" xr:uid="{00000000-0005-0000-0000-0000A6100000}"/>
    <cellStyle name="Comma 2 5 2 6 5" xfId="4710" xr:uid="{00000000-0005-0000-0000-0000A7100000}"/>
    <cellStyle name="Comma 2 5 2 6 5 2" xfId="4711" xr:uid="{00000000-0005-0000-0000-0000A8100000}"/>
    <cellStyle name="Comma 2 5 2 6 6" xfId="4712" xr:uid="{00000000-0005-0000-0000-0000A9100000}"/>
    <cellStyle name="Comma 2 5 2 7" xfId="4713" xr:uid="{00000000-0005-0000-0000-0000AA100000}"/>
    <cellStyle name="Comma 2 5 2 7 2" xfId="4714" xr:uid="{00000000-0005-0000-0000-0000AB100000}"/>
    <cellStyle name="Comma 2 5 2 7 2 2" xfId="4715" xr:uid="{00000000-0005-0000-0000-0000AC100000}"/>
    <cellStyle name="Comma 2 5 2 7 3" xfId="4716" xr:uid="{00000000-0005-0000-0000-0000AD100000}"/>
    <cellStyle name="Comma 2 5 2 8" xfId="4717" xr:uid="{00000000-0005-0000-0000-0000AE100000}"/>
    <cellStyle name="Comma 2 5 2 8 2" xfId="4718" xr:uid="{00000000-0005-0000-0000-0000AF100000}"/>
    <cellStyle name="Comma 2 5 2 8 2 2" xfId="4719" xr:uid="{00000000-0005-0000-0000-0000B0100000}"/>
    <cellStyle name="Comma 2 5 2 8 3" xfId="4720" xr:uid="{00000000-0005-0000-0000-0000B1100000}"/>
    <cellStyle name="Comma 2 5 2 9" xfId="4721" xr:uid="{00000000-0005-0000-0000-0000B2100000}"/>
    <cellStyle name="Comma 2 5 2 9 2" xfId="4722" xr:uid="{00000000-0005-0000-0000-0000B3100000}"/>
    <cellStyle name="Comma 2 5 3" xfId="4723" xr:uid="{00000000-0005-0000-0000-0000B4100000}"/>
    <cellStyle name="Comma 2 5 3 10" xfId="4724" xr:uid="{00000000-0005-0000-0000-0000B5100000}"/>
    <cellStyle name="Comma 2 5 3 2" xfId="4725" xr:uid="{00000000-0005-0000-0000-0000B6100000}"/>
    <cellStyle name="Comma 2 5 3 2 2" xfId="4726" xr:uid="{00000000-0005-0000-0000-0000B7100000}"/>
    <cellStyle name="Comma 2 5 3 2 2 2" xfId="4727" xr:uid="{00000000-0005-0000-0000-0000B8100000}"/>
    <cellStyle name="Comma 2 5 3 2 2 2 2" xfId="4728" xr:uid="{00000000-0005-0000-0000-0000B9100000}"/>
    <cellStyle name="Comma 2 5 3 2 2 2 2 2" xfId="4729" xr:uid="{00000000-0005-0000-0000-0000BA100000}"/>
    <cellStyle name="Comma 2 5 3 2 2 2 2 2 2" xfId="4730" xr:uid="{00000000-0005-0000-0000-0000BB100000}"/>
    <cellStyle name="Comma 2 5 3 2 2 2 2 3" xfId="4731" xr:uid="{00000000-0005-0000-0000-0000BC100000}"/>
    <cellStyle name="Comma 2 5 3 2 2 2 3" xfId="4732" xr:uid="{00000000-0005-0000-0000-0000BD100000}"/>
    <cellStyle name="Comma 2 5 3 2 2 2 3 2" xfId="4733" xr:uid="{00000000-0005-0000-0000-0000BE100000}"/>
    <cellStyle name="Comma 2 5 3 2 2 2 3 2 2" xfId="4734" xr:uid="{00000000-0005-0000-0000-0000BF100000}"/>
    <cellStyle name="Comma 2 5 3 2 2 2 3 3" xfId="4735" xr:uid="{00000000-0005-0000-0000-0000C0100000}"/>
    <cellStyle name="Comma 2 5 3 2 2 2 4" xfId="4736" xr:uid="{00000000-0005-0000-0000-0000C1100000}"/>
    <cellStyle name="Comma 2 5 3 2 2 2 4 2" xfId="4737" xr:uid="{00000000-0005-0000-0000-0000C2100000}"/>
    <cellStyle name="Comma 2 5 3 2 2 2 5" xfId="4738" xr:uid="{00000000-0005-0000-0000-0000C3100000}"/>
    <cellStyle name="Comma 2 5 3 2 2 2 5 2" xfId="4739" xr:uid="{00000000-0005-0000-0000-0000C4100000}"/>
    <cellStyle name="Comma 2 5 3 2 2 2 6" xfId="4740" xr:uid="{00000000-0005-0000-0000-0000C5100000}"/>
    <cellStyle name="Comma 2 5 3 2 2 3" xfId="4741" xr:uid="{00000000-0005-0000-0000-0000C6100000}"/>
    <cellStyle name="Comma 2 5 3 2 2 3 2" xfId="4742" xr:uid="{00000000-0005-0000-0000-0000C7100000}"/>
    <cellStyle name="Comma 2 5 3 2 2 3 2 2" xfId="4743" xr:uid="{00000000-0005-0000-0000-0000C8100000}"/>
    <cellStyle name="Comma 2 5 3 2 2 3 3" xfId="4744" xr:uid="{00000000-0005-0000-0000-0000C9100000}"/>
    <cellStyle name="Comma 2 5 3 2 2 4" xfId="4745" xr:uid="{00000000-0005-0000-0000-0000CA100000}"/>
    <cellStyle name="Comma 2 5 3 2 2 4 2" xfId="4746" xr:uid="{00000000-0005-0000-0000-0000CB100000}"/>
    <cellStyle name="Comma 2 5 3 2 2 4 2 2" xfId="4747" xr:uid="{00000000-0005-0000-0000-0000CC100000}"/>
    <cellStyle name="Comma 2 5 3 2 2 4 3" xfId="4748" xr:uid="{00000000-0005-0000-0000-0000CD100000}"/>
    <cellStyle name="Comma 2 5 3 2 2 5" xfId="4749" xr:uid="{00000000-0005-0000-0000-0000CE100000}"/>
    <cellStyle name="Comma 2 5 3 2 2 5 2" xfId="4750" xr:uid="{00000000-0005-0000-0000-0000CF100000}"/>
    <cellStyle name="Comma 2 5 3 2 2 6" xfId="4751" xr:uid="{00000000-0005-0000-0000-0000D0100000}"/>
    <cellStyle name="Comma 2 5 3 2 2 6 2" xfId="4752" xr:uid="{00000000-0005-0000-0000-0000D1100000}"/>
    <cellStyle name="Comma 2 5 3 2 2 7" xfId="4753" xr:uid="{00000000-0005-0000-0000-0000D2100000}"/>
    <cellStyle name="Comma 2 5 3 2 3" xfId="4754" xr:uid="{00000000-0005-0000-0000-0000D3100000}"/>
    <cellStyle name="Comma 2 5 3 2 3 2" xfId="4755" xr:uid="{00000000-0005-0000-0000-0000D4100000}"/>
    <cellStyle name="Comma 2 5 3 2 3 2 2" xfId="4756" xr:uid="{00000000-0005-0000-0000-0000D5100000}"/>
    <cellStyle name="Comma 2 5 3 2 3 2 2 2" xfId="4757" xr:uid="{00000000-0005-0000-0000-0000D6100000}"/>
    <cellStyle name="Comma 2 5 3 2 3 2 3" xfId="4758" xr:uid="{00000000-0005-0000-0000-0000D7100000}"/>
    <cellStyle name="Comma 2 5 3 2 3 3" xfId="4759" xr:uid="{00000000-0005-0000-0000-0000D8100000}"/>
    <cellStyle name="Comma 2 5 3 2 3 3 2" xfId="4760" xr:uid="{00000000-0005-0000-0000-0000D9100000}"/>
    <cellStyle name="Comma 2 5 3 2 3 3 2 2" xfId="4761" xr:uid="{00000000-0005-0000-0000-0000DA100000}"/>
    <cellStyle name="Comma 2 5 3 2 3 3 3" xfId="4762" xr:uid="{00000000-0005-0000-0000-0000DB100000}"/>
    <cellStyle name="Comma 2 5 3 2 3 4" xfId="4763" xr:uid="{00000000-0005-0000-0000-0000DC100000}"/>
    <cellStyle name="Comma 2 5 3 2 3 4 2" xfId="4764" xr:uid="{00000000-0005-0000-0000-0000DD100000}"/>
    <cellStyle name="Comma 2 5 3 2 3 5" xfId="4765" xr:uid="{00000000-0005-0000-0000-0000DE100000}"/>
    <cellStyle name="Comma 2 5 3 2 3 5 2" xfId="4766" xr:uid="{00000000-0005-0000-0000-0000DF100000}"/>
    <cellStyle name="Comma 2 5 3 2 3 6" xfId="4767" xr:uid="{00000000-0005-0000-0000-0000E0100000}"/>
    <cellStyle name="Comma 2 5 3 2 4" xfId="4768" xr:uid="{00000000-0005-0000-0000-0000E1100000}"/>
    <cellStyle name="Comma 2 5 3 2 4 2" xfId="4769" xr:uid="{00000000-0005-0000-0000-0000E2100000}"/>
    <cellStyle name="Comma 2 5 3 2 4 2 2" xfId="4770" xr:uid="{00000000-0005-0000-0000-0000E3100000}"/>
    <cellStyle name="Comma 2 5 3 2 4 3" xfId="4771" xr:uid="{00000000-0005-0000-0000-0000E4100000}"/>
    <cellStyle name="Comma 2 5 3 2 5" xfId="4772" xr:uid="{00000000-0005-0000-0000-0000E5100000}"/>
    <cellStyle name="Comma 2 5 3 2 5 2" xfId="4773" xr:uid="{00000000-0005-0000-0000-0000E6100000}"/>
    <cellStyle name="Comma 2 5 3 2 5 2 2" xfId="4774" xr:uid="{00000000-0005-0000-0000-0000E7100000}"/>
    <cellStyle name="Comma 2 5 3 2 5 3" xfId="4775" xr:uid="{00000000-0005-0000-0000-0000E8100000}"/>
    <cellStyle name="Comma 2 5 3 2 6" xfId="4776" xr:uid="{00000000-0005-0000-0000-0000E9100000}"/>
    <cellStyle name="Comma 2 5 3 2 6 2" xfId="4777" xr:uid="{00000000-0005-0000-0000-0000EA100000}"/>
    <cellStyle name="Comma 2 5 3 2 7" xfId="4778" xr:uid="{00000000-0005-0000-0000-0000EB100000}"/>
    <cellStyle name="Comma 2 5 3 2 7 2" xfId="4779" xr:uid="{00000000-0005-0000-0000-0000EC100000}"/>
    <cellStyle name="Comma 2 5 3 2 8" xfId="4780" xr:uid="{00000000-0005-0000-0000-0000ED100000}"/>
    <cellStyle name="Comma 2 5 3 3" xfId="4781" xr:uid="{00000000-0005-0000-0000-0000EE100000}"/>
    <cellStyle name="Comma 2 5 3 3 2" xfId="4782" xr:uid="{00000000-0005-0000-0000-0000EF100000}"/>
    <cellStyle name="Comma 2 5 3 3 2 2" xfId="4783" xr:uid="{00000000-0005-0000-0000-0000F0100000}"/>
    <cellStyle name="Comma 2 5 3 3 2 2 2" xfId="4784" xr:uid="{00000000-0005-0000-0000-0000F1100000}"/>
    <cellStyle name="Comma 2 5 3 3 2 2 2 2" xfId="4785" xr:uid="{00000000-0005-0000-0000-0000F2100000}"/>
    <cellStyle name="Comma 2 5 3 3 2 2 3" xfId="4786" xr:uid="{00000000-0005-0000-0000-0000F3100000}"/>
    <cellStyle name="Comma 2 5 3 3 2 3" xfId="4787" xr:uid="{00000000-0005-0000-0000-0000F4100000}"/>
    <cellStyle name="Comma 2 5 3 3 2 3 2" xfId="4788" xr:uid="{00000000-0005-0000-0000-0000F5100000}"/>
    <cellStyle name="Comma 2 5 3 3 2 3 2 2" xfId="4789" xr:uid="{00000000-0005-0000-0000-0000F6100000}"/>
    <cellStyle name="Comma 2 5 3 3 2 3 3" xfId="4790" xr:uid="{00000000-0005-0000-0000-0000F7100000}"/>
    <cellStyle name="Comma 2 5 3 3 2 4" xfId="4791" xr:uid="{00000000-0005-0000-0000-0000F8100000}"/>
    <cellStyle name="Comma 2 5 3 3 2 4 2" xfId="4792" xr:uid="{00000000-0005-0000-0000-0000F9100000}"/>
    <cellStyle name="Comma 2 5 3 3 2 5" xfId="4793" xr:uid="{00000000-0005-0000-0000-0000FA100000}"/>
    <cellStyle name="Comma 2 5 3 3 2 5 2" xfId="4794" xr:uid="{00000000-0005-0000-0000-0000FB100000}"/>
    <cellStyle name="Comma 2 5 3 3 2 6" xfId="4795" xr:uid="{00000000-0005-0000-0000-0000FC100000}"/>
    <cellStyle name="Comma 2 5 3 3 3" xfId="4796" xr:uid="{00000000-0005-0000-0000-0000FD100000}"/>
    <cellStyle name="Comma 2 5 3 3 3 2" xfId="4797" xr:uid="{00000000-0005-0000-0000-0000FE100000}"/>
    <cellStyle name="Comma 2 5 3 3 3 2 2" xfId="4798" xr:uid="{00000000-0005-0000-0000-0000FF100000}"/>
    <cellStyle name="Comma 2 5 3 3 3 3" xfId="4799" xr:uid="{00000000-0005-0000-0000-000000110000}"/>
    <cellStyle name="Comma 2 5 3 3 4" xfId="4800" xr:uid="{00000000-0005-0000-0000-000001110000}"/>
    <cellStyle name="Comma 2 5 3 3 4 2" xfId="4801" xr:uid="{00000000-0005-0000-0000-000002110000}"/>
    <cellStyle name="Comma 2 5 3 3 4 2 2" xfId="4802" xr:uid="{00000000-0005-0000-0000-000003110000}"/>
    <cellStyle name="Comma 2 5 3 3 4 3" xfId="4803" xr:uid="{00000000-0005-0000-0000-000004110000}"/>
    <cellStyle name="Comma 2 5 3 3 5" xfId="4804" xr:uid="{00000000-0005-0000-0000-000005110000}"/>
    <cellStyle name="Comma 2 5 3 3 5 2" xfId="4805" xr:uid="{00000000-0005-0000-0000-000006110000}"/>
    <cellStyle name="Comma 2 5 3 3 6" xfId="4806" xr:uid="{00000000-0005-0000-0000-000007110000}"/>
    <cellStyle name="Comma 2 5 3 3 6 2" xfId="4807" xr:uid="{00000000-0005-0000-0000-000008110000}"/>
    <cellStyle name="Comma 2 5 3 3 7" xfId="4808" xr:uid="{00000000-0005-0000-0000-000009110000}"/>
    <cellStyle name="Comma 2 5 3 4" xfId="4809" xr:uid="{00000000-0005-0000-0000-00000A110000}"/>
    <cellStyle name="Comma 2 5 3 4 2" xfId="4810" xr:uid="{00000000-0005-0000-0000-00000B110000}"/>
    <cellStyle name="Comma 2 5 3 4 2 2" xfId="4811" xr:uid="{00000000-0005-0000-0000-00000C110000}"/>
    <cellStyle name="Comma 2 5 3 4 2 2 2" xfId="4812" xr:uid="{00000000-0005-0000-0000-00000D110000}"/>
    <cellStyle name="Comma 2 5 3 4 2 2 2 2" xfId="4813" xr:uid="{00000000-0005-0000-0000-00000E110000}"/>
    <cellStyle name="Comma 2 5 3 4 2 2 3" xfId="4814" xr:uid="{00000000-0005-0000-0000-00000F110000}"/>
    <cellStyle name="Comma 2 5 3 4 2 3" xfId="4815" xr:uid="{00000000-0005-0000-0000-000010110000}"/>
    <cellStyle name="Comma 2 5 3 4 2 3 2" xfId="4816" xr:uid="{00000000-0005-0000-0000-000011110000}"/>
    <cellStyle name="Comma 2 5 3 4 2 3 2 2" xfId="4817" xr:uid="{00000000-0005-0000-0000-000012110000}"/>
    <cellStyle name="Comma 2 5 3 4 2 3 3" xfId="4818" xr:uid="{00000000-0005-0000-0000-000013110000}"/>
    <cellStyle name="Comma 2 5 3 4 2 4" xfId="4819" xr:uid="{00000000-0005-0000-0000-000014110000}"/>
    <cellStyle name="Comma 2 5 3 4 2 4 2" xfId="4820" xr:uid="{00000000-0005-0000-0000-000015110000}"/>
    <cellStyle name="Comma 2 5 3 4 2 5" xfId="4821" xr:uid="{00000000-0005-0000-0000-000016110000}"/>
    <cellStyle name="Comma 2 5 3 4 2 5 2" xfId="4822" xr:uid="{00000000-0005-0000-0000-000017110000}"/>
    <cellStyle name="Comma 2 5 3 4 2 6" xfId="4823" xr:uid="{00000000-0005-0000-0000-000018110000}"/>
    <cellStyle name="Comma 2 5 3 4 3" xfId="4824" xr:uid="{00000000-0005-0000-0000-000019110000}"/>
    <cellStyle name="Comma 2 5 3 4 3 2" xfId="4825" xr:uid="{00000000-0005-0000-0000-00001A110000}"/>
    <cellStyle name="Comma 2 5 3 4 3 2 2" xfId="4826" xr:uid="{00000000-0005-0000-0000-00001B110000}"/>
    <cellStyle name="Comma 2 5 3 4 3 3" xfId="4827" xr:uid="{00000000-0005-0000-0000-00001C110000}"/>
    <cellStyle name="Comma 2 5 3 4 4" xfId="4828" xr:uid="{00000000-0005-0000-0000-00001D110000}"/>
    <cellStyle name="Comma 2 5 3 4 4 2" xfId="4829" xr:uid="{00000000-0005-0000-0000-00001E110000}"/>
    <cellStyle name="Comma 2 5 3 4 4 2 2" xfId="4830" xr:uid="{00000000-0005-0000-0000-00001F110000}"/>
    <cellStyle name="Comma 2 5 3 4 4 3" xfId="4831" xr:uid="{00000000-0005-0000-0000-000020110000}"/>
    <cellStyle name="Comma 2 5 3 4 5" xfId="4832" xr:uid="{00000000-0005-0000-0000-000021110000}"/>
    <cellStyle name="Comma 2 5 3 4 5 2" xfId="4833" xr:uid="{00000000-0005-0000-0000-000022110000}"/>
    <cellStyle name="Comma 2 5 3 4 6" xfId="4834" xr:uid="{00000000-0005-0000-0000-000023110000}"/>
    <cellStyle name="Comma 2 5 3 4 6 2" xfId="4835" xr:uid="{00000000-0005-0000-0000-000024110000}"/>
    <cellStyle name="Comma 2 5 3 4 7" xfId="4836" xr:uid="{00000000-0005-0000-0000-000025110000}"/>
    <cellStyle name="Comma 2 5 3 5" xfId="4837" xr:uid="{00000000-0005-0000-0000-000026110000}"/>
    <cellStyle name="Comma 2 5 3 5 2" xfId="4838" xr:uid="{00000000-0005-0000-0000-000027110000}"/>
    <cellStyle name="Comma 2 5 3 5 2 2" xfId="4839" xr:uid="{00000000-0005-0000-0000-000028110000}"/>
    <cellStyle name="Comma 2 5 3 5 2 2 2" xfId="4840" xr:uid="{00000000-0005-0000-0000-000029110000}"/>
    <cellStyle name="Comma 2 5 3 5 2 3" xfId="4841" xr:uid="{00000000-0005-0000-0000-00002A110000}"/>
    <cellStyle name="Comma 2 5 3 5 3" xfId="4842" xr:uid="{00000000-0005-0000-0000-00002B110000}"/>
    <cellStyle name="Comma 2 5 3 5 3 2" xfId="4843" xr:uid="{00000000-0005-0000-0000-00002C110000}"/>
    <cellStyle name="Comma 2 5 3 5 3 2 2" xfId="4844" xr:uid="{00000000-0005-0000-0000-00002D110000}"/>
    <cellStyle name="Comma 2 5 3 5 3 3" xfId="4845" xr:uid="{00000000-0005-0000-0000-00002E110000}"/>
    <cellStyle name="Comma 2 5 3 5 4" xfId="4846" xr:uid="{00000000-0005-0000-0000-00002F110000}"/>
    <cellStyle name="Comma 2 5 3 5 4 2" xfId="4847" xr:uid="{00000000-0005-0000-0000-000030110000}"/>
    <cellStyle name="Comma 2 5 3 5 5" xfId="4848" xr:uid="{00000000-0005-0000-0000-000031110000}"/>
    <cellStyle name="Comma 2 5 3 5 5 2" xfId="4849" xr:uid="{00000000-0005-0000-0000-000032110000}"/>
    <cellStyle name="Comma 2 5 3 5 6" xfId="4850" xr:uid="{00000000-0005-0000-0000-000033110000}"/>
    <cellStyle name="Comma 2 5 3 6" xfId="4851" xr:uid="{00000000-0005-0000-0000-000034110000}"/>
    <cellStyle name="Comma 2 5 3 6 2" xfId="4852" xr:uid="{00000000-0005-0000-0000-000035110000}"/>
    <cellStyle name="Comma 2 5 3 6 2 2" xfId="4853" xr:uid="{00000000-0005-0000-0000-000036110000}"/>
    <cellStyle name="Comma 2 5 3 6 3" xfId="4854" xr:uid="{00000000-0005-0000-0000-000037110000}"/>
    <cellStyle name="Comma 2 5 3 7" xfId="4855" xr:uid="{00000000-0005-0000-0000-000038110000}"/>
    <cellStyle name="Comma 2 5 3 7 2" xfId="4856" xr:uid="{00000000-0005-0000-0000-000039110000}"/>
    <cellStyle name="Comma 2 5 3 7 2 2" xfId="4857" xr:uid="{00000000-0005-0000-0000-00003A110000}"/>
    <cellStyle name="Comma 2 5 3 7 3" xfId="4858" xr:uid="{00000000-0005-0000-0000-00003B110000}"/>
    <cellStyle name="Comma 2 5 3 8" xfId="4859" xr:uid="{00000000-0005-0000-0000-00003C110000}"/>
    <cellStyle name="Comma 2 5 3 8 2" xfId="4860" xr:uid="{00000000-0005-0000-0000-00003D110000}"/>
    <cellStyle name="Comma 2 5 3 9" xfId="4861" xr:uid="{00000000-0005-0000-0000-00003E110000}"/>
    <cellStyle name="Comma 2 5 3 9 2" xfId="4862" xr:uid="{00000000-0005-0000-0000-00003F110000}"/>
    <cellStyle name="Comma 2 5 4" xfId="4863" xr:uid="{00000000-0005-0000-0000-000040110000}"/>
    <cellStyle name="Comma 2 5 4 2" xfId="4864" xr:uid="{00000000-0005-0000-0000-000041110000}"/>
    <cellStyle name="Comma 2 5 4 2 2" xfId="4865" xr:uid="{00000000-0005-0000-0000-000042110000}"/>
    <cellStyle name="Comma 2 5 4 2 2 2" xfId="4866" xr:uid="{00000000-0005-0000-0000-000043110000}"/>
    <cellStyle name="Comma 2 5 4 2 2 2 2" xfId="4867" xr:uid="{00000000-0005-0000-0000-000044110000}"/>
    <cellStyle name="Comma 2 5 4 2 2 2 2 2" xfId="4868" xr:uid="{00000000-0005-0000-0000-000045110000}"/>
    <cellStyle name="Comma 2 5 4 2 2 2 3" xfId="4869" xr:uid="{00000000-0005-0000-0000-000046110000}"/>
    <cellStyle name="Comma 2 5 4 2 2 3" xfId="4870" xr:uid="{00000000-0005-0000-0000-000047110000}"/>
    <cellStyle name="Comma 2 5 4 2 2 3 2" xfId="4871" xr:uid="{00000000-0005-0000-0000-000048110000}"/>
    <cellStyle name="Comma 2 5 4 2 2 3 2 2" xfId="4872" xr:uid="{00000000-0005-0000-0000-000049110000}"/>
    <cellStyle name="Comma 2 5 4 2 2 3 3" xfId="4873" xr:uid="{00000000-0005-0000-0000-00004A110000}"/>
    <cellStyle name="Comma 2 5 4 2 2 4" xfId="4874" xr:uid="{00000000-0005-0000-0000-00004B110000}"/>
    <cellStyle name="Comma 2 5 4 2 2 4 2" xfId="4875" xr:uid="{00000000-0005-0000-0000-00004C110000}"/>
    <cellStyle name="Comma 2 5 4 2 2 5" xfId="4876" xr:uid="{00000000-0005-0000-0000-00004D110000}"/>
    <cellStyle name="Comma 2 5 4 2 2 5 2" xfId="4877" xr:uid="{00000000-0005-0000-0000-00004E110000}"/>
    <cellStyle name="Comma 2 5 4 2 2 6" xfId="4878" xr:uid="{00000000-0005-0000-0000-00004F110000}"/>
    <cellStyle name="Comma 2 5 4 2 3" xfId="4879" xr:uid="{00000000-0005-0000-0000-000050110000}"/>
    <cellStyle name="Comma 2 5 4 2 3 2" xfId="4880" xr:uid="{00000000-0005-0000-0000-000051110000}"/>
    <cellStyle name="Comma 2 5 4 2 3 2 2" xfId="4881" xr:uid="{00000000-0005-0000-0000-000052110000}"/>
    <cellStyle name="Comma 2 5 4 2 3 3" xfId="4882" xr:uid="{00000000-0005-0000-0000-000053110000}"/>
    <cellStyle name="Comma 2 5 4 2 4" xfId="4883" xr:uid="{00000000-0005-0000-0000-000054110000}"/>
    <cellStyle name="Comma 2 5 4 2 4 2" xfId="4884" xr:uid="{00000000-0005-0000-0000-000055110000}"/>
    <cellStyle name="Comma 2 5 4 2 4 2 2" xfId="4885" xr:uid="{00000000-0005-0000-0000-000056110000}"/>
    <cellStyle name="Comma 2 5 4 2 4 3" xfId="4886" xr:uid="{00000000-0005-0000-0000-000057110000}"/>
    <cellStyle name="Comma 2 5 4 2 5" xfId="4887" xr:uid="{00000000-0005-0000-0000-000058110000}"/>
    <cellStyle name="Comma 2 5 4 2 5 2" xfId="4888" xr:uid="{00000000-0005-0000-0000-000059110000}"/>
    <cellStyle name="Comma 2 5 4 2 6" xfId="4889" xr:uid="{00000000-0005-0000-0000-00005A110000}"/>
    <cellStyle name="Comma 2 5 4 2 6 2" xfId="4890" xr:uid="{00000000-0005-0000-0000-00005B110000}"/>
    <cellStyle name="Comma 2 5 4 2 7" xfId="4891" xr:uid="{00000000-0005-0000-0000-00005C110000}"/>
    <cellStyle name="Comma 2 5 4 3" xfId="4892" xr:uid="{00000000-0005-0000-0000-00005D110000}"/>
    <cellStyle name="Comma 2 5 4 3 2" xfId="4893" xr:uid="{00000000-0005-0000-0000-00005E110000}"/>
    <cellStyle name="Comma 2 5 4 3 2 2" xfId="4894" xr:uid="{00000000-0005-0000-0000-00005F110000}"/>
    <cellStyle name="Comma 2 5 4 3 2 2 2" xfId="4895" xr:uid="{00000000-0005-0000-0000-000060110000}"/>
    <cellStyle name="Comma 2 5 4 3 2 3" xfId="4896" xr:uid="{00000000-0005-0000-0000-000061110000}"/>
    <cellStyle name="Comma 2 5 4 3 3" xfId="4897" xr:uid="{00000000-0005-0000-0000-000062110000}"/>
    <cellStyle name="Comma 2 5 4 3 3 2" xfId="4898" xr:uid="{00000000-0005-0000-0000-000063110000}"/>
    <cellStyle name="Comma 2 5 4 3 3 2 2" xfId="4899" xr:uid="{00000000-0005-0000-0000-000064110000}"/>
    <cellStyle name="Comma 2 5 4 3 3 3" xfId="4900" xr:uid="{00000000-0005-0000-0000-000065110000}"/>
    <cellStyle name="Comma 2 5 4 3 4" xfId="4901" xr:uid="{00000000-0005-0000-0000-000066110000}"/>
    <cellStyle name="Comma 2 5 4 3 4 2" xfId="4902" xr:uid="{00000000-0005-0000-0000-000067110000}"/>
    <cellStyle name="Comma 2 5 4 3 5" xfId="4903" xr:uid="{00000000-0005-0000-0000-000068110000}"/>
    <cellStyle name="Comma 2 5 4 3 5 2" xfId="4904" xr:uid="{00000000-0005-0000-0000-000069110000}"/>
    <cellStyle name="Comma 2 5 4 3 6" xfId="4905" xr:uid="{00000000-0005-0000-0000-00006A110000}"/>
    <cellStyle name="Comma 2 5 4 4" xfId="4906" xr:uid="{00000000-0005-0000-0000-00006B110000}"/>
    <cellStyle name="Comma 2 5 4 4 2" xfId="4907" xr:uid="{00000000-0005-0000-0000-00006C110000}"/>
    <cellStyle name="Comma 2 5 4 4 2 2" xfId="4908" xr:uid="{00000000-0005-0000-0000-00006D110000}"/>
    <cellStyle name="Comma 2 5 4 4 3" xfId="4909" xr:uid="{00000000-0005-0000-0000-00006E110000}"/>
    <cellStyle name="Comma 2 5 4 5" xfId="4910" xr:uid="{00000000-0005-0000-0000-00006F110000}"/>
    <cellStyle name="Comma 2 5 4 5 2" xfId="4911" xr:uid="{00000000-0005-0000-0000-000070110000}"/>
    <cellStyle name="Comma 2 5 4 5 2 2" xfId="4912" xr:uid="{00000000-0005-0000-0000-000071110000}"/>
    <cellStyle name="Comma 2 5 4 5 3" xfId="4913" xr:uid="{00000000-0005-0000-0000-000072110000}"/>
    <cellStyle name="Comma 2 5 4 6" xfId="4914" xr:uid="{00000000-0005-0000-0000-000073110000}"/>
    <cellStyle name="Comma 2 5 4 6 2" xfId="4915" xr:uid="{00000000-0005-0000-0000-000074110000}"/>
    <cellStyle name="Comma 2 5 4 7" xfId="4916" xr:uid="{00000000-0005-0000-0000-000075110000}"/>
    <cellStyle name="Comma 2 5 4 7 2" xfId="4917" xr:uid="{00000000-0005-0000-0000-000076110000}"/>
    <cellStyle name="Comma 2 5 4 8" xfId="4918" xr:uid="{00000000-0005-0000-0000-000077110000}"/>
    <cellStyle name="Comma 2 5 5" xfId="4919" xr:uid="{00000000-0005-0000-0000-000078110000}"/>
    <cellStyle name="Comma 2 5 5 2" xfId="4920" xr:uid="{00000000-0005-0000-0000-000079110000}"/>
    <cellStyle name="Comma 2 5 5 2 2" xfId="4921" xr:uid="{00000000-0005-0000-0000-00007A110000}"/>
    <cellStyle name="Comma 2 5 5 2 2 2" xfId="4922" xr:uid="{00000000-0005-0000-0000-00007B110000}"/>
    <cellStyle name="Comma 2 5 5 2 2 2 2" xfId="4923" xr:uid="{00000000-0005-0000-0000-00007C110000}"/>
    <cellStyle name="Comma 2 5 5 2 2 3" xfId="4924" xr:uid="{00000000-0005-0000-0000-00007D110000}"/>
    <cellStyle name="Comma 2 5 5 2 3" xfId="4925" xr:uid="{00000000-0005-0000-0000-00007E110000}"/>
    <cellStyle name="Comma 2 5 5 2 3 2" xfId="4926" xr:uid="{00000000-0005-0000-0000-00007F110000}"/>
    <cellStyle name="Comma 2 5 5 2 3 2 2" xfId="4927" xr:uid="{00000000-0005-0000-0000-000080110000}"/>
    <cellStyle name="Comma 2 5 5 2 3 3" xfId="4928" xr:uid="{00000000-0005-0000-0000-000081110000}"/>
    <cellStyle name="Comma 2 5 5 2 4" xfId="4929" xr:uid="{00000000-0005-0000-0000-000082110000}"/>
    <cellStyle name="Comma 2 5 5 2 4 2" xfId="4930" xr:uid="{00000000-0005-0000-0000-000083110000}"/>
    <cellStyle name="Comma 2 5 5 2 5" xfId="4931" xr:uid="{00000000-0005-0000-0000-000084110000}"/>
    <cellStyle name="Comma 2 5 5 2 5 2" xfId="4932" xr:uid="{00000000-0005-0000-0000-000085110000}"/>
    <cellStyle name="Comma 2 5 5 2 6" xfId="4933" xr:uid="{00000000-0005-0000-0000-000086110000}"/>
    <cellStyle name="Comma 2 5 5 3" xfId="4934" xr:uid="{00000000-0005-0000-0000-000087110000}"/>
    <cellStyle name="Comma 2 5 5 3 2" xfId="4935" xr:uid="{00000000-0005-0000-0000-000088110000}"/>
    <cellStyle name="Comma 2 5 5 3 2 2" xfId="4936" xr:uid="{00000000-0005-0000-0000-000089110000}"/>
    <cellStyle name="Comma 2 5 5 3 3" xfId="4937" xr:uid="{00000000-0005-0000-0000-00008A110000}"/>
    <cellStyle name="Comma 2 5 5 4" xfId="4938" xr:uid="{00000000-0005-0000-0000-00008B110000}"/>
    <cellStyle name="Comma 2 5 5 4 2" xfId="4939" xr:uid="{00000000-0005-0000-0000-00008C110000}"/>
    <cellStyle name="Comma 2 5 5 4 2 2" xfId="4940" xr:uid="{00000000-0005-0000-0000-00008D110000}"/>
    <cellStyle name="Comma 2 5 5 4 3" xfId="4941" xr:uid="{00000000-0005-0000-0000-00008E110000}"/>
    <cellStyle name="Comma 2 5 5 5" xfId="4942" xr:uid="{00000000-0005-0000-0000-00008F110000}"/>
    <cellStyle name="Comma 2 5 5 5 2" xfId="4943" xr:uid="{00000000-0005-0000-0000-000090110000}"/>
    <cellStyle name="Comma 2 5 5 6" xfId="4944" xr:uid="{00000000-0005-0000-0000-000091110000}"/>
    <cellStyle name="Comma 2 5 5 6 2" xfId="4945" xr:uid="{00000000-0005-0000-0000-000092110000}"/>
    <cellStyle name="Comma 2 5 5 7" xfId="4946" xr:uid="{00000000-0005-0000-0000-000093110000}"/>
    <cellStyle name="Comma 2 5 6" xfId="4947" xr:uid="{00000000-0005-0000-0000-000094110000}"/>
    <cellStyle name="Comma 2 5 6 2" xfId="4948" xr:uid="{00000000-0005-0000-0000-000095110000}"/>
    <cellStyle name="Comma 2 5 6 2 2" xfId="4949" xr:uid="{00000000-0005-0000-0000-000096110000}"/>
    <cellStyle name="Comma 2 5 6 2 2 2" xfId="4950" xr:uid="{00000000-0005-0000-0000-000097110000}"/>
    <cellStyle name="Comma 2 5 6 2 2 2 2" xfId="4951" xr:uid="{00000000-0005-0000-0000-000098110000}"/>
    <cellStyle name="Comma 2 5 6 2 2 3" xfId="4952" xr:uid="{00000000-0005-0000-0000-000099110000}"/>
    <cellStyle name="Comma 2 5 6 2 3" xfId="4953" xr:uid="{00000000-0005-0000-0000-00009A110000}"/>
    <cellStyle name="Comma 2 5 6 2 3 2" xfId="4954" xr:uid="{00000000-0005-0000-0000-00009B110000}"/>
    <cellStyle name="Comma 2 5 6 2 3 2 2" xfId="4955" xr:uid="{00000000-0005-0000-0000-00009C110000}"/>
    <cellStyle name="Comma 2 5 6 2 3 3" xfId="4956" xr:uid="{00000000-0005-0000-0000-00009D110000}"/>
    <cellStyle name="Comma 2 5 6 2 4" xfId="4957" xr:uid="{00000000-0005-0000-0000-00009E110000}"/>
    <cellStyle name="Comma 2 5 6 2 4 2" xfId="4958" xr:uid="{00000000-0005-0000-0000-00009F110000}"/>
    <cellStyle name="Comma 2 5 6 2 5" xfId="4959" xr:uid="{00000000-0005-0000-0000-0000A0110000}"/>
    <cellStyle name="Comma 2 5 6 2 5 2" xfId="4960" xr:uid="{00000000-0005-0000-0000-0000A1110000}"/>
    <cellStyle name="Comma 2 5 6 2 6" xfId="4961" xr:uid="{00000000-0005-0000-0000-0000A2110000}"/>
    <cellStyle name="Comma 2 5 6 3" xfId="4962" xr:uid="{00000000-0005-0000-0000-0000A3110000}"/>
    <cellStyle name="Comma 2 5 6 3 2" xfId="4963" xr:uid="{00000000-0005-0000-0000-0000A4110000}"/>
    <cellStyle name="Comma 2 5 6 3 2 2" xfId="4964" xr:uid="{00000000-0005-0000-0000-0000A5110000}"/>
    <cellStyle name="Comma 2 5 6 3 3" xfId="4965" xr:uid="{00000000-0005-0000-0000-0000A6110000}"/>
    <cellStyle name="Comma 2 5 6 4" xfId="4966" xr:uid="{00000000-0005-0000-0000-0000A7110000}"/>
    <cellStyle name="Comma 2 5 6 4 2" xfId="4967" xr:uid="{00000000-0005-0000-0000-0000A8110000}"/>
    <cellStyle name="Comma 2 5 6 4 2 2" xfId="4968" xr:uid="{00000000-0005-0000-0000-0000A9110000}"/>
    <cellStyle name="Comma 2 5 6 4 3" xfId="4969" xr:uid="{00000000-0005-0000-0000-0000AA110000}"/>
    <cellStyle name="Comma 2 5 6 5" xfId="4970" xr:uid="{00000000-0005-0000-0000-0000AB110000}"/>
    <cellStyle name="Comma 2 5 6 5 2" xfId="4971" xr:uid="{00000000-0005-0000-0000-0000AC110000}"/>
    <cellStyle name="Comma 2 5 6 6" xfId="4972" xr:uid="{00000000-0005-0000-0000-0000AD110000}"/>
    <cellStyle name="Comma 2 5 6 6 2" xfId="4973" xr:uid="{00000000-0005-0000-0000-0000AE110000}"/>
    <cellStyle name="Comma 2 5 6 7" xfId="4974" xr:uid="{00000000-0005-0000-0000-0000AF110000}"/>
    <cellStyle name="Comma 2 5 7" xfId="4975" xr:uid="{00000000-0005-0000-0000-0000B0110000}"/>
    <cellStyle name="Comma 2 5 7 2" xfId="4976" xr:uid="{00000000-0005-0000-0000-0000B1110000}"/>
    <cellStyle name="Comma 2 5 7 2 2" xfId="4977" xr:uid="{00000000-0005-0000-0000-0000B2110000}"/>
    <cellStyle name="Comma 2 5 7 2 2 2" xfId="4978" xr:uid="{00000000-0005-0000-0000-0000B3110000}"/>
    <cellStyle name="Comma 2 5 7 2 3" xfId="4979" xr:uid="{00000000-0005-0000-0000-0000B4110000}"/>
    <cellStyle name="Comma 2 5 7 3" xfId="4980" xr:uid="{00000000-0005-0000-0000-0000B5110000}"/>
    <cellStyle name="Comma 2 5 7 3 2" xfId="4981" xr:uid="{00000000-0005-0000-0000-0000B6110000}"/>
    <cellStyle name="Comma 2 5 7 3 2 2" xfId="4982" xr:uid="{00000000-0005-0000-0000-0000B7110000}"/>
    <cellStyle name="Comma 2 5 7 3 3" xfId="4983" xr:uid="{00000000-0005-0000-0000-0000B8110000}"/>
    <cellStyle name="Comma 2 5 7 4" xfId="4984" xr:uid="{00000000-0005-0000-0000-0000B9110000}"/>
    <cellStyle name="Comma 2 5 7 4 2" xfId="4985" xr:uid="{00000000-0005-0000-0000-0000BA110000}"/>
    <cellStyle name="Comma 2 5 7 5" xfId="4986" xr:uid="{00000000-0005-0000-0000-0000BB110000}"/>
    <cellStyle name="Comma 2 5 7 5 2" xfId="4987" xr:uid="{00000000-0005-0000-0000-0000BC110000}"/>
    <cellStyle name="Comma 2 5 7 6" xfId="4988" xr:uid="{00000000-0005-0000-0000-0000BD110000}"/>
    <cellStyle name="Comma 2 5 8" xfId="4989" xr:uid="{00000000-0005-0000-0000-0000BE110000}"/>
    <cellStyle name="Comma 2 5 8 2" xfId="4990" xr:uid="{00000000-0005-0000-0000-0000BF110000}"/>
    <cellStyle name="Comma 2 5 8 2 2" xfId="4991" xr:uid="{00000000-0005-0000-0000-0000C0110000}"/>
    <cellStyle name="Comma 2 5 8 3" xfId="4992" xr:uid="{00000000-0005-0000-0000-0000C1110000}"/>
    <cellStyle name="Comma 2 5 9" xfId="4993" xr:uid="{00000000-0005-0000-0000-0000C2110000}"/>
    <cellStyle name="Comma 2 5 9 2" xfId="4994" xr:uid="{00000000-0005-0000-0000-0000C3110000}"/>
    <cellStyle name="Comma 2 5 9 2 2" xfId="4995" xr:uid="{00000000-0005-0000-0000-0000C4110000}"/>
    <cellStyle name="Comma 2 5 9 3" xfId="4996" xr:uid="{00000000-0005-0000-0000-0000C5110000}"/>
    <cellStyle name="Comma 2 6" xfId="4997" xr:uid="{00000000-0005-0000-0000-0000C6110000}"/>
    <cellStyle name="Comma 2 6 10" xfId="4998" xr:uid="{00000000-0005-0000-0000-0000C7110000}"/>
    <cellStyle name="Comma 2 6 10 2" xfId="4999" xr:uid="{00000000-0005-0000-0000-0000C8110000}"/>
    <cellStyle name="Comma 2 6 11" xfId="5000" xr:uid="{00000000-0005-0000-0000-0000C9110000}"/>
    <cellStyle name="Comma 2 6 11 2" xfId="5001" xr:uid="{00000000-0005-0000-0000-0000CA110000}"/>
    <cellStyle name="Comma 2 6 12" xfId="5002" xr:uid="{00000000-0005-0000-0000-0000CB110000}"/>
    <cellStyle name="Comma 2 6 2" xfId="5003" xr:uid="{00000000-0005-0000-0000-0000CC110000}"/>
    <cellStyle name="Comma 2 6 2 10" xfId="5004" xr:uid="{00000000-0005-0000-0000-0000CD110000}"/>
    <cellStyle name="Comma 2 6 2 10 2" xfId="5005" xr:uid="{00000000-0005-0000-0000-0000CE110000}"/>
    <cellStyle name="Comma 2 6 2 11" xfId="5006" xr:uid="{00000000-0005-0000-0000-0000CF110000}"/>
    <cellStyle name="Comma 2 6 2 2" xfId="5007" xr:uid="{00000000-0005-0000-0000-0000D0110000}"/>
    <cellStyle name="Comma 2 6 2 2 10" xfId="5008" xr:uid="{00000000-0005-0000-0000-0000D1110000}"/>
    <cellStyle name="Comma 2 6 2 2 2" xfId="5009" xr:uid="{00000000-0005-0000-0000-0000D2110000}"/>
    <cellStyle name="Comma 2 6 2 2 2 2" xfId="5010" xr:uid="{00000000-0005-0000-0000-0000D3110000}"/>
    <cellStyle name="Comma 2 6 2 2 2 2 2" xfId="5011" xr:uid="{00000000-0005-0000-0000-0000D4110000}"/>
    <cellStyle name="Comma 2 6 2 2 2 2 2 2" xfId="5012" xr:uid="{00000000-0005-0000-0000-0000D5110000}"/>
    <cellStyle name="Comma 2 6 2 2 2 2 2 2 2" xfId="5013" xr:uid="{00000000-0005-0000-0000-0000D6110000}"/>
    <cellStyle name="Comma 2 6 2 2 2 2 2 2 2 2" xfId="5014" xr:uid="{00000000-0005-0000-0000-0000D7110000}"/>
    <cellStyle name="Comma 2 6 2 2 2 2 2 2 3" xfId="5015" xr:uid="{00000000-0005-0000-0000-0000D8110000}"/>
    <cellStyle name="Comma 2 6 2 2 2 2 2 3" xfId="5016" xr:uid="{00000000-0005-0000-0000-0000D9110000}"/>
    <cellStyle name="Comma 2 6 2 2 2 2 2 3 2" xfId="5017" xr:uid="{00000000-0005-0000-0000-0000DA110000}"/>
    <cellStyle name="Comma 2 6 2 2 2 2 2 3 2 2" xfId="5018" xr:uid="{00000000-0005-0000-0000-0000DB110000}"/>
    <cellStyle name="Comma 2 6 2 2 2 2 2 3 3" xfId="5019" xr:uid="{00000000-0005-0000-0000-0000DC110000}"/>
    <cellStyle name="Comma 2 6 2 2 2 2 2 4" xfId="5020" xr:uid="{00000000-0005-0000-0000-0000DD110000}"/>
    <cellStyle name="Comma 2 6 2 2 2 2 2 4 2" xfId="5021" xr:uid="{00000000-0005-0000-0000-0000DE110000}"/>
    <cellStyle name="Comma 2 6 2 2 2 2 2 5" xfId="5022" xr:uid="{00000000-0005-0000-0000-0000DF110000}"/>
    <cellStyle name="Comma 2 6 2 2 2 2 2 5 2" xfId="5023" xr:uid="{00000000-0005-0000-0000-0000E0110000}"/>
    <cellStyle name="Comma 2 6 2 2 2 2 2 6" xfId="5024" xr:uid="{00000000-0005-0000-0000-0000E1110000}"/>
    <cellStyle name="Comma 2 6 2 2 2 2 3" xfId="5025" xr:uid="{00000000-0005-0000-0000-0000E2110000}"/>
    <cellStyle name="Comma 2 6 2 2 2 2 3 2" xfId="5026" xr:uid="{00000000-0005-0000-0000-0000E3110000}"/>
    <cellStyle name="Comma 2 6 2 2 2 2 3 2 2" xfId="5027" xr:uid="{00000000-0005-0000-0000-0000E4110000}"/>
    <cellStyle name="Comma 2 6 2 2 2 2 3 3" xfId="5028" xr:uid="{00000000-0005-0000-0000-0000E5110000}"/>
    <cellStyle name="Comma 2 6 2 2 2 2 4" xfId="5029" xr:uid="{00000000-0005-0000-0000-0000E6110000}"/>
    <cellStyle name="Comma 2 6 2 2 2 2 4 2" xfId="5030" xr:uid="{00000000-0005-0000-0000-0000E7110000}"/>
    <cellStyle name="Comma 2 6 2 2 2 2 4 2 2" xfId="5031" xr:uid="{00000000-0005-0000-0000-0000E8110000}"/>
    <cellStyle name="Comma 2 6 2 2 2 2 4 3" xfId="5032" xr:uid="{00000000-0005-0000-0000-0000E9110000}"/>
    <cellStyle name="Comma 2 6 2 2 2 2 5" xfId="5033" xr:uid="{00000000-0005-0000-0000-0000EA110000}"/>
    <cellStyle name="Comma 2 6 2 2 2 2 5 2" xfId="5034" xr:uid="{00000000-0005-0000-0000-0000EB110000}"/>
    <cellStyle name="Comma 2 6 2 2 2 2 6" xfId="5035" xr:uid="{00000000-0005-0000-0000-0000EC110000}"/>
    <cellStyle name="Comma 2 6 2 2 2 2 6 2" xfId="5036" xr:uid="{00000000-0005-0000-0000-0000ED110000}"/>
    <cellStyle name="Comma 2 6 2 2 2 2 7" xfId="5037" xr:uid="{00000000-0005-0000-0000-0000EE110000}"/>
    <cellStyle name="Comma 2 6 2 2 2 3" xfId="5038" xr:uid="{00000000-0005-0000-0000-0000EF110000}"/>
    <cellStyle name="Comma 2 6 2 2 2 3 2" xfId="5039" xr:uid="{00000000-0005-0000-0000-0000F0110000}"/>
    <cellStyle name="Comma 2 6 2 2 2 3 2 2" xfId="5040" xr:uid="{00000000-0005-0000-0000-0000F1110000}"/>
    <cellStyle name="Comma 2 6 2 2 2 3 2 2 2" xfId="5041" xr:uid="{00000000-0005-0000-0000-0000F2110000}"/>
    <cellStyle name="Comma 2 6 2 2 2 3 2 3" xfId="5042" xr:uid="{00000000-0005-0000-0000-0000F3110000}"/>
    <cellStyle name="Comma 2 6 2 2 2 3 3" xfId="5043" xr:uid="{00000000-0005-0000-0000-0000F4110000}"/>
    <cellStyle name="Comma 2 6 2 2 2 3 3 2" xfId="5044" xr:uid="{00000000-0005-0000-0000-0000F5110000}"/>
    <cellStyle name="Comma 2 6 2 2 2 3 3 2 2" xfId="5045" xr:uid="{00000000-0005-0000-0000-0000F6110000}"/>
    <cellStyle name="Comma 2 6 2 2 2 3 3 3" xfId="5046" xr:uid="{00000000-0005-0000-0000-0000F7110000}"/>
    <cellStyle name="Comma 2 6 2 2 2 3 4" xfId="5047" xr:uid="{00000000-0005-0000-0000-0000F8110000}"/>
    <cellStyle name="Comma 2 6 2 2 2 3 4 2" xfId="5048" xr:uid="{00000000-0005-0000-0000-0000F9110000}"/>
    <cellStyle name="Comma 2 6 2 2 2 3 5" xfId="5049" xr:uid="{00000000-0005-0000-0000-0000FA110000}"/>
    <cellStyle name="Comma 2 6 2 2 2 3 5 2" xfId="5050" xr:uid="{00000000-0005-0000-0000-0000FB110000}"/>
    <cellStyle name="Comma 2 6 2 2 2 3 6" xfId="5051" xr:uid="{00000000-0005-0000-0000-0000FC110000}"/>
    <cellStyle name="Comma 2 6 2 2 2 4" xfId="5052" xr:uid="{00000000-0005-0000-0000-0000FD110000}"/>
    <cellStyle name="Comma 2 6 2 2 2 4 2" xfId="5053" xr:uid="{00000000-0005-0000-0000-0000FE110000}"/>
    <cellStyle name="Comma 2 6 2 2 2 4 2 2" xfId="5054" xr:uid="{00000000-0005-0000-0000-0000FF110000}"/>
    <cellStyle name="Comma 2 6 2 2 2 4 3" xfId="5055" xr:uid="{00000000-0005-0000-0000-000000120000}"/>
    <cellStyle name="Comma 2 6 2 2 2 5" xfId="5056" xr:uid="{00000000-0005-0000-0000-000001120000}"/>
    <cellStyle name="Comma 2 6 2 2 2 5 2" xfId="5057" xr:uid="{00000000-0005-0000-0000-000002120000}"/>
    <cellStyle name="Comma 2 6 2 2 2 5 2 2" xfId="5058" xr:uid="{00000000-0005-0000-0000-000003120000}"/>
    <cellStyle name="Comma 2 6 2 2 2 5 3" xfId="5059" xr:uid="{00000000-0005-0000-0000-000004120000}"/>
    <cellStyle name="Comma 2 6 2 2 2 6" xfId="5060" xr:uid="{00000000-0005-0000-0000-000005120000}"/>
    <cellStyle name="Comma 2 6 2 2 2 6 2" xfId="5061" xr:uid="{00000000-0005-0000-0000-000006120000}"/>
    <cellStyle name="Comma 2 6 2 2 2 7" xfId="5062" xr:uid="{00000000-0005-0000-0000-000007120000}"/>
    <cellStyle name="Comma 2 6 2 2 2 7 2" xfId="5063" xr:uid="{00000000-0005-0000-0000-000008120000}"/>
    <cellStyle name="Comma 2 6 2 2 2 8" xfId="5064" xr:uid="{00000000-0005-0000-0000-000009120000}"/>
    <cellStyle name="Comma 2 6 2 2 3" xfId="5065" xr:uid="{00000000-0005-0000-0000-00000A120000}"/>
    <cellStyle name="Comma 2 6 2 2 3 2" xfId="5066" xr:uid="{00000000-0005-0000-0000-00000B120000}"/>
    <cellStyle name="Comma 2 6 2 2 3 2 2" xfId="5067" xr:uid="{00000000-0005-0000-0000-00000C120000}"/>
    <cellStyle name="Comma 2 6 2 2 3 2 2 2" xfId="5068" xr:uid="{00000000-0005-0000-0000-00000D120000}"/>
    <cellStyle name="Comma 2 6 2 2 3 2 2 2 2" xfId="5069" xr:uid="{00000000-0005-0000-0000-00000E120000}"/>
    <cellStyle name="Comma 2 6 2 2 3 2 2 3" xfId="5070" xr:uid="{00000000-0005-0000-0000-00000F120000}"/>
    <cellStyle name="Comma 2 6 2 2 3 2 3" xfId="5071" xr:uid="{00000000-0005-0000-0000-000010120000}"/>
    <cellStyle name="Comma 2 6 2 2 3 2 3 2" xfId="5072" xr:uid="{00000000-0005-0000-0000-000011120000}"/>
    <cellStyle name="Comma 2 6 2 2 3 2 3 2 2" xfId="5073" xr:uid="{00000000-0005-0000-0000-000012120000}"/>
    <cellStyle name="Comma 2 6 2 2 3 2 3 3" xfId="5074" xr:uid="{00000000-0005-0000-0000-000013120000}"/>
    <cellStyle name="Comma 2 6 2 2 3 2 4" xfId="5075" xr:uid="{00000000-0005-0000-0000-000014120000}"/>
    <cellStyle name="Comma 2 6 2 2 3 2 4 2" xfId="5076" xr:uid="{00000000-0005-0000-0000-000015120000}"/>
    <cellStyle name="Comma 2 6 2 2 3 2 5" xfId="5077" xr:uid="{00000000-0005-0000-0000-000016120000}"/>
    <cellStyle name="Comma 2 6 2 2 3 2 5 2" xfId="5078" xr:uid="{00000000-0005-0000-0000-000017120000}"/>
    <cellStyle name="Comma 2 6 2 2 3 2 6" xfId="5079" xr:uid="{00000000-0005-0000-0000-000018120000}"/>
    <cellStyle name="Comma 2 6 2 2 3 3" xfId="5080" xr:uid="{00000000-0005-0000-0000-000019120000}"/>
    <cellStyle name="Comma 2 6 2 2 3 3 2" xfId="5081" xr:uid="{00000000-0005-0000-0000-00001A120000}"/>
    <cellStyle name="Comma 2 6 2 2 3 3 2 2" xfId="5082" xr:uid="{00000000-0005-0000-0000-00001B120000}"/>
    <cellStyle name="Comma 2 6 2 2 3 3 3" xfId="5083" xr:uid="{00000000-0005-0000-0000-00001C120000}"/>
    <cellStyle name="Comma 2 6 2 2 3 4" xfId="5084" xr:uid="{00000000-0005-0000-0000-00001D120000}"/>
    <cellStyle name="Comma 2 6 2 2 3 4 2" xfId="5085" xr:uid="{00000000-0005-0000-0000-00001E120000}"/>
    <cellStyle name="Comma 2 6 2 2 3 4 2 2" xfId="5086" xr:uid="{00000000-0005-0000-0000-00001F120000}"/>
    <cellStyle name="Comma 2 6 2 2 3 4 3" xfId="5087" xr:uid="{00000000-0005-0000-0000-000020120000}"/>
    <cellStyle name="Comma 2 6 2 2 3 5" xfId="5088" xr:uid="{00000000-0005-0000-0000-000021120000}"/>
    <cellStyle name="Comma 2 6 2 2 3 5 2" xfId="5089" xr:uid="{00000000-0005-0000-0000-000022120000}"/>
    <cellStyle name="Comma 2 6 2 2 3 6" xfId="5090" xr:uid="{00000000-0005-0000-0000-000023120000}"/>
    <cellStyle name="Comma 2 6 2 2 3 6 2" xfId="5091" xr:uid="{00000000-0005-0000-0000-000024120000}"/>
    <cellStyle name="Comma 2 6 2 2 3 7" xfId="5092" xr:uid="{00000000-0005-0000-0000-000025120000}"/>
    <cellStyle name="Comma 2 6 2 2 4" xfId="5093" xr:uid="{00000000-0005-0000-0000-000026120000}"/>
    <cellStyle name="Comma 2 6 2 2 4 2" xfId="5094" xr:uid="{00000000-0005-0000-0000-000027120000}"/>
    <cellStyle name="Comma 2 6 2 2 4 2 2" xfId="5095" xr:uid="{00000000-0005-0000-0000-000028120000}"/>
    <cellStyle name="Comma 2 6 2 2 4 2 2 2" xfId="5096" xr:uid="{00000000-0005-0000-0000-000029120000}"/>
    <cellStyle name="Comma 2 6 2 2 4 2 2 2 2" xfId="5097" xr:uid="{00000000-0005-0000-0000-00002A120000}"/>
    <cellStyle name="Comma 2 6 2 2 4 2 2 3" xfId="5098" xr:uid="{00000000-0005-0000-0000-00002B120000}"/>
    <cellStyle name="Comma 2 6 2 2 4 2 3" xfId="5099" xr:uid="{00000000-0005-0000-0000-00002C120000}"/>
    <cellStyle name="Comma 2 6 2 2 4 2 3 2" xfId="5100" xr:uid="{00000000-0005-0000-0000-00002D120000}"/>
    <cellStyle name="Comma 2 6 2 2 4 2 3 2 2" xfId="5101" xr:uid="{00000000-0005-0000-0000-00002E120000}"/>
    <cellStyle name="Comma 2 6 2 2 4 2 3 3" xfId="5102" xr:uid="{00000000-0005-0000-0000-00002F120000}"/>
    <cellStyle name="Comma 2 6 2 2 4 2 4" xfId="5103" xr:uid="{00000000-0005-0000-0000-000030120000}"/>
    <cellStyle name="Comma 2 6 2 2 4 2 4 2" xfId="5104" xr:uid="{00000000-0005-0000-0000-000031120000}"/>
    <cellStyle name="Comma 2 6 2 2 4 2 5" xfId="5105" xr:uid="{00000000-0005-0000-0000-000032120000}"/>
    <cellStyle name="Comma 2 6 2 2 4 2 5 2" xfId="5106" xr:uid="{00000000-0005-0000-0000-000033120000}"/>
    <cellStyle name="Comma 2 6 2 2 4 2 6" xfId="5107" xr:uid="{00000000-0005-0000-0000-000034120000}"/>
    <cellStyle name="Comma 2 6 2 2 4 3" xfId="5108" xr:uid="{00000000-0005-0000-0000-000035120000}"/>
    <cellStyle name="Comma 2 6 2 2 4 3 2" xfId="5109" xr:uid="{00000000-0005-0000-0000-000036120000}"/>
    <cellStyle name="Comma 2 6 2 2 4 3 2 2" xfId="5110" xr:uid="{00000000-0005-0000-0000-000037120000}"/>
    <cellStyle name="Comma 2 6 2 2 4 3 3" xfId="5111" xr:uid="{00000000-0005-0000-0000-000038120000}"/>
    <cellStyle name="Comma 2 6 2 2 4 4" xfId="5112" xr:uid="{00000000-0005-0000-0000-000039120000}"/>
    <cellStyle name="Comma 2 6 2 2 4 4 2" xfId="5113" xr:uid="{00000000-0005-0000-0000-00003A120000}"/>
    <cellStyle name="Comma 2 6 2 2 4 4 2 2" xfId="5114" xr:uid="{00000000-0005-0000-0000-00003B120000}"/>
    <cellStyle name="Comma 2 6 2 2 4 4 3" xfId="5115" xr:uid="{00000000-0005-0000-0000-00003C120000}"/>
    <cellStyle name="Comma 2 6 2 2 4 5" xfId="5116" xr:uid="{00000000-0005-0000-0000-00003D120000}"/>
    <cellStyle name="Comma 2 6 2 2 4 5 2" xfId="5117" xr:uid="{00000000-0005-0000-0000-00003E120000}"/>
    <cellStyle name="Comma 2 6 2 2 4 6" xfId="5118" xr:uid="{00000000-0005-0000-0000-00003F120000}"/>
    <cellStyle name="Comma 2 6 2 2 4 6 2" xfId="5119" xr:uid="{00000000-0005-0000-0000-000040120000}"/>
    <cellStyle name="Comma 2 6 2 2 4 7" xfId="5120" xr:uid="{00000000-0005-0000-0000-000041120000}"/>
    <cellStyle name="Comma 2 6 2 2 5" xfId="5121" xr:uid="{00000000-0005-0000-0000-000042120000}"/>
    <cellStyle name="Comma 2 6 2 2 5 2" xfId="5122" xr:uid="{00000000-0005-0000-0000-000043120000}"/>
    <cellStyle name="Comma 2 6 2 2 5 2 2" xfId="5123" xr:uid="{00000000-0005-0000-0000-000044120000}"/>
    <cellStyle name="Comma 2 6 2 2 5 2 2 2" xfId="5124" xr:uid="{00000000-0005-0000-0000-000045120000}"/>
    <cellStyle name="Comma 2 6 2 2 5 2 3" xfId="5125" xr:uid="{00000000-0005-0000-0000-000046120000}"/>
    <cellStyle name="Comma 2 6 2 2 5 3" xfId="5126" xr:uid="{00000000-0005-0000-0000-000047120000}"/>
    <cellStyle name="Comma 2 6 2 2 5 3 2" xfId="5127" xr:uid="{00000000-0005-0000-0000-000048120000}"/>
    <cellStyle name="Comma 2 6 2 2 5 3 2 2" xfId="5128" xr:uid="{00000000-0005-0000-0000-000049120000}"/>
    <cellStyle name="Comma 2 6 2 2 5 3 3" xfId="5129" xr:uid="{00000000-0005-0000-0000-00004A120000}"/>
    <cellStyle name="Comma 2 6 2 2 5 4" xfId="5130" xr:uid="{00000000-0005-0000-0000-00004B120000}"/>
    <cellStyle name="Comma 2 6 2 2 5 4 2" xfId="5131" xr:uid="{00000000-0005-0000-0000-00004C120000}"/>
    <cellStyle name="Comma 2 6 2 2 5 5" xfId="5132" xr:uid="{00000000-0005-0000-0000-00004D120000}"/>
    <cellStyle name="Comma 2 6 2 2 5 5 2" xfId="5133" xr:uid="{00000000-0005-0000-0000-00004E120000}"/>
    <cellStyle name="Comma 2 6 2 2 5 6" xfId="5134" xr:uid="{00000000-0005-0000-0000-00004F120000}"/>
    <cellStyle name="Comma 2 6 2 2 6" xfId="5135" xr:uid="{00000000-0005-0000-0000-000050120000}"/>
    <cellStyle name="Comma 2 6 2 2 6 2" xfId="5136" xr:uid="{00000000-0005-0000-0000-000051120000}"/>
    <cellStyle name="Comma 2 6 2 2 6 2 2" xfId="5137" xr:uid="{00000000-0005-0000-0000-000052120000}"/>
    <cellStyle name="Comma 2 6 2 2 6 3" xfId="5138" xr:uid="{00000000-0005-0000-0000-000053120000}"/>
    <cellStyle name="Comma 2 6 2 2 7" xfId="5139" xr:uid="{00000000-0005-0000-0000-000054120000}"/>
    <cellStyle name="Comma 2 6 2 2 7 2" xfId="5140" xr:uid="{00000000-0005-0000-0000-000055120000}"/>
    <cellStyle name="Comma 2 6 2 2 7 2 2" xfId="5141" xr:uid="{00000000-0005-0000-0000-000056120000}"/>
    <cellStyle name="Comma 2 6 2 2 7 3" xfId="5142" xr:uid="{00000000-0005-0000-0000-000057120000}"/>
    <cellStyle name="Comma 2 6 2 2 8" xfId="5143" xr:uid="{00000000-0005-0000-0000-000058120000}"/>
    <cellStyle name="Comma 2 6 2 2 8 2" xfId="5144" xr:uid="{00000000-0005-0000-0000-000059120000}"/>
    <cellStyle name="Comma 2 6 2 2 9" xfId="5145" xr:uid="{00000000-0005-0000-0000-00005A120000}"/>
    <cellStyle name="Comma 2 6 2 2 9 2" xfId="5146" xr:uid="{00000000-0005-0000-0000-00005B120000}"/>
    <cellStyle name="Comma 2 6 2 3" xfId="5147" xr:uid="{00000000-0005-0000-0000-00005C120000}"/>
    <cellStyle name="Comma 2 6 2 3 2" xfId="5148" xr:uid="{00000000-0005-0000-0000-00005D120000}"/>
    <cellStyle name="Comma 2 6 2 3 2 2" xfId="5149" xr:uid="{00000000-0005-0000-0000-00005E120000}"/>
    <cellStyle name="Comma 2 6 2 3 2 2 2" xfId="5150" xr:uid="{00000000-0005-0000-0000-00005F120000}"/>
    <cellStyle name="Comma 2 6 2 3 2 2 2 2" xfId="5151" xr:uid="{00000000-0005-0000-0000-000060120000}"/>
    <cellStyle name="Comma 2 6 2 3 2 2 2 2 2" xfId="5152" xr:uid="{00000000-0005-0000-0000-000061120000}"/>
    <cellStyle name="Comma 2 6 2 3 2 2 2 3" xfId="5153" xr:uid="{00000000-0005-0000-0000-000062120000}"/>
    <cellStyle name="Comma 2 6 2 3 2 2 3" xfId="5154" xr:uid="{00000000-0005-0000-0000-000063120000}"/>
    <cellStyle name="Comma 2 6 2 3 2 2 3 2" xfId="5155" xr:uid="{00000000-0005-0000-0000-000064120000}"/>
    <cellStyle name="Comma 2 6 2 3 2 2 3 2 2" xfId="5156" xr:uid="{00000000-0005-0000-0000-000065120000}"/>
    <cellStyle name="Comma 2 6 2 3 2 2 3 3" xfId="5157" xr:uid="{00000000-0005-0000-0000-000066120000}"/>
    <cellStyle name="Comma 2 6 2 3 2 2 4" xfId="5158" xr:uid="{00000000-0005-0000-0000-000067120000}"/>
    <cellStyle name="Comma 2 6 2 3 2 2 4 2" xfId="5159" xr:uid="{00000000-0005-0000-0000-000068120000}"/>
    <cellStyle name="Comma 2 6 2 3 2 2 5" xfId="5160" xr:uid="{00000000-0005-0000-0000-000069120000}"/>
    <cellStyle name="Comma 2 6 2 3 2 2 5 2" xfId="5161" xr:uid="{00000000-0005-0000-0000-00006A120000}"/>
    <cellStyle name="Comma 2 6 2 3 2 2 6" xfId="5162" xr:uid="{00000000-0005-0000-0000-00006B120000}"/>
    <cellStyle name="Comma 2 6 2 3 2 3" xfId="5163" xr:uid="{00000000-0005-0000-0000-00006C120000}"/>
    <cellStyle name="Comma 2 6 2 3 2 3 2" xfId="5164" xr:uid="{00000000-0005-0000-0000-00006D120000}"/>
    <cellStyle name="Comma 2 6 2 3 2 3 2 2" xfId="5165" xr:uid="{00000000-0005-0000-0000-00006E120000}"/>
    <cellStyle name="Comma 2 6 2 3 2 3 3" xfId="5166" xr:uid="{00000000-0005-0000-0000-00006F120000}"/>
    <cellStyle name="Comma 2 6 2 3 2 4" xfId="5167" xr:uid="{00000000-0005-0000-0000-000070120000}"/>
    <cellStyle name="Comma 2 6 2 3 2 4 2" xfId="5168" xr:uid="{00000000-0005-0000-0000-000071120000}"/>
    <cellStyle name="Comma 2 6 2 3 2 4 2 2" xfId="5169" xr:uid="{00000000-0005-0000-0000-000072120000}"/>
    <cellStyle name="Comma 2 6 2 3 2 4 3" xfId="5170" xr:uid="{00000000-0005-0000-0000-000073120000}"/>
    <cellStyle name="Comma 2 6 2 3 2 5" xfId="5171" xr:uid="{00000000-0005-0000-0000-000074120000}"/>
    <cellStyle name="Comma 2 6 2 3 2 5 2" xfId="5172" xr:uid="{00000000-0005-0000-0000-000075120000}"/>
    <cellStyle name="Comma 2 6 2 3 2 6" xfId="5173" xr:uid="{00000000-0005-0000-0000-000076120000}"/>
    <cellStyle name="Comma 2 6 2 3 2 6 2" xfId="5174" xr:uid="{00000000-0005-0000-0000-000077120000}"/>
    <cellStyle name="Comma 2 6 2 3 2 7" xfId="5175" xr:uid="{00000000-0005-0000-0000-000078120000}"/>
    <cellStyle name="Comma 2 6 2 3 3" xfId="5176" xr:uid="{00000000-0005-0000-0000-000079120000}"/>
    <cellStyle name="Comma 2 6 2 3 3 2" xfId="5177" xr:uid="{00000000-0005-0000-0000-00007A120000}"/>
    <cellStyle name="Comma 2 6 2 3 3 2 2" xfId="5178" xr:uid="{00000000-0005-0000-0000-00007B120000}"/>
    <cellStyle name="Comma 2 6 2 3 3 2 2 2" xfId="5179" xr:uid="{00000000-0005-0000-0000-00007C120000}"/>
    <cellStyle name="Comma 2 6 2 3 3 2 3" xfId="5180" xr:uid="{00000000-0005-0000-0000-00007D120000}"/>
    <cellStyle name="Comma 2 6 2 3 3 3" xfId="5181" xr:uid="{00000000-0005-0000-0000-00007E120000}"/>
    <cellStyle name="Comma 2 6 2 3 3 3 2" xfId="5182" xr:uid="{00000000-0005-0000-0000-00007F120000}"/>
    <cellStyle name="Comma 2 6 2 3 3 3 2 2" xfId="5183" xr:uid="{00000000-0005-0000-0000-000080120000}"/>
    <cellStyle name="Comma 2 6 2 3 3 3 3" xfId="5184" xr:uid="{00000000-0005-0000-0000-000081120000}"/>
    <cellStyle name="Comma 2 6 2 3 3 4" xfId="5185" xr:uid="{00000000-0005-0000-0000-000082120000}"/>
    <cellStyle name="Comma 2 6 2 3 3 4 2" xfId="5186" xr:uid="{00000000-0005-0000-0000-000083120000}"/>
    <cellStyle name="Comma 2 6 2 3 3 5" xfId="5187" xr:uid="{00000000-0005-0000-0000-000084120000}"/>
    <cellStyle name="Comma 2 6 2 3 3 5 2" xfId="5188" xr:uid="{00000000-0005-0000-0000-000085120000}"/>
    <cellStyle name="Comma 2 6 2 3 3 6" xfId="5189" xr:uid="{00000000-0005-0000-0000-000086120000}"/>
    <cellStyle name="Comma 2 6 2 3 4" xfId="5190" xr:uid="{00000000-0005-0000-0000-000087120000}"/>
    <cellStyle name="Comma 2 6 2 3 4 2" xfId="5191" xr:uid="{00000000-0005-0000-0000-000088120000}"/>
    <cellStyle name="Comma 2 6 2 3 4 2 2" xfId="5192" xr:uid="{00000000-0005-0000-0000-000089120000}"/>
    <cellStyle name="Comma 2 6 2 3 4 3" xfId="5193" xr:uid="{00000000-0005-0000-0000-00008A120000}"/>
    <cellStyle name="Comma 2 6 2 3 5" xfId="5194" xr:uid="{00000000-0005-0000-0000-00008B120000}"/>
    <cellStyle name="Comma 2 6 2 3 5 2" xfId="5195" xr:uid="{00000000-0005-0000-0000-00008C120000}"/>
    <cellStyle name="Comma 2 6 2 3 5 2 2" xfId="5196" xr:uid="{00000000-0005-0000-0000-00008D120000}"/>
    <cellStyle name="Comma 2 6 2 3 5 3" xfId="5197" xr:uid="{00000000-0005-0000-0000-00008E120000}"/>
    <cellStyle name="Comma 2 6 2 3 6" xfId="5198" xr:uid="{00000000-0005-0000-0000-00008F120000}"/>
    <cellStyle name="Comma 2 6 2 3 6 2" xfId="5199" xr:uid="{00000000-0005-0000-0000-000090120000}"/>
    <cellStyle name="Comma 2 6 2 3 7" xfId="5200" xr:uid="{00000000-0005-0000-0000-000091120000}"/>
    <cellStyle name="Comma 2 6 2 3 7 2" xfId="5201" xr:uid="{00000000-0005-0000-0000-000092120000}"/>
    <cellStyle name="Comma 2 6 2 3 8" xfId="5202" xr:uid="{00000000-0005-0000-0000-000093120000}"/>
    <cellStyle name="Comma 2 6 2 4" xfId="5203" xr:uid="{00000000-0005-0000-0000-000094120000}"/>
    <cellStyle name="Comma 2 6 2 4 2" xfId="5204" xr:uid="{00000000-0005-0000-0000-000095120000}"/>
    <cellStyle name="Comma 2 6 2 4 2 2" xfId="5205" xr:uid="{00000000-0005-0000-0000-000096120000}"/>
    <cellStyle name="Comma 2 6 2 4 2 2 2" xfId="5206" xr:uid="{00000000-0005-0000-0000-000097120000}"/>
    <cellStyle name="Comma 2 6 2 4 2 2 2 2" xfId="5207" xr:uid="{00000000-0005-0000-0000-000098120000}"/>
    <cellStyle name="Comma 2 6 2 4 2 2 3" xfId="5208" xr:uid="{00000000-0005-0000-0000-000099120000}"/>
    <cellStyle name="Comma 2 6 2 4 2 3" xfId="5209" xr:uid="{00000000-0005-0000-0000-00009A120000}"/>
    <cellStyle name="Comma 2 6 2 4 2 3 2" xfId="5210" xr:uid="{00000000-0005-0000-0000-00009B120000}"/>
    <cellStyle name="Comma 2 6 2 4 2 3 2 2" xfId="5211" xr:uid="{00000000-0005-0000-0000-00009C120000}"/>
    <cellStyle name="Comma 2 6 2 4 2 3 3" xfId="5212" xr:uid="{00000000-0005-0000-0000-00009D120000}"/>
    <cellStyle name="Comma 2 6 2 4 2 4" xfId="5213" xr:uid="{00000000-0005-0000-0000-00009E120000}"/>
    <cellStyle name="Comma 2 6 2 4 2 4 2" xfId="5214" xr:uid="{00000000-0005-0000-0000-00009F120000}"/>
    <cellStyle name="Comma 2 6 2 4 2 5" xfId="5215" xr:uid="{00000000-0005-0000-0000-0000A0120000}"/>
    <cellStyle name="Comma 2 6 2 4 2 5 2" xfId="5216" xr:uid="{00000000-0005-0000-0000-0000A1120000}"/>
    <cellStyle name="Comma 2 6 2 4 2 6" xfId="5217" xr:uid="{00000000-0005-0000-0000-0000A2120000}"/>
    <cellStyle name="Comma 2 6 2 4 3" xfId="5218" xr:uid="{00000000-0005-0000-0000-0000A3120000}"/>
    <cellStyle name="Comma 2 6 2 4 3 2" xfId="5219" xr:uid="{00000000-0005-0000-0000-0000A4120000}"/>
    <cellStyle name="Comma 2 6 2 4 3 2 2" xfId="5220" xr:uid="{00000000-0005-0000-0000-0000A5120000}"/>
    <cellStyle name="Comma 2 6 2 4 3 3" xfId="5221" xr:uid="{00000000-0005-0000-0000-0000A6120000}"/>
    <cellStyle name="Comma 2 6 2 4 4" xfId="5222" xr:uid="{00000000-0005-0000-0000-0000A7120000}"/>
    <cellStyle name="Comma 2 6 2 4 4 2" xfId="5223" xr:uid="{00000000-0005-0000-0000-0000A8120000}"/>
    <cellStyle name="Comma 2 6 2 4 4 2 2" xfId="5224" xr:uid="{00000000-0005-0000-0000-0000A9120000}"/>
    <cellStyle name="Comma 2 6 2 4 4 3" xfId="5225" xr:uid="{00000000-0005-0000-0000-0000AA120000}"/>
    <cellStyle name="Comma 2 6 2 4 5" xfId="5226" xr:uid="{00000000-0005-0000-0000-0000AB120000}"/>
    <cellStyle name="Comma 2 6 2 4 5 2" xfId="5227" xr:uid="{00000000-0005-0000-0000-0000AC120000}"/>
    <cellStyle name="Comma 2 6 2 4 6" xfId="5228" xr:uid="{00000000-0005-0000-0000-0000AD120000}"/>
    <cellStyle name="Comma 2 6 2 4 6 2" xfId="5229" xr:uid="{00000000-0005-0000-0000-0000AE120000}"/>
    <cellStyle name="Comma 2 6 2 4 7" xfId="5230" xr:uid="{00000000-0005-0000-0000-0000AF120000}"/>
    <cellStyle name="Comma 2 6 2 5" xfId="5231" xr:uid="{00000000-0005-0000-0000-0000B0120000}"/>
    <cellStyle name="Comma 2 6 2 5 2" xfId="5232" xr:uid="{00000000-0005-0000-0000-0000B1120000}"/>
    <cellStyle name="Comma 2 6 2 5 2 2" xfId="5233" xr:uid="{00000000-0005-0000-0000-0000B2120000}"/>
    <cellStyle name="Comma 2 6 2 5 2 2 2" xfId="5234" xr:uid="{00000000-0005-0000-0000-0000B3120000}"/>
    <cellStyle name="Comma 2 6 2 5 2 2 2 2" xfId="5235" xr:uid="{00000000-0005-0000-0000-0000B4120000}"/>
    <cellStyle name="Comma 2 6 2 5 2 2 3" xfId="5236" xr:uid="{00000000-0005-0000-0000-0000B5120000}"/>
    <cellStyle name="Comma 2 6 2 5 2 3" xfId="5237" xr:uid="{00000000-0005-0000-0000-0000B6120000}"/>
    <cellStyle name="Comma 2 6 2 5 2 3 2" xfId="5238" xr:uid="{00000000-0005-0000-0000-0000B7120000}"/>
    <cellStyle name="Comma 2 6 2 5 2 3 2 2" xfId="5239" xr:uid="{00000000-0005-0000-0000-0000B8120000}"/>
    <cellStyle name="Comma 2 6 2 5 2 3 3" xfId="5240" xr:uid="{00000000-0005-0000-0000-0000B9120000}"/>
    <cellStyle name="Comma 2 6 2 5 2 4" xfId="5241" xr:uid="{00000000-0005-0000-0000-0000BA120000}"/>
    <cellStyle name="Comma 2 6 2 5 2 4 2" xfId="5242" xr:uid="{00000000-0005-0000-0000-0000BB120000}"/>
    <cellStyle name="Comma 2 6 2 5 2 5" xfId="5243" xr:uid="{00000000-0005-0000-0000-0000BC120000}"/>
    <cellStyle name="Comma 2 6 2 5 2 5 2" xfId="5244" xr:uid="{00000000-0005-0000-0000-0000BD120000}"/>
    <cellStyle name="Comma 2 6 2 5 2 6" xfId="5245" xr:uid="{00000000-0005-0000-0000-0000BE120000}"/>
    <cellStyle name="Comma 2 6 2 5 3" xfId="5246" xr:uid="{00000000-0005-0000-0000-0000BF120000}"/>
    <cellStyle name="Comma 2 6 2 5 3 2" xfId="5247" xr:uid="{00000000-0005-0000-0000-0000C0120000}"/>
    <cellStyle name="Comma 2 6 2 5 3 2 2" xfId="5248" xr:uid="{00000000-0005-0000-0000-0000C1120000}"/>
    <cellStyle name="Comma 2 6 2 5 3 3" xfId="5249" xr:uid="{00000000-0005-0000-0000-0000C2120000}"/>
    <cellStyle name="Comma 2 6 2 5 4" xfId="5250" xr:uid="{00000000-0005-0000-0000-0000C3120000}"/>
    <cellStyle name="Comma 2 6 2 5 4 2" xfId="5251" xr:uid="{00000000-0005-0000-0000-0000C4120000}"/>
    <cellStyle name="Comma 2 6 2 5 4 2 2" xfId="5252" xr:uid="{00000000-0005-0000-0000-0000C5120000}"/>
    <cellStyle name="Comma 2 6 2 5 4 3" xfId="5253" xr:uid="{00000000-0005-0000-0000-0000C6120000}"/>
    <cellStyle name="Comma 2 6 2 5 5" xfId="5254" xr:uid="{00000000-0005-0000-0000-0000C7120000}"/>
    <cellStyle name="Comma 2 6 2 5 5 2" xfId="5255" xr:uid="{00000000-0005-0000-0000-0000C8120000}"/>
    <cellStyle name="Comma 2 6 2 5 6" xfId="5256" xr:uid="{00000000-0005-0000-0000-0000C9120000}"/>
    <cellStyle name="Comma 2 6 2 5 6 2" xfId="5257" xr:uid="{00000000-0005-0000-0000-0000CA120000}"/>
    <cellStyle name="Comma 2 6 2 5 7" xfId="5258" xr:uid="{00000000-0005-0000-0000-0000CB120000}"/>
    <cellStyle name="Comma 2 6 2 6" xfId="5259" xr:uid="{00000000-0005-0000-0000-0000CC120000}"/>
    <cellStyle name="Comma 2 6 2 6 2" xfId="5260" xr:uid="{00000000-0005-0000-0000-0000CD120000}"/>
    <cellStyle name="Comma 2 6 2 6 2 2" xfId="5261" xr:uid="{00000000-0005-0000-0000-0000CE120000}"/>
    <cellStyle name="Comma 2 6 2 6 2 2 2" xfId="5262" xr:uid="{00000000-0005-0000-0000-0000CF120000}"/>
    <cellStyle name="Comma 2 6 2 6 2 3" xfId="5263" xr:uid="{00000000-0005-0000-0000-0000D0120000}"/>
    <cellStyle name="Comma 2 6 2 6 3" xfId="5264" xr:uid="{00000000-0005-0000-0000-0000D1120000}"/>
    <cellStyle name="Comma 2 6 2 6 3 2" xfId="5265" xr:uid="{00000000-0005-0000-0000-0000D2120000}"/>
    <cellStyle name="Comma 2 6 2 6 3 2 2" xfId="5266" xr:uid="{00000000-0005-0000-0000-0000D3120000}"/>
    <cellStyle name="Comma 2 6 2 6 3 3" xfId="5267" xr:uid="{00000000-0005-0000-0000-0000D4120000}"/>
    <cellStyle name="Comma 2 6 2 6 4" xfId="5268" xr:uid="{00000000-0005-0000-0000-0000D5120000}"/>
    <cellStyle name="Comma 2 6 2 6 4 2" xfId="5269" xr:uid="{00000000-0005-0000-0000-0000D6120000}"/>
    <cellStyle name="Comma 2 6 2 6 5" xfId="5270" xr:uid="{00000000-0005-0000-0000-0000D7120000}"/>
    <cellStyle name="Comma 2 6 2 6 5 2" xfId="5271" xr:uid="{00000000-0005-0000-0000-0000D8120000}"/>
    <cellStyle name="Comma 2 6 2 6 6" xfId="5272" xr:uid="{00000000-0005-0000-0000-0000D9120000}"/>
    <cellStyle name="Comma 2 6 2 7" xfId="5273" xr:uid="{00000000-0005-0000-0000-0000DA120000}"/>
    <cellStyle name="Comma 2 6 2 7 2" xfId="5274" xr:uid="{00000000-0005-0000-0000-0000DB120000}"/>
    <cellStyle name="Comma 2 6 2 7 2 2" xfId="5275" xr:uid="{00000000-0005-0000-0000-0000DC120000}"/>
    <cellStyle name="Comma 2 6 2 7 3" xfId="5276" xr:uid="{00000000-0005-0000-0000-0000DD120000}"/>
    <cellStyle name="Comma 2 6 2 8" xfId="5277" xr:uid="{00000000-0005-0000-0000-0000DE120000}"/>
    <cellStyle name="Comma 2 6 2 8 2" xfId="5278" xr:uid="{00000000-0005-0000-0000-0000DF120000}"/>
    <cellStyle name="Comma 2 6 2 8 2 2" xfId="5279" xr:uid="{00000000-0005-0000-0000-0000E0120000}"/>
    <cellStyle name="Comma 2 6 2 8 3" xfId="5280" xr:uid="{00000000-0005-0000-0000-0000E1120000}"/>
    <cellStyle name="Comma 2 6 2 9" xfId="5281" xr:uid="{00000000-0005-0000-0000-0000E2120000}"/>
    <cellStyle name="Comma 2 6 2 9 2" xfId="5282" xr:uid="{00000000-0005-0000-0000-0000E3120000}"/>
    <cellStyle name="Comma 2 6 3" xfId="5283" xr:uid="{00000000-0005-0000-0000-0000E4120000}"/>
    <cellStyle name="Comma 2 6 3 10" xfId="5284" xr:uid="{00000000-0005-0000-0000-0000E5120000}"/>
    <cellStyle name="Comma 2 6 3 2" xfId="5285" xr:uid="{00000000-0005-0000-0000-0000E6120000}"/>
    <cellStyle name="Comma 2 6 3 2 2" xfId="5286" xr:uid="{00000000-0005-0000-0000-0000E7120000}"/>
    <cellStyle name="Comma 2 6 3 2 2 2" xfId="5287" xr:uid="{00000000-0005-0000-0000-0000E8120000}"/>
    <cellStyle name="Comma 2 6 3 2 2 2 2" xfId="5288" xr:uid="{00000000-0005-0000-0000-0000E9120000}"/>
    <cellStyle name="Comma 2 6 3 2 2 2 2 2" xfId="5289" xr:uid="{00000000-0005-0000-0000-0000EA120000}"/>
    <cellStyle name="Comma 2 6 3 2 2 2 2 2 2" xfId="5290" xr:uid="{00000000-0005-0000-0000-0000EB120000}"/>
    <cellStyle name="Comma 2 6 3 2 2 2 2 3" xfId="5291" xr:uid="{00000000-0005-0000-0000-0000EC120000}"/>
    <cellStyle name="Comma 2 6 3 2 2 2 3" xfId="5292" xr:uid="{00000000-0005-0000-0000-0000ED120000}"/>
    <cellStyle name="Comma 2 6 3 2 2 2 3 2" xfId="5293" xr:uid="{00000000-0005-0000-0000-0000EE120000}"/>
    <cellStyle name="Comma 2 6 3 2 2 2 3 2 2" xfId="5294" xr:uid="{00000000-0005-0000-0000-0000EF120000}"/>
    <cellStyle name="Comma 2 6 3 2 2 2 3 3" xfId="5295" xr:uid="{00000000-0005-0000-0000-0000F0120000}"/>
    <cellStyle name="Comma 2 6 3 2 2 2 4" xfId="5296" xr:uid="{00000000-0005-0000-0000-0000F1120000}"/>
    <cellStyle name="Comma 2 6 3 2 2 2 4 2" xfId="5297" xr:uid="{00000000-0005-0000-0000-0000F2120000}"/>
    <cellStyle name="Comma 2 6 3 2 2 2 5" xfId="5298" xr:uid="{00000000-0005-0000-0000-0000F3120000}"/>
    <cellStyle name="Comma 2 6 3 2 2 2 5 2" xfId="5299" xr:uid="{00000000-0005-0000-0000-0000F4120000}"/>
    <cellStyle name="Comma 2 6 3 2 2 2 6" xfId="5300" xr:uid="{00000000-0005-0000-0000-0000F5120000}"/>
    <cellStyle name="Comma 2 6 3 2 2 3" xfId="5301" xr:uid="{00000000-0005-0000-0000-0000F6120000}"/>
    <cellStyle name="Comma 2 6 3 2 2 3 2" xfId="5302" xr:uid="{00000000-0005-0000-0000-0000F7120000}"/>
    <cellStyle name="Comma 2 6 3 2 2 3 2 2" xfId="5303" xr:uid="{00000000-0005-0000-0000-0000F8120000}"/>
    <cellStyle name="Comma 2 6 3 2 2 3 3" xfId="5304" xr:uid="{00000000-0005-0000-0000-0000F9120000}"/>
    <cellStyle name="Comma 2 6 3 2 2 4" xfId="5305" xr:uid="{00000000-0005-0000-0000-0000FA120000}"/>
    <cellStyle name="Comma 2 6 3 2 2 4 2" xfId="5306" xr:uid="{00000000-0005-0000-0000-0000FB120000}"/>
    <cellStyle name="Comma 2 6 3 2 2 4 2 2" xfId="5307" xr:uid="{00000000-0005-0000-0000-0000FC120000}"/>
    <cellStyle name="Comma 2 6 3 2 2 4 3" xfId="5308" xr:uid="{00000000-0005-0000-0000-0000FD120000}"/>
    <cellStyle name="Comma 2 6 3 2 2 5" xfId="5309" xr:uid="{00000000-0005-0000-0000-0000FE120000}"/>
    <cellStyle name="Comma 2 6 3 2 2 5 2" xfId="5310" xr:uid="{00000000-0005-0000-0000-0000FF120000}"/>
    <cellStyle name="Comma 2 6 3 2 2 6" xfId="5311" xr:uid="{00000000-0005-0000-0000-000000130000}"/>
    <cellStyle name="Comma 2 6 3 2 2 6 2" xfId="5312" xr:uid="{00000000-0005-0000-0000-000001130000}"/>
    <cellStyle name="Comma 2 6 3 2 2 7" xfId="5313" xr:uid="{00000000-0005-0000-0000-000002130000}"/>
    <cellStyle name="Comma 2 6 3 2 3" xfId="5314" xr:uid="{00000000-0005-0000-0000-000003130000}"/>
    <cellStyle name="Comma 2 6 3 2 3 2" xfId="5315" xr:uid="{00000000-0005-0000-0000-000004130000}"/>
    <cellStyle name="Comma 2 6 3 2 3 2 2" xfId="5316" xr:uid="{00000000-0005-0000-0000-000005130000}"/>
    <cellStyle name="Comma 2 6 3 2 3 2 2 2" xfId="5317" xr:uid="{00000000-0005-0000-0000-000006130000}"/>
    <cellStyle name="Comma 2 6 3 2 3 2 3" xfId="5318" xr:uid="{00000000-0005-0000-0000-000007130000}"/>
    <cellStyle name="Comma 2 6 3 2 3 3" xfId="5319" xr:uid="{00000000-0005-0000-0000-000008130000}"/>
    <cellStyle name="Comma 2 6 3 2 3 3 2" xfId="5320" xr:uid="{00000000-0005-0000-0000-000009130000}"/>
    <cellStyle name="Comma 2 6 3 2 3 3 2 2" xfId="5321" xr:uid="{00000000-0005-0000-0000-00000A130000}"/>
    <cellStyle name="Comma 2 6 3 2 3 3 3" xfId="5322" xr:uid="{00000000-0005-0000-0000-00000B130000}"/>
    <cellStyle name="Comma 2 6 3 2 3 4" xfId="5323" xr:uid="{00000000-0005-0000-0000-00000C130000}"/>
    <cellStyle name="Comma 2 6 3 2 3 4 2" xfId="5324" xr:uid="{00000000-0005-0000-0000-00000D130000}"/>
    <cellStyle name="Comma 2 6 3 2 3 5" xfId="5325" xr:uid="{00000000-0005-0000-0000-00000E130000}"/>
    <cellStyle name="Comma 2 6 3 2 3 5 2" xfId="5326" xr:uid="{00000000-0005-0000-0000-00000F130000}"/>
    <cellStyle name="Comma 2 6 3 2 3 6" xfId="5327" xr:uid="{00000000-0005-0000-0000-000010130000}"/>
    <cellStyle name="Comma 2 6 3 2 4" xfId="5328" xr:uid="{00000000-0005-0000-0000-000011130000}"/>
    <cellStyle name="Comma 2 6 3 2 4 2" xfId="5329" xr:uid="{00000000-0005-0000-0000-000012130000}"/>
    <cellStyle name="Comma 2 6 3 2 4 2 2" xfId="5330" xr:uid="{00000000-0005-0000-0000-000013130000}"/>
    <cellStyle name="Comma 2 6 3 2 4 3" xfId="5331" xr:uid="{00000000-0005-0000-0000-000014130000}"/>
    <cellStyle name="Comma 2 6 3 2 5" xfId="5332" xr:uid="{00000000-0005-0000-0000-000015130000}"/>
    <cellStyle name="Comma 2 6 3 2 5 2" xfId="5333" xr:uid="{00000000-0005-0000-0000-000016130000}"/>
    <cellStyle name="Comma 2 6 3 2 5 2 2" xfId="5334" xr:uid="{00000000-0005-0000-0000-000017130000}"/>
    <cellStyle name="Comma 2 6 3 2 5 3" xfId="5335" xr:uid="{00000000-0005-0000-0000-000018130000}"/>
    <cellStyle name="Comma 2 6 3 2 6" xfId="5336" xr:uid="{00000000-0005-0000-0000-000019130000}"/>
    <cellStyle name="Comma 2 6 3 2 6 2" xfId="5337" xr:uid="{00000000-0005-0000-0000-00001A130000}"/>
    <cellStyle name="Comma 2 6 3 2 7" xfId="5338" xr:uid="{00000000-0005-0000-0000-00001B130000}"/>
    <cellStyle name="Comma 2 6 3 2 7 2" xfId="5339" xr:uid="{00000000-0005-0000-0000-00001C130000}"/>
    <cellStyle name="Comma 2 6 3 2 8" xfId="5340" xr:uid="{00000000-0005-0000-0000-00001D130000}"/>
    <cellStyle name="Comma 2 6 3 3" xfId="5341" xr:uid="{00000000-0005-0000-0000-00001E130000}"/>
    <cellStyle name="Comma 2 6 3 3 2" xfId="5342" xr:uid="{00000000-0005-0000-0000-00001F130000}"/>
    <cellStyle name="Comma 2 6 3 3 2 2" xfId="5343" xr:uid="{00000000-0005-0000-0000-000020130000}"/>
    <cellStyle name="Comma 2 6 3 3 2 2 2" xfId="5344" xr:uid="{00000000-0005-0000-0000-000021130000}"/>
    <cellStyle name="Comma 2 6 3 3 2 2 2 2" xfId="5345" xr:uid="{00000000-0005-0000-0000-000022130000}"/>
    <cellStyle name="Comma 2 6 3 3 2 2 3" xfId="5346" xr:uid="{00000000-0005-0000-0000-000023130000}"/>
    <cellStyle name="Comma 2 6 3 3 2 3" xfId="5347" xr:uid="{00000000-0005-0000-0000-000024130000}"/>
    <cellStyle name="Comma 2 6 3 3 2 3 2" xfId="5348" xr:uid="{00000000-0005-0000-0000-000025130000}"/>
    <cellStyle name="Comma 2 6 3 3 2 3 2 2" xfId="5349" xr:uid="{00000000-0005-0000-0000-000026130000}"/>
    <cellStyle name="Comma 2 6 3 3 2 3 3" xfId="5350" xr:uid="{00000000-0005-0000-0000-000027130000}"/>
    <cellStyle name="Comma 2 6 3 3 2 4" xfId="5351" xr:uid="{00000000-0005-0000-0000-000028130000}"/>
    <cellStyle name="Comma 2 6 3 3 2 4 2" xfId="5352" xr:uid="{00000000-0005-0000-0000-000029130000}"/>
    <cellStyle name="Comma 2 6 3 3 2 5" xfId="5353" xr:uid="{00000000-0005-0000-0000-00002A130000}"/>
    <cellStyle name="Comma 2 6 3 3 2 5 2" xfId="5354" xr:uid="{00000000-0005-0000-0000-00002B130000}"/>
    <cellStyle name="Comma 2 6 3 3 2 6" xfId="5355" xr:uid="{00000000-0005-0000-0000-00002C130000}"/>
    <cellStyle name="Comma 2 6 3 3 3" xfId="5356" xr:uid="{00000000-0005-0000-0000-00002D130000}"/>
    <cellStyle name="Comma 2 6 3 3 3 2" xfId="5357" xr:uid="{00000000-0005-0000-0000-00002E130000}"/>
    <cellStyle name="Comma 2 6 3 3 3 2 2" xfId="5358" xr:uid="{00000000-0005-0000-0000-00002F130000}"/>
    <cellStyle name="Comma 2 6 3 3 3 3" xfId="5359" xr:uid="{00000000-0005-0000-0000-000030130000}"/>
    <cellStyle name="Comma 2 6 3 3 4" xfId="5360" xr:uid="{00000000-0005-0000-0000-000031130000}"/>
    <cellStyle name="Comma 2 6 3 3 4 2" xfId="5361" xr:uid="{00000000-0005-0000-0000-000032130000}"/>
    <cellStyle name="Comma 2 6 3 3 4 2 2" xfId="5362" xr:uid="{00000000-0005-0000-0000-000033130000}"/>
    <cellStyle name="Comma 2 6 3 3 4 3" xfId="5363" xr:uid="{00000000-0005-0000-0000-000034130000}"/>
    <cellStyle name="Comma 2 6 3 3 5" xfId="5364" xr:uid="{00000000-0005-0000-0000-000035130000}"/>
    <cellStyle name="Comma 2 6 3 3 5 2" xfId="5365" xr:uid="{00000000-0005-0000-0000-000036130000}"/>
    <cellStyle name="Comma 2 6 3 3 6" xfId="5366" xr:uid="{00000000-0005-0000-0000-000037130000}"/>
    <cellStyle name="Comma 2 6 3 3 6 2" xfId="5367" xr:uid="{00000000-0005-0000-0000-000038130000}"/>
    <cellStyle name="Comma 2 6 3 3 7" xfId="5368" xr:uid="{00000000-0005-0000-0000-000039130000}"/>
    <cellStyle name="Comma 2 6 3 4" xfId="5369" xr:uid="{00000000-0005-0000-0000-00003A130000}"/>
    <cellStyle name="Comma 2 6 3 4 2" xfId="5370" xr:uid="{00000000-0005-0000-0000-00003B130000}"/>
    <cellStyle name="Comma 2 6 3 4 2 2" xfId="5371" xr:uid="{00000000-0005-0000-0000-00003C130000}"/>
    <cellStyle name="Comma 2 6 3 4 2 2 2" xfId="5372" xr:uid="{00000000-0005-0000-0000-00003D130000}"/>
    <cellStyle name="Comma 2 6 3 4 2 2 2 2" xfId="5373" xr:uid="{00000000-0005-0000-0000-00003E130000}"/>
    <cellStyle name="Comma 2 6 3 4 2 2 3" xfId="5374" xr:uid="{00000000-0005-0000-0000-00003F130000}"/>
    <cellStyle name="Comma 2 6 3 4 2 3" xfId="5375" xr:uid="{00000000-0005-0000-0000-000040130000}"/>
    <cellStyle name="Comma 2 6 3 4 2 3 2" xfId="5376" xr:uid="{00000000-0005-0000-0000-000041130000}"/>
    <cellStyle name="Comma 2 6 3 4 2 3 2 2" xfId="5377" xr:uid="{00000000-0005-0000-0000-000042130000}"/>
    <cellStyle name="Comma 2 6 3 4 2 3 3" xfId="5378" xr:uid="{00000000-0005-0000-0000-000043130000}"/>
    <cellStyle name="Comma 2 6 3 4 2 4" xfId="5379" xr:uid="{00000000-0005-0000-0000-000044130000}"/>
    <cellStyle name="Comma 2 6 3 4 2 4 2" xfId="5380" xr:uid="{00000000-0005-0000-0000-000045130000}"/>
    <cellStyle name="Comma 2 6 3 4 2 5" xfId="5381" xr:uid="{00000000-0005-0000-0000-000046130000}"/>
    <cellStyle name="Comma 2 6 3 4 2 5 2" xfId="5382" xr:uid="{00000000-0005-0000-0000-000047130000}"/>
    <cellStyle name="Comma 2 6 3 4 2 6" xfId="5383" xr:uid="{00000000-0005-0000-0000-000048130000}"/>
    <cellStyle name="Comma 2 6 3 4 3" xfId="5384" xr:uid="{00000000-0005-0000-0000-000049130000}"/>
    <cellStyle name="Comma 2 6 3 4 3 2" xfId="5385" xr:uid="{00000000-0005-0000-0000-00004A130000}"/>
    <cellStyle name="Comma 2 6 3 4 3 2 2" xfId="5386" xr:uid="{00000000-0005-0000-0000-00004B130000}"/>
    <cellStyle name="Comma 2 6 3 4 3 3" xfId="5387" xr:uid="{00000000-0005-0000-0000-00004C130000}"/>
    <cellStyle name="Comma 2 6 3 4 4" xfId="5388" xr:uid="{00000000-0005-0000-0000-00004D130000}"/>
    <cellStyle name="Comma 2 6 3 4 4 2" xfId="5389" xr:uid="{00000000-0005-0000-0000-00004E130000}"/>
    <cellStyle name="Comma 2 6 3 4 4 2 2" xfId="5390" xr:uid="{00000000-0005-0000-0000-00004F130000}"/>
    <cellStyle name="Comma 2 6 3 4 4 3" xfId="5391" xr:uid="{00000000-0005-0000-0000-000050130000}"/>
    <cellStyle name="Comma 2 6 3 4 5" xfId="5392" xr:uid="{00000000-0005-0000-0000-000051130000}"/>
    <cellStyle name="Comma 2 6 3 4 5 2" xfId="5393" xr:uid="{00000000-0005-0000-0000-000052130000}"/>
    <cellStyle name="Comma 2 6 3 4 6" xfId="5394" xr:uid="{00000000-0005-0000-0000-000053130000}"/>
    <cellStyle name="Comma 2 6 3 4 6 2" xfId="5395" xr:uid="{00000000-0005-0000-0000-000054130000}"/>
    <cellStyle name="Comma 2 6 3 4 7" xfId="5396" xr:uid="{00000000-0005-0000-0000-000055130000}"/>
    <cellStyle name="Comma 2 6 3 5" xfId="5397" xr:uid="{00000000-0005-0000-0000-000056130000}"/>
    <cellStyle name="Comma 2 6 3 5 2" xfId="5398" xr:uid="{00000000-0005-0000-0000-000057130000}"/>
    <cellStyle name="Comma 2 6 3 5 2 2" xfId="5399" xr:uid="{00000000-0005-0000-0000-000058130000}"/>
    <cellStyle name="Comma 2 6 3 5 2 2 2" xfId="5400" xr:uid="{00000000-0005-0000-0000-000059130000}"/>
    <cellStyle name="Comma 2 6 3 5 2 3" xfId="5401" xr:uid="{00000000-0005-0000-0000-00005A130000}"/>
    <cellStyle name="Comma 2 6 3 5 3" xfId="5402" xr:uid="{00000000-0005-0000-0000-00005B130000}"/>
    <cellStyle name="Comma 2 6 3 5 3 2" xfId="5403" xr:uid="{00000000-0005-0000-0000-00005C130000}"/>
    <cellStyle name="Comma 2 6 3 5 3 2 2" xfId="5404" xr:uid="{00000000-0005-0000-0000-00005D130000}"/>
    <cellStyle name="Comma 2 6 3 5 3 3" xfId="5405" xr:uid="{00000000-0005-0000-0000-00005E130000}"/>
    <cellStyle name="Comma 2 6 3 5 4" xfId="5406" xr:uid="{00000000-0005-0000-0000-00005F130000}"/>
    <cellStyle name="Comma 2 6 3 5 4 2" xfId="5407" xr:uid="{00000000-0005-0000-0000-000060130000}"/>
    <cellStyle name="Comma 2 6 3 5 5" xfId="5408" xr:uid="{00000000-0005-0000-0000-000061130000}"/>
    <cellStyle name="Comma 2 6 3 5 5 2" xfId="5409" xr:uid="{00000000-0005-0000-0000-000062130000}"/>
    <cellStyle name="Comma 2 6 3 5 6" xfId="5410" xr:uid="{00000000-0005-0000-0000-000063130000}"/>
    <cellStyle name="Comma 2 6 3 6" xfId="5411" xr:uid="{00000000-0005-0000-0000-000064130000}"/>
    <cellStyle name="Comma 2 6 3 6 2" xfId="5412" xr:uid="{00000000-0005-0000-0000-000065130000}"/>
    <cellStyle name="Comma 2 6 3 6 2 2" xfId="5413" xr:uid="{00000000-0005-0000-0000-000066130000}"/>
    <cellStyle name="Comma 2 6 3 6 3" xfId="5414" xr:uid="{00000000-0005-0000-0000-000067130000}"/>
    <cellStyle name="Comma 2 6 3 7" xfId="5415" xr:uid="{00000000-0005-0000-0000-000068130000}"/>
    <cellStyle name="Comma 2 6 3 7 2" xfId="5416" xr:uid="{00000000-0005-0000-0000-000069130000}"/>
    <cellStyle name="Comma 2 6 3 7 2 2" xfId="5417" xr:uid="{00000000-0005-0000-0000-00006A130000}"/>
    <cellStyle name="Comma 2 6 3 7 3" xfId="5418" xr:uid="{00000000-0005-0000-0000-00006B130000}"/>
    <cellStyle name="Comma 2 6 3 8" xfId="5419" xr:uid="{00000000-0005-0000-0000-00006C130000}"/>
    <cellStyle name="Comma 2 6 3 8 2" xfId="5420" xr:uid="{00000000-0005-0000-0000-00006D130000}"/>
    <cellStyle name="Comma 2 6 3 9" xfId="5421" xr:uid="{00000000-0005-0000-0000-00006E130000}"/>
    <cellStyle name="Comma 2 6 3 9 2" xfId="5422" xr:uid="{00000000-0005-0000-0000-00006F130000}"/>
    <cellStyle name="Comma 2 6 4" xfId="5423" xr:uid="{00000000-0005-0000-0000-000070130000}"/>
    <cellStyle name="Comma 2 6 4 2" xfId="5424" xr:uid="{00000000-0005-0000-0000-000071130000}"/>
    <cellStyle name="Comma 2 6 4 2 2" xfId="5425" xr:uid="{00000000-0005-0000-0000-000072130000}"/>
    <cellStyle name="Comma 2 6 4 2 2 2" xfId="5426" xr:uid="{00000000-0005-0000-0000-000073130000}"/>
    <cellStyle name="Comma 2 6 4 2 2 2 2" xfId="5427" xr:uid="{00000000-0005-0000-0000-000074130000}"/>
    <cellStyle name="Comma 2 6 4 2 2 2 2 2" xfId="5428" xr:uid="{00000000-0005-0000-0000-000075130000}"/>
    <cellStyle name="Comma 2 6 4 2 2 2 3" xfId="5429" xr:uid="{00000000-0005-0000-0000-000076130000}"/>
    <cellStyle name="Comma 2 6 4 2 2 3" xfId="5430" xr:uid="{00000000-0005-0000-0000-000077130000}"/>
    <cellStyle name="Comma 2 6 4 2 2 3 2" xfId="5431" xr:uid="{00000000-0005-0000-0000-000078130000}"/>
    <cellStyle name="Comma 2 6 4 2 2 3 2 2" xfId="5432" xr:uid="{00000000-0005-0000-0000-000079130000}"/>
    <cellStyle name="Comma 2 6 4 2 2 3 3" xfId="5433" xr:uid="{00000000-0005-0000-0000-00007A130000}"/>
    <cellStyle name="Comma 2 6 4 2 2 4" xfId="5434" xr:uid="{00000000-0005-0000-0000-00007B130000}"/>
    <cellStyle name="Comma 2 6 4 2 2 4 2" xfId="5435" xr:uid="{00000000-0005-0000-0000-00007C130000}"/>
    <cellStyle name="Comma 2 6 4 2 2 5" xfId="5436" xr:uid="{00000000-0005-0000-0000-00007D130000}"/>
    <cellStyle name="Comma 2 6 4 2 2 5 2" xfId="5437" xr:uid="{00000000-0005-0000-0000-00007E130000}"/>
    <cellStyle name="Comma 2 6 4 2 2 6" xfId="5438" xr:uid="{00000000-0005-0000-0000-00007F130000}"/>
    <cellStyle name="Comma 2 6 4 2 3" xfId="5439" xr:uid="{00000000-0005-0000-0000-000080130000}"/>
    <cellStyle name="Comma 2 6 4 2 3 2" xfId="5440" xr:uid="{00000000-0005-0000-0000-000081130000}"/>
    <cellStyle name="Comma 2 6 4 2 3 2 2" xfId="5441" xr:uid="{00000000-0005-0000-0000-000082130000}"/>
    <cellStyle name="Comma 2 6 4 2 3 3" xfId="5442" xr:uid="{00000000-0005-0000-0000-000083130000}"/>
    <cellStyle name="Comma 2 6 4 2 4" xfId="5443" xr:uid="{00000000-0005-0000-0000-000084130000}"/>
    <cellStyle name="Comma 2 6 4 2 4 2" xfId="5444" xr:uid="{00000000-0005-0000-0000-000085130000}"/>
    <cellStyle name="Comma 2 6 4 2 4 2 2" xfId="5445" xr:uid="{00000000-0005-0000-0000-000086130000}"/>
    <cellStyle name="Comma 2 6 4 2 4 3" xfId="5446" xr:uid="{00000000-0005-0000-0000-000087130000}"/>
    <cellStyle name="Comma 2 6 4 2 5" xfId="5447" xr:uid="{00000000-0005-0000-0000-000088130000}"/>
    <cellStyle name="Comma 2 6 4 2 5 2" xfId="5448" xr:uid="{00000000-0005-0000-0000-000089130000}"/>
    <cellStyle name="Comma 2 6 4 2 6" xfId="5449" xr:uid="{00000000-0005-0000-0000-00008A130000}"/>
    <cellStyle name="Comma 2 6 4 2 6 2" xfId="5450" xr:uid="{00000000-0005-0000-0000-00008B130000}"/>
    <cellStyle name="Comma 2 6 4 2 7" xfId="5451" xr:uid="{00000000-0005-0000-0000-00008C130000}"/>
    <cellStyle name="Comma 2 6 4 3" xfId="5452" xr:uid="{00000000-0005-0000-0000-00008D130000}"/>
    <cellStyle name="Comma 2 6 4 3 2" xfId="5453" xr:uid="{00000000-0005-0000-0000-00008E130000}"/>
    <cellStyle name="Comma 2 6 4 3 2 2" xfId="5454" xr:uid="{00000000-0005-0000-0000-00008F130000}"/>
    <cellStyle name="Comma 2 6 4 3 2 2 2" xfId="5455" xr:uid="{00000000-0005-0000-0000-000090130000}"/>
    <cellStyle name="Comma 2 6 4 3 2 3" xfId="5456" xr:uid="{00000000-0005-0000-0000-000091130000}"/>
    <cellStyle name="Comma 2 6 4 3 3" xfId="5457" xr:uid="{00000000-0005-0000-0000-000092130000}"/>
    <cellStyle name="Comma 2 6 4 3 3 2" xfId="5458" xr:uid="{00000000-0005-0000-0000-000093130000}"/>
    <cellStyle name="Comma 2 6 4 3 3 2 2" xfId="5459" xr:uid="{00000000-0005-0000-0000-000094130000}"/>
    <cellStyle name="Comma 2 6 4 3 3 3" xfId="5460" xr:uid="{00000000-0005-0000-0000-000095130000}"/>
    <cellStyle name="Comma 2 6 4 3 4" xfId="5461" xr:uid="{00000000-0005-0000-0000-000096130000}"/>
    <cellStyle name="Comma 2 6 4 3 4 2" xfId="5462" xr:uid="{00000000-0005-0000-0000-000097130000}"/>
    <cellStyle name="Comma 2 6 4 3 5" xfId="5463" xr:uid="{00000000-0005-0000-0000-000098130000}"/>
    <cellStyle name="Comma 2 6 4 3 5 2" xfId="5464" xr:uid="{00000000-0005-0000-0000-000099130000}"/>
    <cellStyle name="Comma 2 6 4 3 6" xfId="5465" xr:uid="{00000000-0005-0000-0000-00009A130000}"/>
    <cellStyle name="Comma 2 6 4 4" xfId="5466" xr:uid="{00000000-0005-0000-0000-00009B130000}"/>
    <cellStyle name="Comma 2 6 4 4 2" xfId="5467" xr:uid="{00000000-0005-0000-0000-00009C130000}"/>
    <cellStyle name="Comma 2 6 4 4 2 2" xfId="5468" xr:uid="{00000000-0005-0000-0000-00009D130000}"/>
    <cellStyle name="Comma 2 6 4 4 3" xfId="5469" xr:uid="{00000000-0005-0000-0000-00009E130000}"/>
    <cellStyle name="Comma 2 6 4 5" xfId="5470" xr:uid="{00000000-0005-0000-0000-00009F130000}"/>
    <cellStyle name="Comma 2 6 4 5 2" xfId="5471" xr:uid="{00000000-0005-0000-0000-0000A0130000}"/>
    <cellStyle name="Comma 2 6 4 5 2 2" xfId="5472" xr:uid="{00000000-0005-0000-0000-0000A1130000}"/>
    <cellStyle name="Comma 2 6 4 5 3" xfId="5473" xr:uid="{00000000-0005-0000-0000-0000A2130000}"/>
    <cellStyle name="Comma 2 6 4 6" xfId="5474" xr:uid="{00000000-0005-0000-0000-0000A3130000}"/>
    <cellStyle name="Comma 2 6 4 6 2" xfId="5475" xr:uid="{00000000-0005-0000-0000-0000A4130000}"/>
    <cellStyle name="Comma 2 6 4 7" xfId="5476" xr:uid="{00000000-0005-0000-0000-0000A5130000}"/>
    <cellStyle name="Comma 2 6 4 7 2" xfId="5477" xr:uid="{00000000-0005-0000-0000-0000A6130000}"/>
    <cellStyle name="Comma 2 6 4 8" xfId="5478" xr:uid="{00000000-0005-0000-0000-0000A7130000}"/>
    <cellStyle name="Comma 2 6 5" xfId="5479" xr:uid="{00000000-0005-0000-0000-0000A8130000}"/>
    <cellStyle name="Comma 2 6 5 2" xfId="5480" xr:uid="{00000000-0005-0000-0000-0000A9130000}"/>
    <cellStyle name="Comma 2 6 5 2 2" xfId="5481" xr:uid="{00000000-0005-0000-0000-0000AA130000}"/>
    <cellStyle name="Comma 2 6 5 2 2 2" xfId="5482" xr:uid="{00000000-0005-0000-0000-0000AB130000}"/>
    <cellStyle name="Comma 2 6 5 2 2 2 2" xfId="5483" xr:uid="{00000000-0005-0000-0000-0000AC130000}"/>
    <cellStyle name="Comma 2 6 5 2 2 3" xfId="5484" xr:uid="{00000000-0005-0000-0000-0000AD130000}"/>
    <cellStyle name="Comma 2 6 5 2 3" xfId="5485" xr:uid="{00000000-0005-0000-0000-0000AE130000}"/>
    <cellStyle name="Comma 2 6 5 2 3 2" xfId="5486" xr:uid="{00000000-0005-0000-0000-0000AF130000}"/>
    <cellStyle name="Comma 2 6 5 2 3 2 2" xfId="5487" xr:uid="{00000000-0005-0000-0000-0000B0130000}"/>
    <cellStyle name="Comma 2 6 5 2 3 3" xfId="5488" xr:uid="{00000000-0005-0000-0000-0000B1130000}"/>
    <cellStyle name="Comma 2 6 5 2 4" xfId="5489" xr:uid="{00000000-0005-0000-0000-0000B2130000}"/>
    <cellStyle name="Comma 2 6 5 2 4 2" xfId="5490" xr:uid="{00000000-0005-0000-0000-0000B3130000}"/>
    <cellStyle name="Comma 2 6 5 2 5" xfId="5491" xr:uid="{00000000-0005-0000-0000-0000B4130000}"/>
    <cellStyle name="Comma 2 6 5 2 5 2" xfId="5492" xr:uid="{00000000-0005-0000-0000-0000B5130000}"/>
    <cellStyle name="Comma 2 6 5 2 6" xfId="5493" xr:uid="{00000000-0005-0000-0000-0000B6130000}"/>
    <cellStyle name="Comma 2 6 5 3" xfId="5494" xr:uid="{00000000-0005-0000-0000-0000B7130000}"/>
    <cellStyle name="Comma 2 6 5 3 2" xfId="5495" xr:uid="{00000000-0005-0000-0000-0000B8130000}"/>
    <cellStyle name="Comma 2 6 5 3 2 2" xfId="5496" xr:uid="{00000000-0005-0000-0000-0000B9130000}"/>
    <cellStyle name="Comma 2 6 5 3 3" xfId="5497" xr:uid="{00000000-0005-0000-0000-0000BA130000}"/>
    <cellStyle name="Comma 2 6 5 4" xfId="5498" xr:uid="{00000000-0005-0000-0000-0000BB130000}"/>
    <cellStyle name="Comma 2 6 5 4 2" xfId="5499" xr:uid="{00000000-0005-0000-0000-0000BC130000}"/>
    <cellStyle name="Comma 2 6 5 4 2 2" xfId="5500" xr:uid="{00000000-0005-0000-0000-0000BD130000}"/>
    <cellStyle name="Comma 2 6 5 4 3" xfId="5501" xr:uid="{00000000-0005-0000-0000-0000BE130000}"/>
    <cellStyle name="Comma 2 6 5 5" xfId="5502" xr:uid="{00000000-0005-0000-0000-0000BF130000}"/>
    <cellStyle name="Comma 2 6 5 5 2" xfId="5503" xr:uid="{00000000-0005-0000-0000-0000C0130000}"/>
    <cellStyle name="Comma 2 6 5 6" xfId="5504" xr:uid="{00000000-0005-0000-0000-0000C1130000}"/>
    <cellStyle name="Comma 2 6 5 6 2" xfId="5505" xr:uid="{00000000-0005-0000-0000-0000C2130000}"/>
    <cellStyle name="Comma 2 6 5 7" xfId="5506" xr:uid="{00000000-0005-0000-0000-0000C3130000}"/>
    <cellStyle name="Comma 2 6 6" xfId="5507" xr:uid="{00000000-0005-0000-0000-0000C4130000}"/>
    <cellStyle name="Comma 2 6 6 2" xfId="5508" xr:uid="{00000000-0005-0000-0000-0000C5130000}"/>
    <cellStyle name="Comma 2 6 6 2 2" xfId="5509" xr:uid="{00000000-0005-0000-0000-0000C6130000}"/>
    <cellStyle name="Comma 2 6 6 2 2 2" xfId="5510" xr:uid="{00000000-0005-0000-0000-0000C7130000}"/>
    <cellStyle name="Comma 2 6 6 2 2 2 2" xfId="5511" xr:uid="{00000000-0005-0000-0000-0000C8130000}"/>
    <cellStyle name="Comma 2 6 6 2 2 3" xfId="5512" xr:uid="{00000000-0005-0000-0000-0000C9130000}"/>
    <cellStyle name="Comma 2 6 6 2 3" xfId="5513" xr:uid="{00000000-0005-0000-0000-0000CA130000}"/>
    <cellStyle name="Comma 2 6 6 2 3 2" xfId="5514" xr:uid="{00000000-0005-0000-0000-0000CB130000}"/>
    <cellStyle name="Comma 2 6 6 2 3 2 2" xfId="5515" xr:uid="{00000000-0005-0000-0000-0000CC130000}"/>
    <cellStyle name="Comma 2 6 6 2 3 3" xfId="5516" xr:uid="{00000000-0005-0000-0000-0000CD130000}"/>
    <cellStyle name="Comma 2 6 6 2 4" xfId="5517" xr:uid="{00000000-0005-0000-0000-0000CE130000}"/>
    <cellStyle name="Comma 2 6 6 2 4 2" xfId="5518" xr:uid="{00000000-0005-0000-0000-0000CF130000}"/>
    <cellStyle name="Comma 2 6 6 2 5" xfId="5519" xr:uid="{00000000-0005-0000-0000-0000D0130000}"/>
    <cellStyle name="Comma 2 6 6 2 5 2" xfId="5520" xr:uid="{00000000-0005-0000-0000-0000D1130000}"/>
    <cellStyle name="Comma 2 6 6 2 6" xfId="5521" xr:uid="{00000000-0005-0000-0000-0000D2130000}"/>
    <cellStyle name="Comma 2 6 6 3" xfId="5522" xr:uid="{00000000-0005-0000-0000-0000D3130000}"/>
    <cellStyle name="Comma 2 6 6 3 2" xfId="5523" xr:uid="{00000000-0005-0000-0000-0000D4130000}"/>
    <cellStyle name="Comma 2 6 6 3 2 2" xfId="5524" xr:uid="{00000000-0005-0000-0000-0000D5130000}"/>
    <cellStyle name="Comma 2 6 6 3 3" xfId="5525" xr:uid="{00000000-0005-0000-0000-0000D6130000}"/>
    <cellStyle name="Comma 2 6 6 4" xfId="5526" xr:uid="{00000000-0005-0000-0000-0000D7130000}"/>
    <cellStyle name="Comma 2 6 6 4 2" xfId="5527" xr:uid="{00000000-0005-0000-0000-0000D8130000}"/>
    <cellStyle name="Comma 2 6 6 4 2 2" xfId="5528" xr:uid="{00000000-0005-0000-0000-0000D9130000}"/>
    <cellStyle name="Comma 2 6 6 4 3" xfId="5529" xr:uid="{00000000-0005-0000-0000-0000DA130000}"/>
    <cellStyle name="Comma 2 6 6 5" xfId="5530" xr:uid="{00000000-0005-0000-0000-0000DB130000}"/>
    <cellStyle name="Comma 2 6 6 5 2" xfId="5531" xr:uid="{00000000-0005-0000-0000-0000DC130000}"/>
    <cellStyle name="Comma 2 6 6 6" xfId="5532" xr:uid="{00000000-0005-0000-0000-0000DD130000}"/>
    <cellStyle name="Comma 2 6 6 6 2" xfId="5533" xr:uid="{00000000-0005-0000-0000-0000DE130000}"/>
    <cellStyle name="Comma 2 6 6 7" xfId="5534" xr:uid="{00000000-0005-0000-0000-0000DF130000}"/>
    <cellStyle name="Comma 2 6 7" xfId="5535" xr:uid="{00000000-0005-0000-0000-0000E0130000}"/>
    <cellStyle name="Comma 2 6 7 2" xfId="5536" xr:uid="{00000000-0005-0000-0000-0000E1130000}"/>
    <cellStyle name="Comma 2 6 7 2 2" xfId="5537" xr:uid="{00000000-0005-0000-0000-0000E2130000}"/>
    <cellStyle name="Comma 2 6 7 2 2 2" xfId="5538" xr:uid="{00000000-0005-0000-0000-0000E3130000}"/>
    <cellStyle name="Comma 2 6 7 2 3" xfId="5539" xr:uid="{00000000-0005-0000-0000-0000E4130000}"/>
    <cellStyle name="Comma 2 6 7 3" xfId="5540" xr:uid="{00000000-0005-0000-0000-0000E5130000}"/>
    <cellStyle name="Comma 2 6 7 3 2" xfId="5541" xr:uid="{00000000-0005-0000-0000-0000E6130000}"/>
    <cellStyle name="Comma 2 6 7 3 2 2" xfId="5542" xr:uid="{00000000-0005-0000-0000-0000E7130000}"/>
    <cellStyle name="Comma 2 6 7 3 3" xfId="5543" xr:uid="{00000000-0005-0000-0000-0000E8130000}"/>
    <cellStyle name="Comma 2 6 7 4" xfId="5544" xr:uid="{00000000-0005-0000-0000-0000E9130000}"/>
    <cellStyle name="Comma 2 6 7 4 2" xfId="5545" xr:uid="{00000000-0005-0000-0000-0000EA130000}"/>
    <cellStyle name="Comma 2 6 7 5" xfId="5546" xr:uid="{00000000-0005-0000-0000-0000EB130000}"/>
    <cellStyle name="Comma 2 6 7 5 2" xfId="5547" xr:uid="{00000000-0005-0000-0000-0000EC130000}"/>
    <cellStyle name="Comma 2 6 7 6" xfId="5548" xr:uid="{00000000-0005-0000-0000-0000ED130000}"/>
    <cellStyle name="Comma 2 6 8" xfId="5549" xr:uid="{00000000-0005-0000-0000-0000EE130000}"/>
    <cellStyle name="Comma 2 6 8 2" xfId="5550" xr:uid="{00000000-0005-0000-0000-0000EF130000}"/>
    <cellStyle name="Comma 2 6 8 2 2" xfId="5551" xr:uid="{00000000-0005-0000-0000-0000F0130000}"/>
    <cellStyle name="Comma 2 6 8 3" xfId="5552" xr:uid="{00000000-0005-0000-0000-0000F1130000}"/>
    <cellStyle name="Comma 2 6 9" xfId="5553" xr:uid="{00000000-0005-0000-0000-0000F2130000}"/>
    <cellStyle name="Comma 2 6 9 2" xfId="5554" xr:uid="{00000000-0005-0000-0000-0000F3130000}"/>
    <cellStyle name="Comma 2 6 9 2 2" xfId="5555" xr:uid="{00000000-0005-0000-0000-0000F4130000}"/>
    <cellStyle name="Comma 2 6 9 3" xfId="5556" xr:uid="{00000000-0005-0000-0000-0000F5130000}"/>
    <cellStyle name="Comma 2 7" xfId="5557" xr:uid="{00000000-0005-0000-0000-0000F6130000}"/>
    <cellStyle name="Comma 2 7 2" xfId="5558" xr:uid="{00000000-0005-0000-0000-0000F7130000}"/>
    <cellStyle name="Comma 2 7 2 2" xfId="5559" xr:uid="{00000000-0005-0000-0000-0000F8130000}"/>
    <cellStyle name="Comma 2 7 2 2 2" xfId="5560" xr:uid="{00000000-0005-0000-0000-0000F9130000}"/>
    <cellStyle name="Comma 2 7 2 3" xfId="5561" xr:uid="{00000000-0005-0000-0000-0000FA130000}"/>
    <cellStyle name="Comma 2 7 3" xfId="5562" xr:uid="{00000000-0005-0000-0000-0000FB130000}"/>
    <cellStyle name="Comma 2 7 3 2" xfId="5563" xr:uid="{00000000-0005-0000-0000-0000FC130000}"/>
    <cellStyle name="Comma 2 7 3 2 2" xfId="5564" xr:uid="{00000000-0005-0000-0000-0000FD130000}"/>
    <cellStyle name="Comma 2 7 3 3" xfId="5565" xr:uid="{00000000-0005-0000-0000-0000FE130000}"/>
    <cellStyle name="Comma 2 7 4" xfId="5566" xr:uid="{00000000-0005-0000-0000-0000FF130000}"/>
    <cellStyle name="Comma 2 7 4 2" xfId="5567" xr:uid="{00000000-0005-0000-0000-000000140000}"/>
    <cellStyle name="Comma 2 7 5" xfId="5568" xr:uid="{00000000-0005-0000-0000-000001140000}"/>
    <cellStyle name="Comma 2 7 5 2" xfId="5569" xr:uid="{00000000-0005-0000-0000-000002140000}"/>
    <cellStyle name="Comma 2 7 6" xfId="5570" xr:uid="{00000000-0005-0000-0000-000003140000}"/>
    <cellStyle name="Comma 2 8" xfId="536" xr:uid="{00000000-0005-0000-0000-000004140000}"/>
    <cellStyle name="Comma 2*" xfId="251" xr:uid="{00000000-0005-0000-0000-000005140000}"/>
    <cellStyle name="Comma 2* 2" xfId="38312" xr:uid="{00000000-0005-0000-0000-000006140000}"/>
    <cellStyle name="Comma 2_Model_Sep_2_02" xfId="252" xr:uid="{00000000-0005-0000-0000-000007140000}"/>
    <cellStyle name="Comma 20" xfId="549" xr:uid="{00000000-0005-0000-0000-000008140000}"/>
    <cellStyle name="Comma 20 2" xfId="5571" xr:uid="{00000000-0005-0000-0000-000009140000}"/>
    <cellStyle name="Comma 21" xfId="550" xr:uid="{00000000-0005-0000-0000-00000A140000}"/>
    <cellStyle name="Comma 21 2" xfId="5572" xr:uid="{00000000-0005-0000-0000-00000B140000}"/>
    <cellStyle name="Comma 22" xfId="551" xr:uid="{00000000-0005-0000-0000-00000C140000}"/>
    <cellStyle name="Comma 23" xfId="552" xr:uid="{00000000-0005-0000-0000-00000D140000}"/>
    <cellStyle name="Comma 24" xfId="553" xr:uid="{00000000-0005-0000-0000-00000E140000}"/>
    <cellStyle name="Comma 25" xfId="554" xr:uid="{00000000-0005-0000-0000-00000F140000}"/>
    <cellStyle name="Comma 26" xfId="555" xr:uid="{00000000-0005-0000-0000-000010140000}"/>
    <cellStyle name="Comma 26 2" xfId="5573" xr:uid="{00000000-0005-0000-0000-000011140000}"/>
    <cellStyle name="Comma 26 3" xfId="5574" xr:uid="{00000000-0005-0000-0000-000012140000}"/>
    <cellStyle name="Comma 26 3 2" xfId="5575" xr:uid="{00000000-0005-0000-0000-000013140000}"/>
    <cellStyle name="Comma 27" xfId="556" xr:uid="{00000000-0005-0000-0000-000014140000}"/>
    <cellStyle name="Comma 27 2" xfId="5576" xr:uid="{00000000-0005-0000-0000-000015140000}"/>
    <cellStyle name="Comma 27 3" xfId="5577" xr:uid="{00000000-0005-0000-0000-000016140000}"/>
    <cellStyle name="Comma 27 3 2" xfId="5578" xr:uid="{00000000-0005-0000-0000-000017140000}"/>
    <cellStyle name="Comma 28" xfId="557" xr:uid="{00000000-0005-0000-0000-000018140000}"/>
    <cellStyle name="Comma 29" xfId="558" xr:uid="{00000000-0005-0000-0000-000019140000}"/>
    <cellStyle name="Comma 3" xfId="36" xr:uid="{00000000-0005-0000-0000-00001A140000}"/>
    <cellStyle name="Comma 3 2" xfId="37" xr:uid="{00000000-0005-0000-0000-00001B140000}"/>
    <cellStyle name="Comma 3 2 2" xfId="657" xr:uid="{00000000-0005-0000-0000-00001C140000}"/>
    <cellStyle name="Comma 3 3" xfId="5579" xr:uid="{00000000-0005-0000-0000-00001D140000}"/>
    <cellStyle name="Comma 3 4" xfId="5580" xr:uid="{00000000-0005-0000-0000-00001E140000}"/>
    <cellStyle name="Comma 3 5" xfId="559" xr:uid="{00000000-0005-0000-0000-00001F140000}"/>
    <cellStyle name="Comma 3*" xfId="253" xr:uid="{00000000-0005-0000-0000-000020140000}"/>
    <cellStyle name="Comma 3* 2" xfId="38313" xr:uid="{00000000-0005-0000-0000-000021140000}"/>
    <cellStyle name="Comma 30" xfId="560" xr:uid="{00000000-0005-0000-0000-000022140000}"/>
    <cellStyle name="Comma 31" xfId="561" xr:uid="{00000000-0005-0000-0000-000023140000}"/>
    <cellStyle name="Comma 32" xfId="562" xr:uid="{00000000-0005-0000-0000-000024140000}"/>
    <cellStyle name="Comma 33" xfId="563" xr:uid="{00000000-0005-0000-0000-000025140000}"/>
    <cellStyle name="Comma 34" xfId="564" xr:uid="{00000000-0005-0000-0000-000026140000}"/>
    <cellStyle name="Comma 35" xfId="565" xr:uid="{00000000-0005-0000-0000-000027140000}"/>
    <cellStyle name="Comma 36" xfId="566" xr:uid="{00000000-0005-0000-0000-000028140000}"/>
    <cellStyle name="Comma 37" xfId="567" xr:uid="{00000000-0005-0000-0000-000029140000}"/>
    <cellStyle name="Comma 38" xfId="568" xr:uid="{00000000-0005-0000-0000-00002A140000}"/>
    <cellStyle name="Comma 39" xfId="569" xr:uid="{00000000-0005-0000-0000-00002B140000}"/>
    <cellStyle name="Comma 4" xfId="38" xr:uid="{00000000-0005-0000-0000-00002C140000}"/>
    <cellStyle name="Comma 4 2" xfId="5581" xr:uid="{00000000-0005-0000-0000-00002D140000}"/>
    <cellStyle name="Comma 4 2 2" xfId="5582" xr:uid="{00000000-0005-0000-0000-00002E140000}"/>
    <cellStyle name="Comma 4 3" xfId="5583" xr:uid="{00000000-0005-0000-0000-00002F140000}"/>
    <cellStyle name="Comma 4 4" xfId="570" xr:uid="{00000000-0005-0000-0000-000030140000}"/>
    <cellStyle name="Comma 40" xfId="571" xr:uid="{00000000-0005-0000-0000-000031140000}"/>
    <cellStyle name="Comma 41" xfId="572" xr:uid="{00000000-0005-0000-0000-000032140000}"/>
    <cellStyle name="Comma 42" xfId="573" xr:uid="{00000000-0005-0000-0000-000033140000}"/>
    <cellStyle name="Comma 43" xfId="574" xr:uid="{00000000-0005-0000-0000-000034140000}"/>
    <cellStyle name="Comma 44" xfId="575" xr:uid="{00000000-0005-0000-0000-000035140000}"/>
    <cellStyle name="Comma 45" xfId="576" xr:uid="{00000000-0005-0000-0000-000036140000}"/>
    <cellStyle name="Comma 46" xfId="577" xr:uid="{00000000-0005-0000-0000-000037140000}"/>
    <cellStyle name="Comma 47" xfId="578" xr:uid="{00000000-0005-0000-0000-000038140000}"/>
    <cellStyle name="Comma 48" xfId="579" xr:uid="{00000000-0005-0000-0000-000039140000}"/>
    <cellStyle name="Comma 49" xfId="580" xr:uid="{00000000-0005-0000-0000-00003A140000}"/>
    <cellStyle name="Comma 5" xfId="112" xr:uid="{00000000-0005-0000-0000-00003B140000}"/>
    <cellStyle name="Comma 5 10" xfId="5584" xr:uid="{00000000-0005-0000-0000-00003C140000}"/>
    <cellStyle name="Comma 5 10 2" xfId="5585" xr:uid="{00000000-0005-0000-0000-00003D140000}"/>
    <cellStyle name="Comma 5 10 2 2" xfId="5586" xr:uid="{00000000-0005-0000-0000-00003E140000}"/>
    <cellStyle name="Comma 5 10 2 2 2" xfId="5587" xr:uid="{00000000-0005-0000-0000-00003F140000}"/>
    <cellStyle name="Comma 5 10 2 3" xfId="5588" xr:uid="{00000000-0005-0000-0000-000040140000}"/>
    <cellStyle name="Comma 5 10 3" xfId="5589" xr:uid="{00000000-0005-0000-0000-000041140000}"/>
    <cellStyle name="Comma 5 10 3 2" xfId="5590" xr:uid="{00000000-0005-0000-0000-000042140000}"/>
    <cellStyle name="Comma 5 10 3 2 2" xfId="5591" xr:uid="{00000000-0005-0000-0000-000043140000}"/>
    <cellStyle name="Comma 5 10 3 3" xfId="5592" xr:uid="{00000000-0005-0000-0000-000044140000}"/>
    <cellStyle name="Comma 5 10 4" xfId="5593" xr:uid="{00000000-0005-0000-0000-000045140000}"/>
    <cellStyle name="Comma 5 10 4 2" xfId="5594" xr:uid="{00000000-0005-0000-0000-000046140000}"/>
    <cellStyle name="Comma 5 10 5" xfId="5595" xr:uid="{00000000-0005-0000-0000-000047140000}"/>
    <cellStyle name="Comma 5 10 5 2" xfId="5596" xr:uid="{00000000-0005-0000-0000-000048140000}"/>
    <cellStyle name="Comma 5 10 6" xfId="5597" xr:uid="{00000000-0005-0000-0000-000049140000}"/>
    <cellStyle name="Comma 5 11" xfId="5598" xr:uid="{00000000-0005-0000-0000-00004A140000}"/>
    <cellStyle name="Comma 5 12" xfId="581" xr:uid="{00000000-0005-0000-0000-00004B140000}"/>
    <cellStyle name="Comma 5 2" xfId="5599" xr:uid="{00000000-0005-0000-0000-00004C140000}"/>
    <cellStyle name="Comma 5 2 2" xfId="5600" xr:uid="{00000000-0005-0000-0000-00004D140000}"/>
    <cellStyle name="Comma 5 2 2 2" xfId="5601" xr:uid="{00000000-0005-0000-0000-00004E140000}"/>
    <cellStyle name="Comma 5 2 3" xfId="5602" xr:uid="{00000000-0005-0000-0000-00004F140000}"/>
    <cellStyle name="Comma 5 3" xfId="5603" xr:uid="{00000000-0005-0000-0000-000050140000}"/>
    <cellStyle name="Comma 5 4" xfId="5604" xr:uid="{00000000-0005-0000-0000-000051140000}"/>
    <cellStyle name="Comma 5 4 10" xfId="5605" xr:uid="{00000000-0005-0000-0000-000052140000}"/>
    <cellStyle name="Comma 5 4 10 2" xfId="5606" xr:uid="{00000000-0005-0000-0000-000053140000}"/>
    <cellStyle name="Comma 5 4 11" xfId="5607" xr:uid="{00000000-0005-0000-0000-000054140000}"/>
    <cellStyle name="Comma 5 4 11 2" xfId="5608" xr:uid="{00000000-0005-0000-0000-000055140000}"/>
    <cellStyle name="Comma 5 4 12" xfId="5609" xr:uid="{00000000-0005-0000-0000-000056140000}"/>
    <cellStyle name="Comma 5 4 2" xfId="5610" xr:uid="{00000000-0005-0000-0000-000057140000}"/>
    <cellStyle name="Comma 5 4 2 10" xfId="5611" xr:uid="{00000000-0005-0000-0000-000058140000}"/>
    <cellStyle name="Comma 5 4 2 10 2" xfId="5612" xr:uid="{00000000-0005-0000-0000-000059140000}"/>
    <cellStyle name="Comma 5 4 2 11" xfId="5613" xr:uid="{00000000-0005-0000-0000-00005A140000}"/>
    <cellStyle name="Comma 5 4 2 2" xfId="5614" xr:uid="{00000000-0005-0000-0000-00005B140000}"/>
    <cellStyle name="Comma 5 4 2 2 10" xfId="5615" xr:uid="{00000000-0005-0000-0000-00005C140000}"/>
    <cellStyle name="Comma 5 4 2 2 2" xfId="5616" xr:uid="{00000000-0005-0000-0000-00005D140000}"/>
    <cellStyle name="Comma 5 4 2 2 2 2" xfId="5617" xr:uid="{00000000-0005-0000-0000-00005E140000}"/>
    <cellStyle name="Comma 5 4 2 2 2 2 2" xfId="5618" xr:uid="{00000000-0005-0000-0000-00005F140000}"/>
    <cellStyle name="Comma 5 4 2 2 2 2 2 2" xfId="5619" xr:uid="{00000000-0005-0000-0000-000060140000}"/>
    <cellStyle name="Comma 5 4 2 2 2 2 2 2 2" xfId="5620" xr:uid="{00000000-0005-0000-0000-000061140000}"/>
    <cellStyle name="Comma 5 4 2 2 2 2 2 2 2 2" xfId="5621" xr:uid="{00000000-0005-0000-0000-000062140000}"/>
    <cellStyle name="Comma 5 4 2 2 2 2 2 2 3" xfId="5622" xr:uid="{00000000-0005-0000-0000-000063140000}"/>
    <cellStyle name="Comma 5 4 2 2 2 2 2 3" xfId="5623" xr:uid="{00000000-0005-0000-0000-000064140000}"/>
    <cellStyle name="Comma 5 4 2 2 2 2 2 3 2" xfId="5624" xr:uid="{00000000-0005-0000-0000-000065140000}"/>
    <cellStyle name="Comma 5 4 2 2 2 2 2 3 2 2" xfId="5625" xr:uid="{00000000-0005-0000-0000-000066140000}"/>
    <cellStyle name="Comma 5 4 2 2 2 2 2 3 3" xfId="5626" xr:uid="{00000000-0005-0000-0000-000067140000}"/>
    <cellStyle name="Comma 5 4 2 2 2 2 2 4" xfId="5627" xr:uid="{00000000-0005-0000-0000-000068140000}"/>
    <cellStyle name="Comma 5 4 2 2 2 2 2 4 2" xfId="5628" xr:uid="{00000000-0005-0000-0000-000069140000}"/>
    <cellStyle name="Comma 5 4 2 2 2 2 2 5" xfId="5629" xr:uid="{00000000-0005-0000-0000-00006A140000}"/>
    <cellStyle name="Comma 5 4 2 2 2 2 2 5 2" xfId="5630" xr:uid="{00000000-0005-0000-0000-00006B140000}"/>
    <cellStyle name="Comma 5 4 2 2 2 2 2 6" xfId="5631" xr:uid="{00000000-0005-0000-0000-00006C140000}"/>
    <cellStyle name="Comma 5 4 2 2 2 2 3" xfId="5632" xr:uid="{00000000-0005-0000-0000-00006D140000}"/>
    <cellStyle name="Comma 5 4 2 2 2 2 3 2" xfId="5633" xr:uid="{00000000-0005-0000-0000-00006E140000}"/>
    <cellStyle name="Comma 5 4 2 2 2 2 3 2 2" xfId="5634" xr:uid="{00000000-0005-0000-0000-00006F140000}"/>
    <cellStyle name="Comma 5 4 2 2 2 2 3 3" xfId="5635" xr:uid="{00000000-0005-0000-0000-000070140000}"/>
    <cellStyle name="Comma 5 4 2 2 2 2 4" xfId="5636" xr:uid="{00000000-0005-0000-0000-000071140000}"/>
    <cellStyle name="Comma 5 4 2 2 2 2 4 2" xfId="5637" xr:uid="{00000000-0005-0000-0000-000072140000}"/>
    <cellStyle name="Comma 5 4 2 2 2 2 4 2 2" xfId="5638" xr:uid="{00000000-0005-0000-0000-000073140000}"/>
    <cellStyle name="Comma 5 4 2 2 2 2 4 3" xfId="5639" xr:uid="{00000000-0005-0000-0000-000074140000}"/>
    <cellStyle name="Comma 5 4 2 2 2 2 5" xfId="5640" xr:uid="{00000000-0005-0000-0000-000075140000}"/>
    <cellStyle name="Comma 5 4 2 2 2 2 5 2" xfId="5641" xr:uid="{00000000-0005-0000-0000-000076140000}"/>
    <cellStyle name="Comma 5 4 2 2 2 2 6" xfId="5642" xr:uid="{00000000-0005-0000-0000-000077140000}"/>
    <cellStyle name="Comma 5 4 2 2 2 2 6 2" xfId="5643" xr:uid="{00000000-0005-0000-0000-000078140000}"/>
    <cellStyle name="Comma 5 4 2 2 2 2 7" xfId="5644" xr:uid="{00000000-0005-0000-0000-000079140000}"/>
    <cellStyle name="Comma 5 4 2 2 2 3" xfId="5645" xr:uid="{00000000-0005-0000-0000-00007A140000}"/>
    <cellStyle name="Comma 5 4 2 2 2 3 2" xfId="5646" xr:uid="{00000000-0005-0000-0000-00007B140000}"/>
    <cellStyle name="Comma 5 4 2 2 2 3 2 2" xfId="5647" xr:uid="{00000000-0005-0000-0000-00007C140000}"/>
    <cellStyle name="Comma 5 4 2 2 2 3 2 2 2" xfId="5648" xr:uid="{00000000-0005-0000-0000-00007D140000}"/>
    <cellStyle name="Comma 5 4 2 2 2 3 2 3" xfId="5649" xr:uid="{00000000-0005-0000-0000-00007E140000}"/>
    <cellStyle name="Comma 5 4 2 2 2 3 3" xfId="5650" xr:uid="{00000000-0005-0000-0000-00007F140000}"/>
    <cellStyle name="Comma 5 4 2 2 2 3 3 2" xfId="5651" xr:uid="{00000000-0005-0000-0000-000080140000}"/>
    <cellStyle name="Comma 5 4 2 2 2 3 3 2 2" xfId="5652" xr:uid="{00000000-0005-0000-0000-000081140000}"/>
    <cellStyle name="Comma 5 4 2 2 2 3 3 3" xfId="5653" xr:uid="{00000000-0005-0000-0000-000082140000}"/>
    <cellStyle name="Comma 5 4 2 2 2 3 4" xfId="5654" xr:uid="{00000000-0005-0000-0000-000083140000}"/>
    <cellStyle name="Comma 5 4 2 2 2 3 4 2" xfId="5655" xr:uid="{00000000-0005-0000-0000-000084140000}"/>
    <cellStyle name="Comma 5 4 2 2 2 3 5" xfId="5656" xr:uid="{00000000-0005-0000-0000-000085140000}"/>
    <cellStyle name="Comma 5 4 2 2 2 3 5 2" xfId="5657" xr:uid="{00000000-0005-0000-0000-000086140000}"/>
    <cellStyle name="Comma 5 4 2 2 2 3 6" xfId="5658" xr:uid="{00000000-0005-0000-0000-000087140000}"/>
    <cellStyle name="Comma 5 4 2 2 2 4" xfId="5659" xr:uid="{00000000-0005-0000-0000-000088140000}"/>
    <cellStyle name="Comma 5 4 2 2 2 4 2" xfId="5660" xr:uid="{00000000-0005-0000-0000-000089140000}"/>
    <cellStyle name="Comma 5 4 2 2 2 4 2 2" xfId="5661" xr:uid="{00000000-0005-0000-0000-00008A140000}"/>
    <cellStyle name="Comma 5 4 2 2 2 4 3" xfId="5662" xr:uid="{00000000-0005-0000-0000-00008B140000}"/>
    <cellStyle name="Comma 5 4 2 2 2 5" xfId="5663" xr:uid="{00000000-0005-0000-0000-00008C140000}"/>
    <cellStyle name="Comma 5 4 2 2 2 5 2" xfId="5664" xr:uid="{00000000-0005-0000-0000-00008D140000}"/>
    <cellStyle name="Comma 5 4 2 2 2 5 2 2" xfId="5665" xr:uid="{00000000-0005-0000-0000-00008E140000}"/>
    <cellStyle name="Comma 5 4 2 2 2 5 3" xfId="5666" xr:uid="{00000000-0005-0000-0000-00008F140000}"/>
    <cellStyle name="Comma 5 4 2 2 2 6" xfId="5667" xr:uid="{00000000-0005-0000-0000-000090140000}"/>
    <cellStyle name="Comma 5 4 2 2 2 6 2" xfId="5668" xr:uid="{00000000-0005-0000-0000-000091140000}"/>
    <cellStyle name="Comma 5 4 2 2 2 7" xfId="5669" xr:uid="{00000000-0005-0000-0000-000092140000}"/>
    <cellStyle name="Comma 5 4 2 2 2 7 2" xfId="5670" xr:uid="{00000000-0005-0000-0000-000093140000}"/>
    <cellStyle name="Comma 5 4 2 2 2 8" xfId="5671" xr:uid="{00000000-0005-0000-0000-000094140000}"/>
    <cellStyle name="Comma 5 4 2 2 3" xfId="5672" xr:uid="{00000000-0005-0000-0000-000095140000}"/>
    <cellStyle name="Comma 5 4 2 2 3 2" xfId="5673" xr:uid="{00000000-0005-0000-0000-000096140000}"/>
    <cellStyle name="Comma 5 4 2 2 3 2 2" xfId="5674" xr:uid="{00000000-0005-0000-0000-000097140000}"/>
    <cellStyle name="Comma 5 4 2 2 3 2 2 2" xfId="5675" xr:uid="{00000000-0005-0000-0000-000098140000}"/>
    <cellStyle name="Comma 5 4 2 2 3 2 2 2 2" xfId="5676" xr:uid="{00000000-0005-0000-0000-000099140000}"/>
    <cellStyle name="Comma 5 4 2 2 3 2 2 3" xfId="5677" xr:uid="{00000000-0005-0000-0000-00009A140000}"/>
    <cellStyle name="Comma 5 4 2 2 3 2 3" xfId="5678" xr:uid="{00000000-0005-0000-0000-00009B140000}"/>
    <cellStyle name="Comma 5 4 2 2 3 2 3 2" xfId="5679" xr:uid="{00000000-0005-0000-0000-00009C140000}"/>
    <cellStyle name="Comma 5 4 2 2 3 2 3 2 2" xfId="5680" xr:uid="{00000000-0005-0000-0000-00009D140000}"/>
    <cellStyle name="Comma 5 4 2 2 3 2 3 3" xfId="5681" xr:uid="{00000000-0005-0000-0000-00009E140000}"/>
    <cellStyle name="Comma 5 4 2 2 3 2 4" xfId="5682" xr:uid="{00000000-0005-0000-0000-00009F140000}"/>
    <cellStyle name="Comma 5 4 2 2 3 2 4 2" xfId="5683" xr:uid="{00000000-0005-0000-0000-0000A0140000}"/>
    <cellStyle name="Comma 5 4 2 2 3 2 5" xfId="5684" xr:uid="{00000000-0005-0000-0000-0000A1140000}"/>
    <cellStyle name="Comma 5 4 2 2 3 2 5 2" xfId="5685" xr:uid="{00000000-0005-0000-0000-0000A2140000}"/>
    <cellStyle name="Comma 5 4 2 2 3 2 6" xfId="5686" xr:uid="{00000000-0005-0000-0000-0000A3140000}"/>
    <cellStyle name="Comma 5 4 2 2 3 3" xfId="5687" xr:uid="{00000000-0005-0000-0000-0000A4140000}"/>
    <cellStyle name="Comma 5 4 2 2 3 3 2" xfId="5688" xr:uid="{00000000-0005-0000-0000-0000A5140000}"/>
    <cellStyle name="Comma 5 4 2 2 3 3 2 2" xfId="5689" xr:uid="{00000000-0005-0000-0000-0000A6140000}"/>
    <cellStyle name="Comma 5 4 2 2 3 3 3" xfId="5690" xr:uid="{00000000-0005-0000-0000-0000A7140000}"/>
    <cellStyle name="Comma 5 4 2 2 3 4" xfId="5691" xr:uid="{00000000-0005-0000-0000-0000A8140000}"/>
    <cellStyle name="Comma 5 4 2 2 3 4 2" xfId="5692" xr:uid="{00000000-0005-0000-0000-0000A9140000}"/>
    <cellStyle name="Comma 5 4 2 2 3 4 2 2" xfId="5693" xr:uid="{00000000-0005-0000-0000-0000AA140000}"/>
    <cellStyle name="Comma 5 4 2 2 3 4 3" xfId="5694" xr:uid="{00000000-0005-0000-0000-0000AB140000}"/>
    <cellStyle name="Comma 5 4 2 2 3 5" xfId="5695" xr:uid="{00000000-0005-0000-0000-0000AC140000}"/>
    <cellStyle name="Comma 5 4 2 2 3 5 2" xfId="5696" xr:uid="{00000000-0005-0000-0000-0000AD140000}"/>
    <cellStyle name="Comma 5 4 2 2 3 6" xfId="5697" xr:uid="{00000000-0005-0000-0000-0000AE140000}"/>
    <cellStyle name="Comma 5 4 2 2 3 6 2" xfId="5698" xr:uid="{00000000-0005-0000-0000-0000AF140000}"/>
    <cellStyle name="Comma 5 4 2 2 3 7" xfId="5699" xr:uid="{00000000-0005-0000-0000-0000B0140000}"/>
    <cellStyle name="Comma 5 4 2 2 4" xfId="5700" xr:uid="{00000000-0005-0000-0000-0000B1140000}"/>
    <cellStyle name="Comma 5 4 2 2 4 2" xfId="5701" xr:uid="{00000000-0005-0000-0000-0000B2140000}"/>
    <cellStyle name="Comma 5 4 2 2 4 2 2" xfId="5702" xr:uid="{00000000-0005-0000-0000-0000B3140000}"/>
    <cellStyle name="Comma 5 4 2 2 4 2 2 2" xfId="5703" xr:uid="{00000000-0005-0000-0000-0000B4140000}"/>
    <cellStyle name="Comma 5 4 2 2 4 2 2 2 2" xfId="5704" xr:uid="{00000000-0005-0000-0000-0000B5140000}"/>
    <cellStyle name="Comma 5 4 2 2 4 2 2 3" xfId="5705" xr:uid="{00000000-0005-0000-0000-0000B6140000}"/>
    <cellStyle name="Comma 5 4 2 2 4 2 3" xfId="5706" xr:uid="{00000000-0005-0000-0000-0000B7140000}"/>
    <cellStyle name="Comma 5 4 2 2 4 2 3 2" xfId="5707" xr:uid="{00000000-0005-0000-0000-0000B8140000}"/>
    <cellStyle name="Comma 5 4 2 2 4 2 3 2 2" xfId="5708" xr:uid="{00000000-0005-0000-0000-0000B9140000}"/>
    <cellStyle name="Comma 5 4 2 2 4 2 3 3" xfId="5709" xr:uid="{00000000-0005-0000-0000-0000BA140000}"/>
    <cellStyle name="Comma 5 4 2 2 4 2 4" xfId="5710" xr:uid="{00000000-0005-0000-0000-0000BB140000}"/>
    <cellStyle name="Comma 5 4 2 2 4 2 4 2" xfId="5711" xr:uid="{00000000-0005-0000-0000-0000BC140000}"/>
    <cellStyle name="Comma 5 4 2 2 4 2 5" xfId="5712" xr:uid="{00000000-0005-0000-0000-0000BD140000}"/>
    <cellStyle name="Comma 5 4 2 2 4 2 5 2" xfId="5713" xr:uid="{00000000-0005-0000-0000-0000BE140000}"/>
    <cellStyle name="Comma 5 4 2 2 4 2 6" xfId="5714" xr:uid="{00000000-0005-0000-0000-0000BF140000}"/>
    <cellStyle name="Comma 5 4 2 2 4 3" xfId="5715" xr:uid="{00000000-0005-0000-0000-0000C0140000}"/>
    <cellStyle name="Comma 5 4 2 2 4 3 2" xfId="5716" xr:uid="{00000000-0005-0000-0000-0000C1140000}"/>
    <cellStyle name="Comma 5 4 2 2 4 3 2 2" xfId="5717" xr:uid="{00000000-0005-0000-0000-0000C2140000}"/>
    <cellStyle name="Comma 5 4 2 2 4 3 3" xfId="5718" xr:uid="{00000000-0005-0000-0000-0000C3140000}"/>
    <cellStyle name="Comma 5 4 2 2 4 4" xfId="5719" xr:uid="{00000000-0005-0000-0000-0000C4140000}"/>
    <cellStyle name="Comma 5 4 2 2 4 4 2" xfId="5720" xr:uid="{00000000-0005-0000-0000-0000C5140000}"/>
    <cellStyle name="Comma 5 4 2 2 4 4 2 2" xfId="5721" xr:uid="{00000000-0005-0000-0000-0000C6140000}"/>
    <cellStyle name="Comma 5 4 2 2 4 4 3" xfId="5722" xr:uid="{00000000-0005-0000-0000-0000C7140000}"/>
    <cellStyle name="Comma 5 4 2 2 4 5" xfId="5723" xr:uid="{00000000-0005-0000-0000-0000C8140000}"/>
    <cellStyle name="Comma 5 4 2 2 4 5 2" xfId="5724" xr:uid="{00000000-0005-0000-0000-0000C9140000}"/>
    <cellStyle name="Comma 5 4 2 2 4 6" xfId="5725" xr:uid="{00000000-0005-0000-0000-0000CA140000}"/>
    <cellStyle name="Comma 5 4 2 2 4 6 2" xfId="5726" xr:uid="{00000000-0005-0000-0000-0000CB140000}"/>
    <cellStyle name="Comma 5 4 2 2 4 7" xfId="5727" xr:uid="{00000000-0005-0000-0000-0000CC140000}"/>
    <cellStyle name="Comma 5 4 2 2 5" xfId="5728" xr:uid="{00000000-0005-0000-0000-0000CD140000}"/>
    <cellStyle name="Comma 5 4 2 2 5 2" xfId="5729" xr:uid="{00000000-0005-0000-0000-0000CE140000}"/>
    <cellStyle name="Comma 5 4 2 2 5 2 2" xfId="5730" xr:uid="{00000000-0005-0000-0000-0000CF140000}"/>
    <cellStyle name="Comma 5 4 2 2 5 2 2 2" xfId="5731" xr:uid="{00000000-0005-0000-0000-0000D0140000}"/>
    <cellStyle name="Comma 5 4 2 2 5 2 3" xfId="5732" xr:uid="{00000000-0005-0000-0000-0000D1140000}"/>
    <cellStyle name="Comma 5 4 2 2 5 3" xfId="5733" xr:uid="{00000000-0005-0000-0000-0000D2140000}"/>
    <cellStyle name="Comma 5 4 2 2 5 3 2" xfId="5734" xr:uid="{00000000-0005-0000-0000-0000D3140000}"/>
    <cellStyle name="Comma 5 4 2 2 5 3 2 2" xfId="5735" xr:uid="{00000000-0005-0000-0000-0000D4140000}"/>
    <cellStyle name="Comma 5 4 2 2 5 3 3" xfId="5736" xr:uid="{00000000-0005-0000-0000-0000D5140000}"/>
    <cellStyle name="Comma 5 4 2 2 5 4" xfId="5737" xr:uid="{00000000-0005-0000-0000-0000D6140000}"/>
    <cellStyle name="Comma 5 4 2 2 5 4 2" xfId="5738" xr:uid="{00000000-0005-0000-0000-0000D7140000}"/>
    <cellStyle name="Comma 5 4 2 2 5 5" xfId="5739" xr:uid="{00000000-0005-0000-0000-0000D8140000}"/>
    <cellStyle name="Comma 5 4 2 2 5 5 2" xfId="5740" xr:uid="{00000000-0005-0000-0000-0000D9140000}"/>
    <cellStyle name="Comma 5 4 2 2 5 6" xfId="5741" xr:uid="{00000000-0005-0000-0000-0000DA140000}"/>
    <cellStyle name="Comma 5 4 2 2 6" xfId="5742" xr:uid="{00000000-0005-0000-0000-0000DB140000}"/>
    <cellStyle name="Comma 5 4 2 2 6 2" xfId="5743" xr:uid="{00000000-0005-0000-0000-0000DC140000}"/>
    <cellStyle name="Comma 5 4 2 2 6 2 2" xfId="5744" xr:uid="{00000000-0005-0000-0000-0000DD140000}"/>
    <cellStyle name="Comma 5 4 2 2 6 3" xfId="5745" xr:uid="{00000000-0005-0000-0000-0000DE140000}"/>
    <cellStyle name="Comma 5 4 2 2 7" xfId="5746" xr:uid="{00000000-0005-0000-0000-0000DF140000}"/>
    <cellStyle name="Comma 5 4 2 2 7 2" xfId="5747" xr:uid="{00000000-0005-0000-0000-0000E0140000}"/>
    <cellStyle name="Comma 5 4 2 2 7 2 2" xfId="5748" xr:uid="{00000000-0005-0000-0000-0000E1140000}"/>
    <cellStyle name="Comma 5 4 2 2 7 3" xfId="5749" xr:uid="{00000000-0005-0000-0000-0000E2140000}"/>
    <cellStyle name="Comma 5 4 2 2 8" xfId="5750" xr:uid="{00000000-0005-0000-0000-0000E3140000}"/>
    <cellStyle name="Comma 5 4 2 2 8 2" xfId="5751" xr:uid="{00000000-0005-0000-0000-0000E4140000}"/>
    <cellStyle name="Comma 5 4 2 2 9" xfId="5752" xr:uid="{00000000-0005-0000-0000-0000E5140000}"/>
    <cellStyle name="Comma 5 4 2 2 9 2" xfId="5753" xr:uid="{00000000-0005-0000-0000-0000E6140000}"/>
    <cellStyle name="Comma 5 4 2 3" xfId="5754" xr:uid="{00000000-0005-0000-0000-0000E7140000}"/>
    <cellStyle name="Comma 5 4 2 3 2" xfId="5755" xr:uid="{00000000-0005-0000-0000-0000E8140000}"/>
    <cellStyle name="Comma 5 4 2 3 2 2" xfId="5756" xr:uid="{00000000-0005-0000-0000-0000E9140000}"/>
    <cellStyle name="Comma 5 4 2 3 2 2 2" xfId="5757" xr:uid="{00000000-0005-0000-0000-0000EA140000}"/>
    <cellStyle name="Comma 5 4 2 3 2 2 2 2" xfId="5758" xr:uid="{00000000-0005-0000-0000-0000EB140000}"/>
    <cellStyle name="Comma 5 4 2 3 2 2 2 2 2" xfId="5759" xr:uid="{00000000-0005-0000-0000-0000EC140000}"/>
    <cellStyle name="Comma 5 4 2 3 2 2 2 3" xfId="5760" xr:uid="{00000000-0005-0000-0000-0000ED140000}"/>
    <cellStyle name="Comma 5 4 2 3 2 2 3" xfId="5761" xr:uid="{00000000-0005-0000-0000-0000EE140000}"/>
    <cellStyle name="Comma 5 4 2 3 2 2 3 2" xfId="5762" xr:uid="{00000000-0005-0000-0000-0000EF140000}"/>
    <cellStyle name="Comma 5 4 2 3 2 2 3 2 2" xfId="5763" xr:uid="{00000000-0005-0000-0000-0000F0140000}"/>
    <cellStyle name="Comma 5 4 2 3 2 2 3 3" xfId="5764" xr:uid="{00000000-0005-0000-0000-0000F1140000}"/>
    <cellStyle name="Comma 5 4 2 3 2 2 4" xfId="5765" xr:uid="{00000000-0005-0000-0000-0000F2140000}"/>
    <cellStyle name="Comma 5 4 2 3 2 2 4 2" xfId="5766" xr:uid="{00000000-0005-0000-0000-0000F3140000}"/>
    <cellStyle name="Comma 5 4 2 3 2 2 5" xfId="5767" xr:uid="{00000000-0005-0000-0000-0000F4140000}"/>
    <cellStyle name="Comma 5 4 2 3 2 2 5 2" xfId="5768" xr:uid="{00000000-0005-0000-0000-0000F5140000}"/>
    <cellStyle name="Comma 5 4 2 3 2 2 6" xfId="5769" xr:uid="{00000000-0005-0000-0000-0000F6140000}"/>
    <cellStyle name="Comma 5 4 2 3 2 3" xfId="5770" xr:uid="{00000000-0005-0000-0000-0000F7140000}"/>
    <cellStyle name="Comma 5 4 2 3 2 3 2" xfId="5771" xr:uid="{00000000-0005-0000-0000-0000F8140000}"/>
    <cellStyle name="Comma 5 4 2 3 2 3 2 2" xfId="5772" xr:uid="{00000000-0005-0000-0000-0000F9140000}"/>
    <cellStyle name="Comma 5 4 2 3 2 3 3" xfId="5773" xr:uid="{00000000-0005-0000-0000-0000FA140000}"/>
    <cellStyle name="Comma 5 4 2 3 2 4" xfId="5774" xr:uid="{00000000-0005-0000-0000-0000FB140000}"/>
    <cellStyle name="Comma 5 4 2 3 2 4 2" xfId="5775" xr:uid="{00000000-0005-0000-0000-0000FC140000}"/>
    <cellStyle name="Comma 5 4 2 3 2 4 2 2" xfId="5776" xr:uid="{00000000-0005-0000-0000-0000FD140000}"/>
    <cellStyle name="Comma 5 4 2 3 2 4 3" xfId="5777" xr:uid="{00000000-0005-0000-0000-0000FE140000}"/>
    <cellStyle name="Comma 5 4 2 3 2 5" xfId="5778" xr:uid="{00000000-0005-0000-0000-0000FF140000}"/>
    <cellStyle name="Comma 5 4 2 3 2 5 2" xfId="5779" xr:uid="{00000000-0005-0000-0000-000000150000}"/>
    <cellStyle name="Comma 5 4 2 3 2 6" xfId="5780" xr:uid="{00000000-0005-0000-0000-000001150000}"/>
    <cellStyle name="Comma 5 4 2 3 2 6 2" xfId="5781" xr:uid="{00000000-0005-0000-0000-000002150000}"/>
    <cellStyle name="Comma 5 4 2 3 2 7" xfId="5782" xr:uid="{00000000-0005-0000-0000-000003150000}"/>
    <cellStyle name="Comma 5 4 2 3 3" xfId="5783" xr:uid="{00000000-0005-0000-0000-000004150000}"/>
    <cellStyle name="Comma 5 4 2 3 3 2" xfId="5784" xr:uid="{00000000-0005-0000-0000-000005150000}"/>
    <cellStyle name="Comma 5 4 2 3 3 2 2" xfId="5785" xr:uid="{00000000-0005-0000-0000-000006150000}"/>
    <cellStyle name="Comma 5 4 2 3 3 2 2 2" xfId="5786" xr:uid="{00000000-0005-0000-0000-000007150000}"/>
    <cellStyle name="Comma 5 4 2 3 3 2 3" xfId="5787" xr:uid="{00000000-0005-0000-0000-000008150000}"/>
    <cellStyle name="Comma 5 4 2 3 3 3" xfId="5788" xr:uid="{00000000-0005-0000-0000-000009150000}"/>
    <cellStyle name="Comma 5 4 2 3 3 3 2" xfId="5789" xr:uid="{00000000-0005-0000-0000-00000A150000}"/>
    <cellStyle name="Comma 5 4 2 3 3 3 2 2" xfId="5790" xr:uid="{00000000-0005-0000-0000-00000B150000}"/>
    <cellStyle name="Comma 5 4 2 3 3 3 3" xfId="5791" xr:uid="{00000000-0005-0000-0000-00000C150000}"/>
    <cellStyle name="Comma 5 4 2 3 3 4" xfId="5792" xr:uid="{00000000-0005-0000-0000-00000D150000}"/>
    <cellStyle name="Comma 5 4 2 3 3 4 2" xfId="5793" xr:uid="{00000000-0005-0000-0000-00000E150000}"/>
    <cellStyle name="Comma 5 4 2 3 3 5" xfId="5794" xr:uid="{00000000-0005-0000-0000-00000F150000}"/>
    <cellStyle name="Comma 5 4 2 3 3 5 2" xfId="5795" xr:uid="{00000000-0005-0000-0000-000010150000}"/>
    <cellStyle name="Comma 5 4 2 3 3 6" xfId="5796" xr:uid="{00000000-0005-0000-0000-000011150000}"/>
    <cellStyle name="Comma 5 4 2 3 4" xfId="5797" xr:uid="{00000000-0005-0000-0000-000012150000}"/>
    <cellStyle name="Comma 5 4 2 3 4 2" xfId="5798" xr:uid="{00000000-0005-0000-0000-000013150000}"/>
    <cellStyle name="Comma 5 4 2 3 4 2 2" xfId="5799" xr:uid="{00000000-0005-0000-0000-000014150000}"/>
    <cellStyle name="Comma 5 4 2 3 4 3" xfId="5800" xr:uid="{00000000-0005-0000-0000-000015150000}"/>
    <cellStyle name="Comma 5 4 2 3 5" xfId="5801" xr:uid="{00000000-0005-0000-0000-000016150000}"/>
    <cellStyle name="Comma 5 4 2 3 5 2" xfId="5802" xr:uid="{00000000-0005-0000-0000-000017150000}"/>
    <cellStyle name="Comma 5 4 2 3 5 2 2" xfId="5803" xr:uid="{00000000-0005-0000-0000-000018150000}"/>
    <cellStyle name="Comma 5 4 2 3 5 3" xfId="5804" xr:uid="{00000000-0005-0000-0000-000019150000}"/>
    <cellStyle name="Comma 5 4 2 3 6" xfId="5805" xr:uid="{00000000-0005-0000-0000-00001A150000}"/>
    <cellStyle name="Comma 5 4 2 3 6 2" xfId="5806" xr:uid="{00000000-0005-0000-0000-00001B150000}"/>
    <cellStyle name="Comma 5 4 2 3 7" xfId="5807" xr:uid="{00000000-0005-0000-0000-00001C150000}"/>
    <cellStyle name="Comma 5 4 2 3 7 2" xfId="5808" xr:uid="{00000000-0005-0000-0000-00001D150000}"/>
    <cellStyle name="Comma 5 4 2 3 8" xfId="5809" xr:uid="{00000000-0005-0000-0000-00001E150000}"/>
    <cellStyle name="Comma 5 4 2 4" xfId="5810" xr:uid="{00000000-0005-0000-0000-00001F150000}"/>
    <cellStyle name="Comma 5 4 2 4 2" xfId="5811" xr:uid="{00000000-0005-0000-0000-000020150000}"/>
    <cellStyle name="Comma 5 4 2 4 2 2" xfId="5812" xr:uid="{00000000-0005-0000-0000-000021150000}"/>
    <cellStyle name="Comma 5 4 2 4 2 2 2" xfId="5813" xr:uid="{00000000-0005-0000-0000-000022150000}"/>
    <cellStyle name="Comma 5 4 2 4 2 2 2 2" xfId="5814" xr:uid="{00000000-0005-0000-0000-000023150000}"/>
    <cellStyle name="Comma 5 4 2 4 2 2 3" xfId="5815" xr:uid="{00000000-0005-0000-0000-000024150000}"/>
    <cellStyle name="Comma 5 4 2 4 2 3" xfId="5816" xr:uid="{00000000-0005-0000-0000-000025150000}"/>
    <cellStyle name="Comma 5 4 2 4 2 3 2" xfId="5817" xr:uid="{00000000-0005-0000-0000-000026150000}"/>
    <cellStyle name="Comma 5 4 2 4 2 3 2 2" xfId="5818" xr:uid="{00000000-0005-0000-0000-000027150000}"/>
    <cellStyle name="Comma 5 4 2 4 2 3 3" xfId="5819" xr:uid="{00000000-0005-0000-0000-000028150000}"/>
    <cellStyle name="Comma 5 4 2 4 2 4" xfId="5820" xr:uid="{00000000-0005-0000-0000-000029150000}"/>
    <cellStyle name="Comma 5 4 2 4 2 4 2" xfId="5821" xr:uid="{00000000-0005-0000-0000-00002A150000}"/>
    <cellStyle name="Comma 5 4 2 4 2 5" xfId="5822" xr:uid="{00000000-0005-0000-0000-00002B150000}"/>
    <cellStyle name="Comma 5 4 2 4 2 5 2" xfId="5823" xr:uid="{00000000-0005-0000-0000-00002C150000}"/>
    <cellStyle name="Comma 5 4 2 4 2 6" xfId="5824" xr:uid="{00000000-0005-0000-0000-00002D150000}"/>
    <cellStyle name="Comma 5 4 2 4 3" xfId="5825" xr:uid="{00000000-0005-0000-0000-00002E150000}"/>
    <cellStyle name="Comma 5 4 2 4 3 2" xfId="5826" xr:uid="{00000000-0005-0000-0000-00002F150000}"/>
    <cellStyle name="Comma 5 4 2 4 3 2 2" xfId="5827" xr:uid="{00000000-0005-0000-0000-000030150000}"/>
    <cellStyle name="Comma 5 4 2 4 3 3" xfId="5828" xr:uid="{00000000-0005-0000-0000-000031150000}"/>
    <cellStyle name="Comma 5 4 2 4 4" xfId="5829" xr:uid="{00000000-0005-0000-0000-000032150000}"/>
    <cellStyle name="Comma 5 4 2 4 4 2" xfId="5830" xr:uid="{00000000-0005-0000-0000-000033150000}"/>
    <cellStyle name="Comma 5 4 2 4 4 2 2" xfId="5831" xr:uid="{00000000-0005-0000-0000-000034150000}"/>
    <cellStyle name="Comma 5 4 2 4 4 3" xfId="5832" xr:uid="{00000000-0005-0000-0000-000035150000}"/>
    <cellStyle name="Comma 5 4 2 4 5" xfId="5833" xr:uid="{00000000-0005-0000-0000-000036150000}"/>
    <cellStyle name="Comma 5 4 2 4 5 2" xfId="5834" xr:uid="{00000000-0005-0000-0000-000037150000}"/>
    <cellStyle name="Comma 5 4 2 4 6" xfId="5835" xr:uid="{00000000-0005-0000-0000-000038150000}"/>
    <cellStyle name="Comma 5 4 2 4 6 2" xfId="5836" xr:uid="{00000000-0005-0000-0000-000039150000}"/>
    <cellStyle name="Comma 5 4 2 4 7" xfId="5837" xr:uid="{00000000-0005-0000-0000-00003A150000}"/>
    <cellStyle name="Comma 5 4 2 5" xfId="5838" xr:uid="{00000000-0005-0000-0000-00003B150000}"/>
    <cellStyle name="Comma 5 4 2 5 2" xfId="5839" xr:uid="{00000000-0005-0000-0000-00003C150000}"/>
    <cellStyle name="Comma 5 4 2 5 2 2" xfId="5840" xr:uid="{00000000-0005-0000-0000-00003D150000}"/>
    <cellStyle name="Comma 5 4 2 5 2 2 2" xfId="5841" xr:uid="{00000000-0005-0000-0000-00003E150000}"/>
    <cellStyle name="Comma 5 4 2 5 2 2 2 2" xfId="5842" xr:uid="{00000000-0005-0000-0000-00003F150000}"/>
    <cellStyle name="Comma 5 4 2 5 2 2 3" xfId="5843" xr:uid="{00000000-0005-0000-0000-000040150000}"/>
    <cellStyle name="Comma 5 4 2 5 2 3" xfId="5844" xr:uid="{00000000-0005-0000-0000-000041150000}"/>
    <cellStyle name="Comma 5 4 2 5 2 3 2" xfId="5845" xr:uid="{00000000-0005-0000-0000-000042150000}"/>
    <cellStyle name="Comma 5 4 2 5 2 3 2 2" xfId="5846" xr:uid="{00000000-0005-0000-0000-000043150000}"/>
    <cellStyle name="Comma 5 4 2 5 2 3 3" xfId="5847" xr:uid="{00000000-0005-0000-0000-000044150000}"/>
    <cellStyle name="Comma 5 4 2 5 2 4" xfId="5848" xr:uid="{00000000-0005-0000-0000-000045150000}"/>
    <cellStyle name="Comma 5 4 2 5 2 4 2" xfId="5849" xr:uid="{00000000-0005-0000-0000-000046150000}"/>
    <cellStyle name="Comma 5 4 2 5 2 5" xfId="5850" xr:uid="{00000000-0005-0000-0000-000047150000}"/>
    <cellStyle name="Comma 5 4 2 5 2 5 2" xfId="5851" xr:uid="{00000000-0005-0000-0000-000048150000}"/>
    <cellStyle name="Comma 5 4 2 5 2 6" xfId="5852" xr:uid="{00000000-0005-0000-0000-000049150000}"/>
    <cellStyle name="Comma 5 4 2 5 3" xfId="5853" xr:uid="{00000000-0005-0000-0000-00004A150000}"/>
    <cellStyle name="Comma 5 4 2 5 3 2" xfId="5854" xr:uid="{00000000-0005-0000-0000-00004B150000}"/>
    <cellStyle name="Comma 5 4 2 5 3 2 2" xfId="5855" xr:uid="{00000000-0005-0000-0000-00004C150000}"/>
    <cellStyle name="Comma 5 4 2 5 3 3" xfId="5856" xr:uid="{00000000-0005-0000-0000-00004D150000}"/>
    <cellStyle name="Comma 5 4 2 5 4" xfId="5857" xr:uid="{00000000-0005-0000-0000-00004E150000}"/>
    <cellStyle name="Comma 5 4 2 5 4 2" xfId="5858" xr:uid="{00000000-0005-0000-0000-00004F150000}"/>
    <cellStyle name="Comma 5 4 2 5 4 2 2" xfId="5859" xr:uid="{00000000-0005-0000-0000-000050150000}"/>
    <cellStyle name="Comma 5 4 2 5 4 3" xfId="5860" xr:uid="{00000000-0005-0000-0000-000051150000}"/>
    <cellStyle name="Comma 5 4 2 5 5" xfId="5861" xr:uid="{00000000-0005-0000-0000-000052150000}"/>
    <cellStyle name="Comma 5 4 2 5 5 2" xfId="5862" xr:uid="{00000000-0005-0000-0000-000053150000}"/>
    <cellStyle name="Comma 5 4 2 5 6" xfId="5863" xr:uid="{00000000-0005-0000-0000-000054150000}"/>
    <cellStyle name="Comma 5 4 2 5 6 2" xfId="5864" xr:uid="{00000000-0005-0000-0000-000055150000}"/>
    <cellStyle name="Comma 5 4 2 5 7" xfId="5865" xr:uid="{00000000-0005-0000-0000-000056150000}"/>
    <cellStyle name="Comma 5 4 2 6" xfId="5866" xr:uid="{00000000-0005-0000-0000-000057150000}"/>
    <cellStyle name="Comma 5 4 2 6 2" xfId="5867" xr:uid="{00000000-0005-0000-0000-000058150000}"/>
    <cellStyle name="Comma 5 4 2 6 2 2" xfId="5868" xr:uid="{00000000-0005-0000-0000-000059150000}"/>
    <cellStyle name="Comma 5 4 2 6 2 2 2" xfId="5869" xr:uid="{00000000-0005-0000-0000-00005A150000}"/>
    <cellStyle name="Comma 5 4 2 6 2 3" xfId="5870" xr:uid="{00000000-0005-0000-0000-00005B150000}"/>
    <cellStyle name="Comma 5 4 2 6 3" xfId="5871" xr:uid="{00000000-0005-0000-0000-00005C150000}"/>
    <cellStyle name="Comma 5 4 2 6 3 2" xfId="5872" xr:uid="{00000000-0005-0000-0000-00005D150000}"/>
    <cellStyle name="Comma 5 4 2 6 3 2 2" xfId="5873" xr:uid="{00000000-0005-0000-0000-00005E150000}"/>
    <cellStyle name="Comma 5 4 2 6 3 3" xfId="5874" xr:uid="{00000000-0005-0000-0000-00005F150000}"/>
    <cellStyle name="Comma 5 4 2 6 4" xfId="5875" xr:uid="{00000000-0005-0000-0000-000060150000}"/>
    <cellStyle name="Comma 5 4 2 6 4 2" xfId="5876" xr:uid="{00000000-0005-0000-0000-000061150000}"/>
    <cellStyle name="Comma 5 4 2 6 5" xfId="5877" xr:uid="{00000000-0005-0000-0000-000062150000}"/>
    <cellStyle name="Comma 5 4 2 6 5 2" xfId="5878" xr:uid="{00000000-0005-0000-0000-000063150000}"/>
    <cellStyle name="Comma 5 4 2 6 6" xfId="5879" xr:uid="{00000000-0005-0000-0000-000064150000}"/>
    <cellStyle name="Comma 5 4 2 7" xfId="5880" xr:uid="{00000000-0005-0000-0000-000065150000}"/>
    <cellStyle name="Comma 5 4 2 7 2" xfId="5881" xr:uid="{00000000-0005-0000-0000-000066150000}"/>
    <cellStyle name="Comma 5 4 2 7 2 2" xfId="5882" xr:uid="{00000000-0005-0000-0000-000067150000}"/>
    <cellStyle name="Comma 5 4 2 7 3" xfId="5883" xr:uid="{00000000-0005-0000-0000-000068150000}"/>
    <cellStyle name="Comma 5 4 2 8" xfId="5884" xr:uid="{00000000-0005-0000-0000-000069150000}"/>
    <cellStyle name="Comma 5 4 2 8 2" xfId="5885" xr:uid="{00000000-0005-0000-0000-00006A150000}"/>
    <cellStyle name="Comma 5 4 2 8 2 2" xfId="5886" xr:uid="{00000000-0005-0000-0000-00006B150000}"/>
    <cellStyle name="Comma 5 4 2 8 3" xfId="5887" xr:uid="{00000000-0005-0000-0000-00006C150000}"/>
    <cellStyle name="Comma 5 4 2 9" xfId="5888" xr:uid="{00000000-0005-0000-0000-00006D150000}"/>
    <cellStyle name="Comma 5 4 2 9 2" xfId="5889" xr:uid="{00000000-0005-0000-0000-00006E150000}"/>
    <cellStyle name="Comma 5 4 3" xfId="5890" xr:uid="{00000000-0005-0000-0000-00006F150000}"/>
    <cellStyle name="Comma 5 4 3 10" xfId="5891" xr:uid="{00000000-0005-0000-0000-000070150000}"/>
    <cellStyle name="Comma 5 4 3 2" xfId="5892" xr:uid="{00000000-0005-0000-0000-000071150000}"/>
    <cellStyle name="Comma 5 4 3 2 2" xfId="5893" xr:uid="{00000000-0005-0000-0000-000072150000}"/>
    <cellStyle name="Comma 5 4 3 2 2 2" xfId="5894" xr:uid="{00000000-0005-0000-0000-000073150000}"/>
    <cellStyle name="Comma 5 4 3 2 2 2 2" xfId="5895" xr:uid="{00000000-0005-0000-0000-000074150000}"/>
    <cellStyle name="Comma 5 4 3 2 2 2 2 2" xfId="5896" xr:uid="{00000000-0005-0000-0000-000075150000}"/>
    <cellStyle name="Comma 5 4 3 2 2 2 2 2 2" xfId="5897" xr:uid="{00000000-0005-0000-0000-000076150000}"/>
    <cellStyle name="Comma 5 4 3 2 2 2 2 3" xfId="5898" xr:uid="{00000000-0005-0000-0000-000077150000}"/>
    <cellStyle name="Comma 5 4 3 2 2 2 3" xfId="5899" xr:uid="{00000000-0005-0000-0000-000078150000}"/>
    <cellStyle name="Comma 5 4 3 2 2 2 3 2" xfId="5900" xr:uid="{00000000-0005-0000-0000-000079150000}"/>
    <cellStyle name="Comma 5 4 3 2 2 2 3 2 2" xfId="5901" xr:uid="{00000000-0005-0000-0000-00007A150000}"/>
    <cellStyle name="Comma 5 4 3 2 2 2 3 3" xfId="5902" xr:uid="{00000000-0005-0000-0000-00007B150000}"/>
    <cellStyle name="Comma 5 4 3 2 2 2 4" xfId="5903" xr:uid="{00000000-0005-0000-0000-00007C150000}"/>
    <cellStyle name="Comma 5 4 3 2 2 2 4 2" xfId="5904" xr:uid="{00000000-0005-0000-0000-00007D150000}"/>
    <cellStyle name="Comma 5 4 3 2 2 2 5" xfId="5905" xr:uid="{00000000-0005-0000-0000-00007E150000}"/>
    <cellStyle name="Comma 5 4 3 2 2 2 5 2" xfId="5906" xr:uid="{00000000-0005-0000-0000-00007F150000}"/>
    <cellStyle name="Comma 5 4 3 2 2 2 6" xfId="5907" xr:uid="{00000000-0005-0000-0000-000080150000}"/>
    <cellStyle name="Comma 5 4 3 2 2 3" xfId="5908" xr:uid="{00000000-0005-0000-0000-000081150000}"/>
    <cellStyle name="Comma 5 4 3 2 2 3 2" xfId="5909" xr:uid="{00000000-0005-0000-0000-000082150000}"/>
    <cellStyle name="Comma 5 4 3 2 2 3 2 2" xfId="5910" xr:uid="{00000000-0005-0000-0000-000083150000}"/>
    <cellStyle name="Comma 5 4 3 2 2 3 3" xfId="5911" xr:uid="{00000000-0005-0000-0000-000084150000}"/>
    <cellStyle name="Comma 5 4 3 2 2 4" xfId="5912" xr:uid="{00000000-0005-0000-0000-000085150000}"/>
    <cellStyle name="Comma 5 4 3 2 2 4 2" xfId="5913" xr:uid="{00000000-0005-0000-0000-000086150000}"/>
    <cellStyle name="Comma 5 4 3 2 2 4 2 2" xfId="5914" xr:uid="{00000000-0005-0000-0000-000087150000}"/>
    <cellStyle name="Comma 5 4 3 2 2 4 3" xfId="5915" xr:uid="{00000000-0005-0000-0000-000088150000}"/>
    <cellStyle name="Comma 5 4 3 2 2 5" xfId="5916" xr:uid="{00000000-0005-0000-0000-000089150000}"/>
    <cellStyle name="Comma 5 4 3 2 2 5 2" xfId="5917" xr:uid="{00000000-0005-0000-0000-00008A150000}"/>
    <cellStyle name="Comma 5 4 3 2 2 6" xfId="5918" xr:uid="{00000000-0005-0000-0000-00008B150000}"/>
    <cellStyle name="Comma 5 4 3 2 2 6 2" xfId="5919" xr:uid="{00000000-0005-0000-0000-00008C150000}"/>
    <cellStyle name="Comma 5 4 3 2 2 7" xfId="5920" xr:uid="{00000000-0005-0000-0000-00008D150000}"/>
    <cellStyle name="Comma 5 4 3 2 3" xfId="5921" xr:uid="{00000000-0005-0000-0000-00008E150000}"/>
    <cellStyle name="Comma 5 4 3 2 3 2" xfId="5922" xr:uid="{00000000-0005-0000-0000-00008F150000}"/>
    <cellStyle name="Comma 5 4 3 2 3 2 2" xfId="5923" xr:uid="{00000000-0005-0000-0000-000090150000}"/>
    <cellStyle name="Comma 5 4 3 2 3 2 2 2" xfId="5924" xr:uid="{00000000-0005-0000-0000-000091150000}"/>
    <cellStyle name="Comma 5 4 3 2 3 2 3" xfId="5925" xr:uid="{00000000-0005-0000-0000-000092150000}"/>
    <cellStyle name="Comma 5 4 3 2 3 3" xfId="5926" xr:uid="{00000000-0005-0000-0000-000093150000}"/>
    <cellStyle name="Comma 5 4 3 2 3 3 2" xfId="5927" xr:uid="{00000000-0005-0000-0000-000094150000}"/>
    <cellStyle name="Comma 5 4 3 2 3 3 2 2" xfId="5928" xr:uid="{00000000-0005-0000-0000-000095150000}"/>
    <cellStyle name="Comma 5 4 3 2 3 3 3" xfId="5929" xr:uid="{00000000-0005-0000-0000-000096150000}"/>
    <cellStyle name="Comma 5 4 3 2 3 4" xfId="5930" xr:uid="{00000000-0005-0000-0000-000097150000}"/>
    <cellStyle name="Comma 5 4 3 2 3 4 2" xfId="5931" xr:uid="{00000000-0005-0000-0000-000098150000}"/>
    <cellStyle name="Comma 5 4 3 2 3 5" xfId="5932" xr:uid="{00000000-0005-0000-0000-000099150000}"/>
    <cellStyle name="Comma 5 4 3 2 3 5 2" xfId="5933" xr:uid="{00000000-0005-0000-0000-00009A150000}"/>
    <cellStyle name="Comma 5 4 3 2 3 6" xfId="5934" xr:uid="{00000000-0005-0000-0000-00009B150000}"/>
    <cellStyle name="Comma 5 4 3 2 4" xfId="5935" xr:uid="{00000000-0005-0000-0000-00009C150000}"/>
    <cellStyle name="Comma 5 4 3 2 4 2" xfId="5936" xr:uid="{00000000-0005-0000-0000-00009D150000}"/>
    <cellStyle name="Comma 5 4 3 2 4 2 2" xfId="5937" xr:uid="{00000000-0005-0000-0000-00009E150000}"/>
    <cellStyle name="Comma 5 4 3 2 4 3" xfId="5938" xr:uid="{00000000-0005-0000-0000-00009F150000}"/>
    <cellStyle name="Comma 5 4 3 2 5" xfId="5939" xr:uid="{00000000-0005-0000-0000-0000A0150000}"/>
    <cellStyle name="Comma 5 4 3 2 5 2" xfId="5940" xr:uid="{00000000-0005-0000-0000-0000A1150000}"/>
    <cellStyle name="Comma 5 4 3 2 5 2 2" xfId="5941" xr:uid="{00000000-0005-0000-0000-0000A2150000}"/>
    <cellStyle name="Comma 5 4 3 2 5 3" xfId="5942" xr:uid="{00000000-0005-0000-0000-0000A3150000}"/>
    <cellStyle name="Comma 5 4 3 2 6" xfId="5943" xr:uid="{00000000-0005-0000-0000-0000A4150000}"/>
    <cellStyle name="Comma 5 4 3 2 6 2" xfId="5944" xr:uid="{00000000-0005-0000-0000-0000A5150000}"/>
    <cellStyle name="Comma 5 4 3 2 7" xfId="5945" xr:uid="{00000000-0005-0000-0000-0000A6150000}"/>
    <cellStyle name="Comma 5 4 3 2 7 2" xfId="5946" xr:uid="{00000000-0005-0000-0000-0000A7150000}"/>
    <cellStyle name="Comma 5 4 3 2 8" xfId="5947" xr:uid="{00000000-0005-0000-0000-0000A8150000}"/>
    <cellStyle name="Comma 5 4 3 3" xfId="5948" xr:uid="{00000000-0005-0000-0000-0000A9150000}"/>
    <cellStyle name="Comma 5 4 3 3 2" xfId="5949" xr:uid="{00000000-0005-0000-0000-0000AA150000}"/>
    <cellStyle name="Comma 5 4 3 3 2 2" xfId="5950" xr:uid="{00000000-0005-0000-0000-0000AB150000}"/>
    <cellStyle name="Comma 5 4 3 3 2 2 2" xfId="5951" xr:uid="{00000000-0005-0000-0000-0000AC150000}"/>
    <cellStyle name="Comma 5 4 3 3 2 2 2 2" xfId="5952" xr:uid="{00000000-0005-0000-0000-0000AD150000}"/>
    <cellStyle name="Comma 5 4 3 3 2 2 3" xfId="5953" xr:uid="{00000000-0005-0000-0000-0000AE150000}"/>
    <cellStyle name="Comma 5 4 3 3 2 3" xfId="5954" xr:uid="{00000000-0005-0000-0000-0000AF150000}"/>
    <cellStyle name="Comma 5 4 3 3 2 3 2" xfId="5955" xr:uid="{00000000-0005-0000-0000-0000B0150000}"/>
    <cellStyle name="Comma 5 4 3 3 2 3 2 2" xfId="5956" xr:uid="{00000000-0005-0000-0000-0000B1150000}"/>
    <cellStyle name="Comma 5 4 3 3 2 3 3" xfId="5957" xr:uid="{00000000-0005-0000-0000-0000B2150000}"/>
    <cellStyle name="Comma 5 4 3 3 2 4" xfId="5958" xr:uid="{00000000-0005-0000-0000-0000B3150000}"/>
    <cellStyle name="Comma 5 4 3 3 2 4 2" xfId="5959" xr:uid="{00000000-0005-0000-0000-0000B4150000}"/>
    <cellStyle name="Comma 5 4 3 3 2 5" xfId="5960" xr:uid="{00000000-0005-0000-0000-0000B5150000}"/>
    <cellStyle name="Comma 5 4 3 3 2 5 2" xfId="5961" xr:uid="{00000000-0005-0000-0000-0000B6150000}"/>
    <cellStyle name="Comma 5 4 3 3 2 6" xfId="5962" xr:uid="{00000000-0005-0000-0000-0000B7150000}"/>
    <cellStyle name="Comma 5 4 3 3 3" xfId="5963" xr:uid="{00000000-0005-0000-0000-0000B8150000}"/>
    <cellStyle name="Comma 5 4 3 3 3 2" xfId="5964" xr:uid="{00000000-0005-0000-0000-0000B9150000}"/>
    <cellStyle name="Comma 5 4 3 3 3 2 2" xfId="5965" xr:uid="{00000000-0005-0000-0000-0000BA150000}"/>
    <cellStyle name="Comma 5 4 3 3 3 3" xfId="5966" xr:uid="{00000000-0005-0000-0000-0000BB150000}"/>
    <cellStyle name="Comma 5 4 3 3 4" xfId="5967" xr:uid="{00000000-0005-0000-0000-0000BC150000}"/>
    <cellStyle name="Comma 5 4 3 3 4 2" xfId="5968" xr:uid="{00000000-0005-0000-0000-0000BD150000}"/>
    <cellStyle name="Comma 5 4 3 3 4 2 2" xfId="5969" xr:uid="{00000000-0005-0000-0000-0000BE150000}"/>
    <cellStyle name="Comma 5 4 3 3 4 3" xfId="5970" xr:uid="{00000000-0005-0000-0000-0000BF150000}"/>
    <cellStyle name="Comma 5 4 3 3 5" xfId="5971" xr:uid="{00000000-0005-0000-0000-0000C0150000}"/>
    <cellStyle name="Comma 5 4 3 3 5 2" xfId="5972" xr:uid="{00000000-0005-0000-0000-0000C1150000}"/>
    <cellStyle name="Comma 5 4 3 3 6" xfId="5973" xr:uid="{00000000-0005-0000-0000-0000C2150000}"/>
    <cellStyle name="Comma 5 4 3 3 6 2" xfId="5974" xr:uid="{00000000-0005-0000-0000-0000C3150000}"/>
    <cellStyle name="Comma 5 4 3 3 7" xfId="5975" xr:uid="{00000000-0005-0000-0000-0000C4150000}"/>
    <cellStyle name="Comma 5 4 3 4" xfId="5976" xr:uid="{00000000-0005-0000-0000-0000C5150000}"/>
    <cellStyle name="Comma 5 4 3 4 2" xfId="5977" xr:uid="{00000000-0005-0000-0000-0000C6150000}"/>
    <cellStyle name="Comma 5 4 3 4 2 2" xfId="5978" xr:uid="{00000000-0005-0000-0000-0000C7150000}"/>
    <cellStyle name="Comma 5 4 3 4 2 2 2" xfId="5979" xr:uid="{00000000-0005-0000-0000-0000C8150000}"/>
    <cellStyle name="Comma 5 4 3 4 2 2 2 2" xfId="5980" xr:uid="{00000000-0005-0000-0000-0000C9150000}"/>
    <cellStyle name="Comma 5 4 3 4 2 2 3" xfId="5981" xr:uid="{00000000-0005-0000-0000-0000CA150000}"/>
    <cellStyle name="Comma 5 4 3 4 2 3" xfId="5982" xr:uid="{00000000-0005-0000-0000-0000CB150000}"/>
    <cellStyle name="Comma 5 4 3 4 2 3 2" xfId="5983" xr:uid="{00000000-0005-0000-0000-0000CC150000}"/>
    <cellStyle name="Comma 5 4 3 4 2 3 2 2" xfId="5984" xr:uid="{00000000-0005-0000-0000-0000CD150000}"/>
    <cellStyle name="Comma 5 4 3 4 2 3 3" xfId="5985" xr:uid="{00000000-0005-0000-0000-0000CE150000}"/>
    <cellStyle name="Comma 5 4 3 4 2 4" xfId="5986" xr:uid="{00000000-0005-0000-0000-0000CF150000}"/>
    <cellStyle name="Comma 5 4 3 4 2 4 2" xfId="5987" xr:uid="{00000000-0005-0000-0000-0000D0150000}"/>
    <cellStyle name="Comma 5 4 3 4 2 5" xfId="5988" xr:uid="{00000000-0005-0000-0000-0000D1150000}"/>
    <cellStyle name="Comma 5 4 3 4 2 5 2" xfId="5989" xr:uid="{00000000-0005-0000-0000-0000D2150000}"/>
    <cellStyle name="Comma 5 4 3 4 2 6" xfId="5990" xr:uid="{00000000-0005-0000-0000-0000D3150000}"/>
    <cellStyle name="Comma 5 4 3 4 3" xfId="5991" xr:uid="{00000000-0005-0000-0000-0000D4150000}"/>
    <cellStyle name="Comma 5 4 3 4 3 2" xfId="5992" xr:uid="{00000000-0005-0000-0000-0000D5150000}"/>
    <cellStyle name="Comma 5 4 3 4 3 2 2" xfId="5993" xr:uid="{00000000-0005-0000-0000-0000D6150000}"/>
    <cellStyle name="Comma 5 4 3 4 3 3" xfId="5994" xr:uid="{00000000-0005-0000-0000-0000D7150000}"/>
    <cellStyle name="Comma 5 4 3 4 4" xfId="5995" xr:uid="{00000000-0005-0000-0000-0000D8150000}"/>
    <cellStyle name="Comma 5 4 3 4 4 2" xfId="5996" xr:uid="{00000000-0005-0000-0000-0000D9150000}"/>
    <cellStyle name="Comma 5 4 3 4 4 2 2" xfId="5997" xr:uid="{00000000-0005-0000-0000-0000DA150000}"/>
    <cellStyle name="Comma 5 4 3 4 4 3" xfId="5998" xr:uid="{00000000-0005-0000-0000-0000DB150000}"/>
    <cellStyle name="Comma 5 4 3 4 5" xfId="5999" xr:uid="{00000000-0005-0000-0000-0000DC150000}"/>
    <cellStyle name="Comma 5 4 3 4 5 2" xfId="6000" xr:uid="{00000000-0005-0000-0000-0000DD150000}"/>
    <cellStyle name="Comma 5 4 3 4 6" xfId="6001" xr:uid="{00000000-0005-0000-0000-0000DE150000}"/>
    <cellStyle name="Comma 5 4 3 4 6 2" xfId="6002" xr:uid="{00000000-0005-0000-0000-0000DF150000}"/>
    <cellStyle name="Comma 5 4 3 4 7" xfId="6003" xr:uid="{00000000-0005-0000-0000-0000E0150000}"/>
    <cellStyle name="Comma 5 4 3 5" xfId="6004" xr:uid="{00000000-0005-0000-0000-0000E1150000}"/>
    <cellStyle name="Comma 5 4 3 5 2" xfId="6005" xr:uid="{00000000-0005-0000-0000-0000E2150000}"/>
    <cellStyle name="Comma 5 4 3 5 2 2" xfId="6006" xr:uid="{00000000-0005-0000-0000-0000E3150000}"/>
    <cellStyle name="Comma 5 4 3 5 2 2 2" xfId="6007" xr:uid="{00000000-0005-0000-0000-0000E4150000}"/>
    <cellStyle name="Comma 5 4 3 5 2 3" xfId="6008" xr:uid="{00000000-0005-0000-0000-0000E5150000}"/>
    <cellStyle name="Comma 5 4 3 5 3" xfId="6009" xr:uid="{00000000-0005-0000-0000-0000E6150000}"/>
    <cellStyle name="Comma 5 4 3 5 3 2" xfId="6010" xr:uid="{00000000-0005-0000-0000-0000E7150000}"/>
    <cellStyle name="Comma 5 4 3 5 3 2 2" xfId="6011" xr:uid="{00000000-0005-0000-0000-0000E8150000}"/>
    <cellStyle name="Comma 5 4 3 5 3 3" xfId="6012" xr:uid="{00000000-0005-0000-0000-0000E9150000}"/>
    <cellStyle name="Comma 5 4 3 5 4" xfId="6013" xr:uid="{00000000-0005-0000-0000-0000EA150000}"/>
    <cellStyle name="Comma 5 4 3 5 4 2" xfId="6014" xr:uid="{00000000-0005-0000-0000-0000EB150000}"/>
    <cellStyle name="Comma 5 4 3 5 5" xfId="6015" xr:uid="{00000000-0005-0000-0000-0000EC150000}"/>
    <cellStyle name="Comma 5 4 3 5 5 2" xfId="6016" xr:uid="{00000000-0005-0000-0000-0000ED150000}"/>
    <cellStyle name="Comma 5 4 3 5 6" xfId="6017" xr:uid="{00000000-0005-0000-0000-0000EE150000}"/>
    <cellStyle name="Comma 5 4 3 6" xfId="6018" xr:uid="{00000000-0005-0000-0000-0000EF150000}"/>
    <cellStyle name="Comma 5 4 3 6 2" xfId="6019" xr:uid="{00000000-0005-0000-0000-0000F0150000}"/>
    <cellStyle name="Comma 5 4 3 6 2 2" xfId="6020" xr:uid="{00000000-0005-0000-0000-0000F1150000}"/>
    <cellStyle name="Comma 5 4 3 6 3" xfId="6021" xr:uid="{00000000-0005-0000-0000-0000F2150000}"/>
    <cellStyle name="Comma 5 4 3 7" xfId="6022" xr:uid="{00000000-0005-0000-0000-0000F3150000}"/>
    <cellStyle name="Comma 5 4 3 7 2" xfId="6023" xr:uid="{00000000-0005-0000-0000-0000F4150000}"/>
    <cellStyle name="Comma 5 4 3 7 2 2" xfId="6024" xr:uid="{00000000-0005-0000-0000-0000F5150000}"/>
    <cellStyle name="Comma 5 4 3 7 3" xfId="6025" xr:uid="{00000000-0005-0000-0000-0000F6150000}"/>
    <cellStyle name="Comma 5 4 3 8" xfId="6026" xr:uid="{00000000-0005-0000-0000-0000F7150000}"/>
    <cellStyle name="Comma 5 4 3 8 2" xfId="6027" xr:uid="{00000000-0005-0000-0000-0000F8150000}"/>
    <cellStyle name="Comma 5 4 3 9" xfId="6028" xr:uid="{00000000-0005-0000-0000-0000F9150000}"/>
    <cellStyle name="Comma 5 4 3 9 2" xfId="6029" xr:uid="{00000000-0005-0000-0000-0000FA150000}"/>
    <cellStyle name="Comma 5 4 4" xfId="6030" xr:uid="{00000000-0005-0000-0000-0000FB150000}"/>
    <cellStyle name="Comma 5 4 4 2" xfId="6031" xr:uid="{00000000-0005-0000-0000-0000FC150000}"/>
    <cellStyle name="Comma 5 4 4 2 2" xfId="6032" xr:uid="{00000000-0005-0000-0000-0000FD150000}"/>
    <cellStyle name="Comma 5 4 4 2 2 2" xfId="6033" xr:uid="{00000000-0005-0000-0000-0000FE150000}"/>
    <cellStyle name="Comma 5 4 4 2 2 2 2" xfId="6034" xr:uid="{00000000-0005-0000-0000-0000FF150000}"/>
    <cellStyle name="Comma 5 4 4 2 2 2 2 2" xfId="6035" xr:uid="{00000000-0005-0000-0000-000000160000}"/>
    <cellStyle name="Comma 5 4 4 2 2 2 3" xfId="6036" xr:uid="{00000000-0005-0000-0000-000001160000}"/>
    <cellStyle name="Comma 5 4 4 2 2 3" xfId="6037" xr:uid="{00000000-0005-0000-0000-000002160000}"/>
    <cellStyle name="Comma 5 4 4 2 2 3 2" xfId="6038" xr:uid="{00000000-0005-0000-0000-000003160000}"/>
    <cellStyle name="Comma 5 4 4 2 2 3 2 2" xfId="6039" xr:uid="{00000000-0005-0000-0000-000004160000}"/>
    <cellStyle name="Comma 5 4 4 2 2 3 3" xfId="6040" xr:uid="{00000000-0005-0000-0000-000005160000}"/>
    <cellStyle name="Comma 5 4 4 2 2 4" xfId="6041" xr:uid="{00000000-0005-0000-0000-000006160000}"/>
    <cellStyle name="Comma 5 4 4 2 2 4 2" xfId="6042" xr:uid="{00000000-0005-0000-0000-000007160000}"/>
    <cellStyle name="Comma 5 4 4 2 2 5" xfId="6043" xr:uid="{00000000-0005-0000-0000-000008160000}"/>
    <cellStyle name="Comma 5 4 4 2 2 5 2" xfId="6044" xr:uid="{00000000-0005-0000-0000-000009160000}"/>
    <cellStyle name="Comma 5 4 4 2 2 6" xfId="6045" xr:uid="{00000000-0005-0000-0000-00000A160000}"/>
    <cellStyle name="Comma 5 4 4 2 3" xfId="6046" xr:uid="{00000000-0005-0000-0000-00000B160000}"/>
    <cellStyle name="Comma 5 4 4 2 3 2" xfId="6047" xr:uid="{00000000-0005-0000-0000-00000C160000}"/>
    <cellStyle name="Comma 5 4 4 2 3 2 2" xfId="6048" xr:uid="{00000000-0005-0000-0000-00000D160000}"/>
    <cellStyle name="Comma 5 4 4 2 3 3" xfId="6049" xr:uid="{00000000-0005-0000-0000-00000E160000}"/>
    <cellStyle name="Comma 5 4 4 2 4" xfId="6050" xr:uid="{00000000-0005-0000-0000-00000F160000}"/>
    <cellStyle name="Comma 5 4 4 2 4 2" xfId="6051" xr:uid="{00000000-0005-0000-0000-000010160000}"/>
    <cellStyle name="Comma 5 4 4 2 4 2 2" xfId="6052" xr:uid="{00000000-0005-0000-0000-000011160000}"/>
    <cellStyle name="Comma 5 4 4 2 4 3" xfId="6053" xr:uid="{00000000-0005-0000-0000-000012160000}"/>
    <cellStyle name="Comma 5 4 4 2 5" xfId="6054" xr:uid="{00000000-0005-0000-0000-000013160000}"/>
    <cellStyle name="Comma 5 4 4 2 5 2" xfId="6055" xr:uid="{00000000-0005-0000-0000-000014160000}"/>
    <cellStyle name="Comma 5 4 4 2 6" xfId="6056" xr:uid="{00000000-0005-0000-0000-000015160000}"/>
    <cellStyle name="Comma 5 4 4 2 6 2" xfId="6057" xr:uid="{00000000-0005-0000-0000-000016160000}"/>
    <cellStyle name="Comma 5 4 4 2 7" xfId="6058" xr:uid="{00000000-0005-0000-0000-000017160000}"/>
    <cellStyle name="Comma 5 4 4 3" xfId="6059" xr:uid="{00000000-0005-0000-0000-000018160000}"/>
    <cellStyle name="Comma 5 4 4 3 2" xfId="6060" xr:uid="{00000000-0005-0000-0000-000019160000}"/>
    <cellStyle name="Comma 5 4 4 3 2 2" xfId="6061" xr:uid="{00000000-0005-0000-0000-00001A160000}"/>
    <cellStyle name="Comma 5 4 4 3 2 2 2" xfId="6062" xr:uid="{00000000-0005-0000-0000-00001B160000}"/>
    <cellStyle name="Comma 5 4 4 3 2 3" xfId="6063" xr:uid="{00000000-0005-0000-0000-00001C160000}"/>
    <cellStyle name="Comma 5 4 4 3 3" xfId="6064" xr:uid="{00000000-0005-0000-0000-00001D160000}"/>
    <cellStyle name="Comma 5 4 4 3 3 2" xfId="6065" xr:uid="{00000000-0005-0000-0000-00001E160000}"/>
    <cellStyle name="Comma 5 4 4 3 3 2 2" xfId="6066" xr:uid="{00000000-0005-0000-0000-00001F160000}"/>
    <cellStyle name="Comma 5 4 4 3 3 3" xfId="6067" xr:uid="{00000000-0005-0000-0000-000020160000}"/>
    <cellStyle name="Comma 5 4 4 3 4" xfId="6068" xr:uid="{00000000-0005-0000-0000-000021160000}"/>
    <cellStyle name="Comma 5 4 4 3 4 2" xfId="6069" xr:uid="{00000000-0005-0000-0000-000022160000}"/>
    <cellStyle name="Comma 5 4 4 3 5" xfId="6070" xr:uid="{00000000-0005-0000-0000-000023160000}"/>
    <cellStyle name="Comma 5 4 4 3 5 2" xfId="6071" xr:uid="{00000000-0005-0000-0000-000024160000}"/>
    <cellStyle name="Comma 5 4 4 3 6" xfId="6072" xr:uid="{00000000-0005-0000-0000-000025160000}"/>
    <cellStyle name="Comma 5 4 4 4" xfId="6073" xr:uid="{00000000-0005-0000-0000-000026160000}"/>
    <cellStyle name="Comma 5 4 4 4 2" xfId="6074" xr:uid="{00000000-0005-0000-0000-000027160000}"/>
    <cellStyle name="Comma 5 4 4 4 2 2" xfId="6075" xr:uid="{00000000-0005-0000-0000-000028160000}"/>
    <cellStyle name="Comma 5 4 4 4 3" xfId="6076" xr:uid="{00000000-0005-0000-0000-000029160000}"/>
    <cellStyle name="Comma 5 4 4 5" xfId="6077" xr:uid="{00000000-0005-0000-0000-00002A160000}"/>
    <cellStyle name="Comma 5 4 4 5 2" xfId="6078" xr:uid="{00000000-0005-0000-0000-00002B160000}"/>
    <cellStyle name="Comma 5 4 4 5 2 2" xfId="6079" xr:uid="{00000000-0005-0000-0000-00002C160000}"/>
    <cellStyle name="Comma 5 4 4 5 3" xfId="6080" xr:uid="{00000000-0005-0000-0000-00002D160000}"/>
    <cellStyle name="Comma 5 4 4 6" xfId="6081" xr:uid="{00000000-0005-0000-0000-00002E160000}"/>
    <cellStyle name="Comma 5 4 4 6 2" xfId="6082" xr:uid="{00000000-0005-0000-0000-00002F160000}"/>
    <cellStyle name="Comma 5 4 4 7" xfId="6083" xr:uid="{00000000-0005-0000-0000-000030160000}"/>
    <cellStyle name="Comma 5 4 4 7 2" xfId="6084" xr:uid="{00000000-0005-0000-0000-000031160000}"/>
    <cellStyle name="Comma 5 4 4 8" xfId="6085" xr:uid="{00000000-0005-0000-0000-000032160000}"/>
    <cellStyle name="Comma 5 4 5" xfId="6086" xr:uid="{00000000-0005-0000-0000-000033160000}"/>
    <cellStyle name="Comma 5 4 5 2" xfId="6087" xr:uid="{00000000-0005-0000-0000-000034160000}"/>
    <cellStyle name="Comma 5 4 5 2 2" xfId="6088" xr:uid="{00000000-0005-0000-0000-000035160000}"/>
    <cellStyle name="Comma 5 4 5 2 2 2" xfId="6089" xr:uid="{00000000-0005-0000-0000-000036160000}"/>
    <cellStyle name="Comma 5 4 5 2 2 2 2" xfId="6090" xr:uid="{00000000-0005-0000-0000-000037160000}"/>
    <cellStyle name="Comma 5 4 5 2 2 3" xfId="6091" xr:uid="{00000000-0005-0000-0000-000038160000}"/>
    <cellStyle name="Comma 5 4 5 2 3" xfId="6092" xr:uid="{00000000-0005-0000-0000-000039160000}"/>
    <cellStyle name="Comma 5 4 5 2 3 2" xfId="6093" xr:uid="{00000000-0005-0000-0000-00003A160000}"/>
    <cellStyle name="Comma 5 4 5 2 3 2 2" xfId="6094" xr:uid="{00000000-0005-0000-0000-00003B160000}"/>
    <cellStyle name="Comma 5 4 5 2 3 3" xfId="6095" xr:uid="{00000000-0005-0000-0000-00003C160000}"/>
    <cellStyle name="Comma 5 4 5 2 4" xfId="6096" xr:uid="{00000000-0005-0000-0000-00003D160000}"/>
    <cellStyle name="Comma 5 4 5 2 4 2" xfId="6097" xr:uid="{00000000-0005-0000-0000-00003E160000}"/>
    <cellStyle name="Comma 5 4 5 2 5" xfId="6098" xr:uid="{00000000-0005-0000-0000-00003F160000}"/>
    <cellStyle name="Comma 5 4 5 2 5 2" xfId="6099" xr:uid="{00000000-0005-0000-0000-000040160000}"/>
    <cellStyle name="Comma 5 4 5 2 6" xfId="6100" xr:uid="{00000000-0005-0000-0000-000041160000}"/>
    <cellStyle name="Comma 5 4 5 3" xfId="6101" xr:uid="{00000000-0005-0000-0000-000042160000}"/>
    <cellStyle name="Comma 5 4 5 3 2" xfId="6102" xr:uid="{00000000-0005-0000-0000-000043160000}"/>
    <cellStyle name="Comma 5 4 5 3 2 2" xfId="6103" xr:uid="{00000000-0005-0000-0000-000044160000}"/>
    <cellStyle name="Comma 5 4 5 3 3" xfId="6104" xr:uid="{00000000-0005-0000-0000-000045160000}"/>
    <cellStyle name="Comma 5 4 5 4" xfId="6105" xr:uid="{00000000-0005-0000-0000-000046160000}"/>
    <cellStyle name="Comma 5 4 5 4 2" xfId="6106" xr:uid="{00000000-0005-0000-0000-000047160000}"/>
    <cellStyle name="Comma 5 4 5 4 2 2" xfId="6107" xr:uid="{00000000-0005-0000-0000-000048160000}"/>
    <cellStyle name="Comma 5 4 5 4 3" xfId="6108" xr:uid="{00000000-0005-0000-0000-000049160000}"/>
    <cellStyle name="Comma 5 4 5 5" xfId="6109" xr:uid="{00000000-0005-0000-0000-00004A160000}"/>
    <cellStyle name="Comma 5 4 5 5 2" xfId="6110" xr:uid="{00000000-0005-0000-0000-00004B160000}"/>
    <cellStyle name="Comma 5 4 5 6" xfId="6111" xr:uid="{00000000-0005-0000-0000-00004C160000}"/>
    <cellStyle name="Comma 5 4 5 6 2" xfId="6112" xr:uid="{00000000-0005-0000-0000-00004D160000}"/>
    <cellStyle name="Comma 5 4 5 7" xfId="6113" xr:uid="{00000000-0005-0000-0000-00004E160000}"/>
    <cellStyle name="Comma 5 4 6" xfId="6114" xr:uid="{00000000-0005-0000-0000-00004F160000}"/>
    <cellStyle name="Comma 5 4 6 2" xfId="6115" xr:uid="{00000000-0005-0000-0000-000050160000}"/>
    <cellStyle name="Comma 5 4 6 2 2" xfId="6116" xr:uid="{00000000-0005-0000-0000-000051160000}"/>
    <cellStyle name="Comma 5 4 6 2 2 2" xfId="6117" xr:uid="{00000000-0005-0000-0000-000052160000}"/>
    <cellStyle name="Comma 5 4 6 2 2 2 2" xfId="6118" xr:uid="{00000000-0005-0000-0000-000053160000}"/>
    <cellStyle name="Comma 5 4 6 2 2 3" xfId="6119" xr:uid="{00000000-0005-0000-0000-000054160000}"/>
    <cellStyle name="Comma 5 4 6 2 3" xfId="6120" xr:uid="{00000000-0005-0000-0000-000055160000}"/>
    <cellStyle name="Comma 5 4 6 2 3 2" xfId="6121" xr:uid="{00000000-0005-0000-0000-000056160000}"/>
    <cellStyle name="Comma 5 4 6 2 3 2 2" xfId="6122" xr:uid="{00000000-0005-0000-0000-000057160000}"/>
    <cellStyle name="Comma 5 4 6 2 3 3" xfId="6123" xr:uid="{00000000-0005-0000-0000-000058160000}"/>
    <cellStyle name="Comma 5 4 6 2 4" xfId="6124" xr:uid="{00000000-0005-0000-0000-000059160000}"/>
    <cellStyle name="Comma 5 4 6 2 4 2" xfId="6125" xr:uid="{00000000-0005-0000-0000-00005A160000}"/>
    <cellStyle name="Comma 5 4 6 2 5" xfId="6126" xr:uid="{00000000-0005-0000-0000-00005B160000}"/>
    <cellStyle name="Comma 5 4 6 2 5 2" xfId="6127" xr:uid="{00000000-0005-0000-0000-00005C160000}"/>
    <cellStyle name="Comma 5 4 6 2 6" xfId="6128" xr:uid="{00000000-0005-0000-0000-00005D160000}"/>
    <cellStyle name="Comma 5 4 6 3" xfId="6129" xr:uid="{00000000-0005-0000-0000-00005E160000}"/>
    <cellStyle name="Comma 5 4 6 3 2" xfId="6130" xr:uid="{00000000-0005-0000-0000-00005F160000}"/>
    <cellStyle name="Comma 5 4 6 3 2 2" xfId="6131" xr:uid="{00000000-0005-0000-0000-000060160000}"/>
    <cellStyle name="Comma 5 4 6 3 3" xfId="6132" xr:uid="{00000000-0005-0000-0000-000061160000}"/>
    <cellStyle name="Comma 5 4 6 4" xfId="6133" xr:uid="{00000000-0005-0000-0000-000062160000}"/>
    <cellStyle name="Comma 5 4 6 4 2" xfId="6134" xr:uid="{00000000-0005-0000-0000-000063160000}"/>
    <cellStyle name="Comma 5 4 6 4 2 2" xfId="6135" xr:uid="{00000000-0005-0000-0000-000064160000}"/>
    <cellStyle name="Comma 5 4 6 4 3" xfId="6136" xr:uid="{00000000-0005-0000-0000-000065160000}"/>
    <cellStyle name="Comma 5 4 6 5" xfId="6137" xr:uid="{00000000-0005-0000-0000-000066160000}"/>
    <cellStyle name="Comma 5 4 6 5 2" xfId="6138" xr:uid="{00000000-0005-0000-0000-000067160000}"/>
    <cellStyle name="Comma 5 4 6 6" xfId="6139" xr:uid="{00000000-0005-0000-0000-000068160000}"/>
    <cellStyle name="Comma 5 4 6 6 2" xfId="6140" xr:uid="{00000000-0005-0000-0000-000069160000}"/>
    <cellStyle name="Comma 5 4 6 7" xfId="6141" xr:uid="{00000000-0005-0000-0000-00006A160000}"/>
    <cellStyle name="Comma 5 4 7" xfId="6142" xr:uid="{00000000-0005-0000-0000-00006B160000}"/>
    <cellStyle name="Comma 5 4 7 2" xfId="6143" xr:uid="{00000000-0005-0000-0000-00006C160000}"/>
    <cellStyle name="Comma 5 4 7 2 2" xfId="6144" xr:uid="{00000000-0005-0000-0000-00006D160000}"/>
    <cellStyle name="Comma 5 4 7 2 2 2" xfId="6145" xr:uid="{00000000-0005-0000-0000-00006E160000}"/>
    <cellStyle name="Comma 5 4 7 2 3" xfId="6146" xr:uid="{00000000-0005-0000-0000-00006F160000}"/>
    <cellStyle name="Comma 5 4 7 3" xfId="6147" xr:uid="{00000000-0005-0000-0000-000070160000}"/>
    <cellStyle name="Comma 5 4 7 3 2" xfId="6148" xr:uid="{00000000-0005-0000-0000-000071160000}"/>
    <cellStyle name="Comma 5 4 7 3 2 2" xfId="6149" xr:uid="{00000000-0005-0000-0000-000072160000}"/>
    <cellStyle name="Comma 5 4 7 3 3" xfId="6150" xr:uid="{00000000-0005-0000-0000-000073160000}"/>
    <cellStyle name="Comma 5 4 7 4" xfId="6151" xr:uid="{00000000-0005-0000-0000-000074160000}"/>
    <cellStyle name="Comma 5 4 7 4 2" xfId="6152" xr:uid="{00000000-0005-0000-0000-000075160000}"/>
    <cellStyle name="Comma 5 4 7 5" xfId="6153" xr:uid="{00000000-0005-0000-0000-000076160000}"/>
    <cellStyle name="Comma 5 4 7 5 2" xfId="6154" xr:uid="{00000000-0005-0000-0000-000077160000}"/>
    <cellStyle name="Comma 5 4 7 6" xfId="6155" xr:uid="{00000000-0005-0000-0000-000078160000}"/>
    <cellStyle name="Comma 5 4 8" xfId="6156" xr:uid="{00000000-0005-0000-0000-000079160000}"/>
    <cellStyle name="Comma 5 4 8 2" xfId="6157" xr:uid="{00000000-0005-0000-0000-00007A160000}"/>
    <cellStyle name="Comma 5 4 8 2 2" xfId="6158" xr:uid="{00000000-0005-0000-0000-00007B160000}"/>
    <cellStyle name="Comma 5 4 8 3" xfId="6159" xr:uid="{00000000-0005-0000-0000-00007C160000}"/>
    <cellStyle name="Comma 5 4 9" xfId="6160" xr:uid="{00000000-0005-0000-0000-00007D160000}"/>
    <cellStyle name="Comma 5 4 9 2" xfId="6161" xr:uid="{00000000-0005-0000-0000-00007E160000}"/>
    <cellStyle name="Comma 5 4 9 2 2" xfId="6162" xr:uid="{00000000-0005-0000-0000-00007F160000}"/>
    <cellStyle name="Comma 5 4 9 3" xfId="6163" xr:uid="{00000000-0005-0000-0000-000080160000}"/>
    <cellStyle name="Comma 5 5" xfId="6164" xr:uid="{00000000-0005-0000-0000-000081160000}"/>
    <cellStyle name="Comma 5 5 10" xfId="6165" xr:uid="{00000000-0005-0000-0000-000082160000}"/>
    <cellStyle name="Comma 5 5 10 2" xfId="6166" xr:uid="{00000000-0005-0000-0000-000083160000}"/>
    <cellStyle name="Comma 5 5 11" xfId="6167" xr:uid="{00000000-0005-0000-0000-000084160000}"/>
    <cellStyle name="Comma 5 5 2" xfId="6168" xr:uid="{00000000-0005-0000-0000-000085160000}"/>
    <cellStyle name="Comma 5 5 2 10" xfId="6169" xr:uid="{00000000-0005-0000-0000-000086160000}"/>
    <cellStyle name="Comma 5 5 2 2" xfId="6170" xr:uid="{00000000-0005-0000-0000-000087160000}"/>
    <cellStyle name="Comma 5 5 2 2 2" xfId="6171" xr:uid="{00000000-0005-0000-0000-000088160000}"/>
    <cellStyle name="Comma 5 5 2 2 2 2" xfId="6172" xr:uid="{00000000-0005-0000-0000-000089160000}"/>
    <cellStyle name="Comma 5 5 2 2 2 2 2" xfId="6173" xr:uid="{00000000-0005-0000-0000-00008A160000}"/>
    <cellStyle name="Comma 5 5 2 2 2 2 2 2" xfId="6174" xr:uid="{00000000-0005-0000-0000-00008B160000}"/>
    <cellStyle name="Comma 5 5 2 2 2 2 2 2 2" xfId="6175" xr:uid="{00000000-0005-0000-0000-00008C160000}"/>
    <cellStyle name="Comma 5 5 2 2 2 2 2 3" xfId="6176" xr:uid="{00000000-0005-0000-0000-00008D160000}"/>
    <cellStyle name="Comma 5 5 2 2 2 2 3" xfId="6177" xr:uid="{00000000-0005-0000-0000-00008E160000}"/>
    <cellStyle name="Comma 5 5 2 2 2 2 3 2" xfId="6178" xr:uid="{00000000-0005-0000-0000-00008F160000}"/>
    <cellStyle name="Comma 5 5 2 2 2 2 3 2 2" xfId="6179" xr:uid="{00000000-0005-0000-0000-000090160000}"/>
    <cellStyle name="Comma 5 5 2 2 2 2 3 3" xfId="6180" xr:uid="{00000000-0005-0000-0000-000091160000}"/>
    <cellStyle name="Comma 5 5 2 2 2 2 4" xfId="6181" xr:uid="{00000000-0005-0000-0000-000092160000}"/>
    <cellStyle name="Comma 5 5 2 2 2 2 4 2" xfId="6182" xr:uid="{00000000-0005-0000-0000-000093160000}"/>
    <cellStyle name="Comma 5 5 2 2 2 2 5" xfId="6183" xr:uid="{00000000-0005-0000-0000-000094160000}"/>
    <cellStyle name="Comma 5 5 2 2 2 2 5 2" xfId="6184" xr:uid="{00000000-0005-0000-0000-000095160000}"/>
    <cellStyle name="Comma 5 5 2 2 2 2 6" xfId="6185" xr:uid="{00000000-0005-0000-0000-000096160000}"/>
    <cellStyle name="Comma 5 5 2 2 2 3" xfId="6186" xr:uid="{00000000-0005-0000-0000-000097160000}"/>
    <cellStyle name="Comma 5 5 2 2 2 3 2" xfId="6187" xr:uid="{00000000-0005-0000-0000-000098160000}"/>
    <cellStyle name="Comma 5 5 2 2 2 3 2 2" xfId="6188" xr:uid="{00000000-0005-0000-0000-000099160000}"/>
    <cellStyle name="Comma 5 5 2 2 2 3 3" xfId="6189" xr:uid="{00000000-0005-0000-0000-00009A160000}"/>
    <cellStyle name="Comma 5 5 2 2 2 4" xfId="6190" xr:uid="{00000000-0005-0000-0000-00009B160000}"/>
    <cellStyle name="Comma 5 5 2 2 2 4 2" xfId="6191" xr:uid="{00000000-0005-0000-0000-00009C160000}"/>
    <cellStyle name="Comma 5 5 2 2 2 4 2 2" xfId="6192" xr:uid="{00000000-0005-0000-0000-00009D160000}"/>
    <cellStyle name="Comma 5 5 2 2 2 4 3" xfId="6193" xr:uid="{00000000-0005-0000-0000-00009E160000}"/>
    <cellStyle name="Comma 5 5 2 2 2 5" xfId="6194" xr:uid="{00000000-0005-0000-0000-00009F160000}"/>
    <cellStyle name="Comma 5 5 2 2 2 5 2" xfId="6195" xr:uid="{00000000-0005-0000-0000-0000A0160000}"/>
    <cellStyle name="Comma 5 5 2 2 2 6" xfId="6196" xr:uid="{00000000-0005-0000-0000-0000A1160000}"/>
    <cellStyle name="Comma 5 5 2 2 2 6 2" xfId="6197" xr:uid="{00000000-0005-0000-0000-0000A2160000}"/>
    <cellStyle name="Comma 5 5 2 2 2 7" xfId="6198" xr:uid="{00000000-0005-0000-0000-0000A3160000}"/>
    <cellStyle name="Comma 5 5 2 2 3" xfId="6199" xr:uid="{00000000-0005-0000-0000-0000A4160000}"/>
    <cellStyle name="Comma 5 5 2 2 3 2" xfId="6200" xr:uid="{00000000-0005-0000-0000-0000A5160000}"/>
    <cellStyle name="Comma 5 5 2 2 3 2 2" xfId="6201" xr:uid="{00000000-0005-0000-0000-0000A6160000}"/>
    <cellStyle name="Comma 5 5 2 2 3 2 2 2" xfId="6202" xr:uid="{00000000-0005-0000-0000-0000A7160000}"/>
    <cellStyle name="Comma 5 5 2 2 3 2 3" xfId="6203" xr:uid="{00000000-0005-0000-0000-0000A8160000}"/>
    <cellStyle name="Comma 5 5 2 2 3 3" xfId="6204" xr:uid="{00000000-0005-0000-0000-0000A9160000}"/>
    <cellStyle name="Comma 5 5 2 2 3 3 2" xfId="6205" xr:uid="{00000000-0005-0000-0000-0000AA160000}"/>
    <cellStyle name="Comma 5 5 2 2 3 3 2 2" xfId="6206" xr:uid="{00000000-0005-0000-0000-0000AB160000}"/>
    <cellStyle name="Comma 5 5 2 2 3 3 3" xfId="6207" xr:uid="{00000000-0005-0000-0000-0000AC160000}"/>
    <cellStyle name="Comma 5 5 2 2 3 4" xfId="6208" xr:uid="{00000000-0005-0000-0000-0000AD160000}"/>
    <cellStyle name="Comma 5 5 2 2 3 4 2" xfId="6209" xr:uid="{00000000-0005-0000-0000-0000AE160000}"/>
    <cellStyle name="Comma 5 5 2 2 3 5" xfId="6210" xr:uid="{00000000-0005-0000-0000-0000AF160000}"/>
    <cellStyle name="Comma 5 5 2 2 3 5 2" xfId="6211" xr:uid="{00000000-0005-0000-0000-0000B0160000}"/>
    <cellStyle name="Comma 5 5 2 2 3 6" xfId="6212" xr:uid="{00000000-0005-0000-0000-0000B1160000}"/>
    <cellStyle name="Comma 5 5 2 2 4" xfId="6213" xr:uid="{00000000-0005-0000-0000-0000B2160000}"/>
    <cellStyle name="Comma 5 5 2 2 4 2" xfId="6214" xr:uid="{00000000-0005-0000-0000-0000B3160000}"/>
    <cellStyle name="Comma 5 5 2 2 4 2 2" xfId="6215" xr:uid="{00000000-0005-0000-0000-0000B4160000}"/>
    <cellStyle name="Comma 5 5 2 2 4 3" xfId="6216" xr:uid="{00000000-0005-0000-0000-0000B5160000}"/>
    <cellStyle name="Comma 5 5 2 2 5" xfId="6217" xr:uid="{00000000-0005-0000-0000-0000B6160000}"/>
    <cellStyle name="Comma 5 5 2 2 5 2" xfId="6218" xr:uid="{00000000-0005-0000-0000-0000B7160000}"/>
    <cellStyle name="Comma 5 5 2 2 5 2 2" xfId="6219" xr:uid="{00000000-0005-0000-0000-0000B8160000}"/>
    <cellStyle name="Comma 5 5 2 2 5 3" xfId="6220" xr:uid="{00000000-0005-0000-0000-0000B9160000}"/>
    <cellStyle name="Comma 5 5 2 2 6" xfId="6221" xr:uid="{00000000-0005-0000-0000-0000BA160000}"/>
    <cellStyle name="Comma 5 5 2 2 6 2" xfId="6222" xr:uid="{00000000-0005-0000-0000-0000BB160000}"/>
    <cellStyle name="Comma 5 5 2 2 7" xfId="6223" xr:uid="{00000000-0005-0000-0000-0000BC160000}"/>
    <cellStyle name="Comma 5 5 2 2 7 2" xfId="6224" xr:uid="{00000000-0005-0000-0000-0000BD160000}"/>
    <cellStyle name="Comma 5 5 2 2 8" xfId="6225" xr:uid="{00000000-0005-0000-0000-0000BE160000}"/>
    <cellStyle name="Comma 5 5 2 3" xfId="6226" xr:uid="{00000000-0005-0000-0000-0000BF160000}"/>
    <cellStyle name="Comma 5 5 2 3 2" xfId="6227" xr:uid="{00000000-0005-0000-0000-0000C0160000}"/>
    <cellStyle name="Comma 5 5 2 3 2 2" xfId="6228" xr:uid="{00000000-0005-0000-0000-0000C1160000}"/>
    <cellStyle name="Comma 5 5 2 3 2 2 2" xfId="6229" xr:uid="{00000000-0005-0000-0000-0000C2160000}"/>
    <cellStyle name="Comma 5 5 2 3 2 2 2 2" xfId="6230" xr:uid="{00000000-0005-0000-0000-0000C3160000}"/>
    <cellStyle name="Comma 5 5 2 3 2 2 3" xfId="6231" xr:uid="{00000000-0005-0000-0000-0000C4160000}"/>
    <cellStyle name="Comma 5 5 2 3 2 3" xfId="6232" xr:uid="{00000000-0005-0000-0000-0000C5160000}"/>
    <cellStyle name="Comma 5 5 2 3 2 3 2" xfId="6233" xr:uid="{00000000-0005-0000-0000-0000C6160000}"/>
    <cellStyle name="Comma 5 5 2 3 2 3 2 2" xfId="6234" xr:uid="{00000000-0005-0000-0000-0000C7160000}"/>
    <cellStyle name="Comma 5 5 2 3 2 3 3" xfId="6235" xr:uid="{00000000-0005-0000-0000-0000C8160000}"/>
    <cellStyle name="Comma 5 5 2 3 2 4" xfId="6236" xr:uid="{00000000-0005-0000-0000-0000C9160000}"/>
    <cellStyle name="Comma 5 5 2 3 2 4 2" xfId="6237" xr:uid="{00000000-0005-0000-0000-0000CA160000}"/>
    <cellStyle name="Comma 5 5 2 3 2 5" xfId="6238" xr:uid="{00000000-0005-0000-0000-0000CB160000}"/>
    <cellStyle name="Comma 5 5 2 3 2 5 2" xfId="6239" xr:uid="{00000000-0005-0000-0000-0000CC160000}"/>
    <cellStyle name="Comma 5 5 2 3 2 6" xfId="6240" xr:uid="{00000000-0005-0000-0000-0000CD160000}"/>
    <cellStyle name="Comma 5 5 2 3 3" xfId="6241" xr:uid="{00000000-0005-0000-0000-0000CE160000}"/>
    <cellStyle name="Comma 5 5 2 3 3 2" xfId="6242" xr:uid="{00000000-0005-0000-0000-0000CF160000}"/>
    <cellStyle name="Comma 5 5 2 3 3 2 2" xfId="6243" xr:uid="{00000000-0005-0000-0000-0000D0160000}"/>
    <cellStyle name="Comma 5 5 2 3 3 3" xfId="6244" xr:uid="{00000000-0005-0000-0000-0000D1160000}"/>
    <cellStyle name="Comma 5 5 2 3 4" xfId="6245" xr:uid="{00000000-0005-0000-0000-0000D2160000}"/>
    <cellStyle name="Comma 5 5 2 3 4 2" xfId="6246" xr:uid="{00000000-0005-0000-0000-0000D3160000}"/>
    <cellStyle name="Comma 5 5 2 3 4 2 2" xfId="6247" xr:uid="{00000000-0005-0000-0000-0000D4160000}"/>
    <cellStyle name="Comma 5 5 2 3 4 3" xfId="6248" xr:uid="{00000000-0005-0000-0000-0000D5160000}"/>
    <cellStyle name="Comma 5 5 2 3 5" xfId="6249" xr:uid="{00000000-0005-0000-0000-0000D6160000}"/>
    <cellStyle name="Comma 5 5 2 3 5 2" xfId="6250" xr:uid="{00000000-0005-0000-0000-0000D7160000}"/>
    <cellStyle name="Comma 5 5 2 3 6" xfId="6251" xr:uid="{00000000-0005-0000-0000-0000D8160000}"/>
    <cellStyle name="Comma 5 5 2 3 6 2" xfId="6252" xr:uid="{00000000-0005-0000-0000-0000D9160000}"/>
    <cellStyle name="Comma 5 5 2 3 7" xfId="6253" xr:uid="{00000000-0005-0000-0000-0000DA160000}"/>
    <cellStyle name="Comma 5 5 2 4" xfId="6254" xr:uid="{00000000-0005-0000-0000-0000DB160000}"/>
    <cellStyle name="Comma 5 5 2 4 2" xfId="6255" xr:uid="{00000000-0005-0000-0000-0000DC160000}"/>
    <cellStyle name="Comma 5 5 2 4 2 2" xfId="6256" xr:uid="{00000000-0005-0000-0000-0000DD160000}"/>
    <cellStyle name="Comma 5 5 2 4 2 2 2" xfId="6257" xr:uid="{00000000-0005-0000-0000-0000DE160000}"/>
    <cellStyle name="Comma 5 5 2 4 2 2 2 2" xfId="6258" xr:uid="{00000000-0005-0000-0000-0000DF160000}"/>
    <cellStyle name="Comma 5 5 2 4 2 2 3" xfId="6259" xr:uid="{00000000-0005-0000-0000-0000E0160000}"/>
    <cellStyle name="Comma 5 5 2 4 2 3" xfId="6260" xr:uid="{00000000-0005-0000-0000-0000E1160000}"/>
    <cellStyle name="Comma 5 5 2 4 2 3 2" xfId="6261" xr:uid="{00000000-0005-0000-0000-0000E2160000}"/>
    <cellStyle name="Comma 5 5 2 4 2 3 2 2" xfId="6262" xr:uid="{00000000-0005-0000-0000-0000E3160000}"/>
    <cellStyle name="Comma 5 5 2 4 2 3 3" xfId="6263" xr:uid="{00000000-0005-0000-0000-0000E4160000}"/>
    <cellStyle name="Comma 5 5 2 4 2 4" xfId="6264" xr:uid="{00000000-0005-0000-0000-0000E5160000}"/>
    <cellStyle name="Comma 5 5 2 4 2 4 2" xfId="6265" xr:uid="{00000000-0005-0000-0000-0000E6160000}"/>
    <cellStyle name="Comma 5 5 2 4 2 5" xfId="6266" xr:uid="{00000000-0005-0000-0000-0000E7160000}"/>
    <cellStyle name="Comma 5 5 2 4 2 5 2" xfId="6267" xr:uid="{00000000-0005-0000-0000-0000E8160000}"/>
    <cellStyle name="Comma 5 5 2 4 2 6" xfId="6268" xr:uid="{00000000-0005-0000-0000-0000E9160000}"/>
    <cellStyle name="Comma 5 5 2 4 3" xfId="6269" xr:uid="{00000000-0005-0000-0000-0000EA160000}"/>
    <cellStyle name="Comma 5 5 2 4 3 2" xfId="6270" xr:uid="{00000000-0005-0000-0000-0000EB160000}"/>
    <cellStyle name="Comma 5 5 2 4 3 2 2" xfId="6271" xr:uid="{00000000-0005-0000-0000-0000EC160000}"/>
    <cellStyle name="Comma 5 5 2 4 3 3" xfId="6272" xr:uid="{00000000-0005-0000-0000-0000ED160000}"/>
    <cellStyle name="Comma 5 5 2 4 4" xfId="6273" xr:uid="{00000000-0005-0000-0000-0000EE160000}"/>
    <cellStyle name="Comma 5 5 2 4 4 2" xfId="6274" xr:uid="{00000000-0005-0000-0000-0000EF160000}"/>
    <cellStyle name="Comma 5 5 2 4 4 2 2" xfId="6275" xr:uid="{00000000-0005-0000-0000-0000F0160000}"/>
    <cellStyle name="Comma 5 5 2 4 4 3" xfId="6276" xr:uid="{00000000-0005-0000-0000-0000F1160000}"/>
    <cellStyle name="Comma 5 5 2 4 5" xfId="6277" xr:uid="{00000000-0005-0000-0000-0000F2160000}"/>
    <cellStyle name="Comma 5 5 2 4 5 2" xfId="6278" xr:uid="{00000000-0005-0000-0000-0000F3160000}"/>
    <cellStyle name="Comma 5 5 2 4 6" xfId="6279" xr:uid="{00000000-0005-0000-0000-0000F4160000}"/>
    <cellStyle name="Comma 5 5 2 4 6 2" xfId="6280" xr:uid="{00000000-0005-0000-0000-0000F5160000}"/>
    <cellStyle name="Comma 5 5 2 4 7" xfId="6281" xr:uid="{00000000-0005-0000-0000-0000F6160000}"/>
    <cellStyle name="Comma 5 5 2 5" xfId="6282" xr:uid="{00000000-0005-0000-0000-0000F7160000}"/>
    <cellStyle name="Comma 5 5 2 5 2" xfId="6283" xr:uid="{00000000-0005-0000-0000-0000F8160000}"/>
    <cellStyle name="Comma 5 5 2 5 2 2" xfId="6284" xr:uid="{00000000-0005-0000-0000-0000F9160000}"/>
    <cellStyle name="Comma 5 5 2 5 2 2 2" xfId="6285" xr:uid="{00000000-0005-0000-0000-0000FA160000}"/>
    <cellStyle name="Comma 5 5 2 5 2 3" xfId="6286" xr:uid="{00000000-0005-0000-0000-0000FB160000}"/>
    <cellStyle name="Comma 5 5 2 5 3" xfId="6287" xr:uid="{00000000-0005-0000-0000-0000FC160000}"/>
    <cellStyle name="Comma 5 5 2 5 3 2" xfId="6288" xr:uid="{00000000-0005-0000-0000-0000FD160000}"/>
    <cellStyle name="Comma 5 5 2 5 3 2 2" xfId="6289" xr:uid="{00000000-0005-0000-0000-0000FE160000}"/>
    <cellStyle name="Comma 5 5 2 5 3 3" xfId="6290" xr:uid="{00000000-0005-0000-0000-0000FF160000}"/>
    <cellStyle name="Comma 5 5 2 5 4" xfId="6291" xr:uid="{00000000-0005-0000-0000-000000170000}"/>
    <cellStyle name="Comma 5 5 2 5 4 2" xfId="6292" xr:uid="{00000000-0005-0000-0000-000001170000}"/>
    <cellStyle name="Comma 5 5 2 5 5" xfId="6293" xr:uid="{00000000-0005-0000-0000-000002170000}"/>
    <cellStyle name="Comma 5 5 2 5 5 2" xfId="6294" xr:uid="{00000000-0005-0000-0000-000003170000}"/>
    <cellStyle name="Comma 5 5 2 5 6" xfId="6295" xr:uid="{00000000-0005-0000-0000-000004170000}"/>
    <cellStyle name="Comma 5 5 2 6" xfId="6296" xr:uid="{00000000-0005-0000-0000-000005170000}"/>
    <cellStyle name="Comma 5 5 2 6 2" xfId="6297" xr:uid="{00000000-0005-0000-0000-000006170000}"/>
    <cellStyle name="Comma 5 5 2 6 2 2" xfId="6298" xr:uid="{00000000-0005-0000-0000-000007170000}"/>
    <cellStyle name="Comma 5 5 2 6 3" xfId="6299" xr:uid="{00000000-0005-0000-0000-000008170000}"/>
    <cellStyle name="Comma 5 5 2 7" xfId="6300" xr:uid="{00000000-0005-0000-0000-000009170000}"/>
    <cellStyle name="Comma 5 5 2 7 2" xfId="6301" xr:uid="{00000000-0005-0000-0000-00000A170000}"/>
    <cellStyle name="Comma 5 5 2 7 2 2" xfId="6302" xr:uid="{00000000-0005-0000-0000-00000B170000}"/>
    <cellStyle name="Comma 5 5 2 7 3" xfId="6303" xr:uid="{00000000-0005-0000-0000-00000C170000}"/>
    <cellStyle name="Comma 5 5 2 8" xfId="6304" xr:uid="{00000000-0005-0000-0000-00000D170000}"/>
    <cellStyle name="Comma 5 5 2 8 2" xfId="6305" xr:uid="{00000000-0005-0000-0000-00000E170000}"/>
    <cellStyle name="Comma 5 5 2 9" xfId="6306" xr:uid="{00000000-0005-0000-0000-00000F170000}"/>
    <cellStyle name="Comma 5 5 2 9 2" xfId="6307" xr:uid="{00000000-0005-0000-0000-000010170000}"/>
    <cellStyle name="Comma 5 5 3" xfId="6308" xr:uid="{00000000-0005-0000-0000-000011170000}"/>
    <cellStyle name="Comma 5 5 3 2" xfId="6309" xr:uid="{00000000-0005-0000-0000-000012170000}"/>
    <cellStyle name="Comma 5 5 3 2 2" xfId="6310" xr:uid="{00000000-0005-0000-0000-000013170000}"/>
    <cellStyle name="Comma 5 5 3 2 2 2" xfId="6311" xr:uid="{00000000-0005-0000-0000-000014170000}"/>
    <cellStyle name="Comma 5 5 3 2 2 2 2" xfId="6312" xr:uid="{00000000-0005-0000-0000-000015170000}"/>
    <cellStyle name="Comma 5 5 3 2 2 2 2 2" xfId="6313" xr:uid="{00000000-0005-0000-0000-000016170000}"/>
    <cellStyle name="Comma 5 5 3 2 2 2 3" xfId="6314" xr:uid="{00000000-0005-0000-0000-000017170000}"/>
    <cellStyle name="Comma 5 5 3 2 2 3" xfId="6315" xr:uid="{00000000-0005-0000-0000-000018170000}"/>
    <cellStyle name="Comma 5 5 3 2 2 3 2" xfId="6316" xr:uid="{00000000-0005-0000-0000-000019170000}"/>
    <cellStyle name="Comma 5 5 3 2 2 3 2 2" xfId="6317" xr:uid="{00000000-0005-0000-0000-00001A170000}"/>
    <cellStyle name="Comma 5 5 3 2 2 3 3" xfId="6318" xr:uid="{00000000-0005-0000-0000-00001B170000}"/>
    <cellStyle name="Comma 5 5 3 2 2 4" xfId="6319" xr:uid="{00000000-0005-0000-0000-00001C170000}"/>
    <cellStyle name="Comma 5 5 3 2 2 4 2" xfId="6320" xr:uid="{00000000-0005-0000-0000-00001D170000}"/>
    <cellStyle name="Comma 5 5 3 2 2 5" xfId="6321" xr:uid="{00000000-0005-0000-0000-00001E170000}"/>
    <cellStyle name="Comma 5 5 3 2 2 5 2" xfId="6322" xr:uid="{00000000-0005-0000-0000-00001F170000}"/>
    <cellStyle name="Comma 5 5 3 2 2 6" xfId="6323" xr:uid="{00000000-0005-0000-0000-000020170000}"/>
    <cellStyle name="Comma 5 5 3 2 3" xfId="6324" xr:uid="{00000000-0005-0000-0000-000021170000}"/>
    <cellStyle name="Comma 5 5 3 2 3 2" xfId="6325" xr:uid="{00000000-0005-0000-0000-000022170000}"/>
    <cellStyle name="Comma 5 5 3 2 3 2 2" xfId="6326" xr:uid="{00000000-0005-0000-0000-000023170000}"/>
    <cellStyle name="Comma 5 5 3 2 3 3" xfId="6327" xr:uid="{00000000-0005-0000-0000-000024170000}"/>
    <cellStyle name="Comma 5 5 3 2 4" xfId="6328" xr:uid="{00000000-0005-0000-0000-000025170000}"/>
    <cellStyle name="Comma 5 5 3 2 4 2" xfId="6329" xr:uid="{00000000-0005-0000-0000-000026170000}"/>
    <cellStyle name="Comma 5 5 3 2 4 2 2" xfId="6330" xr:uid="{00000000-0005-0000-0000-000027170000}"/>
    <cellStyle name="Comma 5 5 3 2 4 3" xfId="6331" xr:uid="{00000000-0005-0000-0000-000028170000}"/>
    <cellStyle name="Comma 5 5 3 2 5" xfId="6332" xr:uid="{00000000-0005-0000-0000-000029170000}"/>
    <cellStyle name="Comma 5 5 3 2 5 2" xfId="6333" xr:uid="{00000000-0005-0000-0000-00002A170000}"/>
    <cellStyle name="Comma 5 5 3 2 6" xfId="6334" xr:uid="{00000000-0005-0000-0000-00002B170000}"/>
    <cellStyle name="Comma 5 5 3 2 6 2" xfId="6335" xr:uid="{00000000-0005-0000-0000-00002C170000}"/>
    <cellStyle name="Comma 5 5 3 2 7" xfId="6336" xr:uid="{00000000-0005-0000-0000-00002D170000}"/>
    <cellStyle name="Comma 5 5 3 3" xfId="6337" xr:uid="{00000000-0005-0000-0000-00002E170000}"/>
    <cellStyle name="Comma 5 5 3 3 2" xfId="6338" xr:uid="{00000000-0005-0000-0000-00002F170000}"/>
    <cellStyle name="Comma 5 5 3 3 2 2" xfId="6339" xr:uid="{00000000-0005-0000-0000-000030170000}"/>
    <cellStyle name="Comma 5 5 3 3 2 2 2" xfId="6340" xr:uid="{00000000-0005-0000-0000-000031170000}"/>
    <cellStyle name="Comma 5 5 3 3 2 3" xfId="6341" xr:uid="{00000000-0005-0000-0000-000032170000}"/>
    <cellStyle name="Comma 5 5 3 3 3" xfId="6342" xr:uid="{00000000-0005-0000-0000-000033170000}"/>
    <cellStyle name="Comma 5 5 3 3 3 2" xfId="6343" xr:uid="{00000000-0005-0000-0000-000034170000}"/>
    <cellStyle name="Comma 5 5 3 3 3 2 2" xfId="6344" xr:uid="{00000000-0005-0000-0000-000035170000}"/>
    <cellStyle name="Comma 5 5 3 3 3 3" xfId="6345" xr:uid="{00000000-0005-0000-0000-000036170000}"/>
    <cellStyle name="Comma 5 5 3 3 4" xfId="6346" xr:uid="{00000000-0005-0000-0000-000037170000}"/>
    <cellStyle name="Comma 5 5 3 3 4 2" xfId="6347" xr:uid="{00000000-0005-0000-0000-000038170000}"/>
    <cellStyle name="Comma 5 5 3 3 5" xfId="6348" xr:uid="{00000000-0005-0000-0000-000039170000}"/>
    <cellStyle name="Comma 5 5 3 3 5 2" xfId="6349" xr:uid="{00000000-0005-0000-0000-00003A170000}"/>
    <cellStyle name="Comma 5 5 3 3 6" xfId="6350" xr:uid="{00000000-0005-0000-0000-00003B170000}"/>
    <cellStyle name="Comma 5 5 3 4" xfId="6351" xr:uid="{00000000-0005-0000-0000-00003C170000}"/>
    <cellStyle name="Comma 5 5 3 4 2" xfId="6352" xr:uid="{00000000-0005-0000-0000-00003D170000}"/>
    <cellStyle name="Comma 5 5 3 4 2 2" xfId="6353" xr:uid="{00000000-0005-0000-0000-00003E170000}"/>
    <cellStyle name="Comma 5 5 3 4 3" xfId="6354" xr:uid="{00000000-0005-0000-0000-00003F170000}"/>
    <cellStyle name="Comma 5 5 3 5" xfId="6355" xr:uid="{00000000-0005-0000-0000-000040170000}"/>
    <cellStyle name="Comma 5 5 3 5 2" xfId="6356" xr:uid="{00000000-0005-0000-0000-000041170000}"/>
    <cellStyle name="Comma 5 5 3 5 2 2" xfId="6357" xr:uid="{00000000-0005-0000-0000-000042170000}"/>
    <cellStyle name="Comma 5 5 3 5 3" xfId="6358" xr:uid="{00000000-0005-0000-0000-000043170000}"/>
    <cellStyle name="Comma 5 5 3 6" xfId="6359" xr:uid="{00000000-0005-0000-0000-000044170000}"/>
    <cellStyle name="Comma 5 5 3 6 2" xfId="6360" xr:uid="{00000000-0005-0000-0000-000045170000}"/>
    <cellStyle name="Comma 5 5 3 7" xfId="6361" xr:uid="{00000000-0005-0000-0000-000046170000}"/>
    <cellStyle name="Comma 5 5 3 7 2" xfId="6362" xr:uid="{00000000-0005-0000-0000-000047170000}"/>
    <cellStyle name="Comma 5 5 3 8" xfId="6363" xr:uid="{00000000-0005-0000-0000-000048170000}"/>
    <cellStyle name="Comma 5 5 4" xfId="6364" xr:uid="{00000000-0005-0000-0000-000049170000}"/>
    <cellStyle name="Comma 5 5 4 2" xfId="6365" xr:uid="{00000000-0005-0000-0000-00004A170000}"/>
    <cellStyle name="Comma 5 5 4 2 2" xfId="6366" xr:uid="{00000000-0005-0000-0000-00004B170000}"/>
    <cellStyle name="Comma 5 5 4 2 2 2" xfId="6367" xr:uid="{00000000-0005-0000-0000-00004C170000}"/>
    <cellStyle name="Comma 5 5 4 2 2 2 2" xfId="6368" xr:uid="{00000000-0005-0000-0000-00004D170000}"/>
    <cellStyle name="Comma 5 5 4 2 2 3" xfId="6369" xr:uid="{00000000-0005-0000-0000-00004E170000}"/>
    <cellStyle name="Comma 5 5 4 2 3" xfId="6370" xr:uid="{00000000-0005-0000-0000-00004F170000}"/>
    <cellStyle name="Comma 5 5 4 2 3 2" xfId="6371" xr:uid="{00000000-0005-0000-0000-000050170000}"/>
    <cellStyle name="Comma 5 5 4 2 3 2 2" xfId="6372" xr:uid="{00000000-0005-0000-0000-000051170000}"/>
    <cellStyle name="Comma 5 5 4 2 3 3" xfId="6373" xr:uid="{00000000-0005-0000-0000-000052170000}"/>
    <cellStyle name="Comma 5 5 4 2 4" xfId="6374" xr:uid="{00000000-0005-0000-0000-000053170000}"/>
    <cellStyle name="Comma 5 5 4 2 4 2" xfId="6375" xr:uid="{00000000-0005-0000-0000-000054170000}"/>
    <cellStyle name="Comma 5 5 4 2 5" xfId="6376" xr:uid="{00000000-0005-0000-0000-000055170000}"/>
    <cellStyle name="Comma 5 5 4 2 5 2" xfId="6377" xr:uid="{00000000-0005-0000-0000-000056170000}"/>
    <cellStyle name="Comma 5 5 4 2 6" xfId="6378" xr:uid="{00000000-0005-0000-0000-000057170000}"/>
    <cellStyle name="Comma 5 5 4 3" xfId="6379" xr:uid="{00000000-0005-0000-0000-000058170000}"/>
    <cellStyle name="Comma 5 5 4 3 2" xfId="6380" xr:uid="{00000000-0005-0000-0000-000059170000}"/>
    <cellStyle name="Comma 5 5 4 3 2 2" xfId="6381" xr:uid="{00000000-0005-0000-0000-00005A170000}"/>
    <cellStyle name="Comma 5 5 4 3 3" xfId="6382" xr:uid="{00000000-0005-0000-0000-00005B170000}"/>
    <cellStyle name="Comma 5 5 4 4" xfId="6383" xr:uid="{00000000-0005-0000-0000-00005C170000}"/>
    <cellStyle name="Comma 5 5 4 4 2" xfId="6384" xr:uid="{00000000-0005-0000-0000-00005D170000}"/>
    <cellStyle name="Comma 5 5 4 4 2 2" xfId="6385" xr:uid="{00000000-0005-0000-0000-00005E170000}"/>
    <cellStyle name="Comma 5 5 4 4 3" xfId="6386" xr:uid="{00000000-0005-0000-0000-00005F170000}"/>
    <cellStyle name="Comma 5 5 4 5" xfId="6387" xr:uid="{00000000-0005-0000-0000-000060170000}"/>
    <cellStyle name="Comma 5 5 4 5 2" xfId="6388" xr:uid="{00000000-0005-0000-0000-000061170000}"/>
    <cellStyle name="Comma 5 5 4 6" xfId="6389" xr:uid="{00000000-0005-0000-0000-000062170000}"/>
    <cellStyle name="Comma 5 5 4 6 2" xfId="6390" xr:uid="{00000000-0005-0000-0000-000063170000}"/>
    <cellStyle name="Comma 5 5 4 7" xfId="6391" xr:uid="{00000000-0005-0000-0000-000064170000}"/>
    <cellStyle name="Comma 5 5 5" xfId="6392" xr:uid="{00000000-0005-0000-0000-000065170000}"/>
    <cellStyle name="Comma 5 5 5 2" xfId="6393" xr:uid="{00000000-0005-0000-0000-000066170000}"/>
    <cellStyle name="Comma 5 5 5 2 2" xfId="6394" xr:uid="{00000000-0005-0000-0000-000067170000}"/>
    <cellStyle name="Comma 5 5 5 2 2 2" xfId="6395" xr:uid="{00000000-0005-0000-0000-000068170000}"/>
    <cellStyle name="Comma 5 5 5 2 2 2 2" xfId="6396" xr:uid="{00000000-0005-0000-0000-000069170000}"/>
    <cellStyle name="Comma 5 5 5 2 2 3" xfId="6397" xr:uid="{00000000-0005-0000-0000-00006A170000}"/>
    <cellStyle name="Comma 5 5 5 2 3" xfId="6398" xr:uid="{00000000-0005-0000-0000-00006B170000}"/>
    <cellStyle name="Comma 5 5 5 2 3 2" xfId="6399" xr:uid="{00000000-0005-0000-0000-00006C170000}"/>
    <cellStyle name="Comma 5 5 5 2 3 2 2" xfId="6400" xr:uid="{00000000-0005-0000-0000-00006D170000}"/>
    <cellStyle name="Comma 5 5 5 2 3 3" xfId="6401" xr:uid="{00000000-0005-0000-0000-00006E170000}"/>
    <cellStyle name="Comma 5 5 5 2 4" xfId="6402" xr:uid="{00000000-0005-0000-0000-00006F170000}"/>
    <cellStyle name="Comma 5 5 5 2 4 2" xfId="6403" xr:uid="{00000000-0005-0000-0000-000070170000}"/>
    <cellStyle name="Comma 5 5 5 2 5" xfId="6404" xr:uid="{00000000-0005-0000-0000-000071170000}"/>
    <cellStyle name="Comma 5 5 5 2 5 2" xfId="6405" xr:uid="{00000000-0005-0000-0000-000072170000}"/>
    <cellStyle name="Comma 5 5 5 2 6" xfId="6406" xr:uid="{00000000-0005-0000-0000-000073170000}"/>
    <cellStyle name="Comma 5 5 5 3" xfId="6407" xr:uid="{00000000-0005-0000-0000-000074170000}"/>
    <cellStyle name="Comma 5 5 5 3 2" xfId="6408" xr:uid="{00000000-0005-0000-0000-000075170000}"/>
    <cellStyle name="Comma 5 5 5 3 2 2" xfId="6409" xr:uid="{00000000-0005-0000-0000-000076170000}"/>
    <cellStyle name="Comma 5 5 5 3 3" xfId="6410" xr:uid="{00000000-0005-0000-0000-000077170000}"/>
    <cellStyle name="Comma 5 5 5 4" xfId="6411" xr:uid="{00000000-0005-0000-0000-000078170000}"/>
    <cellStyle name="Comma 5 5 5 4 2" xfId="6412" xr:uid="{00000000-0005-0000-0000-000079170000}"/>
    <cellStyle name="Comma 5 5 5 4 2 2" xfId="6413" xr:uid="{00000000-0005-0000-0000-00007A170000}"/>
    <cellStyle name="Comma 5 5 5 4 3" xfId="6414" xr:uid="{00000000-0005-0000-0000-00007B170000}"/>
    <cellStyle name="Comma 5 5 5 5" xfId="6415" xr:uid="{00000000-0005-0000-0000-00007C170000}"/>
    <cellStyle name="Comma 5 5 5 5 2" xfId="6416" xr:uid="{00000000-0005-0000-0000-00007D170000}"/>
    <cellStyle name="Comma 5 5 5 6" xfId="6417" xr:uid="{00000000-0005-0000-0000-00007E170000}"/>
    <cellStyle name="Comma 5 5 5 6 2" xfId="6418" xr:uid="{00000000-0005-0000-0000-00007F170000}"/>
    <cellStyle name="Comma 5 5 5 7" xfId="6419" xr:uid="{00000000-0005-0000-0000-000080170000}"/>
    <cellStyle name="Comma 5 5 6" xfId="6420" xr:uid="{00000000-0005-0000-0000-000081170000}"/>
    <cellStyle name="Comma 5 5 6 2" xfId="6421" xr:uid="{00000000-0005-0000-0000-000082170000}"/>
    <cellStyle name="Comma 5 5 6 2 2" xfId="6422" xr:uid="{00000000-0005-0000-0000-000083170000}"/>
    <cellStyle name="Comma 5 5 6 2 2 2" xfId="6423" xr:uid="{00000000-0005-0000-0000-000084170000}"/>
    <cellStyle name="Comma 5 5 6 2 3" xfId="6424" xr:uid="{00000000-0005-0000-0000-000085170000}"/>
    <cellStyle name="Comma 5 5 6 3" xfId="6425" xr:uid="{00000000-0005-0000-0000-000086170000}"/>
    <cellStyle name="Comma 5 5 6 3 2" xfId="6426" xr:uid="{00000000-0005-0000-0000-000087170000}"/>
    <cellStyle name="Comma 5 5 6 3 2 2" xfId="6427" xr:uid="{00000000-0005-0000-0000-000088170000}"/>
    <cellStyle name="Comma 5 5 6 3 3" xfId="6428" xr:uid="{00000000-0005-0000-0000-000089170000}"/>
    <cellStyle name="Comma 5 5 6 4" xfId="6429" xr:uid="{00000000-0005-0000-0000-00008A170000}"/>
    <cellStyle name="Comma 5 5 6 4 2" xfId="6430" xr:uid="{00000000-0005-0000-0000-00008B170000}"/>
    <cellStyle name="Comma 5 5 6 5" xfId="6431" xr:uid="{00000000-0005-0000-0000-00008C170000}"/>
    <cellStyle name="Comma 5 5 6 5 2" xfId="6432" xr:uid="{00000000-0005-0000-0000-00008D170000}"/>
    <cellStyle name="Comma 5 5 6 6" xfId="6433" xr:uid="{00000000-0005-0000-0000-00008E170000}"/>
    <cellStyle name="Comma 5 5 7" xfId="6434" xr:uid="{00000000-0005-0000-0000-00008F170000}"/>
    <cellStyle name="Comma 5 5 7 2" xfId="6435" xr:uid="{00000000-0005-0000-0000-000090170000}"/>
    <cellStyle name="Comma 5 5 7 2 2" xfId="6436" xr:uid="{00000000-0005-0000-0000-000091170000}"/>
    <cellStyle name="Comma 5 5 7 3" xfId="6437" xr:uid="{00000000-0005-0000-0000-000092170000}"/>
    <cellStyle name="Comma 5 5 8" xfId="6438" xr:uid="{00000000-0005-0000-0000-000093170000}"/>
    <cellStyle name="Comma 5 5 8 2" xfId="6439" xr:uid="{00000000-0005-0000-0000-000094170000}"/>
    <cellStyle name="Comma 5 5 8 2 2" xfId="6440" xr:uid="{00000000-0005-0000-0000-000095170000}"/>
    <cellStyle name="Comma 5 5 8 3" xfId="6441" xr:uid="{00000000-0005-0000-0000-000096170000}"/>
    <cellStyle name="Comma 5 5 9" xfId="6442" xr:uid="{00000000-0005-0000-0000-000097170000}"/>
    <cellStyle name="Comma 5 5 9 2" xfId="6443" xr:uid="{00000000-0005-0000-0000-000098170000}"/>
    <cellStyle name="Comma 5 6" xfId="6444" xr:uid="{00000000-0005-0000-0000-000099170000}"/>
    <cellStyle name="Comma 5 6 10" xfId="6445" xr:uid="{00000000-0005-0000-0000-00009A170000}"/>
    <cellStyle name="Comma 5 6 2" xfId="6446" xr:uid="{00000000-0005-0000-0000-00009B170000}"/>
    <cellStyle name="Comma 5 6 2 2" xfId="6447" xr:uid="{00000000-0005-0000-0000-00009C170000}"/>
    <cellStyle name="Comma 5 6 2 2 2" xfId="6448" xr:uid="{00000000-0005-0000-0000-00009D170000}"/>
    <cellStyle name="Comma 5 6 2 2 2 2" xfId="6449" xr:uid="{00000000-0005-0000-0000-00009E170000}"/>
    <cellStyle name="Comma 5 6 2 2 2 2 2" xfId="6450" xr:uid="{00000000-0005-0000-0000-00009F170000}"/>
    <cellStyle name="Comma 5 6 2 2 2 2 2 2" xfId="6451" xr:uid="{00000000-0005-0000-0000-0000A0170000}"/>
    <cellStyle name="Comma 5 6 2 2 2 2 3" xfId="6452" xr:uid="{00000000-0005-0000-0000-0000A1170000}"/>
    <cellStyle name="Comma 5 6 2 2 2 3" xfId="6453" xr:uid="{00000000-0005-0000-0000-0000A2170000}"/>
    <cellStyle name="Comma 5 6 2 2 2 3 2" xfId="6454" xr:uid="{00000000-0005-0000-0000-0000A3170000}"/>
    <cellStyle name="Comma 5 6 2 2 2 3 2 2" xfId="6455" xr:uid="{00000000-0005-0000-0000-0000A4170000}"/>
    <cellStyle name="Comma 5 6 2 2 2 3 3" xfId="6456" xr:uid="{00000000-0005-0000-0000-0000A5170000}"/>
    <cellStyle name="Comma 5 6 2 2 2 4" xfId="6457" xr:uid="{00000000-0005-0000-0000-0000A6170000}"/>
    <cellStyle name="Comma 5 6 2 2 2 4 2" xfId="6458" xr:uid="{00000000-0005-0000-0000-0000A7170000}"/>
    <cellStyle name="Comma 5 6 2 2 2 5" xfId="6459" xr:uid="{00000000-0005-0000-0000-0000A8170000}"/>
    <cellStyle name="Comma 5 6 2 2 2 5 2" xfId="6460" xr:uid="{00000000-0005-0000-0000-0000A9170000}"/>
    <cellStyle name="Comma 5 6 2 2 2 6" xfId="6461" xr:uid="{00000000-0005-0000-0000-0000AA170000}"/>
    <cellStyle name="Comma 5 6 2 2 3" xfId="6462" xr:uid="{00000000-0005-0000-0000-0000AB170000}"/>
    <cellStyle name="Comma 5 6 2 2 3 2" xfId="6463" xr:uid="{00000000-0005-0000-0000-0000AC170000}"/>
    <cellStyle name="Comma 5 6 2 2 3 2 2" xfId="6464" xr:uid="{00000000-0005-0000-0000-0000AD170000}"/>
    <cellStyle name="Comma 5 6 2 2 3 3" xfId="6465" xr:uid="{00000000-0005-0000-0000-0000AE170000}"/>
    <cellStyle name="Comma 5 6 2 2 4" xfId="6466" xr:uid="{00000000-0005-0000-0000-0000AF170000}"/>
    <cellStyle name="Comma 5 6 2 2 4 2" xfId="6467" xr:uid="{00000000-0005-0000-0000-0000B0170000}"/>
    <cellStyle name="Comma 5 6 2 2 4 2 2" xfId="6468" xr:uid="{00000000-0005-0000-0000-0000B1170000}"/>
    <cellStyle name="Comma 5 6 2 2 4 3" xfId="6469" xr:uid="{00000000-0005-0000-0000-0000B2170000}"/>
    <cellStyle name="Comma 5 6 2 2 5" xfId="6470" xr:uid="{00000000-0005-0000-0000-0000B3170000}"/>
    <cellStyle name="Comma 5 6 2 2 5 2" xfId="6471" xr:uid="{00000000-0005-0000-0000-0000B4170000}"/>
    <cellStyle name="Comma 5 6 2 2 6" xfId="6472" xr:uid="{00000000-0005-0000-0000-0000B5170000}"/>
    <cellStyle name="Comma 5 6 2 2 6 2" xfId="6473" xr:uid="{00000000-0005-0000-0000-0000B6170000}"/>
    <cellStyle name="Comma 5 6 2 2 7" xfId="6474" xr:uid="{00000000-0005-0000-0000-0000B7170000}"/>
    <cellStyle name="Comma 5 6 2 3" xfId="6475" xr:uid="{00000000-0005-0000-0000-0000B8170000}"/>
    <cellStyle name="Comma 5 6 2 3 2" xfId="6476" xr:uid="{00000000-0005-0000-0000-0000B9170000}"/>
    <cellStyle name="Comma 5 6 2 3 2 2" xfId="6477" xr:uid="{00000000-0005-0000-0000-0000BA170000}"/>
    <cellStyle name="Comma 5 6 2 3 2 2 2" xfId="6478" xr:uid="{00000000-0005-0000-0000-0000BB170000}"/>
    <cellStyle name="Comma 5 6 2 3 2 3" xfId="6479" xr:uid="{00000000-0005-0000-0000-0000BC170000}"/>
    <cellStyle name="Comma 5 6 2 3 3" xfId="6480" xr:uid="{00000000-0005-0000-0000-0000BD170000}"/>
    <cellStyle name="Comma 5 6 2 3 3 2" xfId="6481" xr:uid="{00000000-0005-0000-0000-0000BE170000}"/>
    <cellStyle name="Comma 5 6 2 3 3 2 2" xfId="6482" xr:uid="{00000000-0005-0000-0000-0000BF170000}"/>
    <cellStyle name="Comma 5 6 2 3 3 3" xfId="6483" xr:uid="{00000000-0005-0000-0000-0000C0170000}"/>
    <cellStyle name="Comma 5 6 2 3 4" xfId="6484" xr:uid="{00000000-0005-0000-0000-0000C1170000}"/>
    <cellStyle name="Comma 5 6 2 3 4 2" xfId="6485" xr:uid="{00000000-0005-0000-0000-0000C2170000}"/>
    <cellStyle name="Comma 5 6 2 3 5" xfId="6486" xr:uid="{00000000-0005-0000-0000-0000C3170000}"/>
    <cellStyle name="Comma 5 6 2 3 5 2" xfId="6487" xr:uid="{00000000-0005-0000-0000-0000C4170000}"/>
    <cellStyle name="Comma 5 6 2 3 6" xfId="6488" xr:uid="{00000000-0005-0000-0000-0000C5170000}"/>
    <cellStyle name="Comma 5 6 2 4" xfId="6489" xr:uid="{00000000-0005-0000-0000-0000C6170000}"/>
    <cellStyle name="Comma 5 6 2 4 2" xfId="6490" xr:uid="{00000000-0005-0000-0000-0000C7170000}"/>
    <cellStyle name="Comma 5 6 2 4 2 2" xfId="6491" xr:uid="{00000000-0005-0000-0000-0000C8170000}"/>
    <cellStyle name="Comma 5 6 2 4 3" xfId="6492" xr:uid="{00000000-0005-0000-0000-0000C9170000}"/>
    <cellStyle name="Comma 5 6 2 5" xfId="6493" xr:uid="{00000000-0005-0000-0000-0000CA170000}"/>
    <cellStyle name="Comma 5 6 2 5 2" xfId="6494" xr:uid="{00000000-0005-0000-0000-0000CB170000}"/>
    <cellStyle name="Comma 5 6 2 5 2 2" xfId="6495" xr:uid="{00000000-0005-0000-0000-0000CC170000}"/>
    <cellStyle name="Comma 5 6 2 5 3" xfId="6496" xr:uid="{00000000-0005-0000-0000-0000CD170000}"/>
    <cellStyle name="Comma 5 6 2 6" xfId="6497" xr:uid="{00000000-0005-0000-0000-0000CE170000}"/>
    <cellStyle name="Comma 5 6 2 6 2" xfId="6498" xr:uid="{00000000-0005-0000-0000-0000CF170000}"/>
    <cellStyle name="Comma 5 6 2 7" xfId="6499" xr:uid="{00000000-0005-0000-0000-0000D0170000}"/>
    <cellStyle name="Comma 5 6 2 7 2" xfId="6500" xr:uid="{00000000-0005-0000-0000-0000D1170000}"/>
    <cellStyle name="Comma 5 6 2 8" xfId="6501" xr:uid="{00000000-0005-0000-0000-0000D2170000}"/>
    <cellStyle name="Comma 5 6 3" xfId="6502" xr:uid="{00000000-0005-0000-0000-0000D3170000}"/>
    <cellStyle name="Comma 5 6 3 2" xfId="6503" xr:uid="{00000000-0005-0000-0000-0000D4170000}"/>
    <cellStyle name="Comma 5 6 3 2 2" xfId="6504" xr:uid="{00000000-0005-0000-0000-0000D5170000}"/>
    <cellStyle name="Comma 5 6 3 2 2 2" xfId="6505" xr:uid="{00000000-0005-0000-0000-0000D6170000}"/>
    <cellStyle name="Comma 5 6 3 2 2 2 2" xfId="6506" xr:uid="{00000000-0005-0000-0000-0000D7170000}"/>
    <cellStyle name="Comma 5 6 3 2 2 3" xfId="6507" xr:uid="{00000000-0005-0000-0000-0000D8170000}"/>
    <cellStyle name="Comma 5 6 3 2 3" xfId="6508" xr:uid="{00000000-0005-0000-0000-0000D9170000}"/>
    <cellStyle name="Comma 5 6 3 2 3 2" xfId="6509" xr:uid="{00000000-0005-0000-0000-0000DA170000}"/>
    <cellStyle name="Comma 5 6 3 2 3 2 2" xfId="6510" xr:uid="{00000000-0005-0000-0000-0000DB170000}"/>
    <cellStyle name="Comma 5 6 3 2 3 3" xfId="6511" xr:uid="{00000000-0005-0000-0000-0000DC170000}"/>
    <cellStyle name="Comma 5 6 3 2 4" xfId="6512" xr:uid="{00000000-0005-0000-0000-0000DD170000}"/>
    <cellStyle name="Comma 5 6 3 2 4 2" xfId="6513" xr:uid="{00000000-0005-0000-0000-0000DE170000}"/>
    <cellStyle name="Comma 5 6 3 2 5" xfId="6514" xr:uid="{00000000-0005-0000-0000-0000DF170000}"/>
    <cellStyle name="Comma 5 6 3 2 5 2" xfId="6515" xr:uid="{00000000-0005-0000-0000-0000E0170000}"/>
    <cellStyle name="Comma 5 6 3 2 6" xfId="6516" xr:uid="{00000000-0005-0000-0000-0000E1170000}"/>
    <cellStyle name="Comma 5 6 3 3" xfId="6517" xr:uid="{00000000-0005-0000-0000-0000E2170000}"/>
    <cellStyle name="Comma 5 6 3 3 2" xfId="6518" xr:uid="{00000000-0005-0000-0000-0000E3170000}"/>
    <cellStyle name="Comma 5 6 3 3 2 2" xfId="6519" xr:uid="{00000000-0005-0000-0000-0000E4170000}"/>
    <cellStyle name="Comma 5 6 3 3 3" xfId="6520" xr:uid="{00000000-0005-0000-0000-0000E5170000}"/>
    <cellStyle name="Comma 5 6 3 4" xfId="6521" xr:uid="{00000000-0005-0000-0000-0000E6170000}"/>
    <cellStyle name="Comma 5 6 3 4 2" xfId="6522" xr:uid="{00000000-0005-0000-0000-0000E7170000}"/>
    <cellStyle name="Comma 5 6 3 4 2 2" xfId="6523" xr:uid="{00000000-0005-0000-0000-0000E8170000}"/>
    <cellStyle name="Comma 5 6 3 4 3" xfId="6524" xr:uid="{00000000-0005-0000-0000-0000E9170000}"/>
    <cellStyle name="Comma 5 6 3 5" xfId="6525" xr:uid="{00000000-0005-0000-0000-0000EA170000}"/>
    <cellStyle name="Comma 5 6 3 5 2" xfId="6526" xr:uid="{00000000-0005-0000-0000-0000EB170000}"/>
    <cellStyle name="Comma 5 6 3 6" xfId="6527" xr:uid="{00000000-0005-0000-0000-0000EC170000}"/>
    <cellStyle name="Comma 5 6 3 6 2" xfId="6528" xr:uid="{00000000-0005-0000-0000-0000ED170000}"/>
    <cellStyle name="Comma 5 6 3 7" xfId="6529" xr:uid="{00000000-0005-0000-0000-0000EE170000}"/>
    <cellStyle name="Comma 5 6 4" xfId="6530" xr:uid="{00000000-0005-0000-0000-0000EF170000}"/>
    <cellStyle name="Comma 5 6 4 2" xfId="6531" xr:uid="{00000000-0005-0000-0000-0000F0170000}"/>
    <cellStyle name="Comma 5 6 4 2 2" xfId="6532" xr:uid="{00000000-0005-0000-0000-0000F1170000}"/>
    <cellStyle name="Comma 5 6 4 2 2 2" xfId="6533" xr:uid="{00000000-0005-0000-0000-0000F2170000}"/>
    <cellStyle name="Comma 5 6 4 2 2 2 2" xfId="6534" xr:uid="{00000000-0005-0000-0000-0000F3170000}"/>
    <cellStyle name="Comma 5 6 4 2 2 3" xfId="6535" xr:uid="{00000000-0005-0000-0000-0000F4170000}"/>
    <cellStyle name="Comma 5 6 4 2 3" xfId="6536" xr:uid="{00000000-0005-0000-0000-0000F5170000}"/>
    <cellStyle name="Comma 5 6 4 2 3 2" xfId="6537" xr:uid="{00000000-0005-0000-0000-0000F6170000}"/>
    <cellStyle name="Comma 5 6 4 2 3 2 2" xfId="6538" xr:uid="{00000000-0005-0000-0000-0000F7170000}"/>
    <cellStyle name="Comma 5 6 4 2 3 3" xfId="6539" xr:uid="{00000000-0005-0000-0000-0000F8170000}"/>
    <cellStyle name="Comma 5 6 4 2 4" xfId="6540" xr:uid="{00000000-0005-0000-0000-0000F9170000}"/>
    <cellStyle name="Comma 5 6 4 2 4 2" xfId="6541" xr:uid="{00000000-0005-0000-0000-0000FA170000}"/>
    <cellStyle name="Comma 5 6 4 2 5" xfId="6542" xr:uid="{00000000-0005-0000-0000-0000FB170000}"/>
    <cellStyle name="Comma 5 6 4 2 5 2" xfId="6543" xr:uid="{00000000-0005-0000-0000-0000FC170000}"/>
    <cellStyle name="Comma 5 6 4 2 6" xfId="6544" xr:uid="{00000000-0005-0000-0000-0000FD170000}"/>
    <cellStyle name="Comma 5 6 4 3" xfId="6545" xr:uid="{00000000-0005-0000-0000-0000FE170000}"/>
    <cellStyle name="Comma 5 6 4 3 2" xfId="6546" xr:uid="{00000000-0005-0000-0000-0000FF170000}"/>
    <cellStyle name="Comma 5 6 4 3 2 2" xfId="6547" xr:uid="{00000000-0005-0000-0000-000000180000}"/>
    <cellStyle name="Comma 5 6 4 3 3" xfId="6548" xr:uid="{00000000-0005-0000-0000-000001180000}"/>
    <cellStyle name="Comma 5 6 4 4" xfId="6549" xr:uid="{00000000-0005-0000-0000-000002180000}"/>
    <cellStyle name="Comma 5 6 4 4 2" xfId="6550" xr:uid="{00000000-0005-0000-0000-000003180000}"/>
    <cellStyle name="Comma 5 6 4 4 2 2" xfId="6551" xr:uid="{00000000-0005-0000-0000-000004180000}"/>
    <cellStyle name="Comma 5 6 4 4 3" xfId="6552" xr:uid="{00000000-0005-0000-0000-000005180000}"/>
    <cellStyle name="Comma 5 6 4 5" xfId="6553" xr:uid="{00000000-0005-0000-0000-000006180000}"/>
    <cellStyle name="Comma 5 6 4 5 2" xfId="6554" xr:uid="{00000000-0005-0000-0000-000007180000}"/>
    <cellStyle name="Comma 5 6 4 6" xfId="6555" xr:uid="{00000000-0005-0000-0000-000008180000}"/>
    <cellStyle name="Comma 5 6 4 6 2" xfId="6556" xr:uid="{00000000-0005-0000-0000-000009180000}"/>
    <cellStyle name="Comma 5 6 4 7" xfId="6557" xr:uid="{00000000-0005-0000-0000-00000A180000}"/>
    <cellStyle name="Comma 5 6 5" xfId="6558" xr:uid="{00000000-0005-0000-0000-00000B180000}"/>
    <cellStyle name="Comma 5 6 5 2" xfId="6559" xr:uid="{00000000-0005-0000-0000-00000C180000}"/>
    <cellStyle name="Comma 5 6 5 2 2" xfId="6560" xr:uid="{00000000-0005-0000-0000-00000D180000}"/>
    <cellStyle name="Comma 5 6 5 2 2 2" xfId="6561" xr:uid="{00000000-0005-0000-0000-00000E180000}"/>
    <cellStyle name="Comma 5 6 5 2 3" xfId="6562" xr:uid="{00000000-0005-0000-0000-00000F180000}"/>
    <cellStyle name="Comma 5 6 5 3" xfId="6563" xr:uid="{00000000-0005-0000-0000-000010180000}"/>
    <cellStyle name="Comma 5 6 5 3 2" xfId="6564" xr:uid="{00000000-0005-0000-0000-000011180000}"/>
    <cellStyle name="Comma 5 6 5 3 2 2" xfId="6565" xr:uid="{00000000-0005-0000-0000-000012180000}"/>
    <cellStyle name="Comma 5 6 5 3 3" xfId="6566" xr:uid="{00000000-0005-0000-0000-000013180000}"/>
    <cellStyle name="Comma 5 6 5 4" xfId="6567" xr:uid="{00000000-0005-0000-0000-000014180000}"/>
    <cellStyle name="Comma 5 6 5 4 2" xfId="6568" xr:uid="{00000000-0005-0000-0000-000015180000}"/>
    <cellStyle name="Comma 5 6 5 5" xfId="6569" xr:uid="{00000000-0005-0000-0000-000016180000}"/>
    <cellStyle name="Comma 5 6 5 5 2" xfId="6570" xr:uid="{00000000-0005-0000-0000-000017180000}"/>
    <cellStyle name="Comma 5 6 5 6" xfId="6571" xr:uid="{00000000-0005-0000-0000-000018180000}"/>
    <cellStyle name="Comma 5 6 6" xfId="6572" xr:uid="{00000000-0005-0000-0000-000019180000}"/>
    <cellStyle name="Comma 5 6 6 2" xfId="6573" xr:uid="{00000000-0005-0000-0000-00001A180000}"/>
    <cellStyle name="Comma 5 6 6 2 2" xfId="6574" xr:uid="{00000000-0005-0000-0000-00001B180000}"/>
    <cellStyle name="Comma 5 6 6 3" xfId="6575" xr:uid="{00000000-0005-0000-0000-00001C180000}"/>
    <cellStyle name="Comma 5 6 7" xfId="6576" xr:uid="{00000000-0005-0000-0000-00001D180000}"/>
    <cellStyle name="Comma 5 6 7 2" xfId="6577" xr:uid="{00000000-0005-0000-0000-00001E180000}"/>
    <cellStyle name="Comma 5 6 7 2 2" xfId="6578" xr:uid="{00000000-0005-0000-0000-00001F180000}"/>
    <cellStyle name="Comma 5 6 7 3" xfId="6579" xr:uid="{00000000-0005-0000-0000-000020180000}"/>
    <cellStyle name="Comma 5 6 8" xfId="6580" xr:uid="{00000000-0005-0000-0000-000021180000}"/>
    <cellStyle name="Comma 5 6 8 2" xfId="6581" xr:uid="{00000000-0005-0000-0000-000022180000}"/>
    <cellStyle name="Comma 5 6 9" xfId="6582" xr:uid="{00000000-0005-0000-0000-000023180000}"/>
    <cellStyle name="Comma 5 6 9 2" xfId="6583" xr:uid="{00000000-0005-0000-0000-000024180000}"/>
    <cellStyle name="Comma 5 7" xfId="6584" xr:uid="{00000000-0005-0000-0000-000025180000}"/>
    <cellStyle name="Comma 5 7 2" xfId="6585" xr:uid="{00000000-0005-0000-0000-000026180000}"/>
    <cellStyle name="Comma 5 7 2 2" xfId="6586" xr:uid="{00000000-0005-0000-0000-000027180000}"/>
    <cellStyle name="Comma 5 7 2 2 2" xfId="6587" xr:uid="{00000000-0005-0000-0000-000028180000}"/>
    <cellStyle name="Comma 5 7 2 2 2 2" xfId="6588" xr:uid="{00000000-0005-0000-0000-000029180000}"/>
    <cellStyle name="Comma 5 7 2 2 2 2 2" xfId="6589" xr:uid="{00000000-0005-0000-0000-00002A180000}"/>
    <cellStyle name="Comma 5 7 2 2 2 3" xfId="6590" xr:uid="{00000000-0005-0000-0000-00002B180000}"/>
    <cellStyle name="Comma 5 7 2 2 3" xfId="6591" xr:uid="{00000000-0005-0000-0000-00002C180000}"/>
    <cellStyle name="Comma 5 7 2 2 3 2" xfId="6592" xr:uid="{00000000-0005-0000-0000-00002D180000}"/>
    <cellStyle name="Comma 5 7 2 2 3 2 2" xfId="6593" xr:uid="{00000000-0005-0000-0000-00002E180000}"/>
    <cellStyle name="Comma 5 7 2 2 3 3" xfId="6594" xr:uid="{00000000-0005-0000-0000-00002F180000}"/>
    <cellStyle name="Comma 5 7 2 2 4" xfId="6595" xr:uid="{00000000-0005-0000-0000-000030180000}"/>
    <cellStyle name="Comma 5 7 2 2 4 2" xfId="6596" xr:uid="{00000000-0005-0000-0000-000031180000}"/>
    <cellStyle name="Comma 5 7 2 2 5" xfId="6597" xr:uid="{00000000-0005-0000-0000-000032180000}"/>
    <cellStyle name="Comma 5 7 2 2 5 2" xfId="6598" xr:uid="{00000000-0005-0000-0000-000033180000}"/>
    <cellStyle name="Comma 5 7 2 2 6" xfId="6599" xr:uid="{00000000-0005-0000-0000-000034180000}"/>
    <cellStyle name="Comma 5 7 2 3" xfId="6600" xr:uid="{00000000-0005-0000-0000-000035180000}"/>
    <cellStyle name="Comma 5 7 2 3 2" xfId="6601" xr:uid="{00000000-0005-0000-0000-000036180000}"/>
    <cellStyle name="Comma 5 7 2 3 2 2" xfId="6602" xr:uid="{00000000-0005-0000-0000-000037180000}"/>
    <cellStyle name="Comma 5 7 2 3 3" xfId="6603" xr:uid="{00000000-0005-0000-0000-000038180000}"/>
    <cellStyle name="Comma 5 7 2 4" xfId="6604" xr:uid="{00000000-0005-0000-0000-000039180000}"/>
    <cellStyle name="Comma 5 7 2 4 2" xfId="6605" xr:uid="{00000000-0005-0000-0000-00003A180000}"/>
    <cellStyle name="Comma 5 7 2 4 2 2" xfId="6606" xr:uid="{00000000-0005-0000-0000-00003B180000}"/>
    <cellStyle name="Comma 5 7 2 4 3" xfId="6607" xr:uid="{00000000-0005-0000-0000-00003C180000}"/>
    <cellStyle name="Comma 5 7 2 5" xfId="6608" xr:uid="{00000000-0005-0000-0000-00003D180000}"/>
    <cellStyle name="Comma 5 7 2 5 2" xfId="6609" xr:uid="{00000000-0005-0000-0000-00003E180000}"/>
    <cellStyle name="Comma 5 7 2 6" xfId="6610" xr:uid="{00000000-0005-0000-0000-00003F180000}"/>
    <cellStyle name="Comma 5 7 2 6 2" xfId="6611" xr:uid="{00000000-0005-0000-0000-000040180000}"/>
    <cellStyle name="Comma 5 7 2 7" xfId="6612" xr:uid="{00000000-0005-0000-0000-000041180000}"/>
    <cellStyle name="Comma 5 7 3" xfId="6613" xr:uid="{00000000-0005-0000-0000-000042180000}"/>
    <cellStyle name="Comma 5 7 3 2" xfId="6614" xr:uid="{00000000-0005-0000-0000-000043180000}"/>
    <cellStyle name="Comma 5 7 3 2 2" xfId="6615" xr:uid="{00000000-0005-0000-0000-000044180000}"/>
    <cellStyle name="Comma 5 7 3 2 2 2" xfId="6616" xr:uid="{00000000-0005-0000-0000-000045180000}"/>
    <cellStyle name="Comma 5 7 3 2 3" xfId="6617" xr:uid="{00000000-0005-0000-0000-000046180000}"/>
    <cellStyle name="Comma 5 7 3 3" xfId="6618" xr:uid="{00000000-0005-0000-0000-000047180000}"/>
    <cellStyle name="Comma 5 7 3 3 2" xfId="6619" xr:uid="{00000000-0005-0000-0000-000048180000}"/>
    <cellStyle name="Comma 5 7 3 3 2 2" xfId="6620" xr:uid="{00000000-0005-0000-0000-000049180000}"/>
    <cellStyle name="Comma 5 7 3 3 3" xfId="6621" xr:uid="{00000000-0005-0000-0000-00004A180000}"/>
    <cellStyle name="Comma 5 7 3 4" xfId="6622" xr:uid="{00000000-0005-0000-0000-00004B180000}"/>
    <cellStyle name="Comma 5 7 3 4 2" xfId="6623" xr:uid="{00000000-0005-0000-0000-00004C180000}"/>
    <cellStyle name="Comma 5 7 3 5" xfId="6624" xr:uid="{00000000-0005-0000-0000-00004D180000}"/>
    <cellStyle name="Comma 5 7 3 5 2" xfId="6625" xr:uid="{00000000-0005-0000-0000-00004E180000}"/>
    <cellStyle name="Comma 5 7 3 6" xfId="6626" xr:uid="{00000000-0005-0000-0000-00004F180000}"/>
    <cellStyle name="Comma 5 7 4" xfId="6627" xr:uid="{00000000-0005-0000-0000-000050180000}"/>
    <cellStyle name="Comma 5 7 4 2" xfId="6628" xr:uid="{00000000-0005-0000-0000-000051180000}"/>
    <cellStyle name="Comma 5 7 4 2 2" xfId="6629" xr:uid="{00000000-0005-0000-0000-000052180000}"/>
    <cellStyle name="Comma 5 7 4 3" xfId="6630" xr:uid="{00000000-0005-0000-0000-000053180000}"/>
    <cellStyle name="Comma 5 7 5" xfId="6631" xr:uid="{00000000-0005-0000-0000-000054180000}"/>
    <cellStyle name="Comma 5 7 5 2" xfId="6632" xr:uid="{00000000-0005-0000-0000-000055180000}"/>
    <cellStyle name="Comma 5 7 5 2 2" xfId="6633" xr:uid="{00000000-0005-0000-0000-000056180000}"/>
    <cellStyle name="Comma 5 7 5 3" xfId="6634" xr:uid="{00000000-0005-0000-0000-000057180000}"/>
    <cellStyle name="Comma 5 7 6" xfId="6635" xr:uid="{00000000-0005-0000-0000-000058180000}"/>
    <cellStyle name="Comma 5 7 6 2" xfId="6636" xr:uid="{00000000-0005-0000-0000-000059180000}"/>
    <cellStyle name="Comma 5 7 7" xfId="6637" xr:uid="{00000000-0005-0000-0000-00005A180000}"/>
    <cellStyle name="Comma 5 7 7 2" xfId="6638" xr:uid="{00000000-0005-0000-0000-00005B180000}"/>
    <cellStyle name="Comma 5 7 8" xfId="6639" xr:uid="{00000000-0005-0000-0000-00005C180000}"/>
    <cellStyle name="Comma 5 8" xfId="6640" xr:uid="{00000000-0005-0000-0000-00005D180000}"/>
    <cellStyle name="Comma 5 8 2" xfId="6641" xr:uid="{00000000-0005-0000-0000-00005E180000}"/>
    <cellStyle name="Comma 5 8 2 2" xfId="6642" xr:uid="{00000000-0005-0000-0000-00005F180000}"/>
    <cellStyle name="Comma 5 8 2 2 2" xfId="6643" xr:uid="{00000000-0005-0000-0000-000060180000}"/>
    <cellStyle name="Comma 5 8 2 2 2 2" xfId="6644" xr:uid="{00000000-0005-0000-0000-000061180000}"/>
    <cellStyle name="Comma 5 8 2 2 3" xfId="6645" xr:uid="{00000000-0005-0000-0000-000062180000}"/>
    <cellStyle name="Comma 5 8 2 3" xfId="6646" xr:uid="{00000000-0005-0000-0000-000063180000}"/>
    <cellStyle name="Comma 5 8 2 3 2" xfId="6647" xr:uid="{00000000-0005-0000-0000-000064180000}"/>
    <cellStyle name="Comma 5 8 2 3 2 2" xfId="6648" xr:uid="{00000000-0005-0000-0000-000065180000}"/>
    <cellStyle name="Comma 5 8 2 3 3" xfId="6649" xr:uid="{00000000-0005-0000-0000-000066180000}"/>
    <cellStyle name="Comma 5 8 2 4" xfId="6650" xr:uid="{00000000-0005-0000-0000-000067180000}"/>
    <cellStyle name="Comma 5 8 2 4 2" xfId="6651" xr:uid="{00000000-0005-0000-0000-000068180000}"/>
    <cellStyle name="Comma 5 8 2 5" xfId="6652" xr:uid="{00000000-0005-0000-0000-000069180000}"/>
    <cellStyle name="Comma 5 8 2 5 2" xfId="6653" xr:uid="{00000000-0005-0000-0000-00006A180000}"/>
    <cellStyle name="Comma 5 8 2 6" xfId="6654" xr:uid="{00000000-0005-0000-0000-00006B180000}"/>
    <cellStyle name="Comma 5 8 3" xfId="6655" xr:uid="{00000000-0005-0000-0000-00006C180000}"/>
    <cellStyle name="Comma 5 8 3 2" xfId="6656" xr:uid="{00000000-0005-0000-0000-00006D180000}"/>
    <cellStyle name="Comma 5 8 3 2 2" xfId="6657" xr:uid="{00000000-0005-0000-0000-00006E180000}"/>
    <cellStyle name="Comma 5 8 3 3" xfId="6658" xr:uid="{00000000-0005-0000-0000-00006F180000}"/>
    <cellStyle name="Comma 5 8 4" xfId="6659" xr:uid="{00000000-0005-0000-0000-000070180000}"/>
    <cellStyle name="Comma 5 8 4 2" xfId="6660" xr:uid="{00000000-0005-0000-0000-000071180000}"/>
    <cellStyle name="Comma 5 8 4 2 2" xfId="6661" xr:uid="{00000000-0005-0000-0000-000072180000}"/>
    <cellStyle name="Comma 5 8 4 3" xfId="6662" xr:uid="{00000000-0005-0000-0000-000073180000}"/>
    <cellStyle name="Comma 5 8 5" xfId="6663" xr:uid="{00000000-0005-0000-0000-000074180000}"/>
    <cellStyle name="Comma 5 8 5 2" xfId="6664" xr:uid="{00000000-0005-0000-0000-000075180000}"/>
    <cellStyle name="Comma 5 8 6" xfId="6665" xr:uid="{00000000-0005-0000-0000-000076180000}"/>
    <cellStyle name="Comma 5 8 6 2" xfId="6666" xr:uid="{00000000-0005-0000-0000-000077180000}"/>
    <cellStyle name="Comma 5 8 7" xfId="6667" xr:uid="{00000000-0005-0000-0000-000078180000}"/>
    <cellStyle name="Comma 5 9" xfId="6668" xr:uid="{00000000-0005-0000-0000-000079180000}"/>
    <cellStyle name="Comma 5 9 2" xfId="6669" xr:uid="{00000000-0005-0000-0000-00007A180000}"/>
    <cellStyle name="Comma 5 9 2 2" xfId="6670" xr:uid="{00000000-0005-0000-0000-00007B180000}"/>
    <cellStyle name="Comma 5 9 2 2 2" xfId="6671" xr:uid="{00000000-0005-0000-0000-00007C180000}"/>
    <cellStyle name="Comma 5 9 2 2 2 2" xfId="6672" xr:uid="{00000000-0005-0000-0000-00007D180000}"/>
    <cellStyle name="Comma 5 9 2 2 3" xfId="6673" xr:uid="{00000000-0005-0000-0000-00007E180000}"/>
    <cellStyle name="Comma 5 9 2 3" xfId="6674" xr:uid="{00000000-0005-0000-0000-00007F180000}"/>
    <cellStyle name="Comma 5 9 2 3 2" xfId="6675" xr:uid="{00000000-0005-0000-0000-000080180000}"/>
    <cellStyle name="Comma 5 9 2 3 2 2" xfId="6676" xr:uid="{00000000-0005-0000-0000-000081180000}"/>
    <cellStyle name="Comma 5 9 2 3 3" xfId="6677" xr:uid="{00000000-0005-0000-0000-000082180000}"/>
    <cellStyle name="Comma 5 9 2 4" xfId="6678" xr:uid="{00000000-0005-0000-0000-000083180000}"/>
    <cellStyle name="Comma 5 9 2 4 2" xfId="6679" xr:uid="{00000000-0005-0000-0000-000084180000}"/>
    <cellStyle name="Comma 5 9 2 5" xfId="6680" xr:uid="{00000000-0005-0000-0000-000085180000}"/>
    <cellStyle name="Comma 5 9 2 5 2" xfId="6681" xr:uid="{00000000-0005-0000-0000-000086180000}"/>
    <cellStyle name="Comma 5 9 2 6" xfId="6682" xr:uid="{00000000-0005-0000-0000-000087180000}"/>
    <cellStyle name="Comma 5 9 3" xfId="6683" xr:uid="{00000000-0005-0000-0000-000088180000}"/>
    <cellStyle name="Comma 5 9 3 2" xfId="6684" xr:uid="{00000000-0005-0000-0000-000089180000}"/>
    <cellStyle name="Comma 5 9 3 2 2" xfId="6685" xr:uid="{00000000-0005-0000-0000-00008A180000}"/>
    <cellStyle name="Comma 5 9 3 3" xfId="6686" xr:uid="{00000000-0005-0000-0000-00008B180000}"/>
    <cellStyle name="Comma 5 9 4" xfId="6687" xr:uid="{00000000-0005-0000-0000-00008C180000}"/>
    <cellStyle name="Comma 5 9 4 2" xfId="6688" xr:uid="{00000000-0005-0000-0000-00008D180000}"/>
    <cellStyle name="Comma 5 9 4 2 2" xfId="6689" xr:uid="{00000000-0005-0000-0000-00008E180000}"/>
    <cellStyle name="Comma 5 9 4 3" xfId="6690" xr:uid="{00000000-0005-0000-0000-00008F180000}"/>
    <cellStyle name="Comma 5 9 5" xfId="6691" xr:uid="{00000000-0005-0000-0000-000090180000}"/>
    <cellStyle name="Comma 5 9 5 2" xfId="6692" xr:uid="{00000000-0005-0000-0000-000091180000}"/>
    <cellStyle name="Comma 5 9 6" xfId="6693" xr:uid="{00000000-0005-0000-0000-000092180000}"/>
    <cellStyle name="Comma 5 9 6 2" xfId="6694" xr:uid="{00000000-0005-0000-0000-000093180000}"/>
    <cellStyle name="Comma 5 9 7" xfId="6695" xr:uid="{00000000-0005-0000-0000-000094180000}"/>
    <cellStyle name="Comma 50" xfId="582" xr:uid="{00000000-0005-0000-0000-000095180000}"/>
    <cellStyle name="Comma 51" xfId="583" xr:uid="{00000000-0005-0000-0000-000096180000}"/>
    <cellStyle name="Comma 52" xfId="584" xr:uid="{00000000-0005-0000-0000-000097180000}"/>
    <cellStyle name="Comma 53" xfId="585" xr:uid="{00000000-0005-0000-0000-000098180000}"/>
    <cellStyle name="Comma 54" xfId="586" xr:uid="{00000000-0005-0000-0000-000099180000}"/>
    <cellStyle name="Comma 55" xfId="587" xr:uid="{00000000-0005-0000-0000-00009A180000}"/>
    <cellStyle name="Comma 56" xfId="588" xr:uid="{00000000-0005-0000-0000-00009B180000}"/>
    <cellStyle name="Comma 57" xfId="589" xr:uid="{00000000-0005-0000-0000-00009C180000}"/>
    <cellStyle name="Comma 58" xfId="590" xr:uid="{00000000-0005-0000-0000-00009D180000}"/>
    <cellStyle name="Comma 59" xfId="591" xr:uid="{00000000-0005-0000-0000-00009E180000}"/>
    <cellStyle name="Comma 6" xfId="520" xr:uid="{00000000-0005-0000-0000-00009F180000}"/>
    <cellStyle name="Comma 6 10" xfId="6696" xr:uid="{00000000-0005-0000-0000-0000A0180000}"/>
    <cellStyle name="Comma 6 10 2" xfId="6697" xr:uid="{00000000-0005-0000-0000-0000A1180000}"/>
    <cellStyle name="Comma 6 10 2 2" xfId="6698" xr:uid="{00000000-0005-0000-0000-0000A2180000}"/>
    <cellStyle name="Comma 6 10 2 2 2" xfId="6699" xr:uid="{00000000-0005-0000-0000-0000A3180000}"/>
    <cellStyle name="Comma 6 10 2 3" xfId="6700" xr:uid="{00000000-0005-0000-0000-0000A4180000}"/>
    <cellStyle name="Comma 6 10 3" xfId="6701" xr:uid="{00000000-0005-0000-0000-0000A5180000}"/>
    <cellStyle name="Comma 6 10 3 2" xfId="6702" xr:uid="{00000000-0005-0000-0000-0000A6180000}"/>
    <cellStyle name="Comma 6 10 3 2 2" xfId="6703" xr:uid="{00000000-0005-0000-0000-0000A7180000}"/>
    <cellStyle name="Comma 6 10 3 3" xfId="6704" xr:uid="{00000000-0005-0000-0000-0000A8180000}"/>
    <cellStyle name="Comma 6 10 4" xfId="6705" xr:uid="{00000000-0005-0000-0000-0000A9180000}"/>
    <cellStyle name="Comma 6 10 4 2" xfId="6706" xr:uid="{00000000-0005-0000-0000-0000AA180000}"/>
    <cellStyle name="Comma 6 10 5" xfId="6707" xr:uid="{00000000-0005-0000-0000-0000AB180000}"/>
    <cellStyle name="Comma 6 10 5 2" xfId="6708" xr:uid="{00000000-0005-0000-0000-0000AC180000}"/>
    <cellStyle name="Comma 6 10 6" xfId="6709" xr:uid="{00000000-0005-0000-0000-0000AD180000}"/>
    <cellStyle name="Comma 6 11" xfId="6710" xr:uid="{00000000-0005-0000-0000-0000AE180000}"/>
    <cellStyle name="Comma 6 12" xfId="592" xr:uid="{00000000-0005-0000-0000-0000AF180000}"/>
    <cellStyle name="Comma 6 13" xfId="38360" xr:uid="{00000000-0005-0000-0000-0000B0180000}"/>
    <cellStyle name="Comma 6 2" xfId="593" xr:uid="{00000000-0005-0000-0000-0000B1180000}"/>
    <cellStyle name="Comma 6 2 10" xfId="6711" xr:uid="{00000000-0005-0000-0000-0000B2180000}"/>
    <cellStyle name="Comma 6 2 10 2" xfId="6712" xr:uid="{00000000-0005-0000-0000-0000B3180000}"/>
    <cellStyle name="Comma 6 2 10 2 2" xfId="6713" xr:uid="{00000000-0005-0000-0000-0000B4180000}"/>
    <cellStyle name="Comma 6 2 10 2 2 2" xfId="6714" xr:uid="{00000000-0005-0000-0000-0000B5180000}"/>
    <cellStyle name="Comma 6 2 10 2 3" xfId="6715" xr:uid="{00000000-0005-0000-0000-0000B6180000}"/>
    <cellStyle name="Comma 6 2 10 3" xfId="6716" xr:uid="{00000000-0005-0000-0000-0000B7180000}"/>
    <cellStyle name="Comma 6 2 10 3 2" xfId="6717" xr:uid="{00000000-0005-0000-0000-0000B8180000}"/>
    <cellStyle name="Comma 6 2 10 3 2 2" xfId="6718" xr:uid="{00000000-0005-0000-0000-0000B9180000}"/>
    <cellStyle name="Comma 6 2 10 3 3" xfId="6719" xr:uid="{00000000-0005-0000-0000-0000BA180000}"/>
    <cellStyle name="Comma 6 2 10 4" xfId="6720" xr:uid="{00000000-0005-0000-0000-0000BB180000}"/>
    <cellStyle name="Comma 6 2 10 4 2" xfId="6721" xr:uid="{00000000-0005-0000-0000-0000BC180000}"/>
    <cellStyle name="Comma 6 2 10 5" xfId="6722" xr:uid="{00000000-0005-0000-0000-0000BD180000}"/>
    <cellStyle name="Comma 6 2 10 5 2" xfId="6723" xr:uid="{00000000-0005-0000-0000-0000BE180000}"/>
    <cellStyle name="Comma 6 2 10 6" xfId="6724" xr:uid="{00000000-0005-0000-0000-0000BF180000}"/>
    <cellStyle name="Comma 6 2 11" xfId="6725" xr:uid="{00000000-0005-0000-0000-0000C0180000}"/>
    <cellStyle name="Comma 6 2 2" xfId="6726" xr:uid="{00000000-0005-0000-0000-0000C1180000}"/>
    <cellStyle name="Comma 6 2 2 2" xfId="6727" xr:uid="{00000000-0005-0000-0000-0000C2180000}"/>
    <cellStyle name="Comma 6 2 3" xfId="6728" xr:uid="{00000000-0005-0000-0000-0000C3180000}"/>
    <cellStyle name="Comma 6 2 3 10" xfId="6729" xr:uid="{00000000-0005-0000-0000-0000C4180000}"/>
    <cellStyle name="Comma 6 2 3 10 2" xfId="6730" xr:uid="{00000000-0005-0000-0000-0000C5180000}"/>
    <cellStyle name="Comma 6 2 3 11" xfId="6731" xr:uid="{00000000-0005-0000-0000-0000C6180000}"/>
    <cellStyle name="Comma 6 2 3 11 2" xfId="6732" xr:uid="{00000000-0005-0000-0000-0000C7180000}"/>
    <cellStyle name="Comma 6 2 3 12" xfId="6733" xr:uid="{00000000-0005-0000-0000-0000C8180000}"/>
    <cellStyle name="Comma 6 2 3 2" xfId="6734" xr:uid="{00000000-0005-0000-0000-0000C9180000}"/>
    <cellStyle name="Comma 6 2 3 2 10" xfId="6735" xr:uid="{00000000-0005-0000-0000-0000CA180000}"/>
    <cellStyle name="Comma 6 2 3 2 10 2" xfId="6736" xr:uid="{00000000-0005-0000-0000-0000CB180000}"/>
    <cellStyle name="Comma 6 2 3 2 11" xfId="6737" xr:uid="{00000000-0005-0000-0000-0000CC180000}"/>
    <cellStyle name="Comma 6 2 3 2 2" xfId="6738" xr:uid="{00000000-0005-0000-0000-0000CD180000}"/>
    <cellStyle name="Comma 6 2 3 2 2 10" xfId="6739" xr:uid="{00000000-0005-0000-0000-0000CE180000}"/>
    <cellStyle name="Comma 6 2 3 2 2 2" xfId="6740" xr:uid="{00000000-0005-0000-0000-0000CF180000}"/>
    <cellStyle name="Comma 6 2 3 2 2 2 2" xfId="6741" xr:uid="{00000000-0005-0000-0000-0000D0180000}"/>
    <cellStyle name="Comma 6 2 3 2 2 2 2 2" xfId="6742" xr:uid="{00000000-0005-0000-0000-0000D1180000}"/>
    <cellStyle name="Comma 6 2 3 2 2 2 2 2 2" xfId="6743" xr:uid="{00000000-0005-0000-0000-0000D2180000}"/>
    <cellStyle name="Comma 6 2 3 2 2 2 2 2 2 2" xfId="6744" xr:uid="{00000000-0005-0000-0000-0000D3180000}"/>
    <cellStyle name="Comma 6 2 3 2 2 2 2 2 2 2 2" xfId="6745" xr:uid="{00000000-0005-0000-0000-0000D4180000}"/>
    <cellStyle name="Comma 6 2 3 2 2 2 2 2 2 3" xfId="6746" xr:uid="{00000000-0005-0000-0000-0000D5180000}"/>
    <cellStyle name="Comma 6 2 3 2 2 2 2 2 3" xfId="6747" xr:uid="{00000000-0005-0000-0000-0000D6180000}"/>
    <cellStyle name="Comma 6 2 3 2 2 2 2 2 3 2" xfId="6748" xr:uid="{00000000-0005-0000-0000-0000D7180000}"/>
    <cellStyle name="Comma 6 2 3 2 2 2 2 2 3 2 2" xfId="6749" xr:uid="{00000000-0005-0000-0000-0000D8180000}"/>
    <cellStyle name="Comma 6 2 3 2 2 2 2 2 3 3" xfId="6750" xr:uid="{00000000-0005-0000-0000-0000D9180000}"/>
    <cellStyle name="Comma 6 2 3 2 2 2 2 2 4" xfId="6751" xr:uid="{00000000-0005-0000-0000-0000DA180000}"/>
    <cellStyle name="Comma 6 2 3 2 2 2 2 2 4 2" xfId="6752" xr:uid="{00000000-0005-0000-0000-0000DB180000}"/>
    <cellStyle name="Comma 6 2 3 2 2 2 2 2 5" xfId="6753" xr:uid="{00000000-0005-0000-0000-0000DC180000}"/>
    <cellStyle name="Comma 6 2 3 2 2 2 2 2 5 2" xfId="6754" xr:uid="{00000000-0005-0000-0000-0000DD180000}"/>
    <cellStyle name="Comma 6 2 3 2 2 2 2 2 6" xfId="6755" xr:uid="{00000000-0005-0000-0000-0000DE180000}"/>
    <cellStyle name="Comma 6 2 3 2 2 2 2 3" xfId="6756" xr:uid="{00000000-0005-0000-0000-0000DF180000}"/>
    <cellStyle name="Comma 6 2 3 2 2 2 2 3 2" xfId="6757" xr:uid="{00000000-0005-0000-0000-0000E0180000}"/>
    <cellStyle name="Comma 6 2 3 2 2 2 2 3 2 2" xfId="6758" xr:uid="{00000000-0005-0000-0000-0000E1180000}"/>
    <cellStyle name="Comma 6 2 3 2 2 2 2 3 3" xfId="6759" xr:uid="{00000000-0005-0000-0000-0000E2180000}"/>
    <cellStyle name="Comma 6 2 3 2 2 2 2 4" xfId="6760" xr:uid="{00000000-0005-0000-0000-0000E3180000}"/>
    <cellStyle name="Comma 6 2 3 2 2 2 2 4 2" xfId="6761" xr:uid="{00000000-0005-0000-0000-0000E4180000}"/>
    <cellStyle name="Comma 6 2 3 2 2 2 2 4 2 2" xfId="6762" xr:uid="{00000000-0005-0000-0000-0000E5180000}"/>
    <cellStyle name="Comma 6 2 3 2 2 2 2 4 3" xfId="6763" xr:uid="{00000000-0005-0000-0000-0000E6180000}"/>
    <cellStyle name="Comma 6 2 3 2 2 2 2 5" xfId="6764" xr:uid="{00000000-0005-0000-0000-0000E7180000}"/>
    <cellStyle name="Comma 6 2 3 2 2 2 2 5 2" xfId="6765" xr:uid="{00000000-0005-0000-0000-0000E8180000}"/>
    <cellStyle name="Comma 6 2 3 2 2 2 2 6" xfId="6766" xr:uid="{00000000-0005-0000-0000-0000E9180000}"/>
    <cellStyle name="Comma 6 2 3 2 2 2 2 6 2" xfId="6767" xr:uid="{00000000-0005-0000-0000-0000EA180000}"/>
    <cellStyle name="Comma 6 2 3 2 2 2 2 7" xfId="6768" xr:uid="{00000000-0005-0000-0000-0000EB180000}"/>
    <cellStyle name="Comma 6 2 3 2 2 2 3" xfId="6769" xr:uid="{00000000-0005-0000-0000-0000EC180000}"/>
    <cellStyle name="Comma 6 2 3 2 2 2 3 2" xfId="6770" xr:uid="{00000000-0005-0000-0000-0000ED180000}"/>
    <cellStyle name="Comma 6 2 3 2 2 2 3 2 2" xfId="6771" xr:uid="{00000000-0005-0000-0000-0000EE180000}"/>
    <cellStyle name="Comma 6 2 3 2 2 2 3 2 2 2" xfId="6772" xr:uid="{00000000-0005-0000-0000-0000EF180000}"/>
    <cellStyle name="Comma 6 2 3 2 2 2 3 2 3" xfId="6773" xr:uid="{00000000-0005-0000-0000-0000F0180000}"/>
    <cellStyle name="Comma 6 2 3 2 2 2 3 3" xfId="6774" xr:uid="{00000000-0005-0000-0000-0000F1180000}"/>
    <cellStyle name="Comma 6 2 3 2 2 2 3 3 2" xfId="6775" xr:uid="{00000000-0005-0000-0000-0000F2180000}"/>
    <cellStyle name="Comma 6 2 3 2 2 2 3 3 2 2" xfId="6776" xr:uid="{00000000-0005-0000-0000-0000F3180000}"/>
    <cellStyle name="Comma 6 2 3 2 2 2 3 3 3" xfId="6777" xr:uid="{00000000-0005-0000-0000-0000F4180000}"/>
    <cellStyle name="Comma 6 2 3 2 2 2 3 4" xfId="6778" xr:uid="{00000000-0005-0000-0000-0000F5180000}"/>
    <cellStyle name="Comma 6 2 3 2 2 2 3 4 2" xfId="6779" xr:uid="{00000000-0005-0000-0000-0000F6180000}"/>
    <cellStyle name="Comma 6 2 3 2 2 2 3 5" xfId="6780" xr:uid="{00000000-0005-0000-0000-0000F7180000}"/>
    <cellStyle name="Comma 6 2 3 2 2 2 3 5 2" xfId="6781" xr:uid="{00000000-0005-0000-0000-0000F8180000}"/>
    <cellStyle name="Comma 6 2 3 2 2 2 3 6" xfId="6782" xr:uid="{00000000-0005-0000-0000-0000F9180000}"/>
    <cellStyle name="Comma 6 2 3 2 2 2 4" xfId="6783" xr:uid="{00000000-0005-0000-0000-0000FA180000}"/>
    <cellStyle name="Comma 6 2 3 2 2 2 4 2" xfId="6784" xr:uid="{00000000-0005-0000-0000-0000FB180000}"/>
    <cellStyle name="Comma 6 2 3 2 2 2 4 2 2" xfId="6785" xr:uid="{00000000-0005-0000-0000-0000FC180000}"/>
    <cellStyle name="Comma 6 2 3 2 2 2 4 3" xfId="6786" xr:uid="{00000000-0005-0000-0000-0000FD180000}"/>
    <cellStyle name="Comma 6 2 3 2 2 2 5" xfId="6787" xr:uid="{00000000-0005-0000-0000-0000FE180000}"/>
    <cellStyle name="Comma 6 2 3 2 2 2 5 2" xfId="6788" xr:uid="{00000000-0005-0000-0000-0000FF180000}"/>
    <cellStyle name="Comma 6 2 3 2 2 2 5 2 2" xfId="6789" xr:uid="{00000000-0005-0000-0000-000000190000}"/>
    <cellStyle name="Comma 6 2 3 2 2 2 5 3" xfId="6790" xr:uid="{00000000-0005-0000-0000-000001190000}"/>
    <cellStyle name="Comma 6 2 3 2 2 2 6" xfId="6791" xr:uid="{00000000-0005-0000-0000-000002190000}"/>
    <cellStyle name="Comma 6 2 3 2 2 2 6 2" xfId="6792" xr:uid="{00000000-0005-0000-0000-000003190000}"/>
    <cellStyle name="Comma 6 2 3 2 2 2 7" xfId="6793" xr:uid="{00000000-0005-0000-0000-000004190000}"/>
    <cellStyle name="Comma 6 2 3 2 2 2 7 2" xfId="6794" xr:uid="{00000000-0005-0000-0000-000005190000}"/>
    <cellStyle name="Comma 6 2 3 2 2 2 8" xfId="6795" xr:uid="{00000000-0005-0000-0000-000006190000}"/>
    <cellStyle name="Comma 6 2 3 2 2 3" xfId="6796" xr:uid="{00000000-0005-0000-0000-000007190000}"/>
    <cellStyle name="Comma 6 2 3 2 2 3 2" xfId="6797" xr:uid="{00000000-0005-0000-0000-000008190000}"/>
    <cellStyle name="Comma 6 2 3 2 2 3 2 2" xfId="6798" xr:uid="{00000000-0005-0000-0000-000009190000}"/>
    <cellStyle name="Comma 6 2 3 2 2 3 2 2 2" xfId="6799" xr:uid="{00000000-0005-0000-0000-00000A190000}"/>
    <cellStyle name="Comma 6 2 3 2 2 3 2 2 2 2" xfId="6800" xr:uid="{00000000-0005-0000-0000-00000B190000}"/>
    <cellStyle name="Comma 6 2 3 2 2 3 2 2 3" xfId="6801" xr:uid="{00000000-0005-0000-0000-00000C190000}"/>
    <cellStyle name="Comma 6 2 3 2 2 3 2 3" xfId="6802" xr:uid="{00000000-0005-0000-0000-00000D190000}"/>
    <cellStyle name="Comma 6 2 3 2 2 3 2 3 2" xfId="6803" xr:uid="{00000000-0005-0000-0000-00000E190000}"/>
    <cellStyle name="Comma 6 2 3 2 2 3 2 3 2 2" xfId="6804" xr:uid="{00000000-0005-0000-0000-00000F190000}"/>
    <cellStyle name="Comma 6 2 3 2 2 3 2 3 3" xfId="6805" xr:uid="{00000000-0005-0000-0000-000010190000}"/>
    <cellStyle name="Comma 6 2 3 2 2 3 2 4" xfId="6806" xr:uid="{00000000-0005-0000-0000-000011190000}"/>
    <cellStyle name="Comma 6 2 3 2 2 3 2 4 2" xfId="6807" xr:uid="{00000000-0005-0000-0000-000012190000}"/>
    <cellStyle name="Comma 6 2 3 2 2 3 2 5" xfId="6808" xr:uid="{00000000-0005-0000-0000-000013190000}"/>
    <cellStyle name="Comma 6 2 3 2 2 3 2 5 2" xfId="6809" xr:uid="{00000000-0005-0000-0000-000014190000}"/>
    <cellStyle name="Comma 6 2 3 2 2 3 2 6" xfId="6810" xr:uid="{00000000-0005-0000-0000-000015190000}"/>
    <cellStyle name="Comma 6 2 3 2 2 3 3" xfId="6811" xr:uid="{00000000-0005-0000-0000-000016190000}"/>
    <cellStyle name="Comma 6 2 3 2 2 3 3 2" xfId="6812" xr:uid="{00000000-0005-0000-0000-000017190000}"/>
    <cellStyle name="Comma 6 2 3 2 2 3 3 2 2" xfId="6813" xr:uid="{00000000-0005-0000-0000-000018190000}"/>
    <cellStyle name="Comma 6 2 3 2 2 3 3 3" xfId="6814" xr:uid="{00000000-0005-0000-0000-000019190000}"/>
    <cellStyle name="Comma 6 2 3 2 2 3 4" xfId="6815" xr:uid="{00000000-0005-0000-0000-00001A190000}"/>
    <cellStyle name="Comma 6 2 3 2 2 3 4 2" xfId="6816" xr:uid="{00000000-0005-0000-0000-00001B190000}"/>
    <cellStyle name="Comma 6 2 3 2 2 3 4 2 2" xfId="6817" xr:uid="{00000000-0005-0000-0000-00001C190000}"/>
    <cellStyle name="Comma 6 2 3 2 2 3 4 3" xfId="6818" xr:uid="{00000000-0005-0000-0000-00001D190000}"/>
    <cellStyle name="Comma 6 2 3 2 2 3 5" xfId="6819" xr:uid="{00000000-0005-0000-0000-00001E190000}"/>
    <cellStyle name="Comma 6 2 3 2 2 3 5 2" xfId="6820" xr:uid="{00000000-0005-0000-0000-00001F190000}"/>
    <cellStyle name="Comma 6 2 3 2 2 3 6" xfId="6821" xr:uid="{00000000-0005-0000-0000-000020190000}"/>
    <cellStyle name="Comma 6 2 3 2 2 3 6 2" xfId="6822" xr:uid="{00000000-0005-0000-0000-000021190000}"/>
    <cellStyle name="Comma 6 2 3 2 2 3 7" xfId="6823" xr:uid="{00000000-0005-0000-0000-000022190000}"/>
    <cellStyle name="Comma 6 2 3 2 2 4" xfId="6824" xr:uid="{00000000-0005-0000-0000-000023190000}"/>
    <cellStyle name="Comma 6 2 3 2 2 4 2" xfId="6825" xr:uid="{00000000-0005-0000-0000-000024190000}"/>
    <cellStyle name="Comma 6 2 3 2 2 4 2 2" xfId="6826" xr:uid="{00000000-0005-0000-0000-000025190000}"/>
    <cellStyle name="Comma 6 2 3 2 2 4 2 2 2" xfId="6827" xr:uid="{00000000-0005-0000-0000-000026190000}"/>
    <cellStyle name="Comma 6 2 3 2 2 4 2 2 2 2" xfId="6828" xr:uid="{00000000-0005-0000-0000-000027190000}"/>
    <cellStyle name="Comma 6 2 3 2 2 4 2 2 3" xfId="6829" xr:uid="{00000000-0005-0000-0000-000028190000}"/>
    <cellStyle name="Comma 6 2 3 2 2 4 2 3" xfId="6830" xr:uid="{00000000-0005-0000-0000-000029190000}"/>
    <cellStyle name="Comma 6 2 3 2 2 4 2 3 2" xfId="6831" xr:uid="{00000000-0005-0000-0000-00002A190000}"/>
    <cellStyle name="Comma 6 2 3 2 2 4 2 3 2 2" xfId="6832" xr:uid="{00000000-0005-0000-0000-00002B190000}"/>
    <cellStyle name="Comma 6 2 3 2 2 4 2 3 3" xfId="6833" xr:uid="{00000000-0005-0000-0000-00002C190000}"/>
    <cellStyle name="Comma 6 2 3 2 2 4 2 4" xfId="6834" xr:uid="{00000000-0005-0000-0000-00002D190000}"/>
    <cellStyle name="Comma 6 2 3 2 2 4 2 4 2" xfId="6835" xr:uid="{00000000-0005-0000-0000-00002E190000}"/>
    <cellStyle name="Comma 6 2 3 2 2 4 2 5" xfId="6836" xr:uid="{00000000-0005-0000-0000-00002F190000}"/>
    <cellStyle name="Comma 6 2 3 2 2 4 2 5 2" xfId="6837" xr:uid="{00000000-0005-0000-0000-000030190000}"/>
    <cellStyle name="Comma 6 2 3 2 2 4 2 6" xfId="6838" xr:uid="{00000000-0005-0000-0000-000031190000}"/>
    <cellStyle name="Comma 6 2 3 2 2 4 3" xfId="6839" xr:uid="{00000000-0005-0000-0000-000032190000}"/>
    <cellStyle name="Comma 6 2 3 2 2 4 3 2" xfId="6840" xr:uid="{00000000-0005-0000-0000-000033190000}"/>
    <cellStyle name="Comma 6 2 3 2 2 4 3 2 2" xfId="6841" xr:uid="{00000000-0005-0000-0000-000034190000}"/>
    <cellStyle name="Comma 6 2 3 2 2 4 3 3" xfId="6842" xr:uid="{00000000-0005-0000-0000-000035190000}"/>
    <cellStyle name="Comma 6 2 3 2 2 4 4" xfId="6843" xr:uid="{00000000-0005-0000-0000-000036190000}"/>
    <cellStyle name="Comma 6 2 3 2 2 4 4 2" xfId="6844" xr:uid="{00000000-0005-0000-0000-000037190000}"/>
    <cellStyle name="Comma 6 2 3 2 2 4 4 2 2" xfId="6845" xr:uid="{00000000-0005-0000-0000-000038190000}"/>
    <cellStyle name="Comma 6 2 3 2 2 4 4 3" xfId="6846" xr:uid="{00000000-0005-0000-0000-000039190000}"/>
    <cellStyle name="Comma 6 2 3 2 2 4 5" xfId="6847" xr:uid="{00000000-0005-0000-0000-00003A190000}"/>
    <cellStyle name="Comma 6 2 3 2 2 4 5 2" xfId="6848" xr:uid="{00000000-0005-0000-0000-00003B190000}"/>
    <cellStyle name="Comma 6 2 3 2 2 4 6" xfId="6849" xr:uid="{00000000-0005-0000-0000-00003C190000}"/>
    <cellStyle name="Comma 6 2 3 2 2 4 6 2" xfId="6850" xr:uid="{00000000-0005-0000-0000-00003D190000}"/>
    <cellStyle name="Comma 6 2 3 2 2 4 7" xfId="6851" xr:uid="{00000000-0005-0000-0000-00003E190000}"/>
    <cellStyle name="Comma 6 2 3 2 2 5" xfId="6852" xr:uid="{00000000-0005-0000-0000-00003F190000}"/>
    <cellStyle name="Comma 6 2 3 2 2 5 2" xfId="6853" xr:uid="{00000000-0005-0000-0000-000040190000}"/>
    <cellStyle name="Comma 6 2 3 2 2 5 2 2" xfId="6854" xr:uid="{00000000-0005-0000-0000-000041190000}"/>
    <cellStyle name="Comma 6 2 3 2 2 5 2 2 2" xfId="6855" xr:uid="{00000000-0005-0000-0000-000042190000}"/>
    <cellStyle name="Comma 6 2 3 2 2 5 2 3" xfId="6856" xr:uid="{00000000-0005-0000-0000-000043190000}"/>
    <cellStyle name="Comma 6 2 3 2 2 5 3" xfId="6857" xr:uid="{00000000-0005-0000-0000-000044190000}"/>
    <cellStyle name="Comma 6 2 3 2 2 5 3 2" xfId="6858" xr:uid="{00000000-0005-0000-0000-000045190000}"/>
    <cellStyle name="Comma 6 2 3 2 2 5 3 2 2" xfId="6859" xr:uid="{00000000-0005-0000-0000-000046190000}"/>
    <cellStyle name="Comma 6 2 3 2 2 5 3 3" xfId="6860" xr:uid="{00000000-0005-0000-0000-000047190000}"/>
    <cellStyle name="Comma 6 2 3 2 2 5 4" xfId="6861" xr:uid="{00000000-0005-0000-0000-000048190000}"/>
    <cellStyle name="Comma 6 2 3 2 2 5 4 2" xfId="6862" xr:uid="{00000000-0005-0000-0000-000049190000}"/>
    <cellStyle name="Comma 6 2 3 2 2 5 5" xfId="6863" xr:uid="{00000000-0005-0000-0000-00004A190000}"/>
    <cellStyle name="Comma 6 2 3 2 2 5 5 2" xfId="6864" xr:uid="{00000000-0005-0000-0000-00004B190000}"/>
    <cellStyle name="Comma 6 2 3 2 2 5 6" xfId="6865" xr:uid="{00000000-0005-0000-0000-00004C190000}"/>
    <cellStyle name="Comma 6 2 3 2 2 6" xfId="6866" xr:uid="{00000000-0005-0000-0000-00004D190000}"/>
    <cellStyle name="Comma 6 2 3 2 2 6 2" xfId="6867" xr:uid="{00000000-0005-0000-0000-00004E190000}"/>
    <cellStyle name="Comma 6 2 3 2 2 6 2 2" xfId="6868" xr:uid="{00000000-0005-0000-0000-00004F190000}"/>
    <cellStyle name="Comma 6 2 3 2 2 6 3" xfId="6869" xr:uid="{00000000-0005-0000-0000-000050190000}"/>
    <cellStyle name="Comma 6 2 3 2 2 7" xfId="6870" xr:uid="{00000000-0005-0000-0000-000051190000}"/>
    <cellStyle name="Comma 6 2 3 2 2 7 2" xfId="6871" xr:uid="{00000000-0005-0000-0000-000052190000}"/>
    <cellStyle name="Comma 6 2 3 2 2 7 2 2" xfId="6872" xr:uid="{00000000-0005-0000-0000-000053190000}"/>
    <cellStyle name="Comma 6 2 3 2 2 7 3" xfId="6873" xr:uid="{00000000-0005-0000-0000-000054190000}"/>
    <cellStyle name="Comma 6 2 3 2 2 8" xfId="6874" xr:uid="{00000000-0005-0000-0000-000055190000}"/>
    <cellStyle name="Comma 6 2 3 2 2 8 2" xfId="6875" xr:uid="{00000000-0005-0000-0000-000056190000}"/>
    <cellStyle name="Comma 6 2 3 2 2 9" xfId="6876" xr:uid="{00000000-0005-0000-0000-000057190000}"/>
    <cellStyle name="Comma 6 2 3 2 2 9 2" xfId="6877" xr:uid="{00000000-0005-0000-0000-000058190000}"/>
    <cellStyle name="Comma 6 2 3 2 3" xfId="6878" xr:uid="{00000000-0005-0000-0000-000059190000}"/>
    <cellStyle name="Comma 6 2 3 2 3 2" xfId="6879" xr:uid="{00000000-0005-0000-0000-00005A190000}"/>
    <cellStyle name="Comma 6 2 3 2 3 2 2" xfId="6880" xr:uid="{00000000-0005-0000-0000-00005B190000}"/>
    <cellStyle name="Comma 6 2 3 2 3 2 2 2" xfId="6881" xr:uid="{00000000-0005-0000-0000-00005C190000}"/>
    <cellStyle name="Comma 6 2 3 2 3 2 2 2 2" xfId="6882" xr:uid="{00000000-0005-0000-0000-00005D190000}"/>
    <cellStyle name="Comma 6 2 3 2 3 2 2 2 2 2" xfId="6883" xr:uid="{00000000-0005-0000-0000-00005E190000}"/>
    <cellStyle name="Comma 6 2 3 2 3 2 2 2 3" xfId="6884" xr:uid="{00000000-0005-0000-0000-00005F190000}"/>
    <cellStyle name="Comma 6 2 3 2 3 2 2 3" xfId="6885" xr:uid="{00000000-0005-0000-0000-000060190000}"/>
    <cellStyle name="Comma 6 2 3 2 3 2 2 3 2" xfId="6886" xr:uid="{00000000-0005-0000-0000-000061190000}"/>
    <cellStyle name="Comma 6 2 3 2 3 2 2 3 2 2" xfId="6887" xr:uid="{00000000-0005-0000-0000-000062190000}"/>
    <cellStyle name="Comma 6 2 3 2 3 2 2 3 3" xfId="6888" xr:uid="{00000000-0005-0000-0000-000063190000}"/>
    <cellStyle name="Comma 6 2 3 2 3 2 2 4" xfId="6889" xr:uid="{00000000-0005-0000-0000-000064190000}"/>
    <cellStyle name="Comma 6 2 3 2 3 2 2 4 2" xfId="6890" xr:uid="{00000000-0005-0000-0000-000065190000}"/>
    <cellStyle name="Comma 6 2 3 2 3 2 2 5" xfId="6891" xr:uid="{00000000-0005-0000-0000-000066190000}"/>
    <cellStyle name="Comma 6 2 3 2 3 2 2 5 2" xfId="6892" xr:uid="{00000000-0005-0000-0000-000067190000}"/>
    <cellStyle name="Comma 6 2 3 2 3 2 2 6" xfId="6893" xr:uid="{00000000-0005-0000-0000-000068190000}"/>
    <cellStyle name="Comma 6 2 3 2 3 2 3" xfId="6894" xr:uid="{00000000-0005-0000-0000-000069190000}"/>
    <cellStyle name="Comma 6 2 3 2 3 2 3 2" xfId="6895" xr:uid="{00000000-0005-0000-0000-00006A190000}"/>
    <cellStyle name="Comma 6 2 3 2 3 2 3 2 2" xfId="6896" xr:uid="{00000000-0005-0000-0000-00006B190000}"/>
    <cellStyle name="Comma 6 2 3 2 3 2 3 3" xfId="6897" xr:uid="{00000000-0005-0000-0000-00006C190000}"/>
    <cellStyle name="Comma 6 2 3 2 3 2 4" xfId="6898" xr:uid="{00000000-0005-0000-0000-00006D190000}"/>
    <cellStyle name="Comma 6 2 3 2 3 2 4 2" xfId="6899" xr:uid="{00000000-0005-0000-0000-00006E190000}"/>
    <cellStyle name="Comma 6 2 3 2 3 2 4 2 2" xfId="6900" xr:uid="{00000000-0005-0000-0000-00006F190000}"/>
    <cellStyle name="Comma 6 2 3 2 3 2 4 3" xfId="6901" xr:uid="{00000000-0005-0000-0000-000070190000}"/>
    <cellStyle name="Comma 6 2 3 2 3 2 5" xfId="6902" xr:uid="{00000000-0005-0000-0000-000071190000}"/>
    <cellStyle name="Comma 6 2 3 2 3 2 5 2" xfId="6903" xr:uid="{00000000-0005-0000-0000-000072190000}"/>
    <cellStyle name="Comma 6 2 3 2 3 2 6" xfId="6904" xr:uid="{00000000-0005-0000-0000-000073190000}"/>
    <cellStyle name="Comma 6 2 3 2 3 2 6 2" xfId="6905" xr:uid="{00000000-0005-0000-0000-000074190000}"/>
    <cellStyle name="Comma 6 2 3 2 3 2 7" xfId="6906" xr:uid="{00000000-0005-0000-0000-000075190000}"/>
    <cellStyle name="Comma 6 2 3 2 3 3" xfId="6907" xr:uid="{00000000-0005-0000-0000-000076190000}"/>
    <cellStyle name="Comma 6 2 3 2 3 3 2" xfId="6908" xr:uid="{00000000-0005-0000-0000-000077190000}"/>
    <cellStyle name="Comma 6 2 3 2 3 3 2 2" xfId="6909" xr:uid="{00000000-0005-0000-0000-000078190000}"/>
    <cellStyle name="Comma 6 2 3 2 3 3 2 2 2" xfId="6910" xr:uid="{00000000-0005-0000-0000-000079190000}"/>
    <cellStyle name="Comma 6 2 3 2 3 3 2 3" xfId="6911" xr:uid="{00000000-0005-0000-0000-00007A190000}"/>
    <cellStyle name="Comma 6 2 3 2 3 3 3" xfId="6912" xr:uid="{00000000-0005-0000-0000-00007B190000}"/>
    <cellStyle name="Comma 6 2 3 2 3 3 3 2" xfId="6913" xr:uid="{00000000-0005-0000-0000-00007C190000}"/>
    <cellStyle name="Comma 6 2 3 2 3 3 3 2 2" xfId="6914" xr:uid="{00000000-0005-0000-0000-00007D190000}"/>
    <cellStyle name="Comma 6 2 3 2 3 3 3 3" xfId="6915" xr:uid="{00000000-0005-0000-0000-00007E190000}"/>
    <cellStyle name="Comma 6 2 3 2 3 3 4" xfId="6916" xr:uid="{00000000-0005-0000-0000-00007F190000}"/>
    <cellStyle name="Comma 6 2 3 2 3 3 4 2" xfId="6917" xr:uid="{00000000-0005-0000-0000-000080190000}"/>
    <cellStyle name="Comma 6 2 3 2 3 3 5" xfId="6918" xr:uid="{00000000-0005-0000-0000-000081190000}"/>
    <cellStyle name="Comma 6 2 3 2 3 3 5 2" xfId="6919" xr:uid="{00000000-0005-0000-0000-000082190000}"/>
    <cellStyle name="Comma 6 2 3 2 3 3 6" xfId="6920" xr:uid="{00000000-0005-0000-0000-000083190000}"/>
    <cellStyle name="Comma 6 2 3 2 3 4" xfId="6921" xr:uid="{00000000-0005-0000-0000-000084190000}"/>
    <cellStyle name="Comma 6 2 3 2 3 4 2" xfId="6922" xr:uid="{00000000-0005-0000-0000-000085190000}"/>
    <cellStyle name="Comma 6 2 3 2 3 4 2 2" xfId="6923" xr:uid="{00000000-0005-0000-0000-000086190000}"/>
    <cellStyle name="Comma 6 2 3 2 3 4 3" xfId="6924" xr:uid="{00000000-0005-0000-0000-000087190000}"/>
    <cellStyle name="Comma 6 2 3 2 3 5" xfId="6925" xr:uid="{00000000-0005-0000-0000-000088190000}"/>
    <cellStyle name="Comma 6 2 3 2 3 5 2" xfId="6926" xr:uid="{00000000-0005-0000-0000-000089190000}"/>
    <cellStyle name="Comma 6 2 3 2 3 5 2 2" xfId="6927" xr:uid="{00000000-0005-0000-0000-00008A190000}"/>
    <cellStyle name="Comma 6 2 3 2 3 5 3" xfId="6928" xr:uid="{00000000-0005-0000-0000-00008B190000}"/>
    <cellStyle name="Comma 6 2 3 2 3 6" xfId="6929" xr:uid="{00000000-0005-0000-0000-00008C190000}"/>
    <cellStyle name="Comma 6 2 3 2 3 6 2" xfId="6930" xr:uid="{00000000-0005-0000-0000-00008D190000}"/>
    <cellStyle name="Comma 6 2 3 2 3 7" xfId="6931" xr:uid="{00000000-0005-0000-0000-00008E190000}"/>
    <cellStyle name="Comma 6 2 3 2 3 7 2" xfId="6932" xr:uid="{00000000-0005-0000-0000-00008F190000}"/>
    <cellStyle name="Comma 6 2 3 2 3 8" xfId="6933" xr:uid="{00000000-0005-0000-0000-000090190000}"/>
    <cellStyle name="Comma 6 2 3 2 4" xfId="6934" xr:uid="{00000000-0005-0000-0000-000091190000}"/>
    <cellStyle name="Comma 6 2 3 2 4 2" xfId="6935" xr:uid="{00000000-0005-0000-0000-000092190000}"/>
    <cellStyle name="Comma 6 2 3 2 4 2 2" xfId="6936" xr:uid="{00000000-0005-0000-0000-000093190000}"/>
    <cellStyle name="Comma 6 2 3 2 4 2 2 2" xfId="6937" xr:uid="{00000000-0005-0000-0000-000094190000}"/>
    <cellStyle name="Comma 6 2 3 2 4 2 2 2 2" xfId="6938" xr:uid="{00000000-0005-0000-0000-000095190000}"/>
    <cellStyle name="Comma 6 2 3 2 4 2 2 3" xfId="6939" xr:uid="{00000000-0005-0000-0000-000096190000}"/>
    <cellStyle name="Comma 6 2 3 2 4 2 3" xfId="6940" xr:uid="{00000000-0005-0000-0000-000097190000}"/>
    <cellStyle name="Comma 6 2 3 2 4 2 3 2" xfId="6941" xr:uid="{00000000-0005-0000-0000-000098190000}"/>
    <cellStyle name="Comma 6 2 3 2 4 2 3 2 2" xfId="6942" xr:uid="{00000000-0005-0000-0000-000099190000}"/>
    <cellStyle name="Comma 6 2 3 2 4 2 3 3" xfId="6943" xr:uid="{00000000-0005-0000-0000-00009A190000}"/>
    <cellStyle name="Comma 6 2 3 2 4 2 4" xfId="6944" xr:uid="{00000000-0005-0000-0000-00009B190000}"/>
    <cellStyle name="Comma 6 2 3 2 4 2 4 2" xfId="6945" xr:uid="{00000000-0005-0000-0000-00009C190000}"/>
    <cellStyle name="Comma 6 2 3 2 4 2 5" xfId="6946" xr:uid="{00000000-0005-0000-0000-00009D190000}"/>
    <cellStyle name="Comma 6 2 3 2 4 2 5 2" xfId="6947" xr:uid="{00000000-0005-0000-0000-00009E190000}"/>
    <cellStyle name="Comma 6 2 3 2 4 2 6" xfId="6948" xr:uid="{00000000-0005-0000-0000-00009F190000}"/>
    <cellStyle name="Comma 6 2 3 2 4 3" xfId="6949" xr:uid="{00000000-0005-0000-0000-0000A0190000}"/>
    <cellStyle name="Comma 6 2 3 2 4 3 2" xfId="6950" xr:uid="{00000000-0005-0000-0000-0000A1190000}"/>
    <cellStyle name="Comma 6 2 3 2 4 3 2 2" xfId="6951" xr:uid="{00000000-0005-0000-0000-0000A2190000}"/>
    <cellStyle name="Comma 6 2 3 2 4 3 3" xfId="6952" xr:uid="{00000000-0005-0000-0000-0000A3190000}"/>
    <cellStyle name="Comma 6 2 3 2 4 4" xfId="6953" xr:uid="{00000000-0005-0000-0000-0000A4190000}"/>
    <cellStyle name="Comma 6 2 3 2 4 4 2" xfId="6954" xr:uid="{00000000-0005-0000-0000-0000A5190000}"/>
    <cellStyle name="Comma 6 2 3 2 4 4 2 2" xfId="6955" xr:uid="{00000000-0005-0000-0000-0000A6190000}"/>
    <cellStyle name="Comma 6 2 3 2 4 4 3" xfId="6956" xr:uid="{00000000-0005-0000-0000-0000A7190000}"/>
    <cellStyle name="Comma 6 2 3 2 4 5" xfId="6957" xr:uid="{00000000-0005-0000-0000-0000A8190000}"/>
    <cellStyle name="Comma 6 2 3 2 4 5 2" xfId="6958" xr:uid="{00000000-0005-0000-0000-0000A9190000}"/>
    <cellStyle name="Comma 6 2 3 2 4 6" xfId="6959" xr:uid="{00000000-0005-0000-0000-0000AA190000}"/>
    <cellStyle name="Comma 6 2 3 2 4 6 2" xfId="6960" xr:uid="{00000000-0005-0000-0000-0000AB190000}"/>
    <cellStyle name="Comma 6 2 3 2 4 7" xfId="6961" xr:uid="{00000000-0005-0000-0000-0000AC190000}"/>
    <cellStyle name="Comma 6 2 3 2 5" xfId="6962" xr:uid="{00000000-0005-0000-0000-0000AD190000}"/>
    <cellStyle name="Comma 6 2 3 2 5 2" xfId="6963" xr:uid="{00000000-0005-0000-0000-0000AE190000}"/>
    <cellStyle name="Comma 6 2 3 2 5 2 2" xfId="6964" xr:uid="{00000000-0005-0000-0000-0000AF190000}"/>
    <cellStyle name="Comma 6 2 3 2 5 2 2 2" xfId="6965" xr:uid="{00000000-0005-0000-0000-0000B0190000}"/>
    <cellStyle name="Comma 6 2 3 2 5 2 2 2 2" xfId="6966" xr:uid="{00000000-0005-0000-0000-0000B1190000}"/>
    <cellStyle name="Comma 6 2 3 2 5 2 2 3" xfId="6967" xr:uid="{00000000-0005-0000-0000-0000B2190000}"/>
    <cellStyle name="Comma 6 2 3 2 5 2 3" xfId="6968" xr:uid="{00000000-0005-0000-0000-0000B3190000}"/>
    <cellStyle name="Comma 6 2 3 2 5 2 3 2" xfId="6969" xr:uid="{00000000-0005-0000-0000-0000B4190000}"/>
    <cellStyle name="Comma 6 2 3 2 5 2 3 2 2" xfId="6970" xr:uid="{00000000-0005-0000-0000-0000B5190000}"/>
    <cellStyle name="Comma 6 2 3 2 5 2 3 3" xfId="6971" xr:uid="{00000000-0005-0000-0000-0000B6190000}"/>
    <cellStyle name="Comma 6 2 3 2 5 2 4" xfId="6972" xr:uid="{00000000-0005-0000-0000-0000B7190000}"/>
    <cellStyle name="Comma 6 2 3 2 5 2 4 2" xfId="6973" xr:uid="{00000000-0005-0000-0000-0000B8190000}"/>
    <cellStyle name="Comma 6 2 3 2 5 2 5" xfId="6974" xr:uid="{00000000-0005-0000-0000-0000B9190000}"/>
    <cellStyle name="Comma 6 2 3 2 5 2 5 2" xfId="6975" xr:uid="{00000000-0005-0000-0000-0000BA190000}"/>
    <cellStyle name="Comma 6 2 3 2 5 2 6" xfId="6976" xr:uid="{00000000-0005-0000-0000-0000BB190000}"/>
    <cellStyle name="Comma 6 2 3 2 5 3" xfId="6977" xr:uid="{00000000-0005-0000-0000-0000BC190000}"/>
    <cellStyle name="Comma 6 2 3 2 5 3 2" xfId="6978" xr:uid="{00000000-0005-0000-0000-0000BD190000}"/>
    <cellStyle name="Comma 6 2 3 2 5 3 2 2" xfId="6979" xr:uid="{00000000-0005-0000-0000-0000BE190000}"/>
    <cellStyle name="Comma 6 2 3 2 5 3 3" xfId="6980" xr:uid="{00000000-0005-0000-0000-0000BF190000}"/>
    <cellStyle name="Comma 6 2 3 2 5 4" xfId="6981" xr:uid="{00000000-0005-0000-0000-0000C0190000}"/>
    <cellStyle name="Comma 6 2 3 2 5 4 2" xfId="6982" xr:uid="{00000000-0005-0000-0000-0000C1190000}"/>
    <cellStyle name="Comma 6 2 3 2 5 4 2 2" xfId="6983" xr:uid="{00000000-0005-0000-0000-0000C2190000}"/>
    <cellStyle name="Comma 6 2 3 2 5 4 3" xfId="6984" xr:uid="{00000000-0005-0000-0000-0000C3190000}"/>
    <cellStyle name="Comma 6 2 3 2 5 5" xfId="6985" xr:uid="{00000000-0005-0000-0000-0000C4190000}"/>
    <cellStyle name="Comma 6 2 3 2 5 5 2" xfId="6986" xr:uid="{00000000-0005-0000-0000-0000C5190000}"/>
    <cellStyle name="Comma 6 2 3 2 5 6" xfId="6987" xr:uid="{00000000-0005-0000-0000-0000C6190000}"/>
    <cellStyle name="Comma 6 2 3 2 5 6 2" xfId="6988" xr:uid="{00000000-0005-0000-0000-0000C7190000}"/>
    <cellStyle name="Comma 6 2 3 2 5 7" xfId="6989" xr:uid="{00000000-0005-0000-0000-0000C8190000}"/>
    <cellStyle name="Comma 6 2 3 2 6" xfId="6990" xr:uid="{00000000-0005-0000-0000-0000C9190000}"/>
    <cellStyle name="Comma 6 2 3 2 6 2" xfId="6991" xr:uid="{00000000-0005-0000-0000-0000CA190000}"/>
    <cellStyle name="Comma 6 2 3 2 6 2 2" xfId="6992" xr:uid="{00000000-0005-0000-0000-0000CB190000}"/>
    <cellStyle name="Comma 6 2 3 2 6 2 2 2" xfId="6993" xr:uid="{00000000-0005-0000-0000-0000CC190000}"/>
    <cellStyle name="Comma 6 2 3 2 6 2 3" xfId="6994" xr:uid="{00000000-0005-0000-0000-0000CD190000}"/>
    <cellStyle name="Comma 6 2 3 2 6 3" xfId="6995" xr:uid="{00000000-0005-0000-0000-0000CE190000}"/>
    <cellStyle name="Comma 6 2 3 2 6 3 2" xfId="6996" xr:uid="{00000000-0005-0000-0000-0000CF190000}"/>
    <cellStyle name="Comma 6 2 3 2 6 3 2 2" xfId="6997" xr:uid="{00000000-0005-0000-0000-0000D0190000}"/>
    <cellStyle name="Comma 6 2 3 2 6 3 3" xfId="6998" xr:uid="{00000000-0005-0000-0000-0000D1190000}"/>
    <cellStyle name="Comma 6 2 3 2 6 4" xfId="6999" xr:uid="{00000000-0005-0000-0000-0000D2190000}"/>
    <cellStyle name="Comma 6 2 3 2 6 4 2" xfId="7000" xr:uid="{00000000-0005-0000-0000-0000D3190000}"/>
    <cellStyle name="Comma 6 2 3 2 6 5" xfId="7001" xr:uid="{00000000-0005-0000-0000-0000D4190000}"/>
    <cellStyle name="Comma 6 2 3 2 6 5 2" xfId="7002" xr:uid="{00000000-0005-0000-0000-0000D5190000}"/>
    <cellStyle name="Comma 6 2 3 2 6 6" xfId="7003" xr:uid="{00000000-0005-0000-0000-0000D6190000}"/>
    <cellStyle name="Comma 6 2 3 2 7" xfId="7004" xr:uid="{00000000-0005-0000-0000-0000D7190000}"/>
    <cellStyle name="Comma 6 2 3 2 7 2" xfId="7005" xr:uid="{00000000-0005-0000-0000-0000D8190000}"/>
    <cellStyle name="Comma 6 2 3 2 7 2 2" xfId="7006" xr:uid="{00000000-0005-0000-0000-0000D9190000}"/>
    <cellStyle name="Comma 6 2 3 2 7 3" xfId="7007" xr:uid="{00000000-0005-0000-0000-0000DA190000}"/>
    <cellStyle name="Comma 6 2 3 2 8" xfId="7008" xr:uid="{00000000-0005-0000-0000-0000DB190000}"/>
    <cellStyle name="Comma 6 2 3 2 8 2" xfId="7009" xr:uid="{00000000-0005-0000-0000-0000DC190000}"/>
    <cellStyle name="Comma 6 2 3 2 8 2 2" xfId="7010" xr:uid="{00000000-0005-0000-0000-0000DD190000}"/>
    <cellStyle name="Comma 6 2 3 2 8 3" xfId="7011" xr:uid="{00000000-0005-0000-0000-0000DE190000}"/>
    <cellStyle name="Comma 6 2 3 2 9" xfId="7012" xr:uid="{00000000-0005-0000-0000-0000DF190000}"/>
    <cellStyle name="Comma 6 2 3 2 9 2" xfId="7013" xr:uid="{00000000-0005-0000-0000-0000E0190000}"/>
    <cellStyle name="Comma 6 2 3 3" xfId="7014" xr:uid="{00000000-0005-0000-0000-0000E1190000}"/>
    <cellStyle name="Comma 6 2 3 3 10" xfId="7015" xr:uid="{00000000-0005-0000-0000-0000E2190000}"/>
    <cellStyle name="Comma 6 2 3 3 2" xfId="7016" xr:uid="{00000000-0005-0000-0000-0000E3190000}"/>
    <cellStyle name="Comma 6 2 3 3 2 2" xfId="7017" xr:uid="{00000000-0005-0000-0000-0000E4190000}"/>
    <cellStyle name="Comma 6 2 3 3 2 2 2" xfId="7018" xr:uid="{00000000-0005-0000-0000-0000E5190000}"/>
    <cellStyle name="Comma 6 2 3 3 2 2 2 2" xfId="7019" xr:uid="{00000000-0005-0000-0000-0000E6190000}"/>
    <cellStyle name="Comma 6 2 3 3 2 2 2 2 2" xfId="7020" xr:uid="{00000000-0005-0000-0000-0000E7190000}"/>
    <cellStyle name="Comma 6 2 3 3 2 2 2 2 2 2" xfId="7021" xr:uid="{00000000-0005-0000-0000-0000E8190000}"/>
    <cellStyle name="Comma 6 2 3 3 2 2 2 2 3" xfId="7022" xr:uid="{00000000-0005-0000-0000-0000E9190000}"/>
    <cellStyle name="Comma 6 2 3 3 2 2 2 3" xfId="7023" xr:uid="{00000000-0005-0000-0000-0000EA190000}"/>
    <cellStyle name="Comma 6 2 3 3 2 2 2 3 2" xfId="7024" xr:uid="{00000000-0005-0000-0000-0000EB190000}"/>
    <cellStyle name="Comma 6 2 3 3 2 2 2 3 2 2" xfId="7025" xr:uid="{00000000-0005-0000-0000-0000EC190000}"/>
    <cellStyle name="Comma 6 2 3 3 2 2 2 3 3" xfId="7026" xr:uid="{00000000-0005-0000-0000-0000ED190000}"/>
    <cellStyle name="Comma 6 2 3 3 2 2 2 4" xfId="7027" xr:uid="{00000000-0005-0000-0000-0000EE190000}"/>
    <cellStyle name="Comma 6 2 3 3 2 2 2 4 2" xfId="7028" xr:uid="{00000000-0005-0000-0000-0000EF190000}"/>
    <cellStyle name="Comma 6 2 3 3 2 2 2 5" xfId="7029" xr:uid="{00000000-0005-0000-0000-0000F0190000}"/>
    <cellStyle name="Comma 6 2 3 3 2 2 2 5 2" xfId="7030" xr:uid="{00000000-0005-0000-0000-0000F1190000}"/>
    <cellStyle name="Comma 6 2 3 3 2 2 2 6" xfId="7031" xr:uid="{00000000-0005-0000-0000-0000F2190000}"/>
    <cellStyle name="Comma 6 2 3 3 2 2 3" xfId="7032" xr:uid="{00000000-0005-0000-0000-0000F3190000}"/>
    <cellStyle name="Comma 6 2 3 3 2 2 3 2" xfId="7033" xr:uid="{00000000-0005-0000-0000-0000F4190000}"/>
    <cellStyle name="Comma 6 2 3 3 2 2 3 2 2" xfId="7034" xr:uid="{00000000-0005-0000-0000-0000F5190000}"/>
    <cellStyle name="Comma 6 2 3 3 2 2 3 3" xfId="7035" xr:uid="{00000000-0005-0000-0000-0000F6190000}"/>
    <cellStyle name="Comma 6 2 3 3 2 2 4" xfId="7036" xr:uid="{00000000-0005-0000-0000-0000F7190000}"/>
    <cellStyle name="Comma 6 2 3 3 2 2 4 2" xfId="7037" xr:uid="{00000000-0005-0000-0000-0000F8190000}"/>
    <cellStyle name="Comma 6 2 3 3 2 2 4 2 2" xfId="7038" xr:uid="{00000000-0005-0000-0000-0000F9190000}"/>
    <cellStyle name="Comma 6 2 3 3 2 2 4 3" xfId="7039" xr:uid="{00000000-0005-0000-0000-0000FA190000}"/>
    <cellStyle name="Comma 6 2 3 3 2 2 5" xfId="7040" xr:uid="{00000000-0005-0000-0000-0000FB190000}"/>
    <cellStyle name="Comma 6 2 3 3 2 2 5 2" xfId="7041" xr:uid="{00000000-0005-0000-0000-0000FC190000}"/>
    <cellStyle name="Comma 6 2 3 3 2 2 6" xfId="7042" xr:uid="{00000000-0005-0000-0000-0000FD190000}"/>
    <cellStyle name="Comma 6 2 3 3 2 2 6 2" xfId="7043" xr:uid="{00000000-0005-0000-0000-0000FE190000}"/>
    <cellStyle name="Comma 6 2 3 3 2 2 7" xfId="7044" xr:uid="{00000000-0005-0000-0000-0000FF190000}"/>
    <cellStyle name="Comma 6 2 3 3 2 3" xfId="7045" xr:uid="{00000000-0005-0000-0000-0000001A0000}"/>
    <cellStyle name="Comma 6 2 3 3 2 3 2" xfId="7046" xr:uid="{00000000-0005-0000-0000-0000011A0000}"/>
    <cellStyle name="Comma 6 2 3 3 2 3 2 2" xfId="7047" xr:uid="{00000000-0005-0000-0000-0000021A0000}"/>
    <cellStyle name="Comma 6 2 3 3 2 3 2 2 2" xfId="7048" xr:uid="{00000000-0005-0000-0000-0000031A0000}"/>
    <cellStyle name="Comma 6 2 3 3 2 3 2 3" xfId="7049" xr:uid="{00000000-0005-0000-0000-0000041A0000}"/>
    <cellStyle name="Comma 6 2 3 3 2 3 3" xfId="7050" xr:uid="{00000000-0005-0000-0000-0000051A0000}"/>
    <cellStyle name="Comma 6 2 3 3 2 3 3 2" xfId="7051" xr:uid="{00000000-0005-0000-0000-0000061A0000}"/>
    <cellStyle name="Comma 6 2 3 3 2 3 3 2 2" xfId="7052" xr:uid="{00000000-0005-0000-0000-0000071A0000}"/>
    <cellStyle name="Comma 6 2 3 3 2 3 3 3" xfId="7053" xr:uid="{00000000-0005-0000-0000-0000081A0000}"/>
    <cellStyle name="Comma 6 2 3 3 2 3 4" xfId="7054" xr:uid="{00000000-0005-0000-0000-0000091A0000}"/>
    <cellStyle name="Comma 6 2 3 3 2 3 4 2" xfId="7055" xr:uid="{00000000-0005-0000-0000-00000A1A0000}"/>
    <cellStyle name="Comma 6 2 3 3 2 3 5" xfId="7056" xr:uid="{00000000-0005-0000-0000-00000B1A0000}"/>
    <cellStyle name="Comma 6 2 3 3 2 3 5 2" xfId="7057" xr:uid="{00000000-0005-0000-0000-00000C1A0000}"/>
    <cellStyle name="Comma 6 2 3 3 2 3 6" xfId="7058" xr:uid="{00000000-0005-0000-0000-00000D1A0000}"/>
    <cellStyle name="Comma 6 2 3 3 2 4" xfId="7059" xr:uid="{00000000-0005-0000-0000-00000E1A0000}"/>
    <cellStyle name="Comma 6 2 3 3 2 4 2" xfId="7060" xr:uid="{00000000-0005-0000-0000-00000F1A0000}"/>
    <cellStyle name="Comma 6 2 3 3 2 4 2 2" xfId="7061" xr:uid="{00000000-0005-0000-0000-0000101A0000}"/>
    <cellStyle name="Comma 6 2 3 3 2 4 3" xfId="7062" xr:uid="{00000000-0005-0000-0000-0000111A0000}"/>
    <cellStyle name="Comma 6 2 3 3 2 5" xfId="7063" xr:uid="{00000000-0005-0000-0000-0000121A0000}"/>
    <cellStyle name="Comma 6 2 3 3 2 5 2" xfId="7064" xr:uid="{00000000-0005-0000-0000-0000131A0000}"/>
    <cellStyle name="Comma 6 2 3 3 2 5 2 2" xfId="7065" xr:uid="{00000000-0005-0000-0000-0000141A0000}"/>
    <cellStyle name="Comma 6 2 3 3 2 5 3" xfId="7066" xr:uid="{00000000-0005-0000-0000-0000151A0000}"/>
    <cellStyle name="Comma 6 2 3 3 2 6" xfId="7067" xr:uid="{00000000-0005-0000-0000-0000161A0000}"/>
    <cellStyle name="Comma 6 2 3 3 2 6 2" xfId="7068" xr:uid="{00000000-0005-0000-0000-0000171A0000}"/>
    <cellStyle name="Comma 6 2 3 3 2 7" xfId="7069" xr:uid="{00000000-0005-0000-0000-0000181A0000}"/>
    <cellStyle name="Comma 6 2 3 3 2 7 2" xfId="7070" xr:uid="{00000000-0005-0000-0000-0000191A0000}"/>
    <cellStyle name="Comma 6 2 3 3 2 8" xfId="7071" xr:uid="{00000000-0005-0000-0000-00001A1A0000}"/>
    <cellStyle name="Comma 6 2 3 3 3" xfId="7072" xr:uid="{00000000-0005-0000-0000-00001B1A0000}"/>
    <cellStyle name="Comma 6 2 3 3 3 2" xfId="7073" xr:uid="{00000000-0005-0000-0000-00001C1A0000}"/>
    <cellStyle name="Comma 6 2 3 3 3 2 2" xfId="7074" xr:uid="{00000000-0005-0000-0000-00001D1A0000}"/>
    <cellStyle name="Comma 6 2 3 3 3 2 2 2" xfId="7075" xr:uid="{00000000-0005-0000-0000-00001E1A0000}"/>
    <cellStyle name="Comma 6 2 3 3 3 2 2 2 2" xfId="7076" xr:uid="{00000000-0005-0000-0000-00001F1A0000}"/>
    <cellStyle name="Comma 6 2 3 3 3 2 2 3" xfId="7077" xr:uid="{00000000-0005-0000-0000-0000201A0000}"/>
    <cellStyle name="Comma 6 2 3 3 3 2 3" xfId="7078" xr:uid="{00000000-0005-0000-0000-0000211A0000}"/>
    <cellStyle name="Comma 6 2 3 3 3 2 3 2" xfId="7079" xr:uid="{00000000-0005-0000-0000-0000221A0000}"/>
    <cellStyle name="Comma 6 2 3 3 3 2 3 2 2" xfId="7080" xr:uid="{00000000-0005-0000-0000-0000231A0000}"/>
    <cellStyle name="Comma 6 2 3 3 3 2 3 3" xfId="7081" xr:uid="{00000000-0005-0000-0000-0000241A0000}"/>
    <cellStyle name="Comma 6 2 3 3 3 2 4" xfId="7082" xr:uid="{00000000-0005-0000-0000-0000251A0000}"/>
    <cellStyle name="Comma 6 2 3 3 3 2 4 2" xfId="7083" xr:uid="{00000000-0005-0000-0000-0000261A0000}"/>
    <cellStyle name="Comma 6 2 3 3 3 2 5" xfId="7084" xr:uid="{00000000-0005-0000-0000-0000271A0000}"/>
    <cellStyle name="Comma 6 2 3 3 3 2 5 2" xfId="7085" xr:uid="{00000000-0005-0000-0000-0000281A0000}"/>
    <cellStyle name="Comma 6 2 3 3 3 2 6" xfId="7086" xr:uid="{00000000-0005-0000-0000-0000291A0000}"/>
    <cellStyle name="Comma 6 2 3 3 3 3" xfId="7087" xr:uid="{00000000-0005-0000-0000-00002A1A0000}"/>
    <cellStyle name="Comma 6 2 3 3 3 3 2" xfId="7088" xr:uid="{00000000-0005-0000-0000-00002B1A0000}"/>
    <cellStyle name="Comma 6 2 3 3 3 3 2 2" xfId="7089" xr:uid="{00000000-0005-0000-0000-00002C1A0000}"/>
    <cellStyle name="Comma 6 2 3 3 3 3 3" xfId="7090" xr:uid="{00000000-0005-0000-0000-00002D1A0000}"/>
    <cellStyle name="Comma 6 2 3 3 3 4" xfId="7091" xr:uid="{00000000-0005-0000-0000-00002E1A0000}"/>
    <cellStyle name="Comma 6 2 3 3 3 4 2" xfId="7092" xr:uid="{00000000-0005-0000-0000-00002F1A0000}"/>
    <cellStyle name="Comma 6 2 3 3 3 4 2 2" xfId="7093" xr:uid="{00000000-0005-0000-0000-0000301A0000}"/>
    <cellStyle name="Comma 6 2 3 3 3 4 3" xfId="7094" xr:uid="{00000000-0005-0000-0000-0000311A0000}"/>
    <cellStyle name="Comma 6 2 3 3 3 5" xfId="7095" xr:uid="{00000000-0005-0000-0000-0000321A0000}"/>
    <cellStyle name="Comma 6 2 3 3 3 5 2" xfId="7096" xr:uid="{00000000-0005-0000-0000-0000331A0000}"/>
    <cellStyle name="Comma 6 2 3 3 3 6" xfId="7097" xr:uid="{00000000-0005-0000-0000-0000341A0000}"/>
    <cellStyle name="Comma 6 2 3 3 3 6 2" xfId="7098" xr:uid="{00000000-0005-0000-0000-0000351A0000}"/>
    <cellStyle name="Comma 6 2 3 3 3 7" xfId="7099" xr:uid="{00000000-0005-0000-0000-0000361A0000}"/>
    <cellStyle name="Comma 6 2 3 3 4" xfId="7100" xr:uid="{00000000-0005-0000-0000-0000371A0000}"/>
    <cellStyle name="Comma 6 2 3 3 4 2" xfId="7101" xr:uid="{00000000-0005-0000-0000-0000381A0000}"/>
    <cellStyle name="Comma 6 2 3 3 4 2 2" xfId="7102" xr:uid="{00000000-0005-0000-0000-0000391A0000}"/>
    <cellStyle name="Comma 6 2 3 3 4 2 2 2" xfId="7103" xr:uid="{00000000-0005-0000-0000-00003A1A0000}"/>
    <cellStyle name="Comma 6 2 3 3 4 2 2 2 2" xfId="7104" xr:uid="{00000000-0005-0000-0000-00003B1A0000}"/>
    <cellStyle name="Comma 6 2 3 3 4 2 2 3" xfId="7105" xr:uid="{00000000-0005-0000-0000-00003C1A0000}"/>
    <cellStyle name="Comma 6 2 3 3 4 2 3" xfId="7106" xr:uid="{00000000-0005-0000-0000-00003D1A0000}"/>
    <cellStyle name="Comma 6 2 3 3 4 2 3 2" xfId="7107" xr:uid="{00000000-0005-0000-0000-00003E1A0000}"/>
    <cellStyle name="Comma 6 2 3 3 4 2 3 2 2" xfId="7108" xr:uid="{00000000-0005-0000-0000-00003F1A0000}"/>
    <cellStyle name="Comma 6 2 3 3 4 2 3 3" xfId="7109" xr:uid="{00000000-0005-0000-0000-0000401A0000}"/>
    <cellStyle name="Comma 6 2 3 3 4 2 4" xfId="7110" xr:uid="{00000000-0005-0000-0000-0000411A0000}"/>
    <cellStyle name="Comma 6 2 3 3 4 2 4 2" xfId="7111" xr:uid="{00000000-0005-0000-0000-0000421A0000}"/>
    <cellStyle name="Comma 6 2 3 3 4 2 5" xfId="7112" xr:uid="{00000000-0005-0000-0000-0000431A0000}"/>
    <cellStyle name="Comma 6 2 3 3 4 2 5 2" xfId="7113" xr:uid="{00000000-0005-0000-0000-0000441A0000}"/>
    <cellStyle name="Comma 6 2 3 3 4 2 6" xfId="7114" xr:uid="{00000000-0005-0000-0000-0000451A0000}"/>
    <cellStyle name="Comma 6 2 3 3 4 3" xfId="7115" xr:uid="{00000000-0005-0000-0000-0000461A0000}"/>
    <cellStyle name="Comma 6 2 3 3 4 3 2" xfId="7116" xr:uid="{00000000-0005-0000-0000-0000471A0000}"/>
    <cellStyle name="Comma 6 2 3 3 4 3 2 2" xfId="7117" xr:uid="{00000000-0005-0000-0000-0000481A0000}"/>
    <cellStyle name="Comma 6 2 3 3 4 3 3" xfId="7118" xr:uid="{00000000-0005-0000-0000-0000491A0000}"/>
    <cellStyle name="Comma 6 2 3 3 4 4" xfId="7119" xr:uid="{00000000-0005-0000-0000-00004A1A0000}"/>
    <cellStyle name="Comma 6 2 3 3 4 4 2" xfId="7120" xr:uid="{00000000-0005-0000-0000-00004B1A0000}"/>
    <cellStyle name="Comma 6 2 3 3 4 4 2 2" xfId="7121" xr:uid="{00000000-0005-0000-0000-00004C1A0000}"/>
    <cellStyle name="Comma 6 2 3 3 4 4 3" xfId="7122" xr:uid="{00000000-0005-0000-0000-00004D1A0000}"/>
    <cellStyle name="Comma 6 2 3 3 4 5" xfId="7123" xr:uid="{00000000-0005-0000-0000-00004E1A0000}"/>
    <cellStyle name="Comma 6 2 3 3 4 5 2" xfId="7124" xr:uid="{00000000-0005-0000-0000-00004F1A0000}"/>
    <cellStyle name="Comma 6 2 3 3 4 6" xfId="7125" xr:uid="{00000000-0005-0000-0000-0000501A0000}"/>
    <cellStyle name="Comma 6 2 3 3 4 6 2" xfId="7126" xr:uid="{00000000-0005-0000-0000-0000511A0000}"/>
    <cellStyle name="Comma 6 2 3 3 4 7" xfId="7127" xr:uid="{00000000-0005-0000-0000-0000521A0000}"/>
    <cellStyle name="Comma 6 2 3 3 5" xfId="7128" xr:uid="{00000000-0005-0000-0000-0000531A0000}"/>
    <cellStyle name="Comma 6 2 3 3 5 2" xfId="7129" xr:uid="{00000000-0005-0000-0000-0000541A0000}"/>
    <cellStyle name="Comma 6 2 3 3 5 2 2" xfId="7130" xr:uid="{00000000-0005-0000-0000-0000551A0000}"/>
    <cellStyle name="Comma 6 2 3 3 5 2 2 2" xfId="7131" xr:uid="{00000000-0005-0000-0000-0000561A0000}"/>
    <cellStyle name="Comma 6 2 3 3 5 2 3" xfId="7132" xr:uid="{00000000-0005-0000-0000-0000571A0000}"/>
    <cellStyle name="Comma 6 2 3 3 5 3" xfId="7133" xr:uid="{00000000-0005-0000-0000-0000581A0000}"/>
    <cellStyle name="Comma 6 2 3 3 5 3 2" xfId="7134" xr:uid="{00000000-0005-0000-0000-0000591A0000}"/>
    <cellStyle name="Comma 6 2 3 3 5 3 2 2" xfId="7135" xr:uid="{00000000-0005-0000-0000-00005A1A0000}"/>
    <cellStyle name="Comma 6 2 3 3 5 3 3" xfId="7136" xr:uid="{00000000-0005-0000-0000-00005B1A0000}"/>
    <cellStyle name="Comma 6 2 3 3 5 4" xfId="7137" xr:uid="{00000000-0005-0000-0000-00005C1A0000}"/>
    <cellStyle name="Comma 6 2 3 3 5 4 2" xfId="7138" xr:uid="{00000000-0005-0000-0000-00005D1A0000}"/>
    <cellStyle name="Comma 6 2 3 3 5 5" xfId="7139" xr:uid="{00000000-0005-0000-0000-00005E1A0000}"/>
    <cellStyle name="Comma 6 2 3 3 5 5 2" xfId="7140" xr:uid="{00000000-0005-0000-0000-00005F1A0000}"/>
    <cellStyle name="Comma 6 2 3 3 5 6" xfId="7141" xr:uid="{00000000-0005-0000-0000-0000601A0000}"/>
    <cellStyle name="Comma 6 2 3 3 6" xfId="7142" xr:uid="{00000000-0005-0000-0000-0000611A0000}"/>
    <cellStyle name="Comma 6 2 3 3 6 2" xfId="7143" xr:uid="{00000000-0005-0000-0000-0000621A0000}"/>
    <cellStyle name="Comma 6 2 3 3 6 2 2" xfId="7144" xr:uid="{00000000-0005-0000-0000-0000631A0000}"/>
    <cellStyle name="Comma 6 2 3 3 6 3" xfId="7145" xr:uid="{00000000-0005-0000-0000-0000641A0000}"/>
    <cellStyle name="Comma 6 2 3 3 7" xfId="7146" xr:uid="{00000000-0005-0000-0000-0000651A0000}"/>
    <cellStyle name="Comma 6 2 3 3 7 2" xfId="7147" xr:uid="{00000000-0005-0000-0000-0000661A0000}"/>
    <cellStyle name="Comma 6 2 3 3 7 2 2" xfId="7148" xr:uid="{00000000-0005-0000-0000-0000671A0000}"/>
    <cellStyle name="Comma 6 2 3 3 7 3" xfId="7149" xr:uid="{00000000-0005-0000-0000-0000681A0000}"/>
    <cellStyle name="Comma 6 2 3 3 8" xfId="7150" xr:uid="{00000000-0005-0000-0000-0000691A0000}"/>
    <cellStyle name="Comma 6 2 3 3 8 2" xfId="7151" xr:uid="{00000000-0005-0000-0000-00006A1A0000}"/>
    <cellStyle name="Comma 6 2 3 3 9" xfId="7152" xr:uid="{00000000-0005-0000-0000-00006B1A0000}"/>
    <cellStyle name="Comma 6 2 3 3 9 2" xfId="7153" xr:uid="{00000000-0005-0000-0000-00006C1A0000}"/>
    <cellStyle name="Comma 6 2 3 4" xfId="7154" xr:uid="{00000000-0005-0000-0000-00006D1A0000}"/>
    <cellStyle name="Comma 6 2 3 4 2" xfId="7155" xr:uid="{00000000-0005-0000-0000-00006E1A0000}"/>
    <cellStyle name="Comma 6 2 3 4 2 2" xfId="7156" xr:uid="{00000000-0005-0000-0000-00006F1A0000}"/>
    <cellStyle name="Comma 6 2 3 4 2 2 2" xfId="7157" xr:uid="{00000000-0005-0000-0000-0000701A0000}"/>
    <cellStyle name="Comma 6 2 3 4 2 2 2 2" xfId="7158" xr:uid="{00000000-0005-0000-0000-0000711A0000}"/>
    <cellStyle name="Comma 6 2 3 4 2 2 2 2 2" xfId="7159" xr:uid="{00000000-0005-0000-0000-0000721A0000}"/>
    <cellStyle name="Comma 6 2 3 4 2 2 2 3" xfId="7160" xr:uid="{00000000-0005-0000-0000-0000731A0000}"/>
    <cellStyle name="Comma 6 2 3 4 2 2 3" xfId="7161" xr:uid="{00000000-0005-0000-0000-0000741A0000}"/>
    <cellStyle name="Comma 6 2 3 4 2 2 3 2" xfId="7162" xr:uid="{00000000-0005-0000-0000-0000751A0000}"/>
    <cellStyle name="Comma 6 2 3 4 2 2 3 2 2" xfId="7163" xr:uid="{00000000-0005-0000-0000-0000761A0000}"/>
    <cellStyle name="Comma 6 2 3 4 2 2 3 3" xfId="7164" xr:uid="{00000000-0005-0000-0000-0000771A0000}"/>
    <cellStyle name="Comma 6 2 3 4 2 2 4" xfId="7165" xr:uid="{00000000-0005-0000-0000-0000781A0000}"/>
    <cellStyle name="Comma 6 2 3 4 2 2 4 2" xfId="7166" xr:uid="{00000000-0005-0000-0000-0000791A0000}"/>
    <cellStyle name="Comma 6 2 3 4 2 2 5" xfId="7167" xr:uid="{00000000-0005-0000-0000-00007A1A0000}"/>
    <cellStyle name="Comma 6 2 3 4 2 2 5 2" xfId="7168" xr:uid="{00000000-0005-0000-0000-00007B1A0000}"/>
    <cellStyle name="Comma 6 2 3 4 2 2 6" xfId="7169" xr:uid="{00000000-0005-0000-0000-00007C1A0000}"/>
    <cellStyle name="Comma 6 2 3 4 2 3" xfId="7170" xr:uid="{00000000-0005-0000-0000-00007D1A0000}"/>
    <cellStyle name="Comma 6 2 3 4 2 3 2" xfId="7171" xr:uid="{00000000-0005-0000-0000-00007E1A0000}"/>
    <cellStyle name="Comma 6 2 3 4 2 3 2 2" xfId="7172" xr:uid="{00000000-0005-0000-0000-00007F1A0000}"/>
    <cellStyle name="Comma 6 2 3 4 2 3 3" xfId="7173" xr:uid="{00000000-0005-0000-0000-0000801A0000}"/>
    <cellStyle name="Comma 6 2 3 4 2 4" xfId="7174" xr:uid="{00000000-0005-0000-0000-0000811A0000}"/>
    <cellStyle name="Comma 6 2 3 4 2 4 2" xfId="7175" xr:uid="{00000000-0005-0000-0000-0000821A0000}"/>
    <cellStyle name="Comma 6 2 3 4 2 4 2 2" xfId="7176" xr:uid="{00000000-0005-0000-0000-0000831A0000}"/>
    <cellStyle name="Comma 6 2 3 4 2 4 3" xfId="7177" xr:uid="{00000000-0005-0000-0000-0000841A0000}"/>
    <cellStyle name="Comma 6 2 3 4 2 5" xfId="7178" xr:uid="{00000000-0005-0000-0000-0000851A0000}"/>
    <cellStyle name="Comma 6 2 3 4 2 5 2" xfId="7179" xr:uid="{00000000-0005-0000-0000-0000861A0000}"/>
    <cellStyle name="Comma 6 2 3 4 2 6" xfId="7180" xr:uid="{00000000-0005-0000-0000-0000871A0000}"/>
    <cellStyle name="Comma 6 2 3 4 2 6 2" xfId="7181" xr:uid="{00000000-0005-0000-0000-0000881A0000}"/>
    <cellStyle name="Comma 6 2 3 4 2 7" xfId="7182" xr:uid="{00000000-0005-0000-0000-0000891A0000}"/>
    <cellStyle name="Comma 6 2 3 4 3" xfId="7183" xr:uid="{00000000-0005-0000-0000-00008A1A0000}"/>
    <cellStyle name="Comma 6 2 3 4 3 2" xfId="7184" xr:uid="{00000000-0005-0000-0000-00008B1A0000}"/>
    <cellStyle name="Comma 6 2 3 4 3 2 2" xfId="7185" xr:uid="{00000000-0005-0000-0000-00008C1A0000}"/>
    <cellStyle name="Comma 6 2 3 4 3 2 2 2" xfId="7186" xr:uid="{00000000-0005-0000-0000-00008D1A0000}"/>
    <cellStyle name="Comma 6 2 3 4 3 2 3" xfId="7187" xr:uid="{00000000-0005-0000-0000-00008E1A0000}"/>
    <cellStyle name="Comma 6 2 3 4 3 3" xfId="7188" xr:uid="{00000000-0005-0000-0000-00008F1A0000}"/>
    <cellStyle name="Comma 6 2 3 4 3 3 2" xfId="7189" xr:uid="{00000000-0005-0000-0000-0000901A0000}"/>
    <cellStyle name="Comma 6 2 3 4 3 3 2 2" xfId="7190" xr:uid="{00000000-0005-0000-0000-0000911A0000}"/>
    <cellStyle name="Comma 6 2 3 4 3 3 3" xfId="7191" xr:uid="{00000000-0005-0000-0000-0000921A0000}"/>
    <cellStyle name="Comma 6 2 3 4 3 4" xfId="7192" xr:uid="{00000000-0005-0000-0000-0000931A0000}"/>
    <cellStyle name="Comma 6 2 3 4 3 4 2" xfId="7193" xr:uid="{00000000-0005-0000-0000-0000941A0000}"/>
    <cellStyle name="Comma 6 2 3 4 3 5" xfId="7194" xr:uid="{00000000-0005-0000-0000-0000951A0000}"/>
    <cellStyle name="Comma 6 2 3 4 3 5 2" xfId="7195" xr:uid="{00000000-0005-0000-0000-0000961A0000}"/>
    <cellStyle name="Comma 6 2 3 4 3 6" xfId="7196" xr:uid="{00000000-0005-0000-0000-0000971A0000}"/>
    <cellStyle name="Comma 6 2 3 4 4" xfId="7197" xr:uid="{00000000-0005-0000-0000-0000981A0000}"/>
    <cellStyle name="Comma 6 2 3 4 4 2" xfId="7198" xr:uid="{00000000-0005-0000-0000-0000991A0000}"/>
    <cellStyle name="Comma 6 2 3 4 4 2 2" xfId="7199" xr:uid="{00000000-0005-0000-0000-00009A1A0000}"/>
    <cellStyle name="Comma 6 2 3 4 4 3" xfId="7200" xr:uid="{00000000-0005-0000-0000-00009B1A0000}"/>
    <cellStyle name="Comma 6 2 3 4 5" xfId="7201" xr:uid="{00000000-0005-0000-0000-00009C1A0000}"/>
    <cellStyle name="Comma 6 2 3 4 5 2" xfId="7202" xr:uid="{00000000-0005-0000-0000-00009D1A0000}"/>
    <cellStyle name="Comma 6 2 3 4 5 2 2" xfId="7203" xr:uid="{00000000-0005-0000-0000-00009E1A0000}"/>
    <cellStyle name="Comma 6 2 3 4 5 3" xfId="7204" xr:uid="{00000000-0005-0000-0000-00009F1A0000}"/>
    <cellStyle name="Comma 6 2 3 4 6" xfId="7205" xr:uid="{00000000-0005-0000-0000-0000A01A0000}"/>
    <cellStyle name="Comma 6 2 3 4 6 2" xfId="7206" xr:uid="{00000000-0005-0000-0000-0000A11A0000}"/>
    <cellStyle name="Comma 6 2 3 4 7" xfId="7207" xr:uid="{00000000-0005-0000-0000-0000A21A0000}"/>
    <cellStyle name="Comma 6 2 3 4 7 2" xfId="7208" xr:uid="{00000000-0005-0000-0000-0000A31A0000}"/>
    <cellStyle name="Comma 6 2 3 4 8" xfId="7209" xr:uid="{00000000-0005-0000-0000-0000A41A0000}"/>
    <cellStyle name="Comma 6 2 3 5" xfId="7210" xr:uid="{00000000-0005-0000-0000-0000A51A0000}"/>
    <cellStyle name="Comma 6 2 3 5 2" xfId="7211" xr:uid="{00000000-0005-0000-0000-0000A61A0000}"/>
    <cellStyle name="Comma 6 2 3 5 2 2" xfId="7212" xr:uid="{00000000-0005-0000-0000-0000A71A0000}"/>
    <cellStyle name="Comma 6 2 3 5 2 2 2" xfId="7213" xr:uid="{00000000-0005-0000-0000-0000A81A0000}"/>
    <cellStyle name="Comma 6 2 3 5 2 2 2 2" xfId="7214" xr:uid="{00000000-0005-0000-0000-0000A91A0000}"/>
    <cellStyle name="Comma 6 2 3 5 2 2 3" xfId="7215" xr:uid="{00000000-0005-0000-0000-0000AA1A0000}"/>
    <cellStyle name="Comma 6 2 3 5 2 3" xfId="7216" xr:uid="{00000000-0005-0000-0000-0000AB1A0000}"/>
    <cellStyle name="Comma 6 2 3 5 2 3 2" xfId="7217" xr:uid="{00000000-0005-0000-0000-0000AC1A0000}"/>
    <cellStyle name="Comma 6 2 3 5 2 3 2 2" xfId="7218" xr:uid="{00000000-0005-0000-0000-0000AD1A0000}"/>
    <cellStyle name="Comma 6 2 3 5 2 3 3" xfId="7219" xr:uid="{00000000-0005-0000-0000-0000AE1A0000}"/>
    <cellStyle name="Comma 6 2 3 5 2 4" xfId="7220" xr:uid="{00000000-0005-0000-0000-0000AF1A0000}"/>
    <cellStyle name="Comma 6 2 3 5 2 4 2" xfId="7221" xr:uid="{00000000-0005-0000-0000-0000B01A0000}"/>
    <cellStyle name="Comma 6 2 3 5 2 5" xfId="7222" xr:uid="{00000000-0005-0000-0000-0000B11A0000}"/>
    <cellStyle name="Comma 6 2 3 5 2 5 2" xfId="7223" xr:uid="{00000000-0005-0000-0000-0000B21A0000}"/>
    <cellStyle name="Comma 6 2 3 5 2 6" xfId="7224" xr:uid="{00000000-0005-0000-0000-0000B31A0000}"/>
    <cellStyle name="Comma 6 2 3 5 3" xfId="7225" xr:uid="{00000000-0005-0000-0000-0000B41A0000}"/>
    <cellStyle name="Comma 6 2 3 5 3 2" xfId="7226" xr:uid="{00000000-0005-0000-0000-0000B51A0000}"/>
    <cellStyle name="Comma 6 2 3 5 3 2 2" xfId="7227" xr:uid="{00000000-0005-0000-0000-0000B61A0000}"/>
    <cellStyle name="Comma 6 2 3 5 3 3" xfId="7228" xr:uid="{00000000-0005-0000-0000-0000B71A0000}"/>
    <cellStyle name="Comma 6 2 3 5 4" xfId="7229" xr:uid="{00000000-0005-0000-0000-0000B81A0000}"/>
    <cellStyle name="Comma 6 2 3 5 4 2" xfId="7230" xr:uid="{00000000-0005-0000-0000-0000B91A0000}"/>
    <cellStyle name="Comma 6 2 3 5 4 2 2" xfId="7231" xr:uid="{00000000-0005-0000-0000-0000BA1A0000}"/>
    <cellStyle name="Comma 6 2 3 5 4 3" xfId="7232" xr:uid="{00000000-0005-0000-0000-0000BB1A0000}"/>
    <cellStyle name="Comma 6 2 3 5 5" xfId="7233" xr:uid="{00000000-0005-0000-0000-0000BC1A0000}"/>
    <cellStyle name="Comma 6 2 3 5 5 2" xfId="7234" xr:uid="{00000000-0005-0000-0000-0000BD1A0000}"/>
    <cellStyle name="Comma 6 2 3 5 6" xfId="7235" xr:uid="{00000000-0005-0000-0000-0000BE1A0000}"/>
    <cellStyle name="Comma 6 2 3 5 6 2" xfId="7236" xr:uid="{00000000-0005-0000-0000-0000BF1A0000}"/>
    <cellStyle name="Comma 6 2 3 5 7" xfId="7237" xr:uid="{00000000-0005-0000-0000-0000C01A0000}"/>
    <cellStyle name="Comma 6 2 3 6" xfId="7238" xr:uid="{00000000-0005-0000-0000-0000C11A0000}"/>
    <cellStyle name="Comma 6 2 3 6 2" xfId="7239" xr:uid="{00000000-0005-0000-0000-0000C21A0000}"/>
    <cellStyle name="Comma 6 2 3 6 2 2" xfId="7240" xr:uid="{00000000-0005-0000-0000-0000C31A0000}"/>
    <cellStyle name="Comma 6 2 3 6 2 2 2" xfId="7241" xr:uid="{00000000-0005-0000-0000-0000C41A0000}"/>
    <cellStyle name="Comma 6 2 3 6 2 2 2 2" xfId="7242" xr:uid="{00000000-0005-0000-0000-0000C51A0000}"/>
    <cellStyle name="Comma 6 2 3 6 2 2 3" xfId="7243" xr:uid="{00000000-0005-0000-0000-0000C61A0000}"/>
    <cellStyle name="Comma 6 2 3 6 2 3" xfId="7244" xr:uid="{00000000-0005-0000-0000-0000C71A0000}"/>
    <cellStyle name="Comma 6 2 3 6 2 3 2" xfId="7245" xr:uid="{00000000-0005-0000-0000-0000C81A0000}"/>
    <cellStyle name="Comma 6 2 3 6 2 3 2 2" xfId="7246" xr:uid="{00000000-0005-0000-0000-0000C91A0000}"/>
    <cellStyle name="Comma 6 2 3 6 2 3 3" xfId="7247" xr:uid="{00000000-0005-0000-0000-0000CA1A0000}"/>
    <cellStyle name="Comma 6 2 3 6 2 4" xfId="7248" xr:uid="{00000000-0005-0000-0000-0000CB1A0000}"/>
    <cellStyle name="Comma 6 2 3 6 2 4 2" xfId="7249" xr:uid="{00000000-0005-0000-0000-0000CC1A0000}"/>
    <cellStyle name="Comma 6 2 3 6 2 5" xfId="7250" xr:uid="{00000000-0005-0000-0000-0000CD1A0000}"/>
    <cellStyle name="Comma 6 2 3 6 2 5 2" xfId="7251" xr:uid="{00000000-0005-0000-0000-0000CE1A0000}"/>
    <cellStyle name="Comma 6 2 3 6 2 6" xfId="7252" xr:uid="{00000000-0005-0000-0000-0000CF1A0000}"/>
    <cellStyle name="Comma 6 2 3 6 3" xfId="7253" xr:uid="{00000000-0005-0000-0000-0000D01A0000}"/>
    <cellStyle name="Comma 6 2 3 6 3 2" xfId="7254" xr:uid="{00000000-0005-0000-0000-0000D11A0000}"/>
    <cellStyle name="Comma 6 2 3 6 3 2 2" xfId="7255" xr:uid="{00000000-0005-0000-0000-0000D21A0000}"/>
    <cellStyle name="Comma 6 2 3 6 3 3" xfId="7256" xr:uid="{00000000-0005-0000-0000-0000D31A0000}"/>
    <cellStyle name="Comma 6 2 3 6 4" xfId="7257" xr:uid="{00000000-0005-0000-0000-0000D41A0000}"/>
    <cellStyle name="Comma 6 2 3 6 4 2" xfId="7258" xr:uid="{00000000-0005-0000-0000-0000D51A0000}"/>
    <cellStyle name="Comma 6 2 3 6 4 2 2" xfId="7259" xr:uid="{00000000-0005-0000-0000-0000D61A0000}"/>
    <cellStyle name="Comma 6 2 3 6 4 3" xfId="7260" xr:uid="{00000000-0005-0000-0000-0000D71A0000}"/>
    <cellStyle name="Comma 6 2 3 6 5" xfId="7261" xr:uid="{00000000-0005-0000-0000-0000D81A0000}"/>
    <cellStyle name="Comma 6 2 3 6 5 2" xfId="7262" xr:uid="{00000000-0005-0000-0000-0000D91A0000}"/>
    <cellStyle name="Comma 6 2 3 6 6" xfId="7263" xr:uid="{00000000-0005-0000-0000-0000DA1A0000}"/>
    <cellStyle name="Comma 6 2 3 6 6 2" xfId="7264" xr:uid="{00000000-0005-0000-0000-0000DB1A0000}"/>
    <cellStyle name="Comma 6 2 3 6 7" xfId="7265" xr:uid="{00000000-0005-0000-0000-0000DC1A0000}"/>
    <cellStyle name="Comma 6 2 3 7" xfId="7266" xr:uid="{00000000-0005-0000-0000-0000DD1A0000}"/>
    <cellStyle name="Comma 6 2 3 7 2" xfId="7267" xr:uid="{00000000-0005-0000-0000-0000DE1A0000}"/>
    <cellStyle name="Comma 6 2 3 7 2 2" xfId="7268" xr:uid="{00000000-0005-0000-0000-0000DF1A0000}"/>
    <cellStyle name="Comma 6 2 3 7 2 2 2" xfId="7269" xr:uid="{00000000-0005-0000-0000-0000E01A0000}"/>
    <cellStyle name="Comma 6 2 3 7 2 3" xfId="7270" xr:uid="{00000000-0005-0000-0000-0000E11A0000}"/>
    <cellStyle name="Comma 6 2 3 7 3" xfId="7271" xr:uid="{00000000-0005-0000-0000-0000E21A0000}"/>
    <cellStyle name="Comma 6 2 3 7 3 2" xfId="7272" xr:uid="{00000000-0005-0000-0000-0000E31A0000}"/>
    <cellStyle name="Comma 6 2 3 7 3 2 2" xfId="7273" xr:uid="{00000000-0005-0000-0000-0000E41A0000}"/>
    <cellStyle name="Comma 6 2 3 7 3 3" xfId="7274" xr:uid="{00000000-0005-0000-0000-0000E51A0000}"/>
    <cellStyle name="Comma 6 2 3 7 4" xfId="7275" xr:uid="{00000000-0005-0000-0000-0000E61A0000}"/>
    <cellStyle name="Comma 6 2 3 7 4 2" xfId="7276" xr:uid="{00000000-0005-0000-0000-0000E71A0000}"/>
    <cellStyle name="Comma 6 2 3 7 5" xfId="7277" xr:uid="{00000000-0005-0000-0000-0000E81A0000}"/>
    <cellStyle name="Comma 6 2 3 7 5 2" xfId="7278" xr:uid="{00000000-0005-0000-0000-0000E91A0000}"/>
    <cellStyle name="Comma 6 2 3 7 6" xfId="7279" xr:uid="{00000000-0005-0000-0000-0000EA1A0000}"/>
    <cellStyle name="Comma 6 2 3 8" xfId="7280" xr:uid="{00000000-0005-0000-0000-0000EB1A0000}"/>
    <cellStyle name="Comma 6 2 3 8 2" xfId="7281" xr:uid="{00000000-0005-0000-0000-0000EC1A0000}"/>
    <cellStyle name="Comma 6 2 3 8 2 2" xfId="7282" xr:uid="{00000000-0005-0000-0000-0000ED1A0000}"/>
    <cellStyle name="Comma 6 2 3 8 3" xfId="7283" xr:uid="{00000000-0005-0000-0000-0000EE1A0000}"/>
    <cellStyle name="Comma 6 2 3 9" xfId="7284" xr:uid="{00000000-0005-0000-0000-0000EF1A0000}"/>
    <cellStyle name="Comma 6 2 3 9 2" xfId="7285" xr:uid="{00000000-0005-0000-0000-0000F01A0000}"/>
    <cellStyle name="Comma 6 2 3 9 2 2" xfId="7286" xr:uid="{00000000-0005-0000-0000-0000F11A0000}"/>
    <cellStyle name="Comma 6 2 3 9 3" xfId="7287" xr:uid="{00000000-0005-0000-0000-0000F21A0000}"/>
    <cellStyle name="Comma 6 2 4" xfId="7288" xr:uid="{00000000-0005-0000-0000-0000F31A0000}"/>
    <cellStyle name="Comma 6 2 4 10" xfId="7289" xr:uid="{00000000-0005-0000-0000-0000F41A0000}"/>
    <cellStyle name="Comma 6 2 4 10 2" xfId="7290" xr:uid="{00000000-0005-0000-0000-0000F51A0000}"/>
    <cellStyle name="Comma 6 2 4 11" xfId="7291" xr:uid="{00000000-0005-0000-0000-0000F61A0000}"/>
    <cellStyle name="Comma 6 2 4 2" xfId="7292" xr:uid="{00000000-0005-0000-0000-0000F71A0000}"/>
    <cellStyle name="Comma 6 2 4 2 10" xfId="7293" xr:uid="{00000000-0005-0000-0000-0000F81A0000}"/>
    <cellStyle name="Comma 6 2 4 2 2" xfId="7294" xr:uid="{00000000-0005-0000-0000-0000F91A0000}"/>
    <cellStyle name="Comma 6 2 4 2 2 2" xfId="7295" xr:uid="{00000000-0005-0000-0000-0000FA1A0000}"/>
    <cellStyle name="Comma 6 2 4 2 2 2 2" xfId="7296" xr:uid="{00000000-0005-0000-0000-0000FB1A0000}"/>
    <cellStyle name="Comma 6 2 4 2 2 2 2 2" xfId="7297" xr:uid="{00000000-0005-0000-0000-0000FC1A0000}"/>
    <cellStyle name="Comma 6 2 4 2 2 2 2 2 2" xfId="7298" xr:uid="{00000000-0005-0000-0000-0000FD1A0000}"/>
    <cellStyle name="Comma 6 2 4 2 2 2 2 2 2 2" xfId="7299" xr:uid="{00000000-0005-0000-0000-0000FE1A0000}"/>
    <cellStyle name="Comma 6 2 4 2 2 2 2 2 3" xfId="7300" xr:uid="{00000000-0005-0000-0000-0000FF1A0000}"/>
    <cellStyle name="Comma 6 2 4 2 2 2 2 3" xfId="7301" xr:uid="{00000000-0005-0000-0000-0000001B0000}"/>
    <cellStyle name="Comma 6 2 4 2 2 2 2 3 2" xfId="7302" xr:uid="{00000000-0005-0000-0000-0000011B0000}"/>
    <cellStyle name="Comma 6 2 4 2 2 2 2 3 2 2" xfId="7303" xr:uid="{00000000-0005-0000-0000-0000021B0000}"/>
    <cellStyle name="Comma 6 2 4 2 2 2 2 3 3" xfId="7304" xr:uid="{00000000-0005-0000-0000-0000031B0000}"/>
    <cellStyle name="Comma 6 2 4 2 2 2 2 4" xfId="7305" xr:uid="{00000000-0005-0000-0000-0000041B0000}"/>
    <cellStyle name="Comma 6 2 4 2 2 2 2 4 2" xfId="7306" xr:uid="{00000000-0005-0000-0000-0000051B0000}"/>
    <cellStyle name="Comma 6 2 4 2 2 2 2 5" xfId="7307" xr:uid="{00000000-0005-0000-0000-0000061B0000}"/>
    <cellStyle name="Comma 6 2 4 2 2 2 2 5 2" xfId="7308" xr:uid="{00000000-0005-0000-0000-0000071B0000}"/>
    <cellStyle name="Comma 6 2 4 2 2 2 2 6" xfId="7309" xr:uid="{00000000-0005-0000-0000-0000081B0000}"/>
    <cellStyle name="Comma 6 2 4 2 2 2 3" xfId="7310" xr:uid="{00000000-0005-0000-0000-0000091B0000}"/>
    <cellStyle name="Comma 6 2 4 2 2 2 3 2" xfId="7311" xr:uid="{00000000-0005-0000-0000-00000A1B0000}"/>
    <cellStyle name="Comma 6 2 4 2 2 2 3 2 2" xfId="7312" xr:uid="{00000000-0005-0000-0000-00000B1B0000}"/>
    <cellStyle name="Comma 6 2 4 2 2 2 3 3" xfId="7313" xr:uid="{00000000-0005-0000-0000-00000C1B0000}"/>
    <cellStyle name="Comma 6 2 4 2 2 2 4" xfId="7314" xr:uid="{00000000-0005-0000-0000-00000D1B0000}"/>
    <cellStyle name="Comma 6 2 4 2 2 2 4 2" xfId="7315" xr:uid="{00000000-0005-0000-0000-00000E1B0000}"/>
    <cellStyle name="Comma 6 2 4 2 2 2 4 2 2" xfId="7316" xr:uid="{00000000-0005-0000-0000-00000F1B0000}"/>
    <cellStyle name="Comma 6 2 4 2 2 2 4 3" xfId="7317" xr:uid="{00000000-0005-0000-0000-0000101B0000}"/>
    <cellStyle name="Comma 6 2 4 2 2 2 5" xfId="7318" xr:uid="{00000000-0005-0000-0000-0000111B0000}"/>
    <cellStyle name="Comma 6 2 4 2 2 2 5 2" xfId="7319" xr:uid="{00000000-0005-0000-0000-0000121B0000}"/>
    <cellStyle name="Comma 6 2 4 2 2 2 6" xfId="7320" xr:uid="{00000000-0005-0000-0000-0000131B0000}"/>
    <cellStyle name="Comma 6 2 4 2 2 2 6 2" xfId="7321" xr:uid="{00000000-0005-0000-0000-0000141B0000}"/>
    <cellStyle name="Comma 6 2 4 2 2 2 7" xfId="7322" xr:uid="{00000000-0005-0000-0000-0000151B0000}"/>
    <cellStyle name="Comma 6 2 4 2 2 3" xfId="7323" xr:uid="{00000000-0005-0000-0000-0000161B0000}"/>
    <cellStyle name="Comma 6 2 4 2 2 3 2" xfId="7324" xr:uid="{00000000-0005-0000-0000-0000171B0000}"/>
    <cellStyle name="Comma 6 2 4 2 2 3 2 2" xfId="7325" xr:uid="{00000000-0005-0000-0000-0000181B0000}"/>
    <cellStyle name="Comma 6 2 4 2 2 3 2 2 2" xfId="7326" xr:uid="{00000000-0005-0000-0000-0000191B0000}"/>
    <cellStyle name="Comma 6 2 4 2 2 3 2 3" xfId="7327" xr:uid="{00000000-0005-0000-0000-00001A1B0000}"/>
    <cellStyle name="Comma 6 2 4 2 2 3 3" xfId="7328" xr:uid="{00000000-0005-0000-0000-00001B1B0000}"/>
    <cellStyle name="Comma 6 2 4 2 2 3 3 2" xfId="7329" xr:uid="{00000000-0005-0000-0000-00001C1B0000}"/>
    <cellStyle name="Comma 6 2 4 2 2 3 3 2 2" xfId="7330" xr:uid="{00000000-0005-0000-0000-00001D1B0000}"/>
    <cellStyle name="Comma 6 2 4 2 2 3 3 3" xfId="7331" xr:uid="{00000000-0005-0000-0000-00001E1B0000}"/>
    <cellStyle name="Comma 6 2 4 2 2 3 4" xfId="7332" xr:uid="{00000000-0005-0000-0000-00001F1B0000}"/>
    <cellStyle name="Comma 6 2 4 2 2 3 4 2" xfId="7333" xr:uid="{00000000-0005-0000-0000-0000201B0000}"/>
    <cellStyle name="Comma 6 2 4 2 2 3 5" xfId="7334" xr:uid="{00000000-0005-0000-0000-0000211B0000}"/>
    <cellStyle name="Comma 6 2 4 2 2 3 5 2" xfId="7335" xr:uid="{00000000-0005-0000-0000-0000221B0000}"/>
    <cellStyle name="Comma 6 2 4 2 2 3 6" xfId="7336" xr:uid="{00000000-0005-0000-0000-0000231B0000}"/>
    <cellStyle name="Comma 6 2 4 2 2 4" xfId="7337" xr:uid="{00000000-0005-0000-0000-0000241B0000}"/>
    <cellStyle name="Comma 6 2 4 2 2 4 2" xfId="7338" xr:uid="{00000000-0005-0000-0000-0000251B0000}"/>
    <cellStyle name="Comma 6 2 4 2 2 4 2 2" xfId="7339" xr:uid="{00000000-0005-0000-0000-0000261B0000}"/>
    <cellStyle name="Comma 6 2 4 2 2 4 3" xfId="7340" xr:uid="{00000000-0005-0000-0000-0000271B0000}"/>
    <cellStyle name="Comma 6 2 4 2 2 5" xfId="7341" xr:uid="{00000000-0005-0000-0000-0000281B0000}"/>
    <cellStyle name="Comma 6 2 4 2 2 5 2" xfId="7342" xr:uid="{00000000-0005-0000-0000-0000291B0000}"/>
    <cellStyle name="Comma 6 2 4 2 2 5 2 2" xfId="7343" xr:uid="{00000000-0005-0000-0000-00002A1B0000}"/>
    <cellStyle name="Comma 6 2 4 2 2 5 3" xfId="7344" xr:uid="{00000000-0005-0000-0000-00002B1B0000}"/>
    <cellStyle name="Comma 6 2 4 2 2 6" xfId="7345" xr:uid="{00000000-0005-0000-0000-00002C1B0000}"/>
    <cellStyle name="Comma 6 2 4 2 2 6 2" xfId="7346" xr:uid="{00000000-0005-0000-0000-00002D1B0000}"/>
    <cellStyle name="Comma 6 2 4 2 2 7" xfId="7347" xr:uid="{00000000-0005-0000-0000-00002E1B0000}"/>
    <cellStyle name="Comma 6 2 4 2 2 7 2" xfId="7348" xr:uid="{00000000-0005-0000-0000-00002F1B0000}"/>
    <cellStyle name="Comma 6 2 4 2 2 8" xfId="7349" xr:uid="{00000000-0005-0000-0000-0000301B0000}"/>
    <cellStyle name="Comma 6 2 4 2 3" xfId="7350" xr:uid="{00000000-0005-0000-0000-0000311B0000}"/>
    <cellStyle name="Comma 6 2 4 2 3 2" xfId="7351" xr:uid="{00000000-0005-0000-0000-0000321B0000}"/>
    <cellStyle name="Comma 6 2 4 2 3 2 2" xfId="7352" xr:uid="{00000000-0005-0000-0000-0000331B0000}"/>
    <cellStyle name="Comma 6 2 4 2 3 2 2 2" xfId="7353" xr:uid="{00000000-0005-0000-0000-0000341B0000}"/>
    <cellStyle name="Comma 6 2 4 2 3 2 2 2 2" xfId="7354" xr:uid="{00000000-0005-0000-0000-0000351B0000}"/>
    <cellStyle name="Comma 6 2 4 2 3 2 2 3" xfId="7355" xr:uid="{00000000-0005-0000-0000-0000361B0000}"/>
    <cellStyle name="Comma 6 2 4 2 3 2 3" xfId="7356" xr:uid="{00000000-0005-0000-0000-0000371B0000}"/>
    <cellStyle name="Comma 6 2 4 2 3 2 3 2" xfId="7357" xr:uid="{00000000-0005-0000-0000-0000381B0000}"/>
    <cellStyle name="Comma 6 2 4 2 3 2 3 2 2" xfId="7358" xr:uid="{00000000-0005-0000-0000-0000391B0000}"/>
    <cellStyle name="Comma 6 2 4 2 3 2 3 3" xfId="7359" xr:uid="{00000000-0005-0000-0000-00003A1B0000}"/>
    <cellStyle name="Comma 6 2 4 2 3 2 4" xfId="7360" xr:uid="{00000000-0005-0000-0000-00003B1B0000}"/>
    <cellStyle name="Comma 6 2 4 2 3 2 4 2" xfId="7361" xr:uid="{00000000-0005-0000-0000-00003C1B0000}"/>
    <cellStyle name="Comma 6 2 4 2 3 2 5" xfId="7362" xr:uid="{00000000-0005-0000-0000-00003D1B0000}"/>
    <cellStyle name="Comma 6 2 4 2 3 2 5 2" xfId="7363" xr:uid="{00000000-0005-0000-0000-00003E1B0000}"/>
    <cellStyle name="Comma 6 2 4 2 3 2 6" xfId="7364" xr:uid="{00000000-0005-0000-0000-00003F1B0000}"/>
    <cellStyle name="Comma 6 2 4 2 3 3" xfId="7365" xr:uid="{00000000-0005-0000-0000-0000401B0000}"/>
    <cellStyle name="Comma 6 2 4 2 3 3 2" xfId="7366" xr:uid="{00000000-0005-0000-0000-0000411B0000}"/>
    <cellStyle name="Comma 6 2 4 2 3 3 2 2" xfId="7367" xr:uid="{00000000-0005-0000-0000-0000421B0000}"/>
    <cellStyle name="Comma 6 2 4 2 3 3 3" xfId="7368" xr:uid="{00000000-0005-0000-0000-0000431B0000}"/>
    <cellStyle name="Comma 6 2 4 2 3 4" xfId="7369" xr:uid="{00000000-0005-0000-0000-0000441B0000}"/>
    <cellStyle name="Comma 6 2 4 2 3 4 2" xfId="7370" xr:uid="{00000000-0005-0000-0000-0000451B0000}"/>
    <cellStyle name="Comma 6 2 4 2 3 4 2 2" xfId="7371" xr:uid="{00000000-0005-0000-0000-0000461B0000}"/>
    <cellStyle name="Comma 6 2 4 2 3 4 3" xfId="7372" xr:uid="{00000000-0005-0000-0000-0000471B0000}"/>
    <cellStyle name="Comma 6 2 4 2 3 5" xfId="7373" xr:uid="{00000000-0005-0000-0000-0000481B0000}"/>
    <cellStyle name="Comma 6 2 4 2 3 5 2" xfId="7374" xr:uid="{00000000-0005-0000-0000-0000491B0000}"/>
    <cellStyle name="Comma 6 2 4 2 3 6" xfId="7375" xr:uid="{00000000-0005-0000-0000-00004A1B0000}"/>
    <cellStyle name="Comma 6 2 4 2 3 6 2" xfId="7376" xr:uid="{00000000-0005-0000-0000-00004B1B0000}"/>
    <cellStyle name="Comma 6 2 4 2 3 7" xfId="7377" xr:uid="{00000000-0005-0000-0000-00004C1B0000}"/>
    <cellStyle name="Comma 6 2 4 2 4" xfId="7378" xr:uid="{00000000-0005-0000-0000-00004D1B0000}"/>
    <cellStyle name="Comma 6 2 4 2 4 2" xfId="7379" xr:uid="{00000000-0005-0000-0000-00004E1B0000}"/>
    <cellStyle name="Comma 6 2 4 2 4 2 2" xfId="7380" xr:uid="{00000000-0005-0000-0000-00004F1B0000}"/>
    <cellStyle name="Comma 6 2 4 2 4 2 2 2" xfId="7381" xr:uid="{00000000-0005-0000-0000-0000501B0000}"/>
    <cellStyle name="Comma 6 2 4 2 4 2 2 2 2" xfId="7382" xr:uid="{00000000-0005-0000-0000-0000511B0000}"/>
    <cellStyle name="Comma 6 2 4 2 4 2 2 3" xfId="7383" xr:uid="{00000000-0005-0000-0000-0000521B0000}"/>
    <cellStyle name="Comma 6 2 4 2 4 2 3" xfId="7384" xr:uid="{00000000-0005-0000-0000-0000531B0000}"/>
    <cellStyle name="Comma 6 2 4 2 4 2 3 2" xfId="7385" xr:uid="{00000000-0005-0000-0000-0000541B0000}"/>
    <cellStyle name="Comma 6 2 4 2 4 2 3 2 2" xfId="7386" xr:uid="{00000000-0005-0000-0000-0000551B0000}"/>
    <cellStyle name="Comma 6 2 4 2 4 2 3 3" xfId="7387" xr:uid="{00000000-0005-0000-0000-0000561B0000}"/>
    <cellStyle name="Comma 6 2 4 2 4 2 4" xfId="7388" xr:uid="{00000000-0005-0000-0000-0000571B0000}"/>
    <cellStyle name="Comma 6 2 4 2 4 2 4 2" xfId="7389" xr:uid="{00000000-0005-0000-0000-0000581B0000}"/>
    <cellStyle name="Comma 6 2 4 2 4 2 5" xfId="7390" xr:uid="{00000000-0005-0000-0000-0000591B0000}"/>
    <cellStyle name="Comma 6 2 4 2 4 2 5 2" xfId="7391" xr:uid="{00000000-0005-0000-0000-00005A1B0000}"/>
    <cellStyle name="Comma 6 2 4 2 4 2 6" xfId="7392" xr:uid="{00000000-0005-0000-0000-00005B1B0000}"/>
    <cellStyle name="Comma 6 2 4 2 4 3" xfId="7393" xr:uid="{00000000-0005-0000-0000-00005C1B0000}"/>
    <cellStyle name="Comma 6 2 4 2 4 3 2" xfId="7394" xr:uid="{00000000-0005-0000-0000-00005D1B0000}"/>
    <cellStyle name="Comma 6 2 4 2 4 3 2 2" xfId="7395" xr:uid="{00000000-0005-0000-0000-00005E1B0000}"/>
    <cellStyle name="Comma 6 2 4 2 4 3 3" xfId="7396" xr:uid="{00000000-0005-0000-0000-00005F1B0000}"/>
    <cellStyle name="Comma 6 2 4 2 4 4" xfId="7397" xr:uid="{00000000-0005-0000-0000-0000601B0000}"/>
    <cellStyle name="Comma 6 2 4 2 4 4 2" xfId="7398" xr:uid="{00000000-0005-0000-0000-0000611B0000}"/>
    <cellStyle name="Comma 6 2 4 2 4 4 2 2" xfId="7399" xr:uid="{00000000-0005-0000-0000-0000621B0000}"/>
    <cellStyle name="Comma 6 2 4 2 4 4 3" xfId="7400" xr:uid="{00000000-0005-0000-0000-0000631B0000}"/>
    <cellStyle name="Comma 6 2 4 2 4 5" xfId="7401" xr:uid="{00000000-0005-0000-0000-0000641B0000}"/>
    <cellStyle name="Comma 6 2 4 2 4 5 2" xfId="7402" xr:uid="{00000000-0005-0000-0000-0000651B0000}"/>
    <cellStyle name="Comma 6 2 4 2 4 6" xfId="7403" xr:uid="{00000000-0005-0000-0000-0000661B0000}"/>
    <cellStyle name="Comma 6 2 4 2 4 6 2" xfId="7404" xr:uid="{00000000-0005-0000-0000-0000671B0000}"/>
    <cellStyle name="Comma 6 2 4 2 4 7" xfId="7405" xr:uid="{00000000-0005-0000-0000-0000681B0000}"/>
    <cellStyle name="Comma 6 2 4 2 5" xfId="7406" xr:uid="{00000000-0005-0000-0000-0000691B0000}"/>
    <cellStyle name="Comma 6 2 4 2 5 2" xfId="7407" xr:uid="{00000000-0005-0000-0000-00006A1B0000}"/>
    <cellStyle name="Comma 6 2 4 2 5 2 2" xfId="7408" xr:uid="{00000000-0005-0000-0000-00006B1B0000}"/>
    <cellStyle name="Comma 6 2 4 2 5 2 2 2" xfId="7409" xr:uid="{00000000-0005-0000-0000-00006C1B0000}"/>
    <cellStyle name="Comma 6 2 4 2 5 2 3" xfId="7410" xr:uid="{00000000-0005-0000-0000-00006D1B0000}"/>
    <cellStyle name="Comma 6 2 4 2 5 3" xfId="7411" xr:uid="{00000000-0005-0000-0000-00006E1B0000}"/>
    <cellStyle name="Comma 6 2 4 2 5 3 2" xfId="7412" xr:uid="{00000000-0005-0000-0000-00006F1B0000}"/>
    <cellStyle name="Comma 6 2 4 2 5 3 2 2" xfId="7413" xr:uid="{00000000-0005-0000-0000-0000701B0000}"/>
    <cellStyle name="Comma 6 2 4 2 5 3 3" xfId="7414" xr:uid="{00000000-0005-0000-0000-0000711B0000}"/>
    <cellStyle name="Comma 6 2 4 2 5 4" xfId="7415" xr:uid="{00000000-0005-0000-0000-0000721B0000}"/>
    <cellStyle name="Comma 6 2 4 2 5 4 2" xfId="7416" xr:uid="{00000000-0005-0000-0000-0000731B0000}"/>
    <cellStyle name="Comma 6 2 4 2 5 5" xfId="7417" xr:uid="{00000000-0005-0000-0000-0000741B0000}"/>
    <cellStyle name="Comma 6 2 4 2 5 5 2" xfId="7418" xr:uid="{00000000-0005-0000-0000-0000751B0000}"/>
    <cellStyle name="Comma 6 2 4 2 5 6" xfId="7419" xr:uid="{00000000-0005-0000-0000-0000761B0000}"/>
    <cellStyle name="Comma 6 2 4 2 6" xfId="7420" xr:uid="{00000000-0005-0000-0000-0000771B0000}"/>
    <cellStyle name="Comma 6 2 4 2 6 2" xfId="7421" xr:uid="{00000000-0005-0000-0000-0000781B0000}"/>
    <cellStyle name="Comma 6 2 4 2 6 2 2" xfId="7422" xr:uid="{00000000-0005-0000-0000-0000791B0000}"/>
    <cellStyle name="Comma 6 2 4 2 6 3" xfId="7423" xr:uid="{00000000-0005-0000-0000-00007A1B0000}"/>
    <cellStyle name="Comma 6 2 4 2 7" xfId="7424" xr:uid="{00000000-0005-0000-0000-00007B1B0000}"/>
    <cellStyle name="Comma 6 2 4 2 7 2" xfId="7425" xr:uid="{00000000-0005-0000-0000-00007C1B0000}"/>
    <cellStyle name="Comma 6 2 4 2 7 2 2" xfId="7426" xr:uid="{00000000-0005-0000-0000-00007D1B0000}"/>
    <cellStyle name="Comma 6 2 4 2 7 3" xfId="7427" xr:uid="{00000000-0005-0000-0000-00007E1B0000}"/>
    <cellStyle name="Comma 6 2 4 2 8" xfId="7428" xr:uid="{00000000-0005-0000-0000-00007F1B0000}"/>
    <cellStyle name="Comma 6 2 4 2 8 2" xfId="7429" xr:uid="{00000000-0005-0000-0000-0000801B0000}"/>
    <cellStyle name="Comma 6 2 4 2 9" xfId="7430" xr:uid="{00000000-0005-0000-0000-0000811B0000}"/>
    <cellStyle name="Comma 6 2 4 2 9 2" xfId="7431" xr:uid="{00000000-0005-0000-0000-0000821B0000}"/>
    <cellStyle name="Comma 6 2 4 3" xfId="7432" xr:uid="{00000000-0005-0000-0000-0000831B0000}"/>
    <cellStyle name="Comma 6 2 4 3 2" xfId="7433" xr:uid="{00000000-0005-0000-0000-0000841B0000}"/>
    <cellStyle name="Comma 6 2 4 3 2 2" xfId="7434" xr:uid="{00000000-0005-0000-0000-0000851B0000}"/>
    <cellStyle name="Comma 6 2 4 3 2 2 2" xfId="7435" xr:uid="{00000000-0005-0000-0000-0000861B0000}"/>
    <cellStyle name="Comma 6 2 4 3 2 2 2 2" xfId="7436" xr:uid="{00000000-0005-0000-0000-0000871B0000}"/>
    <cellStyle name="Comma 6 2 4 3 2 2 2 2 2" xfId="7437" xr:uid="{00000000-0005-0000-0000-0000881B0000}"/>
    <cellStyle name="Comma 6 2 4 3 2 2 2 3" xfId="7438" xr:uid="{00000000-0005-0000-0000-0000891B0000}"/>
    <cellStyle name="Comma 6 2 4 3 2 2 3" xfId="7439" xr:uid="{00000000-0005-0000-0000-00008A1B0000}"/>
    <cellStyle name="Comma 6 2 4 3 2 2 3 2" xfId="7440" xr:uid="{00000000-0005-0000-0000-00008B1B0000}"/>
    <cellStyle name="Comma 6 2 4 3 2 2 3 2 2" xfId="7441" xr:uid="{00000000-0005-0000-0000-00008C1B0000}"/>
    <cellStyle name="Comma 6 2 4 3 2 2 3 3" xfId="7442" xr:uid="{00000000-0005-0000-0000-00008D1B0000}"/>
    <cellStyle name="Comma 6 2 4 3 2 2 4" xfId="7443" xr:uid="{00000000-0005-0000-0000-00008E1B0000}"/>
    <cellStyle name="Comma 6 2 4 3 2 2 4 2" xfId="7444" xr:uid="{00000000-0005-0000-0000-00008F1B0000}"/>
    <cellStyle name="Comma 6 2 4 3 2 2 5" xfId="7445" xr:uid="{00000000-0005-0000-0000-0000901B0000}"/>
    <cellStyle name="Comma 6 2 4 3 2 2 5 2" xfId="7446" xr:uid="{00000000-0005-0000-0000-0000911B0000}"/>
    <cellStyle name="Comma 6 2 4 3 2 2 6" xfId="7447" xr:uid="{00000000-0005-0000-0000-0000921B0000}"/>
    <cellStyle name="Comma 6 2 4 3 2 3" xfId="7448" xr:uid="{00000000-0005-0000-0000-0000931B0000}"/>
    <cellStyle name="Comma 6 2 4 3 2 3 2" xfId="7449" xr:uid="{00000000-0005-0000-0000-0000941B0000}"/>
    <cellStyle name="Comma 6 2 4 3 2 3 2 2" xfId="7450" xr:uid="{00000000-0005-0000-0000-0000951B0000}"/>
    <cellStyle name="Comma 6 2 4 3 2 3 3" xfId="7451" xr:uid="{00000000-0005-0000-0000-0000961B0000}"/>
    <cellStyle name="Comma 6 2 4 3 2 4" xfId="7452" xr:uid="{00000000-0005-0000-0000-0000971B0000}"/>
    <cellStyle name="Comma 6 2 4 3 2 4 2" xfId="7453" xr:uid="{00000000-0005-0000-0000-0000981B0000}"/>
    <cellStyle name="Comma 6 2 4 3 2 4 2 2" xfId="7454" xr:uid="{00000000-0005-0000-0000-0000991B0000}"/>
    <cellStyle name="Comma 6 2 4 3 2 4 3" xfId="7455" xr:uid="{00000000-0005-0000-0000-00009A1B0000}"/>
    <cellStyle name="Comma 6 2 4 3 2 5" xfId="7456" xr:uid="{00000000-0005-0000-0000-00009B1B0000}"/>
    <cellStyle name="Comma 6 2 4 3 2 5 2" xfId="7457" xr:uid="{00000000-0005-0000-0000-00009C1B0000}"/>
    <cellStyle name="Comma 6 2 4 3 2 6" xfId="7458" xr:uid="{00000000-0005-0000-0000-00009D1B0000}"/>
    <cellStyle name="Comma 6 2 4 3 2 6 2" xfId="7459" xr:uid="{00000000-0005-0000-0000-00009E1B0000}"/>
    <cellStyle name="Comma 6 2 4 3 2 7" xfId="7460" xr:uid="{00000000-0005-0000-0000-00009F1B0000}"/>
    <cellStyle name="Comma 6 2 4 3 3" xfId="7461" xr:uid="{00000000-0005-0000-0000-0000A01B0000}"/>
    <cellStyle name="Comma 6 2 4 3 3 2" xfId="7462" xr:uid="{00000000-0005-0000-0000-0000A11B0000}"/>
    <cellStyle name="Comma 6 2 4 3 3 2 2" xfId="7463" xr:uid="{00000000-0005-0000-0000-0000A21B0000}"/>
    <cellStyle name="Comma 6 2 4 3 3 2 2 2" xfId="7464" xr:uid="{00000000-0005-0000-0000-0000A31B0000}"/>
    <cellStyle name="Comma 6 2 4 3 3 2 3" xfId="7465" xr:uid="{00000000-0005-0000-0000-0000A41B0000}"/>
    <cellStyle name="Comma 6 2 4 3 3 3" xfId="7466" xr:uid="{00000000-0005-0000-0000-0000A51B0000}"/>
    <cellStyle name="Comma 6 2 4 3 3 3 2" xfId="7467" xr:uid="{00000000-0005-0000-0000-0000A61B0000}"/>
    <cellStyle name="Comma 6 2 4 3 3 3 2 2" xfId="7468" xr:uid="{00000000-0005-0000-0000-0000A71B0000}"/>
    <cellStyle name="Comma 6 2 4 3 3 3 3" xfId="7469" xr:uid="{00000000-0005-0000-0000-0000A81B0000}"/>
    <cellStyle name="Comma 6 2 4 3 3 4" xfId="7470" xr:uid="{00000000-0005-0000-0000-0000A91B0000}"/>
    <cellStyle name="Comma 6 2 4 3 3 4 2" xfId="7471" xr:uid="{00000000-0005-0000-0000-0000AA1B0000}"/>
    <cellStyle name="Comma 6 2 4 3 3 5" xfId="7472" xr:uid="{00000000-0005-0000-0000-0000AB1B0000}"/>
    <cellStyle name="Comma 6 2 4 3 3 5 2" xfId="7473" xr:uid="{00000000-0005-0000-0000-0000AC1B0000}"/>
    <cellStyle name="Comma 6 2 4 3 3 6" xfId="7474" xr:uid="{00000000-0005-0000-0000-0000AD1B0000}"/>
    <cellStyle name="Comma 6 2 4 3 4" xfId="7475" xr:uid="{00000000-0005-0000-0000-0000AE1B0000}"/>
    <cellStyle name="Comma 6 2 4 3 4 2" xfId="7476" xr:uid="{00000000-0005-0000-0000-0000AF1B0000}"/>
    <cellStyle name="Comma 6 2 4 3 4 2 2" xfId="7477" xr:uid="{00000000-0005-0000-0000-0000B01B0000}"/>
    <cellStyle name="Comma 6 2 4 3 4 3" xfId="7478" xr:uid="{00000000-0005-0000-0000-0000B11B0000}"/>
    <cellStyle name="Comma 6 2 4 3 5" xfId="7479" xr:uid="{00000000-0005-0000-0000-0000B21B0000}"/>
    <cellStyle name="Comma 6 2 4 3 5 2" xfId="7480" xr:uid="{00000000-0005-0000-0000-0000B31B0000}"/>
    <cellStyle name="Comma 6 2 4 3 5 2 2" xfId="7481" xr:uid="{00000000-0005-0000-0000-0000B41B0000}"/>
    <cellStyle name="Comma 6 2 4 3 5 3" xfId="7482" xr:uid="{00000000-0005-0000-0000-0000B51B0000}"/>
    <cellStyle name="Comma 6 2 4 3 6" xfId="7483" xr:uid="{00000000-0005-0000-0000-0000B61B0000}"/>
    <cellStyle name="Comma 6 2 4 3 6 2" xfId="7484" xr:uid="{00000000-0005-0000-0000-0000B71B0000}"/>
    <cellStyle name="Comma 6 2 4 3 7" xfId="7485" xr:uid="{00000000-0005-0000-0000-0000B81B0000}"/>
    <cellStyle name="Comma 6 2 4 3 7 2" xfId="7486" xr:uid="{00000000-0005-0000-0000-0000B91B0000}"/>
    <cellStyle name="Comma 6 2 4 3 8" xfId="7487" xr:uid="{00000000-0005-0000-0000-0000BA1B0000}"/>
    <cellStyle name="Comma 6 2 4 4" xfId="7488" xr:uid="{00000000-0005-0000-0000-0000BB1B0000}"/>
    <cellStyle name="Comma 6 2 4 4 2" xfId="7489" xr:uid="{00000000-0005-0000-0000-0000BC1B0000}"/>
    <cellStyle name="Comma 6 2 4 4 2 2" xfId="7490" xr:uid="{00000000-0005-0000-0000-0000BD1B0000}"/>
    <cellStyle name="Comma 6 2 4 4 2 2 2" xfId="7491" xr:uid="{00000000-0005-0000-0000-0000BE1B0000}"/>
    <cellStyle name="Comma 6 2 4 4 2 2 2 2" xfId="7492" xr:uid="{00000000-0005-0000-0000-0000BF1B0000}"/>
    <cellStyle name="Comma 6 2 4 4 2 2 3" xfId="7493" xr:uid="{00000000-0005-0000-0000-0000C01B0000}"/>
    <cellStyle name="Comma 6 2 4 4 2 3" xfId="7494" xr:uid="{00000000-0005-0000-0000-0000C11B0000}"/>
    <cellStyle name="Comma 6 2 4 4 2 3 2" xfId="7495" xr:uid="{00000000-0005-0000-0000-0000C21B0000}"/>
    <cellStyle name="Comma 6 2 4 4 2 3 2 2" xfId="7496" xr:uid="{00000000-0005-0000-0000-0000C31B0000}"/>
    <cellStyle name="Comma 6 2 4 4 2 3 3" xfId="7497" xr:uid="{00000000-0005-0000-0000-0000C41B0000}"/>
    <cellStyle name="Comma 6 2 4 4 2 4" xfId="7498" xr:uid="{00000000-0005-0000-0000-0000C51B0000}"/>
    <cellStyle name="Comma 6 2 4 4 2 4 2" xfId="7499" xr:uid="{00000000-0005-0000-0000-0000C61B0000}"/>
    <cellStyle name="Comma 6 2 4 4 2 5" xfId="7500" xr:uid="{00000000-0005-0000-0000-0000C71B0000}"/>
    <cellStyle name="Comma 6 2 4 4 2 5 2" xfId="7501" xr:uid="{00000000-0005-0000-0000-0000C81B0000}"/>
    <cellStyle name="Comma 6 2 4 4 2 6" xfId="7502" xr:uid="{00000000-0005-0000-0000-0000C91B0000}"/>
    <cellStyle name="Comma 6 2 4 4 3" xfId="7503" xr:uid="{00000000-0005-0000-0000-0000CA1B0000}"/>
    <cellStyle name="Comma 6 2 4 4 3 2" xfId="7504" xr:uid="{00000000-0005-0000-0000-0000CB1B0000}"/>
    <cellStyle name="Comma 6 2 4 4 3 2 2" xfId="7505" xr:uid="{00000000-0005-0000-0000-0000CC1B0000}"/>
    <cellStyle name="Comma 6 2 4 4 3 3" xfId="7506" xr:uid="{00000000-0005-0000-0000-0000CD1B0000}"/>
    <cellStyle name="Comma 6 2 4 4 4" xfId="7507" xr:uid="{00000000-0005-0000-0000-0000CE1B0000}"/>
    <cellStyle name="Comma 6 2 4 4 4 2" xfId="7508" xr:uid="{00000000-0005-0000-0000-0000CF1B0000}"/>
    <cellStyle name="Comma 6 2 4 4 4 2 2" xfId="7509" xr:uid="{00000000-0005-0000-0000-0000D01B0000}"/>
    <cellStyle name="Comma 6 2 4 4 4 3" xfId="7510" xr:uid="{00000000-0005-0000-0000-0000D11B0000}"/>
    <cellStyle name="Comma 6 2 4 4 5" xfId="7511" xr:uid="{00000000-0005-0000-0000-0000D21B0000}"/>
    <cellStyle name="Comma 6 2 4 4 5 2" xfId="7512" xr:uid="{00000000-0005-0000-0000-0000D31B0000}"/>
    <cellStyle name="Comma 6 2 4 4 6" xfId="7513" xr:uid="{00000000-0005-0000-0000-0000D41B0000}"/>
    <cellStyle name="Comma 6 2 4 4 6 2" xfId="7514" xr:uid="{00000000-0005-0000-0000-0000D51B0000}"/>
    <cellStyle name="Comma 6 2 4 4 7" xfId="7515" xr:uid="{00000000-0005-0000-0000-0000D61B0000}"/>
    <cellStyle name="Comma 6 2 4 5" xfId="7516" xr:uid="{00000000-0005-0000-0000-0000D71B0000}"/>
    <cellStyle name="Comma 6 2 4 5 2" xfId="7517" xr:uid="{00000000-0005-0000-0000-0000D81B0000}"/>
    <cellStyle name="Comma 6 2 4 5 2 2" xfId="7518" xr:uid="{00000000-0005-0000-0000-0000D91B0000}"/>
    <cellStyle name="Comma 6 2 4 5 2 2 2" xfId="7519" xr:uid="{00000000-0005-0000-0000-0000DA1B0000}"/>
    <cellStyle name="Comma 6 2 4 5 2 2 2 2" xfId="7520" xr:uid="{00000000-0005-0000-0000-0000DB1B0000}"/>
    <cellStyle name="Comma 6 2 4 5 2 2 3" xfId="7521" xr:uid="{00000000-0005-0000-0000-0000DC1B0000}"/>
    <cellStyle name="Comma 6 2 4 5 2 3" xfId="7522" xr:uid="{00000000-0005-0000-0000-0000DD1B0000}"/>
    <cellStyle name="Comma 6 2 4 5 2 3 2" xfId="7523" xr:uid="{00000000-0005-0000-0000-0000DE1B0000}"/>
    <cellStyle name="Comma 6 2 4 5 2 3 2 2" xfId="7524" xr:uid="{00000000-0005-0000-0000-0000DF1B0000}"/>
    <cellStyle name="Comma 6 2 4 5 2 3 3" xfId="7525" xr:uid="{00000000-0005-0000-0000-0000E01B0000}"/>
    <cellStyle name="Comma 6 2 4 5 2 4" xfId="7526" xr:uid="{00000000-0005-0000-0000-0000E11B0000}"/>
    <cellStyle name="Comma 6 2 4 5 2 4 2" xfId="7527" xr:uid="{00000000-0005-0000-0000-0000E21B0000}"/>
    <cellStyle name="Comma 6 2 4 5 2 5" xfId="7528" xr:uid="{00000000-0005-0000-0000-0000E31B0000}"/>
    <cellStyle name="Comma 6 2 4 5 2 5 2" xfId="7529" xr:uid="{00000000-0005-0000-0000-0000E41B0000}"/>
    <cellStyle name="Comma 6 2 4 5 2 6" xfId="7530" xr:uid="{00000000-0005-0000-0000-0000E51B0000}"/>
    <cellStyle name="Comma 6 2 4 5 3" xfId="7531" xr:uid="{00000000-0005-0000-0000-0000E61B0000}"/>
    <cellStyle name="Comma 6 2 4 5 3 2" xfId="7532" xr:uid="{00000000-0005-0000-0000-0000E71B0000}"/>
    <cellStyle name="Comma 6 2 4 5 3 2 2" xfId="7533" xr:uid="{00000000-0005-0000-0000-0000E81B0000}"/>
    <cellStyle name="Comma 6 2 4 5 3 3" xfId="7534" xr:uid="{00000000-0005-0000-0000-0000E91B0000}"/>
    <cellStyle name="Comma 6 2 4 5 4" xfId="7535" xr:uid="{00000000-0005-0000-0000-0000EA1B0000}"/>
    <cellStyle name="Comma 6 2 4 5 4 2" xfId="7536" xr:uid="{00000000-0005-0000-0000-0000EB1B0000}"/>
    <cellStyle name="Comma 6 2 4 5 4 2 2" xfId="7537" xr:uid="{00000000-0005-0000-0000-0000EC1B0000}"/>
    <cellStyle name="Comma 6 2 4 5 4 3" xfId="7538" xr:uid="{00000000-0005-0000-0000-0000ED1B0000}"/>
    <cellStyle name="Comma 6 2 4 5 5" xfId="7539" xr:uid="{00000000-0005-0000-0000-0000EE1B0000}"/>
    <cellStyle name="Comma 6 2 4 5 5 2" xfId="7540" xr:uid="{00000000-0005-0000-0000-0000EF1B0000}"/>
    <cellStyle name="Comma 6 2 4 5 6" xfId="7541" xr:uid="{00000000-0005-0000-0000-0000F01B0000}"/>
    <cellStyle name="Comma 6 2 4 5 6 2" xfId="7542" xr:uid="{00000000-0005-0000-0000-0000F11B0000}"/>
    <cellStyle name="Comma 6 2 4 5 7" xfId="7543" xr:uid="{00000000-0005-0000-0000-0000F21B0000}"/>
    <cellStyle name="Comma 6 2 4 6" xfId="7544" xr:uid="{00000000-0005-0000-0000-0000F31B0000}"/>
    <cellStyle name="Comma 6 2 4 6 2" xfId="7545" xr:uid="{00000000-0005-0000-0000-0000F41B0000}"/>
    <cellStyle name="Comma 6 2 4 6 2 2" xfId="7546" xr:uid="{00000000-0005-0000-0000-0000F51B0000}"/>
    <cellStyle name="Comma 6 2 4 6 2 2 2" xfId="7547" xr:uid="{00000000-0005-0000-0000-0000F61B0000}"/>
    <cellStyle name="Comma 6 2 4 6 2 3" xfId="7548" xr:uid="{00000000-0005-0000-0000-0000F71B0000}"/>
    <cellStyle name="Comma 6 2 4 6 3" xfId="7549" xr:uid="{00000000-0005-0000-0000-0000F81B0000}"/>
    <cellStyle name="Comma 6 2 4 6 3 2" xfId="7550" xr:uid="{00000000-0005-0000-0000-0000F91B0000}"/>
    <cellStyle name="Comma 6 2 4 6 3 2 2" xfId="7551" xr:uid="{00000000-0005-0000-0000-0000FA1B0000}"/>
    <cellStyle name="Comma 6 2 4 6 3 3" xfId="7552" xr:uid="{00000000-0005-0000-0000-0000FB1B0000}"/>
    <cellStyle name="Comma 6 2 4 6 4" xfId="7553" xr:uid="{00000000-0005-0000-0000-0000FC1B0000}"/>
    <cellStyle name="Comma 6 2 4 6 4 2" xfId="7554" xr:uid="{00000000-0005-0000-0000-0000FD1B0000}"/>
    <cellStyle name="Comma 6 2 4 6 5" xfId="7555" xr:uid="{00000000-0005-0000-0000-0000FE1B0000}"/>
    <cellStyle name="Comma 6 2 4 6 5 2" xfId="7556" xr:uid="{00000000-0005-0000-0000-0000FF1B0000}"/>
    <cellStyle name="Comma 6 2 4 6 6" xfId="7557" xr:uid="{00000000-0005-0000-0000-0000001C0000}"/>
    <cellStyle name="Comma 6 2 4 7" xfId="7558" xr:uid="{00000000-0005-0000-0000-0000011C0000}"/>
    <cellStyle name="Comma 6 2 4 7 2" xfId="7559" xr:uid="{00000000-0005-0000-0000-0000021C0000}"/>
    <cellStyle name="Comma 6 2 4 7 2 2" xfId="7560" xr:uid="{00000000-0005-0000-0000-0000031C0000}"/>
    <cellStyle name="Comma 6 2 4 7 3" xfId="7561" xr:uid="{00000000-0005-0000-0000-0000041C0000}"/>
    <cellStyle name="Comma 6 2 4 8" xfId="7562" xr:uid="{00000000-0005-0000-0000-0000051C0000}"/>
    <cellStyle name="Comma 6 2 4 8 2" xfId="7563" xr:uid="{00000000-0005-0000-0000-0000061C0000}"/>
    <cellStyle name="Comma 6 2 4 8 2 2" xfId="7564" xr:uid="{00000000-0005-0000-0000-0000071C0000}"/>
    <cellStyle name="Comma 6 2 4 8 3" xfId="7565" xr:uid="{00000000-0005-0000-0000-0000081C0000}"/>
    <cellStyle name="Comma 6 2 4 9" xfId="7566" xr:uid="{00000000-0005-0000-0000-0000091C0000}"/>
    <cellStyle name="Comma 6 2 4 9 2" xfId="7567" xr:uid="{00000000-0005-0000-0000-00000A1C0000}"/>
    <cellStyle name="Comma 6 2 5" xfId="7568" xr:uid="{00000000-0005-0000-0000-00000B1C0000}"/>
    <cellStyle name="Comma 6 2 5 10" xfId="7569" xr:uid="{00000000-0005-0000-0000-00000C1C0000}"/>
    <cellStyle name="Comma 6 2 5 2" xfId="7570" xr:uid="{00000000-0005-0000-0000-00000D1C0000}"/>
    <cellStyle name="Comma 6 2 5 2 2" xfId="7571" xr:uid="{00000000-0005-0000-0000-00000E1C0000}"/>
    <cellStyle name="Comma 6 2 5 2 2 2" xfId="7572" xr:uid="{00000000-0005-0000-0000-00000F1C0000}"/>
    <cellStyle name="Comma 6 2 5 2 2 2 2" xfId="7573" xr:uid="{00000000-0005-0000-0000-0000101C0000}"/>
    <cellStyle name="Comma 6 2 5 2 2 2 2 2" xfId="7574" xr:uid="{00000000-0005-0000-0000-0000111C0000}"/>
    <cellStyle name="Comma 6 2 5 2 2 2 2 2 2" xfId="7575" xr:uid="{00000000-0005-0000-0000-0000121C0000}"/>
    <cellStyle name="Comma 6 2 5 2 2 2 2 3" xfId="7576" xr:uid="{00000000-0005-0000-0000-0000131C0000}"/>
    <cellStyle name="Comma 6 2 5 2 2 2 3" xfId="7577" xr:uid="{00000000-0005-0000-0000-0000141C0000}"/>
    <cellStyle name="Comma 6 2 5 2 2 2 3 2" xfId="7578" xr:uid="{00000000-0005-0000-0000-0000151C0000}"/>
    <cellStyle name="Comma 6 2 5 2 2 2 3 2 2" xfId="7579" xr:uid="{00000000-0005-0000-0000-0000161C0000}"/>
    <cellStyle name="Comma 6 2 5 2 2 2 3 3" xfId="7580" xr:uid="{00000000-0005-0000-0000-0000171C0000}"/>
    <cellStyle name="Comma 6 2 5 2 2 2 4" xfId="7581" xr:uid="{00000000-0005-0000-0000-0000181C0000}"/>
    <cellStyle name="Comma 6 2 5 2 2 2 4 2" xfId="7582" xr:uid="{00000000-0005-0000-0000-0000191C0000}"/>
    <cellStyle name="Comma 6 2 5 2 2 2 5" xfId="7583" xr:uid="{00000000-0005-0000-0000-00001A1C0000}"/>
    <cellStyle name="Comma 6 2 5 2 2 2 5 2" xfId="7584" xr:uid="{00000000-0005-0000-0000-00001B1C0000}"/>
    <cellStyle name="Comma 6 2 5 2 2 2 6" xfId="7585" xr:uid="{00000000-0005-0000-0000-00001C1C0000}"/>
    <cellStyle name="Comma 6 2 5 2 2 3" xfId="7586" xr:uid="{00000000-0005-0000-0000-00001D1C0000}"/>
    <cellStyle name="Comma 6 2 5 2 2 3 2" xfId="7587" xr:uid="{00000000-0005-0000-0000-00001E1C0000}"/>
    <cellStyle name="Comma 6 2 5 2 2 3 2 2" xfId="7588" xr:uid="{00000000-0005-0000-0000-00001F1C0000}"/>
    <cellStyle name="Comma 6 2 5 2 2 3 3" xfId="7589" xr:uid="{00000000-0005-0000-0000-0000201C0000}"/>
    <cellStyle name="Comma 6 2 5 2 2 4" xfId="7590" xr:uid="{00000000-0005-0000-0000-0000211C0000}"/>
    <cellStyle name="Comma 6 2 5 2 2 4 2" xfId="7591" xr:uid="{00000000-0005-0000-0000-0000221C0000}"/>
    <cellStyle name="Comma 6 2 5 2 2 4 2 2" xfId="7592" xr:uid="{00000000-0005-0000-0000-0000231C0000}"/>
    <cellStyle name="Comma 6 2 5 2 2 4 3" xfId="7593" xr:uid="{00000000-0005-0000-0000-0000241C0000}"/>
    <cellStyle name="Comma 6 2 5 2 2 5" xfId="7594" xr:uid="{00000000-0005-0000-0000-0000251C0000}"/>
    <cellStyle name="Comma 6 2 5 2 2 5 2" xfId="7595" xr:uid="{00000000-0005-0000-0000-0000261C0000}"/>
    <cellStyle name="Comma 6 2 5 2 2 6" xfId="7596" xr:uid="{00000000-0005-0000-0000-0000271C0000}"/>
    <cellStyle name="Comma 6 2 5 2 2 6 2" xfId="7597" xr:uid="{00000000-0005-0000-0000-0000281C0000}"/>
    <cellStyle name="Comma 6 2 5 2 2 7" xfId="7598" xr:uid="{00000000-0005-0000-0000-0000291C0000}"/>
    <cellStyle name="Comma 6 2 5 2 3" xfId="7599" xr:uid="{00000000-0005-0000-0000-00002A1C0000}"/>
    <cellStyle name="Comma 6 2 5 2 3 2" xfId="7600" xr:uid="{00000000-0005-0000-0000-00002B1C0000}"/>
    <cellStyle name="Comma 6 2 5 2 3 2 2" xfId="7601" xr:uid="{00000000-0005-0000-0000-00002C1C0000}"/>
    <cellStyle name="Comma 6 2 5 2 3 2 2 2" xfId="7602" xr:uid="{00000000-0005-0000-0000-00002D1C0000}"/>
    <cellStyle name="Comma 6 2 5 2 3 2 3" xfId="7603" xr:uid="{00000000-0005-0000-0000-00002E1C0000}"/>
    <cellStyle name="Comma 6 2 5 2 3 3" xfId="7604" xr:uid="{00000000-0005-0000-0000-00002F1C0000}"/>
    <cellStyle name="Comma 6 2 5 2 3 3 2" xfId="7605" xr:uid="{00000000-0005-0000-0000-0000301C0000}"/>
    <cellStyle name="Comma 6 2 5 2 3 3 2 2" xfId="7606" xr:uid="{00000000-0005-0000-0000-0000311C0000}"/>
    <cellStyle name="Comma 6 2 5 2 3 3 3" xfId="7607" xr:uid="{00000000-0005-0000-0000-0000321C0000}"/>
    <cellStyle name="Comma 6 2 5 2 3 4" xfId="7608" xr:uid="{00000000-0005-0000-0000-0000331C0000}"/>
    <cellStyle name="Comma 6 2 5 2 3 4 2" xfId="7609" xr:uid="{00000000-0005-0000-0000-0000341C0000}"/>
    <cellStyle name="Comma 6 2 5 2 3 5" xfId="7610" xr:uid="{00000000-0005-0000-0000-0000351C0000}"/>
    <cellStyle name="Comma 6 2 5 2 3 5 2" xfId="7611" xr:uid="{00000000-0005-0000-0000-0000361C0000}"/>
    <cellStyle name="Comma 6 2 5 2 3 6" xfId="7612" xr:uid="{00000000-0005-0000-0000-0000371C0000}"/>
    <cellStyle name="Comma 6 2 5 2 4" xfId="7613" xr:uid="{00000000-0005-0000-0000-0000381C0000}"/>
    <cellStyle name="Comma 6 2 5 2 4 2" xfId="7614" xr:uid="{00000000-0005-0000-0000-0000391C0000}"/>
    <cellStyle name="Comma 6 2 5 2 4 2 2" xfId="7615" xr:uid="{00000000-0005-0000-0000-00003A1C0000}"/>
    <cellStyle name="Comma 6 2 5 2 4 3" xfId="7616" xr:uid="{00000000-0005-0000-0000-00003B1C0000}"/>
    <cellStyle name="Comma 6 2 5 2 5" xfId="7617" xr:uid="{00000000-0005-0000-0000-00003C1C0000}"/>
    <cellStyle name="Comma 6 2 5 2 5 2" xfId="7618" xr:uid="{00000000-0005-0000-0000-00003D1C0000}"/>
    <cellStyle name="Comma 6 2 5 2 5 2 2" xfId="7619" xr:uid="{00000000-0005-0000-0000-00003E1C0000}"/>
    <cellStyle name="Comma 6 2 5 2 5 3" xfId="7620" xr:uid="{00000000-0005-0000-0000-00003F1C0000}"/>
    <cellStyle name="Comma 6 2 5 2 6" xfId="7621" xr:uid="{00000000-0005-0000-0000-0000401C0000}"/>
    <cellStyle name="Comma 6 2 5 2 6 2" xfId="7622" xr:uid="{00000000-0005-0000-0000-0000411C0000}"/>
    <cellStyle name="Comma 6 2 5 2 7" xfId="7623" xr:uid="{00000000-0005-0000-0000-0000421C0000}"/>
    <cellStyle name="Comma 6 2 5 2 7 2" xfId="7624" xr:uid="{00000000-0005-0000-0000-0000431C0000}"/>
    <cellStyle name="Comma 6 2 5 2 8" xfId="7625" xr:uid="{00000000-0005-0000-0000-0000441C0000}"/>
    <cellStyle name="Comma 6 2 5 3" xfId="7626" xr:uid="{00000000-0005-0000-0000-0000451C0000}"/>
    <cellStyle name="Comma 6 2 5 3 2" xfId="7627" xr:uid="{00000000-0005-0000-0000-0000461C0000}"/>
    <cellStyle name="Comma 6 2 5 3 2 2" xfId="7628" xr:uid="{00000000-0005-0000-0000-0000471C0000}"/>
    <cellStyle name="Comma 6 2 5 3 2 2 2" xfId="7629" xr:uid="{00000000-0005-0000-0000-0000481C0000}"/>
    <cellStyle name="Comma 6 2 5 3 2 2 2 2" xfId="7630" xr:uid="{00000000-0005-0000-0000-0000491C0000}"/>
    <cellStyle name="Comma 6 2 5 3 2 2 3" xfId="7631" xr:uid="{00000000-0005-0000-0000-00004A1C0000}"/>
    <cellStyle name="Comma 6 2 5 3 2 3" xfId="7632" xr:uid="{00000000-0005-0000-0000-00004B1C0000}"/>
    <cellStyle name="Comma 6 2 5 3 2 3 2" xfId="7633" xr:uid="{00000000-0005-0000-0000-00004C1C0000}"/>
    <cellStyle name="Comma 6 2 5 3 2 3 2 2" xfId="7634" xr:uid="{00000000-0005-0000-0000-00004D1C0000}"/>
    <cellStyle name="Comma 6 2 5 3 2 3 3" xfId="7635" xr:uid="{00000000-0005-0000-0000-00004E1C0000}"/>
    <cellStyle name="Comma 6 2 5 3 2 4" xfId="7636" xr:uid="{00000000-0005-0000-0000-00004F1C0000}"/>
    <cellStyle name="Comma 6 2 5 3 2 4 2" xfId="7637" xr:uid="{00000000-0005-0000-0000-0000501C0000}"/>
    <cellStyle name="Comma 6 2 5 3 2 5" xfId="7638" xr:uid="{00000000-0005-0000-0000-0000511C0000}"/>
    <cellStyle name="Comma 6 2 5 3 2 5 2" xfId="7639" xr:uid="{00000000-0005-0000-0000-0000521C0000}"/>
    <cellStyle name="Comma 6 2 5 3 2 6" xfId="7640" xr:uid="{00000000-0005-0000-0000-0000531C0000}"/>
    <cellStyle name="Comma 6 2 5 3 3" xfId="7641" xr:uid="{00000000-0005-0000-0000-0000541C0000}"/>
    <cellStyle name="Comma 6 2 5 3 3 2" xfId="7642" xr:uid="{00000000-0005-0000-0000-0000551C0000}"/>
    <cellStyle name="Comma 6 2 5 3 3 2 2" xfId="7643" xr:uid="{00000000-0005-0000-0000-0000561C0000}"/>
    <cellStyle name="Comma 6 2 5 3 3 3" xfId="7644" xr:uid="{00000000-0005-0000-0000-0000571C0000}"/>
    <cellStyle name="Comma 6 2 5 3 4" xfId="7645" xr:uid="{00000000-0005-0000-0000-0000581C0000}"/>
    <cellStyle name="Comma 6 2 5 3 4 2" xfId="7646" xr:uid="{00000000-0005-0000-0000-0000591C0000}"/>
    <cellStyle name="Comma 6 2 5 3 4 2 2" xfId="7647" xr:uid="{00000000-0005-0000-0000-00005A1C0000}"/>
    <cellStyle name="Comma 6 2 5 3 4 3" xfId="7648" xr:uid="{00000000-0005-0000-0000-00005B1C0000}"/>
    <cellStyle name="Comma 6 2 5 3 5" xfId="7649" xr:uid="{00000000-0005-0000-0000-00005C1C0000}"/>
    <cellStyle name="Comma 6 2 5 3 5 2" xfId="7650" xr:uid="{00000000-0005-0000-0000-00005D1C0000}"/>
    <cellStyle name="Comma 6 2 5 3 6" xfId="7651" xr:uid="{00000000-0005-0000-0000-00005E1C0000}"/>
    <cellStyle name="Comma 6 2 5 3 6 2" xfId="7652" xr:uid="{00000000-0005-0000-0000-00005F1C0000}"/>
    <cellStyle name="Comma 6 2 5 3 7" xfId="7653" xr:uid="{00000000-0005-0000-0000-0000601C0000}"/>
    <cellStyle name="Comma 6 2 5 4" xfId="7654" xr:uid="{00000000-0005-0000-0000-0000611C0000}"/>
    <cellStyle name="Comma 6 2 5 4 2" xfId="7655" xr:uid="{00000000-0005-0000-0000-0000621C0000}"/>
    <cellStyle name="Comma 6 2 5 4 2 2" xfId="7656" xr:uid="{00000000-0005-0000-0000-0000631C0000}"/>
    <cellStyle name="Comma 6 2 5 4 2 2 2" xfId="7657" xr:uid="{00000000-0005-0000-0000-0000641C0000}"/>
    <cellStyle name="Comma 6 2 5 4 2 2 2 2" xfId="7658" xr:uid="{00000000-0005-0000-0000-0000651C0000}"/>
    <cellStyle name="Comma 6 2 5 4 2 2 3" xfId="7659" xr:uid="{00000000-0005-0000-0000-0000661C0000}"/>
    <cellStyle name="Comma 6 2 5 4 2 3" xfId="7660" xr:uid="{00000000-0005-0000-0000-0000671C0000}"/>
    <cellStyle name="Comma 6 2 5 4 2 3 2" xfId="7661" xr:uid="{00000000-0005-0000-0000-0000681C0000}"/>
    <cellStyle name="Comma 6 2 5 4 2 3 2 2" xfId="7662" xr:uid="{00000000-0005-0000-0000-0000691C0000}"/>
    <cellStyle name="Comma 6 2 5 4 2 3 3" xfId="7663" xr:uid="{00000000-0005-0000-0000-00006A1C0000}"/>
    <cellStyle name="Comma 6 2 5 4 2 4" xfId="7664" xr:uid="{00000000-0005-0000-0000-00006B1C0000}"/>
    <cellStyle name="Comma 6 2 5 4 2 4 2" xfId="7665" xr:uid="{00000000-0005-0000-0000-00006C1C0000}"/>
    <cellStyle name="Comma 6 2 5 4 2 5" xfId="7666" xr:uid="{00000000-0005-0000-0000-00006D1C0000}"/>
    <cellStyle name="Comma 6 2 5 4 2 5 2" xfId="7667" xr:uid="{00000000-0005-0000-0000-00006E1C0000}"/>
    <cellStyle name="Comma 6 2 5 4 2 6" xfId="7668" xr:uid="{00000000-0005-0000-0000-00006F1C0000}"/>
    <cellStyle name="Comma 6 2 5 4 3" xfId="7669" xr:uid="{00000000-0005-0000-0000-0000701C0000}"/>
    <cellStyle name="Comma 6 2 5 4 3 2" xfId="7670" xr:uid="{00000000-0005-0000-0000-0000711C0000}"/>
    <cellStyle name="Comma 6 2 5 4 3 2 2" xfId="7671" xr:uid="{00000000-0005-0000-0000-0000721C0000}"/>
    <cellStyle name="Comma 6 2 5 4 3 3" xfId="7672" xr:uid="{00000000-0005-0000-0000-0000731C0000}"/>
    <cellStyle name="Comma 6 2 5 4 4" xfId="7673" xr:uid="{00000000-0005-0000-0000-0000741C0000}"/>
    <cellStyle name="Comma 6 2 5 4 4 2" xfId="7674" xr:uid="{00000000-0005-0000-0000-0000751C0000}"/>
    <cellStyle name="Comma 6 2 5 4 4 2 2" xfId="7675" xr:uid="{00000000-0005-0000-0000-0000761C0000}"/>
    <cellStyle name="Comma 6 2 5 4 4 3" xfId="7676" xr:uid="{00000000-0005-0000-0000-0000771C0000}"/>
    <cellStyle name="Comma 6 2 5 4 5" xfId="7677" xr:uid="{00000000-0005-0000-0000-0000781C0000}"/>
    <cellStyle name="Comma 6 2 5 4 5 2" xfId="7678" xr:uid="{00000000-0005-0000-0000-0000791C0000}"/>
    <cellStyle name="Comma 6 2 5 4 6" xfId="7679" xr:uid="{00000000-0005-0000-0000-00007A1C0000}"/>
    <cellStyle name="Comma 6 2 5 4 6 2" xfId="7680" xr:uid="{00000000-0005-0000-0000-00007B1C0000}"/>
    <cellStyle name="Comma 6 2 5 4 7" xfId="7681" xr:uid="{00000000-0005-0000-0000-00007C1C0000}"/>
    <cellStyle name="Comma 6 2 5 5" xfId="7682" xr:uid="{00000000-0005-0000-0000-00007D1C0000}"/>
    <cellStyle name="Comma 6 2 5 5 2" xfId="7683" xr:uid="{00000000-0005-0000-0000-00007E1C0000}"/>
    <cellStyle name="Comma 6 2 5 5 2 2" xfId="7684" xr:uid="{00000000-0005-0000-0000-00007F1C0000}"/>
    <cellStyle name="Comma 6 2 5 5 2 2 2" xfId="7685" xr:uid="{00000000-0005-0000-0000-0000801C0000}"/>
    <cellStyle name="Comma 6 2 5 5 2 3" xfId="7686" xr:uid="{00000000-0005-0000-0000-0000811C0000}"/>
    <cellStyle name="Comma 6 2 5 5 3" xfId="7687" xr:uid="{00000000-0005-0000-0000-0000821C0000}"/>
    <cellStyle name="Comma 6 2 5 5 3 2" xfId="7688" xr:uid="{00000000-0005-0000-0000-0000831C0000}"/>
    <cellStyle name="Comma 6 2 5 5 3 2 2" xfId="7689" xr:uid="{00000000-0005-0000-0000-0000841C0000}"/>
    <cellStyle name="Comma 6 2 5 5 3 3" xfId="7690" xr:uid="{00000000-0005-0000-0000-0000851C0000}"/>
    <cellStyle name="Comma 6 2 5 5 4" xfId="7691" xr:uid="{00000000-0005-0000-0000-0000861C0000}"/>
    <cellStyle name="Comma 6 2 5 5 4 2" xfId="7692" xr:uid="{00000000-0005-0000-0000-0000871C0000}"/>
    <cellStyle name="Comma 6 2 5 5 5" xfId="7693" xr:uid="{00000000-0005-0000-0000-0000881C0000}"/>
    <cellStyle name="Comma 6 2 5 5 5 2" xfId="7694" xr:uid="{00000000-0005-0000-0000-0000891C0000}"/>
    <cellStyle name="Comma 6 2 5 5 6" xfId="7695" xr:uid="{00000000-0005-0000-0000-00008A1C0000}"/>
    <cellStyle name="Comma 6 2 5 6" xfId="7696" xr:uid="{00000000-0005-0000-0000-00008B1C0000}"/>
    <cellStyle name="Comma 6 2 5 6 2" xfId="7697" xr:uid="{00000000-0005-0000-0000-00008C1C0000}"/>
    <cellStyle name="Comma 6 2 5 6 2 2" xfId="7698" xr:uid="{00000000-0005-0000-0000-00008D1C0000}"/>
    <cellStyle name="Comma 6 2 5 6 3" xfId="7699" xr:uid="{00000000-0005-0000-0000-00008E1C0000}"/>
    <cellStyle name="Comma 6 2 5 7" xfId="7700" xr:uid="{00000000-0005-0000-0000-00008F1C0000}"/>
    <cellStyle name="Comma 6 2 5 7 2" xfId="7701" xr:uid="{00000000-0005-0000-0000-0000901C0000}"/>
    <cellStyle name="Comma 6 2 5 7 2 2" xfId="7702" xr:uid="{00000000-0005-0000-0000-0000911C0000}"/>
    <cellStyle name="Comma 6 2 5 7 3" xfId="7703" xr:uid="{00000000-0005-0000-0000-0000921C0000}"/>
    <cellStyle name="Comma 6 2 5 8" xfId="7704" xr:uid="{00000000-0005-0000-0000-0000931C0000}"/>
    <cellStyle name="Comma 6 2 5 8 2" xfId="7705" xr:uid="{00000000-0005-0000-0000-0000941C0000}"/>
    <cellStyle name="Comma 6 2 5 9" xfId="7706" xr:uid="{00000000-0005-0000-0000-0000951C0000}"/>
    <cellStyle name="Comma 6 2 5 9 2" xfId="7707" xr:uid="{00000000-0005-0000-0000-0000961C0000}"/>
    <cellStyle name="Comma 6 2 6" xfId="7708" xr:uid="{00000000-0005-0000-0000-0000971C0000}"/>
    <cellStyle name="Comma 6 2 6 10" xfId="7709" xr:uid="{00000000-0005-0000-0000-0000981C0000}"/>
    <cellStyle name="Comma 6 2 6 2" xfId="7710" xr:uid="{00000000-0005-0000-0000-0000991C0000}"/>
    <cellStyle name="Comma 6 2 6 2 2" xfId="7711" xr:uid="{00000000-0005-0000-0000-00009A1C0000}"/>
    <cellStyle name="Comma 6 2 6 2 2 2" xfId="7712" xr:uid="{00000000-0005-0000-0000-00009B1C0000}"/>
    <cellStyle name="Comma 6 2 6 2 2 2 2" xfId="7713" xr:uid="{00000000-0005-0000-0000-00009C1C0000}"/>
    <cellStyle name="Comma 6 2 6 2 2 2 2 2" xfId="7714" xr:uid="{00000000-0005-0000-0000-00009D1C0000}"/>
    <cellStyle name="Comma 6 2 6 2 2 2 2 2 2" xfId="7715" xr:uid="{00000000-0005-0000-0000-00009E1C0000}"/>
    <cellStyle name="Comma 6 2 6 2 2 2 2 3" xfId="7716" xr:uid="{00000000-0005-0000-0000-00009F1C0000}"/>
    <cellStyle name="Comma 6 2 6 2 2 2 3" xfId="7717" xr:uid="{00000000-0005-0000-0000-0000A01C0000}"/>
    <cellStyle name="Comma 6 2 6 2 2 2 3 2" xfId="7718" xr:uid="{00000000-0005-0000-0000-0000A11C0000}"/>
    <cellStyle name="Comma 6 2 6 2 2 2 3 2 2" xfId="7719" xr:uid="{00000000-0005-0000-0000-0000A21C0000}"/>
    <cellStyle name="Comma 6 2 6 2 2 2 3 3" xfId="7720" xr:uid="{00000000-0005-0000-0000-0000A31C0000}"/>
    <cellStyle name="Comma 6 2 6 2 2 2 4" xfId="7721" xr:uid="{00000000-0005-0000-0000-0000A41C0000}"/>
    <cellStyle name="Comma 6 2 6 2 2 2 4 2" xfId="7722" xr:uid="{00000000-0005-0000-0000-0000A51C0000}"/>
    <cellStyle name="Comma 6 2 6 2 2 2 5" xfId="7723" xr:uid="{00000000-0005-0000-0000-0000A61C0000}"/>
    <cellStyle name="Comma 6 2 6 2 2 2 5 2" xfId="7724" xr:uid="{00000000-0005-0000-0000-0000A71C0000}"/>
    <cellStyle name="Comma 6 2 6 2 2 2 6" xfId="7725" xr:uid="{00000000-0005-0000-0000-0000A81C0000}"/>
    <cellStyle name="Comma 6 2 6 2 2 3" xfId="7726" xr:uid="{00000000-0005-0000-0000-0000A91C0000}"/>
    <cellStyle name="Comma 6 2 6 2 2 3 2" xfId="7727" xr:uid="{00000000-0005-0000-0000-0000AA1C0000}"/>
    <cellStyle name="Comma 6 2 6 2 2 3 2 2" xfId="7728" xr:uid="{00000000-0005-0000-0000-0000AB1C0000}"/>
    <cellStyle name="Comma 6 2 6 2 2 3 3" xfId="7729" xr:uid="{00000000-0005-0000-0000-0000AC1C0000}"/>
    <cellStyle name="Comma 6 2 6 2 2 4" xfId="7730" xr:uid="{00000000-0005-0000-0000-0000AD1C0000}"/>
    <cellStyle name="Comma 6 2 6 2 2 4 2" xfId="7731" xr:uid="{00000000-0005-0000-0000-0000AE1C0000}"/>
    <cellStyle name="Comma 6 2 6 2 2 4 2 2" xfId="7732" xr:uid="{00000000-0005-0000-0000-0000AF1C0000}"/>
    <cellStyle name="Comma 6 2 6 2 2 4 3" xfId="7733" xr:uid="{00000000-0005-0000-0000-0000B01C0000}"/>
    <cellStyle name="Comma 6 2 6 2 2 5" xfId="7734" xr:uid="{00000000-0005-0000-0000-0000B11C0000}"/>
    <cellStyle name="Comma 6 2 6 2 2 5 2" xfId="7735" xr:uid="{00000000-0005-0000-0000-0000B21C0000}"/>
    <cellStyle name="Comma 6 2 6 2 2 6" xfId="7736" xr:uid="{00000000-0005-0000-0000-0000B31C0000}"/>
    <cellStyle name="Comma 6 2 6 2 2 6 2" xfId="7737" xr:uid="{00000000-0005-0000-0000-0000B41C0000}"/>
    <cellStyle name="Comma 6 2 6 2 2 7" xfId="7738" xr:uid="{00000000-0005-0000-0000-0000B51C0000}"/>
    <cellStyle name="Comma 6 2 6 2 3" xfId="7739" xr:uid="{00000000-0005-0000-0000-0000B61C0000}"/>
    <cellStyle name="Comma 6 2 6 2 3 2" xfId="7740" xr:uid="{00000000-0005-0000-0000-0000B71C0000}"/>
    <cellStyle name="Comma 6 2 6 2 3 2 2" xfId="7741" xr:uid="{00000000-0005-0000-0000-0000B81C0000}"/>
    <cellStyle name="Comma 6 2 6 2 3 2 2 2" xfId="7742" xr:uid="{00000000-0005-0000-0000-0000B91C0000}"/>
    <cellStyle name="Comma 6 2 6 2 3 2 3" xfId="7743" xr:uid="{00000000-0005-0000-0000-0000BA1C0000}"/>
    <cellStyle name="Comma 6 2 6 2 3 3" xfId="7744" xr:uid="{00000000-0005-0000-0000-0000BB1C0000}"/>
    <cellStyle name="Comma 6 2 6 2 3 3 2" xfId="7745" xr:uid="{00000000-0005-0000-0000-0000BC1C0000}"/>
    <cellStyle name="Comma 6 2 6 2 3 3 2 2" xfId="7746" xr:uid="{00000000-0005-0000-0000-0000BD1C0000}"/>
    <cellStyle name="Comma 6 2 6 2 3 3 3" xfId="7747" xr:uid="{00000000-0005-0000-0000-0000BE1C0000}"/>
    <cellStyle name="Comma 6 2 6 2 3 4" xfId="7748" xr:uid="{00000000-0005-0000-0000-0000BF1C0000}"/>
    <cellStyle name="Comma 6 2 6 2 3 4 2" xfId="7749" xr:uid="{00000000-0005-0000-0000-0000C01C0000}"/>
    <cellStyle name="Comma 6 2 6 2 3 5" xfId="7750" xr:uid="{00000000-0005-0000-0000-0000C11C0000}"/>
    <cellStyle name="Comma 6 2 6 2 3 5 2" xfId="7751" xr:uid="{00000000-0005-0000-0000-0000C21C0000}"/>
    <cellStyle name="Comma 6 2 6 2 3 6" xfId="7752" xr:uid="{00000000-0005-0000-0000-0000C31C0000}"/>
    <cellStyle name="Comma 6 2 6 2 4" xfId="7753" xr:uid="{00000000-0005-0000-0000-0000C41C0000}"/>
    <cellStyle name="Comma 6 2 6 2 4 2" xfId="7754" xr:uid="{00000000-0005-0000-0000-0000C51C0000}"/>
    <cellStyle name="Comma 6 2 6 2 4 2 2" xfId="7755" xr:uid="{00000000-0005-0000-0000-0000C61C0000}"/>
    <cellStyle name="Comma 6 2 6 2 4 3" xfId="7756" xr:uid="{00000000-0005-0000-0000-0000C71C0000}"/>
    <cellStyle name="Comma 6 2 6 2 5" xfId="7757" xr:uid="{00000000-0005-0000-0000-0000C81C0000}"/>
    <cellStyle name="Comma 6 2 6 2 5 2" xfId="7758" xr:uid="{00000000-0005-0000-0000-0000C91C0000}"/>
    <cellStyle name="Comma 6 2 6 2 5 2 2" xfId="7759" xr:uid="{00000000-0005-0000-0000-0000CA1C0000}"/>
    <cellStyle name="Comma 6 2 6 2 5 3" xfId="7760" xr:uid="{00000000-0005-0000-0000-0000CB1C0000}"/>
    <cellStyle name="Comma 6 2 6 2 6" xfId="7761" xr:uid="{00000000-0005-0000-0000-0000CC1C0000}"/>
    <cellStyle name="Comma 6 2 6 2 6 2" xfId="7762" xr:uid="{00000000-0005-0000-0000-0000CD1C0000}"/>
    <cellStyle name="Comma 6 2 6 2 7" xfId="7763" xr:uid="{00000000-0005-0000-0000-0000CE1C0000}"/>
    <cellStyle name="Comma 6 2 6 2 7 2" xfId="7764" xr:uid="{00000000-0005-0000-0000-0000CF1C0000}"/>
    <cellStyle name="Comma 6 2 6 2 8" xfId="7765" xr:uid="{00000000-0005-0000-0000-0000D01C0000}"/>
    <cellStyle name="Comma 6 2 6 3" xfId="7766" xr:uid="{00000000-0005-0000-0000-0000D11C0000}"/>
    <cellStyle name="Comma 6 2 6 3 2" xfId="7767" xr:uid="{00000000-0005-0000-0000-0000D21C0000}"/>
    <cellStyle name="Comma 6 2 6 3 2 2" xfId="7768" xr:uid="{00000000-0005-0000-0000-0000D31C0000}"/>
    <cellStyle name="Comma 6 2 6 3 2 2 2" xfId="7769" xr:uid="{00000000-0005-0000-0000-0000D41C0000}"/>
    <cellStyle name="Comma 6 2 6 3 2 2 2 2" xfId="7770" xr:uid="{00000000-0005-0000-0000-0000D51C0000}"/>
    <cellStyle name="Comma 6 2 6 3 2 2 3" xfId="7771" xr:uid="{00000000-0005-0000-0000-0000D61C0000}"/>
    <cellStyle name="Comma 6 2 6 3 2 3" xfId="7772" xr:uid="{00000000-0005-0000-0000-0000D71C0000}"/>
    <cellStyle name="Comma 6 2 6 3 2 3 2" xfId="7773" xr:uid="{00000000-0005-0000-0000-0000D81C0000}"/>
    <cellStyle name="Comma 6 2 6 3 2 3 2 2" xfId="7774" xr:uid="{00000000-0005-0000-0000-0000D91C0000}"/>
    <cellStyle name="Comma 6 2 6 3 2 3 3" xfId="7775" xr:uid="{00000000-0005-0000-0000-0000DA1C0000}"/>
    <cellStyle name="Comma 6 2 6 3 2 4" xfId="7776" xr:uid="{00000000-0005-0000-0000-0000DB1C0000}"/>
    <cellStyle name="Comma 6 2 6 3 2 4 2" xfId="7777" xr:uid="{00000000-0005-0000-0000-0000DC1C0000}"/>
    <cellStyle name="Comma 6 2 6 3 2 5" xfId="7778" xr:uid="{00000000-0005-0000-0000-0000DD1C0000}"/>
    <cellStyle name="Comma 6 2 6 3 2 5 2" xfId="7779" xr:uid="{00000000-0005-0000-0000-0000DE1C0000}"/>
    <cellStyle name="Comma 6 2 6 3 2 6" xfId="7780" xr:uid="{00000000-0005-0000-0000-0000DF1C0000}"/>
    <cellStyle name="Comma 6 2 6 3 3" xfId="7781" xr:uid="{00000000-0005-0000-0000-0000E01C0000}"/>
    <cellStyle name="Comma 6 2 6 3 3 2" xfId="7782" xr:uid="{00000000-0005-0000-0000-0000E11C0000}"/>
    <cellStyle name="Comma 6 2 6 3 3 2 2" xfId="7783" xr:uid="{00000000-0005-0000-0000-0000E21C0000}"/>
    <cellStyle name="Comma 6 2 6 3 3 3" xfId="7784" xr:uid="{00000000-0005-0000-0000-0000E31C0000}"/>
    <cellStyle name="Comma 6 2 6 3 4" xfId="7785" xr:uid="{00000000-0005-0000-0000-0000E41C0000}"/>
    <cellStyle name="Comma 6 2 6 3 4 2" xfId="7786" xr:uid="{00000000-0005-0000-0000-0000E51C0000}"/>
    <cellStyle name="Comma 6 2 6 3 4 2 2" xfId="7787" xr:uid="{00000000-0005-0000-0000-0000E61C0000}"/>
    <cellStyle name="Comma 6 2 6 3 4 3" xfId="7788" xr:uid="{00000000-0005-0000-0000-0000E71C0000}"/>
    <cellStyle name="Comma 6 2 6 3 5" xfId="7789" xr:uid="{00000000-0005-0000-0000-0000E81C0000}"/>
    <cellStyle name="Comma 6 2 6 3 5 2" xfId="7790" xr:uid="{00000000-0005-0000-0000-0000E91C0000}"/>
    <cellStyle name="Comma 6 2 6 3 6" xfId="7791" xr:uid="{00000000-0005-0000-0000-0000EA1C0000}"/>
    <cellStyle name="Comma 6 2 6 3 6 2" xfId="7792" xr:uid="{00000000-0005-0000-0000-0000EB1C0000}"/>
    <cellStyle name="Comma 6 2 6 3 7" xfId="7793" xr:uid="{00000000-0005-0000-0000-0000EC1C0000}"/>
    <cellStyle name="Comma 6 2 6 4" xfId="7794" xr:uid="{00000000-0005-0000-0000-0000ED1C0000}"/>
    <cellStyle name="Comma 6 2 6 4 2" xfId="7795" xr:uid="{00000000-0005-0000-0000-0000EE1C0000}"/>
    <cellStyle name="Comma 6 2 6 4 2 2" xfId="7796" xr:uid="{00000000-0005-0000-0000-0000EF1C0000}"/>
    <cellStyle name="Comma 6 2 6 4 2 2 2" xfId="7797" xr:uid="{00000000-0005-0000-0000-0000F01C0000}"/>
    <cellStyle name="Comma 6 2 6 4 2 2 2 2" xfId="7798" xr:uid="{00000000-0005-0000-0000-0000F11C0000}"/>
    <cellStyle name="Comma 6 2 6 4 2 2 3" xfId="7799" xr:uid="{00000000-0005-0000-0000-0000F21C0000}"/>
    <cellStyle name="Comma 6 2 6 4 2 3" xfId="7800" xr:uid="{00000000-0005-0000-0000-0000F31C0000}"/>
    <cellStyle name="Comma 6 2 6 4 2 3 2" xfId="7801" xr:uid="{00000000-0005-0000-0000-0000F41C0000}"/>
    <cellStyle name="Comma 6 2 6 4 2 3 2 2" xfId="7802" xr:uid="{00000000-0005-0000-0000-0000F51C0000}"/>
    <cellStyle name="Comma 6 2 6 4 2 3 3" xfId="7803" xr:uid="{00000000-0005-0000-0000-0000F61C0000}"/>
    <cellStyle name="Comma 6 2 6 4 2 4" xfId="7804" xr:uid="{00000000-0005-0000-0000-0000F71C0000}"/>
    <cellStyle name="Comma 6 2 6 4 2 4 2" xfId="7805" xr:uid="{00000000-0005-0000-0000-0000F81C0000}"/>
    <cellStyle name="Comma 6 2 6 4 2 5" xfId="7806" xr:uid="{00000000-0005-0000-0000-0000F91C0000}"/>
    <cellStyle name="Comma 6 2 6 4 2 5 2" xfId="7807" xr:uid="{00000000-0005-0000-0000-0000FA1C0000}"/>
    <cellStyle name="Comma 6 2 6 4 2 6" xfId="7808" xr:uid="{00000000-0005-0000-0000-0000FB1C0000}"/>
    <cellStyle name="Comma 6 2 6 4 3" xfId="7809" xr:uid="{00000000-0005-0000-0000-0000FC1C0000}"/>
    <cellStyle name="Comma 6 2 6 4 3 2" xfId="7810" xr:uid="{00000000-0005-0000-0000-0000FD1C0000}"/>
    <cellStyle name="Comma 6 2 6 4 3 2 2" xfId="7811" xr:uid="{00000000-0005-0000-0000-0000FE1C0000}"/>
    <cellStyle name="Comma 6 2 6 4 3 3" xfId="7812" xr:uid="{00000000-0005-0000-0000-0000FF1C0000}"/>
    <cellStyle name="Comma 6 2 6 4 4" xfId="7813" xr:uid="{00000000-0005-0000-0000-0000001D0000}"/>
    <cellStyle name="Comma 6 2 6 4 4 2" xfId="7814" xr:uid="{00000000-0005-0000-0000-0000011D0000}"/>
    <cellStyle name="Comma 6 2 6 4 4 2 2" xfId="7815" xr:uid="{00000000-0005-0000-0000-0000021D0000}"/>
    <cellStyle name="Comma 6 2 6 4 4 3" xfId="7816" xr:uid="{00000000-0005-0000-0000-0000031D0000}"/>
    <cellStyle name="Comma 6 2 6 4 5" xfId="7817" xr:uid="{00000000-0005-0000-0000-0000041D0000}"/>
    <cellStyle name="Comma 6 2 6 4 5 2" xfId="7818" xr:uid="{00000000-0005-0000-0000-0000051D0000}"/>
    <cellStyle name="Comma 6 2 6 4 6" xfId="7819" xr:uid="{00000000-0005-0000-0000-0000061D0000}"/>
    <cellStyle name="Comma 6 2 6 4 6 2" xfId="7820" xr:uid="{00000000-0005-0000-0000-0000071D0000}"/>
    <cellStyle name="Comma 6 2 6 4 7" xfId="7821" xr:uid="{00000000-0005-0000-0000-0000081D0000}"/>
    <cellStyle name="Comma 6 2 6 5" xfId="7822" xr:uid="{00000000-0005-0000-0000-0000091D0000}"/>
    <cellStyle name="Comma 6 2 6 5 2" xfId="7823" xr:uid="{00000000-0005-0000-0000-00000A1D0000}"/>
    <cellStyle name="Comma 6 2 6 5 2 2" xfId="7824" xr:uid="{00000000-0005-0000-0000-00000B1D0000}"/>
    <cellStyle name="Comma 6 2 6 5 2 2 2" xfId="7825" xr:uid="{00000000-0005-0000-0000-00000C1D0000}"/>
    <cellStyle name="Comma 6 2 6 5 2 3" xfId="7826" xr:uid="{00000000-0005-0000-0000-00000D1D0000}"/>
    <cellStyle name="Comma 6 2 6 5 3" xfId="7827" xr:uid="{00000000-0005-0000-0000-00000E1D0000}"/>
    <cellStyle name="Comma 6 2 6 5 3 2" xfId="7828" xr:uid="{00000000-0005-0000-0000-00000F1D0000}"/>
    <cellStyle name="Comma 6 2 6 5 3 2 2" xfId="7829" xr:uid="{00000000-0005-0000-0000-0000101D0000}"/>
    <cellStyle name="Comma 6 2 6 5 3 3" xfId="7830" xr:uid="{00000000-0005-0000-0000-0000111D0000}"/>
    <cellStyle name="Comma 6 2 6 5 4" xfId="7831" xr:uid="{00000000-0005-0000-0000-0000121D0000}"/>
    <cellStyle name="Comma 6 2 6 5 4 2" xfId="7832" xr:uid="{00000000-0005-0000-0000-0000131D0000}"/>
    <cellStyle name="Comma 6 2 6 5 5" xfId="7833" xr:uid="{00000000-0005-0000-0000-0000141D0000}"/>
    <cellStyle name="Comma 6 2 6 5 5 2" xfId="7834" xr:uid="{00000000-0005-0000-0000-0000151D0000}"/>
    <cellStyle name="Comma 6 2 6 5 6" xfId="7835" xr:uid="{00000000-0005-0000-0000-0000161D0000}"/>
    <cellStyle name="Comma 6 2 6 6" xfId="7836" xr:uid="{00000000-0005-0000-0000-0000171D0000}"/>
    <cellStyle name="Comma 6 2 6 6 2" xfId="7837" xr:uid="{00000000-0005-0000-0000-0000181D0000}"/>
    <cellStyle name="Comma 6 2 6 6 2 2" xfId="7838" xr:uid="{00000000-0005-0000-0000-0000191D0000}"/>
    <cellStyle name="Comma 6 2 6 6 3" xfId="7839" xr:uid="{00000000-0005-0000-0000-00001A1D0000}"/>
    <cellStyle name="Comma 6 2 6 7" xfId="7840" xr:uid="{00000000-0005-0000-0000-00001B1D0000}"/>
    <cellStyle name="Comma 6 2 6 7 2" xfId="7841" xr:uid="{00000000-0005-0000-0000-00001C1D0000}"/>
    <cellStyle name="Comma 6 2 6 7 2 2" xfId="7842" xr:uid="{00000000-0005-0000-0000-00001D1D0000}"/>
    <cellStyle name="Comma 6 2 6 7 3" xfId="7843" xr:uid="{00000000-0005-0000-0000-00001E1D0000}"/>
    <cellStyle name="Comma 6 2 6 8" xfId="7844" xr:uid="{00000000-0005-0000-0000-00001F1D0000}"/>
    <cellStyle name="Comma 6 2 6 8 2" xfId="7845" xr:uid="{00000000-0005-0000-0000-0000201D0000}"/>
    <cellStyle name="Comma 6 2 6 9" xfId="7846" xr:uid="{00000000-0005-0000-0000-0000211D0000}"/>
    <cellStyle name="Comma 6 2 6 9 2" xfId="7847" xr:uid="{00000000-0005-0000-0000-0000221D0000}"/>
    <cellStyle name="Comma 6 2 7" xfId="7848" xr:uid="{00000000-0005-0000-0000-0000231D0000}"/>
    <cellStyle name="Comma 6 2 7 2" xfId="7849" xr:uid="{00000000-0005-0000-0000-0000241D0000}"/>
    <cellStyle name="Comma 6 2 7 2 2" xfId="7850" xr:uid="{00000000-0005-0000-0000-0000251D0000}"/>
    <cellStyle name="Comma 6 2 7 2 2 2" xfId="7851" xr:uid="{00000000-0005-0000-0000-0000261D0000}"/>
    <cellStyle name="Comma 6 2 7 2 2 2 2" xfId="7852" xr:uid="{00000000-0005-0000-0000-0000271D0000}"/>
    <cellStyle name="Comma 6 2 7 2 2 2 2 2" xfId="7853" xr:uid="{00000000-0005-0000-0000-0000281D0000}"/>
    <cellStyle name="Comma 6 2 7 2 2 2 3" xfId="7854" xr:uid="{00000000-0005-0000-0000-0000291D0000}"/>
    <cellStyle name="Comma 6 2 7 2 2 3" xfId="7855" xr:uid="{00000000-0005-0000-0000-00002A1D0000}"/>
    <cellStyle name="Comma 6 2 7 2 2 3 2" xfId="7856" xr:uid="{00000000-0005-0000-0000-00002B1D0000}"/>
    <cellStyle name="Comma 6 2 7 2 2 3 2 2" xfId="7857" xr:uid="{00000000-0005-0000-0000-00002C1D0000}"/>
    <cellStyle name="Comma 6 2 7 2 2 3 3" xfId="7858" xr:uid="{00000000-0005-0000-0000-00002D1D0000}"/>
    <cellStyle name="Comma 6 2 7 2 2 4" xfId="7859" xr:uid="{00000000-0005-0000-0000-00002E1D0000}"/>
    <cellStyle name="Comma 6 2 7 2 2 4 2" xfId="7860" xr:uid="{00000000-0005-0000-0000-00002F1D0000}"/>
    <cellStyle name="Comma 6 2 7 2 2 5" xfId="7861" xr:uid="{00000000-0005-0000-0000-0000301D0000}"/>
    <cellStyle name="Comma 6 2 7 2 2 5 2" xfId="7862" xr:uid="{00000000-0005-0000-0000-0000311D0000}"/>
    <cellStyle name="Comma 6 2 7 2 2 6" xfId="7863" xr:uid="{00000000-0005-0000-0000-0000321D0000}"/>
    <cellStyle name="Comma 6 2 7 2 3" xfId="7864" xr:uid="{00000000-0005-0000-0000-0000331D0000}"/>
    <cellStyle name="Comma 6 2 7 2 3 2" xfId="7865" xr:uid="{00000000-0005-0000-0000-0000341D0000}"/>
    <cellStyle name="Comma 6 2 7 2 3 2 2" xfId="7866" xr:uid="{00000000-0005-0000-0000-0000351D0000}"/>
    <cellStyle name="Comma 6 2 7 2 3 3" xfId="7867" xr:uid="{00000000-0005-0000-0000-0000361D0000}"/>
    <cellStyle name="Comma 6 2 7 2 4" xfId="7868" xr:uid="{00000000-0005-0000-0000-0000371D0000}"/>
    <cellStyle name="Comma 6 2 7 2 4 2" xfId="7869" xr:uid="{00000000-0005-0000-0000-0000381D0000}"/>
    <cellStyle name="Comma 6 2 7 2 4 2 2" xfId="7870" xr:uid="{00000000-0005-0000-0000-0000391D0000}"/>
    <cellStyle name="Comma 6 2 7 2 4 3" xfId="7871" xr:uid="{00000000-0005-0000-0000-00003A1D0000}"/>
    <cellStyle name="Comma 6 2 7 2 5" xfId="7872" xr:uid="{00000000-0005-0000-0000-00003B1D0000}"/>
    <cellStyle name="Comma 6 2 7 2 5 2" xfId="7873" xr:uid="{00000000-0005-0000-0000-00003C1D0000}"/>
    <cellStyle name="Comma 6 2 7 2 6" xfId="7874" xr:uid="{00000000-0005-0000-0000-00003D1D0000}"/>
    <cellStyle name="Comma 6 2 7 2 6 2" xfId="7875" xr:uid="{00000000-0005-0000-0000-00003E1D0000}"/>
    <cellStyle name="Comma 6 2 7 2 7" xfId="7876" xr:uid="{00000000-0005-0000-0000-00003F1D0000}"/>
    <cellStyle name="Comma 6 2 7 3" xfId="7877" xr:uid="{00000000-0005-0000-0000-0000401D0000}"/>
    <cellStyle name="Comma 6 2 7 3 2" xfId="7878" xr:uid="{00000000-0005-0000-0000-0000411D0000}"/>
    <cellStyle name="Comma 6 2 7 3 2 2" xfId="7879" xr:uid="{00000000-0005-0000-0000-0000421D0000}"/>
    <cellStyle name="Comma 6 2 7 3 2 2 2" xfId="7880" xr:uid="{00000000-0005-0000-0000-0000431D0000}"/>
    <cellStyle name="Comma 6 2 7 3 2 3" xfId="7881" xr:uid="{00000000-0005-0000-0000-0000441D0000}"/>
    <cellStyle name="Comma 6 2 7 3 3" xfId="7882" xr:uid="{00000000-0005-0000-0000-0000451D0000}"/>
    <cellStyle name="Comma 6 2 7 3 3 2" xfId="7883" xr:uid="{00000000-0005-0000-0000-0000461D0000}"/>
    <cellStyle name="Comma 6 2 7 3 3 2 2" xfId="7884" xr:uid="{00000000-0005-0000-0000-0000471D0000}"/>
    <cellStyle name="Comma 6 2 7 3 3 3" xfId="7885" xr:uid="{00000000-0005-0000-0000-0000481D0000}"/>
    <cellStyle name="Comma 6 2 7 3 4" xfId="7886" xr:uid="{00000000-0005-0000-0000-0000491D0000}"/>
    <cellStyle name="Comma 6 2 7 3 4 2" xfId="7887" xr:uid="{00000000-0005-0000-0000-00004A1D0000}"/>
    <cellStyle name="Comma 6 2 7 3 5" xfId="7888" xr:uid="{00000000-0005-0000-0000-00004B1D0000}"/>
    <cellStyle name="Comma 6 2 7 3 5 2" xfId="7889" xr:uid="{00000000-0005-0000-0000-00004C1D0000}"/>
    <cellStyle name="Comma 6 2 7 3 6" xfId="7890" xr:uid="{00000000-0005-0000-0000-00004D1D0000}"/>
    <cellStyle name="Comma 6 2 7 4" xfId="7891" xr:uid="{00000000-0005-0000-0000-00004E1D0000}"/>
    <cellStyle name="Comma 6 2 7 4 2" xfId="7892" xr:uid="{00000000-0005-0000-0000-00004F1D0000}"/>
    <cellStyle name="Comma 6 2 7 4 2 2" xfId="7893" xr:uid="{00000000-0005-0000-0000-0000501D0000}"/>
    <cellStyle name="Comma 6 2 7 4 3" xfId="7894" xr:uid="{00000000-0005-0000-0000-0000511D0000}"/>
    <cellStyle name="Comma 6 2 7 5" xfId="7895" xr:uid="{00000000-0005-0000-0000-0000521D0000}"/>
    <cellStyle name="Comma 6 2 7 5 2" xfId="7896" xr:uid="{00000000-0005-0000-0000-0000531D0000}"/>
    <cellStyle name="Comma 6 2 7 5 2 2" xfId="7897" xr:uid="{00000000-0005-0000-0000-0000541D0000}"/>
    <cellStyle name="Comma 6 2 7 5 3" xfId="7898" xr:uid="{00000000-0005-0000-0000-0000551D0000}"/>
    <cellStyle name="Comma 6 2 7 6" xfId="7899" xr:uid="{00000000-0005-0000-0000-0000561D0000}"/>
    <cellStyle name="Comma 6 2 7 6 2" xfId="7900" xr:uid="{00000000-0005-0000-0000-0000571D0000}"/>
    <cellStyle name="Comma 6 2 7 7" xfId="7901" xr:uid="{00000000-0005-0000-0000-0000581D0000}"/>
    <cellStyle name="Comma 6 2 7 7 2" xfId="7902" xr:uid="{00000000-0005-0000-0000-0000591D0000}"/>
    <cellStyle name="Comma 6 2 7 8" xfId="7903" xr:uid="{00000000-0005-0000-0000-00005A1D0000}"/>
    <cellStyle name="Comma 6 2 8" xfId="7904" xr:uid="{00000000-0005-0000-0000-00005B1D0000}"/>
    <cellStyle name="Comma 6 2 8 2" xfId="7905" xr:uid="{00000000-0005-0000-0000-00005C1D0000}"/>
    <cellStyle name="Comma 6 2 8 2 2" xfId="7906" xr:uid="{00000000-0005-0000-0000-00005D1D0000}"/>
    <cellStyle name="Comma 6 2 8 2 2 2" xfId="7907" xr:uid="{00000000-0005-0000-0000-00005E1D0000}"/>
    <cellStyle name="Comma 6 2 8 2 2 2 2" xfId="7908" xr:uid="{00000000-0005-0000-0000-00005F1D0000}"/>
    <cellStyle name="Comma 6 2 8 2 2 3" xfId="7909" xr:uid="{00000000-0005-0000-0000-0000601D0000}"/>
    <cellStyle name="Comma 6 2 8 2 3" xfId="7910" xr:uid="{00000000-0005-0000-0000-0000611D0000}"/>
    <cellStyle name="Comma 6 2 8 2 3 2" xfId="7911" xr:uid="{00000000-0005-0000-0000-0000621D0000}"/>
    <cellStyle name="Comma 6 2 8 2 3 2 2" xfId="7912" xr:uid="{00000000-0005-0000-0000-0000631D0000}"/>
    <cellStyle name="Comma 6 2 8 2 3 3" xfId="7913" xr:uid="{00000000-0005-0000-0000-0000641D0000}"/>
    <cellStyle name="Comma 6 2 8 2 4" xfId="7914" xr:uid="{00000000-0005-0000-0000-0000651D0000}"/>
    <cellStyle name="Comma 6 2 8 2 4 2" xfId="7915" xr:uid="{00000000-0005-0000-0000-0000661D0000}"/>
    <cellStyle name="Comma 6 2 8 2 5" xfId="7916" xr:uid="{00000000-0005-0000-0000-0000671D0000}"/>
    <cellStyle name="Comma 6 2 8 2 5 2" xfId="7917" xr:uid="{00000000-0005-0000-0000-0000681D0000}"/>
    <cellStyle name="Comma 6 2 8 2 6" xfId="7918" xr:uid="{00000000-0005-0000-0000-0000691D0000}"/>
    <cellStyle name="Comma 6 2 8 3" xfId="7919" xr:uid="{00000000-0005-0000-0000-00006A1D0000}"/>
    <cellStyle name="Comma 6 2 8 3 2" xfId="7920" xr:uid="{00000000-0005-0000-0000-00006B1D0000}"/>
    <cellStyle name="Comma 6 2 8 3 2 2" xfId="7921" xr:uid="{00000000-0005-0000-0000-00006C1D0000}"/>
    <cellStyle name="Comma 6 2 8 3 3" xfId="7922" xr:uid="{00000000-0005-0000-0000-00006D1D0000}"/>
    <cellStyle name="Comma 6 2 8 4" xfId="7923" xr:uid="{00000000-0005-0000-0000-00006E1D0000}"/>
    <cellStyle name="Comma 6 2 8 4 2" xfId="7924" xr:uid="{00000000-0005-0000-0000-00006F1D0000}"/>
    <cellStyle name="Comma 6 2 8 4 2 2" xfId="7925" xr:uid="{00000000-0005-0000-0000-0000701D0000}"/>
    <cellStyle name="Comma 6 2 8 4 3" xfId="7926" xr:uid="{00000000-0005-0000-0000-0000711D0000}"/>
    <cellStyle name="Comma 6 2 8 5" xfId="7927" xr:uid="{00000000-0005-0000-0000-0000721D0000}"/>
    <cellStyle name="Comma 6 2 8 5 2" xfId="7928" xr:uid="{00000000-0005-0000-0000-0000731D0000}"/>
    <cellStyle name="Comma 6 2 8 6" xfId="7929" xr:uid="{00000000-0005-0000-0000-0000741D0000}"/>
    <cellStyle name="Comma 6 2 8 6 2" xfId="7930" xr:uid="{00000000-0005-0000-0000-0000751D0000}"/>
    <cellStyle name="Comma 6 2 8 7" xfId="7931" xr:uid="{00000000-0005-0000-0000-0000761D0000}"/>
    <cellStyle name="Comma 6 2 9" xfId="7932" xr:uid="{00000000-0005-0000-0000-0000771D0000}"/>
    <cellStyle name="Comma 6 2 9 2" xfId="7933" xr:uid="{00000000-0005-0000-0000-0000781D0000}"/>
    <cellStyle name="Comma 6 2 9 2 2" xfId="7934" xr:uid="{00000000-0005-0000-0000-0000791D0000}"/>
    <cellStyle name="Comma 6 2 9 2 2 2" xfId="7935" xr:uid="{00000000-0005-0000-0000-00007A1D0000}"/>
    <cellStyle name="Comma 6 2 9 2 2 2 2" xfId="7936" xr:uid="{00000000-0005-0000-0000-00007B1D0000}"/>
    <cellStyle name="Comma 6 2 9 2 2 3" xfId="7937" xr:uid="{00000000-0005-0000-0000-00007C1D0000}"/>
    <cellStyle name="Comma 6 2 9 2 3" xfId="7938" xr:uid="{00000000-0005-0000-0000-00007D1D0000}"/>
    <cellStyle name="Comma 6 2 9 2 3 2" xfId="7939" xr:uid="{00000000-0005-0000-0000-00007E1D0000}"/>
    <cellStyle name="Comma 6 2 9 2 3 2 2" xfId="7940" xr:uid="{00000000-0005-0000-0000-00007F1D0000}"/>
    <cellStyle name="Comma 6 2 9 2 3 3" xfId="7941" xr:uid="{00000000-0005-0000-0000-0000801D0000}"/>
    <cellStyle name="Comma 6 2 9 2 4" xfId="7942" xr:uid="{00000000-0005-0000-0000-0000811D0000}"/>
    <cellStyle name="Comma 6 2 9 2 4 2" xfId="7943" xr:uid="{00000000-0005-0000-0000-0000821D0000}"/>
    <cellStyle name="Comma 6 2 9 2 5" xfId="7944" xr:uid="{00000000-0005-0000-0000-0000831D0000}"/>
    <cellStyle name="Comma 6 2 9 2 5 2" xfId="7945" xr:uid="{00000000-0005-0000-0000-0000841D0000}"/>
    <cellStyle name="Comma 6 2 9 2 6" xfId="7946" xr:uid="{00000000-0005-0000-0000-0000851D0000}"/>
    <cellStyle name="Comma 6 2 9 3" xfId="7947" xr:uid="{00000000-0005-0000-0000-0000861D0000}"/>
    <cellStyle name="Comma 6 2 9 3 2" xfId="7948" xr:uid="{00000000-0005-0000-0000-0000871D0000}"/>
    <cellStyle name="Comma 6 2 9 3 2 2" xfId="7949" xr:uid="{00000000-0005-0000-0000-0000881D0000}"/>
    <cellStyle name="Comma 6 2 9 3 3" xfId="7950" xr:uid="{00000000-0005-0000-0000-0000891D0000}"/>
    <cellStyle name="Comma 6 2 9 4" xfId="7951" xr:uid="{00000000-0005-0000-0000-00008A1D0000}"/>
    <cellStyle name="Comma 6 2 9 4 2" xfId="7952" xr:uid="{00000000-0005-0000-0000-00008B1D0000}"/>
    <cellStyle name="Comma 6 2 9 4 2 2" xfId="7953" xr:uid="{00000000-0005-0000-0000-00008C1D0000}"/>
    <cellStyle name="Comma 6 2 9 4 3" xfId="7954" xr:uid="{00000000-0005-0000-0000-00008D1D0000}"/>
    <cellStyle name="Comma 6 2 9 5" xfId="7955" xr:uid="{00000000-0005-0000-0000-00008E1D0000}"/>
    <cellStyle name="Comma 6 2 9 5 2" xfId="7956" xr:uid="{00000000-0005-0000-0000-00008F1D0000}"/>
    <cellStyle name="Comma 6 2 9 6" xfId="7957" xr:uid="{00000000-0005-0000-0000-0000901D0000}"/>
    <cellStyle name="Comma 6 2 9 6 2" xfId="7958" xr:uid="{00000000-0005-0000-0000-0000911D0000}"/>
    <cellStyle name="Comma 6 2 9 7" xfId="7959" xr:uid="{00000000-0005-0000-0000-0000921D0000}"/>
    <cellStyle name="Comma 6 3" xfId="7960" xr:uid="{00000000-0005-0000-0000-0000931D0000}"/>
    <cellStyle name="Comma 6 4" xfId="7961" xr:uid="{00000000-0005-0000-0000-0000941D0000}"/>
    <cellStyle name="Comma 6 4 10" xfId="7962" xr:uid="{00000000-0005-0000-0000-0000951D0000}"/>
    <cellStyle name="Comma 6 4 10 2" xfId="7963" xr:uid="{00000000-0005-0000-0000-0000961D0000}"/>
    <cellStyle name="Comma 6 4 11" xfId="7964" xr:uid="{00000000-0005-0000-0000-0000971D0000}"/>
    <cellStyle name="Comma 6 4 11 2" xfId="7965" xr:uid="{00000000-0005-0000-0000-0000981D0000}"/>
    <cellStyle name="Comma 6 4 12" xfId="7966" xr:uid="{00000000-0005-0000-0000-0000991D0000}"/>
    <cellStyle name="Comma 6 4 2" xfId="7967" xr:uid="{00000000-0005-0000-0000-00009A1D0000}"/>
    <cellStyle name="Comma 6 4 2 10" xfId="7968" xr:uid="{00000000-0005-0000-0000-00009B1D0000}"/>
    <cellStyle name="Comma 6 4 2 10 2" xfId="7969" xr:uid="{00000000-0005-0000-0000-00009C1D0000}"/>
    <cellStyle name="Comma 6 4 2 11" xfId="7970" xr:uid="{00000000-0005-0000-0000-00009D1D0000}"/>
    <cellStyle name="Comma 6 4 2 2" xfId="7971" xr:uid="{00000000-0005-0000-0000-00009E1D0000}"/>
    <cellStyle name="Comma 6 4 2 2 10" xfId="7972" xr:uid="{00000000-0005-0000-0000-00009F1D0000}"/>
    <cellStyle name="Comma 6 4 2 2 2" xfId="7973" xr:uid="{00000000-0005-0000-0000-0000A01D0000}"/>
    <cellStyle name="Comma 6 4 2 2 2 2" xfId="7974" xr:uid="{00000000-0005-0000-0000-0000A11D0000}"/>
    <cellStyle name="Comma 6 4 2 2 2 2 2" xfId="7975" xr:uid="{00000000-0005-0000-0000-0000A21D0000}"/>
    <cellStyle name="Comma 6 4 2 2 2 2 2 2" xfId="7976" xr:uid="{00000000-0005-0000-0000-0000A31D0000}"/>
    <cellStyle name="Comma 6 4 2 2 2 2 2 2 2" xfId="7977" xr:uid="{00000000-0005-0000-0000-0000A41D0000}"/>
    <cellStyle name="Comma 6 4 2 2 2 2 2 2 2 2" xfId="7978" xr:uid="{00000000-0005-0000-0000-0000A51D0000}"/>
    <cellStyle name="Comma 6 4 2 2 2 2 2 2 3" xfId="7979" xr:uid="{00000000-0005-0000-0000-0000A61D0000}"/>
    <cellStyle name="Comma 6 4 2 2 2 2 2 3" xfId="7980" xr:uid="{00000000-0005-0000-0000-0000A71D0000}"/>
    <cellStyle name="Comma 6 4 2 2 2 2 2 3 2" xfId="7981" xr:uid="{00000000-0005-0000-0000-0000A81D0000}"/>
    <cellStyle name="Comma 6 4 2 2 2 2 2 3 2 2" xfId="7982" xr:uid="{00000000-0005-0000-0000-0000A91D0000}"/>
    <cellStyle name="Comma 6 4 2 2 2 2 2 3 3" xfId="7983" xr:uid="{00000000-0005-0000-0000-0000AA1D0000}"/>
    <cellStyle name="Comma 6 4 2 2 2 2 2 4" xfId="7984" xr:uid="{00000000-0005-0000-0000-0000AB1D0000}"/>
    <cellStyle name="Comma 6 4 2 2 2 2 2 4 2" xfId="7985" xr:uid="{00000000-0005-0000-0000-0000AC1D0000}"/>
    <cellStyle name="Comma 6 4 2 2 2 2 2 5" xfId="7986" xr:uid="{00000000-0005-0000-0000-0000AD1D0000}"/>
    <cellStyle name="Comma 6 4 2 2 2 2 2 5 2" xfId="7987" xr:uid="{00000000-0005-0000-0000-0000AE1D0000}"/>
    <cellStyle name="Comma 6 4 2 2 2 2 2 6" xfId="7988" xr:uid="{00000000-0005-0000-0000-0000AF1D0000}"/>
    <cellStyle name="Comma 6 4 2 2 2 2 3" xfId="7989" xr:uid="{00000000-0005-0000-0000-0000B01D0000}"/>
    <cellStyle name="Comma 6 4 2 2 2 2 3 2" xfId="7990" xr:uid="{00000000-0005-0000-0000-0000B11D0000}"/>
    <cellStyle name="Comma 6 4 2 2 2 2 3 2 2" xfId="7991" xr:uid="{00000000-0005-0000-0000-0000B21D0000}"/>
    <cellStyle name="Comma 6 4 2 2 2 2 3 3" xfId="7992" xr:uid="{00000000-0005-0000-0000-0000B31D0000}"/>
    <cellStyle name="Comma 6 4 2 2 2 2 4" xfId="7993" xr:uid="{00000000-0005-0000-0000-0000B41D0000}"/>
    <cellStyle name="Comma 6 4 2 2 2 2 4 2" xfId="7994" xr:uid="{00000000-0005-0000-0000-0000B51D0000}"/>
    <cellStyle name="Comma 6 4 2 2 2 2 4 2 2" xfId="7995" xr:uid="{00000000-0005-0000-0000-0000B61D0000}"/>
    <cellStyle name="Comma 6 4 2 2 2 2 4 3" xfId="7996" xr:uid="{00000000-0005-0000-0000-0000B71D0000}"/>
    <cellStyle name="Comma 6 4 2 2 2 2 5" xfId="7997" xr:uid="{00000000-0005-0000-0000-0000B81D0000}"/>
    <cellStyle name="Comma 6 4 2 2 2 2 5 2" xfId="7998" xr:uid="{00000000-0005-0000-0000-0000B91D0000}"/>
    <cellStyle name="Comma 6 4 2 2 2 2 6" xfId="7999" xr:uid="{00000000-0005-0000-0000-0000BA1D0000}"/>
    <cellStyle name="Comma 6 4 2 2 2 2 6 2" xfId="8000" xr:uid="{00000000-0005-0000-0000-0000BB1D0000}"/>
    <cellStyle name="Comma 6 4 2 2 2 2 7" xfId="8001" xr:uid="{00000000-0005-0000-0000-0000BC1D0000}"/>
    <cellStyle name="Comma 6 4 2 2 2 3" xfId="8002" xr:uid="{00000000-0005-0000-0000-0000BD1D0000}"/>
    <cellStyle name="Comma 6 4 2 2 2 3 2" xfId="8003" xr:uid="{00000000-0005-0000-0000-0000BE1D0000}"/>
    <cellStyle name="Comma 6 4 2 2 2 3 2 2" xfId="8004" xr:uid="{00000000-0005-0000-0000-0000BF1D0000}"/>
    <cellStyle name="Comma 6 4 2 2 2 3 2 2 2" xfId="8005" xr:uid="{00000000-0005-0000-0000-0000C01D0000}"/>
    <cellStyle name="Comma 6 4 2 2 2 3 2 3" xfId="8006" xr:uid="{00000000-0005-0000-0000-0000C11D0000}"/>
    <cellStyle name="Comma 6 4 2 2 2 3 3" xfId="8007" xr:uid="{00000000-0005-0000-0000-0000C21D0000}"/>
    <cellStyle name="Comma 6 4 2 2 2 3 3 2" xfId="8008" xr:uid="{00000000-0005-0000-0000-0000C31D0000}"/>
    <cellStyle name="Comma 6 4 2 2 2 3 3 2 2" xfId="8009" xr:uid="{00000000-0005-0000-0000-0000C41D0000}"/>
    <cellStyle name="Comma 6 4 2 2 2 3 3 3" xfId="8010" xr:uid="{00000000-0005-0000-0000-0000C51D0000}"/>
    <cellStyle name="Comma 6 4 2 2 2 3 4" xfId="8011" xr:uid="{00000000-0005-0000-0000-0000C61D0000}"/>
    <cellStyle name="Comma 6 4 2 2 2 3 4 2" xfId="8012" xr:uid="{00000000-0005-0000-0000-0000C71D0000}"/>
    <cellStyle name="Comma 6 4 2 2 2 3 5" xfId="8013" xr:uid="{00000000-0005-0000-0000-0000C81D0000}"/>
    <cellStyle name="Comma 6 4 2 2 2 3 5 2" xfId="8014" xr:uid="{00000000-0005-0000-0000-0000C91D0000}"/>
    <cellStyle name="Comma 6 4 2 2 2 3 6" xfId="8015" xr:uid="{00000000-0005-0000-0000-0000CA1D0000}"/>
    <cellStyle name="Comma 6 4 2 2 2 4" xfId="8016" xr:uid="{00000000-0005-0000-0000-0000CB1D0000}"/>
    <cellStyle name="Comma 6 4 2 2 2 4 2" xfId="8017" xr:uid="{00000000-0005-0000-0000-0000CC1D0000}"/>
    <cellStyle name="Comma 6 4 2 2 2 4 2 2" xfId="8018" xr:uid="{00000000-0005-0000-0000-0000CD1D0000}"/>
    <cellStyle name="Comma 6 4 2 2 2 4 3" xfId="8019" xr:uid="{00000000-0005-0000-0000-0000CE1D0000}"/>
    <cellStyle name="Comma 6 4 2 2 2 5" xfId="8020" xr:uid="{00000000-0005-0000-0000-0000CF1D0000}"/>
    <cellStyle name="Comma 6 4 2 2 2 5 2" xfId="8021" xr:uid="{00000000-0005-0000-0000-0000D01D0000}"/>
    <cellStyle name="Comma 6 4 2 2 2 5 2 2" xfId="8022" xr:uid="{00000000-0005-0000-0000-0000D11D0000}"/>
    <cellStyle name="Comma 6 4 2 2 2 5 3" xfId="8023" xr:uid="{00000000-0005-0000-0000-0000D21D0000}"/>
    <cellStyle name="Comma 6 4 2 2 2 6" xfId="8024" xr:uid="{00000000-0005-0000-0000-0000D31D0000}"/>
    <cellStyle name="Comma 6 4 2 2 2 6 2" xfId="8025" xr:uid="{00000000-0005-0000-0000-0000D41D0000}"/>
    <cellStyle name="Comma 6 4 2 2 2 7" xfId="8026" xr:uid="{00000000-0005-0000-0000-0000D51D0000}"/>
    <cellStyle name="Comma 6 4 2 2 2 7 2" xfId="8027" xr:uid="{00000000-0005-0000-0000-0000D61D0000}"/>
    <cellStyle name="Comma 6 4 2 2 2 8" xfId="8028" xr:uid="{00000000-0005-0000-0000-0000D71D0000}"/>
    <cellStyle name="Comma 6 4 2 2 3" xfId="8029" xr:uid="{00000000-0005-0000-0000-0000D81D0000}"/>
    <cellStyle name="Comma 6 4 2 2 3 2" xfId="8030" xr:uid="{00000000-0005-0000-0000-0000D91D0000}"/>
    <cellStyle name="Comma 6 4 2 2 3 2 2" xfId="8031" xr:uid="{00000000-0005-0000-0000-0000DA1D0000}"/>
    <cellStyle name="Comma 6 4 2 2 3 2 2 2" xfId="8032" xr:uid="{00000000-0005-0000-0000-0000DB1D0000}"/>
    <cellStyle name="Comma 6 4 2 2 3 2 2 2 2" xfId="8033" xr:uid="{00000000-0005-0000-0000-0000DC1D0000}"/>
    <cellStyle name="Comma 6 4 2 2 3 2 2 3" xfId="8034" xr:uid="{00000000-0005-0000-0000-0000DD1D0000}"/>
    <cellStyle name="Comma 6 4 2 2 3 2 3" xfId="8035" xr:uid="{00000000-0005-0000-0000-0000DE1D0000}"/>
    <cellStyle name="Comma 6 4 2 2 3 2 3 2" xfId="8036" xr:uid="{00000000-0005-0000-0000-0000DF1D0000}"/>
    <cellStyle name="Comma 6 4 2 2 3 2 3 2 2" xfId="8037" xr:uid="{00000000-0005-0000-0000-0000E01D0000}"/>
    <cellStyle name="Comma 6 4 2 2 3 2 3 3" xfId="8038" xr:uid="{00000000-0005-0000-0000-0000E11D0000}"/>
    <cellStyle name="Comma 6 4 2 2 3 2 4" xfId="8039" xr:uid="{00000000-0005-0000-0000-0000E21D0000}"/>
    <cellStyle name="Comma 6 4 2 2 3 2 4 2" xfId="8040" xr:uid="{00000000-0005-0000-0000-0000E31D0000}"/>
    <cellStyle name="Comma 6 4 2 2 3 2 5" xfId="8041" xr:uid="{00000000-0005-0000-0000-0000E41D0000}"/>
    <cellStyle name="Comma 6 4 2 2 3 2 5 2" xfId="8042" xr:uid="{00000000-0005-0000-0000-0000E51D0000}"/>
    <cellStyle name="Comma 6 4 2 2 3 2 6" xfId="8043" xr:uid="{00000000-0005-0000-0000-0000E61D0000}"/>
    <cellStyle name="Comma 6 4 2 2 3 3" xfId="8044" xr:uid="{00000000-0005-0000-0000-0000E71D0000}"/>
    <cellStyle name="Comma 6 4 2 2 3 3 2" xfId="8045" xr:uid="{00000000-0005-0000-0000-0000E81D0000}"/>
    <cellStyle name="Comma 6 4 2 2 3 3 2 2" xfId="8046" xr:uid="{00000000-0005-0000-0000-0000E91D0000}"/>
    <cellStyle name="Comma 6 4 2 2 3 3 3" xfId="8047" xr:uid="{00000000-0005-0000-0000-0000EA1D0000}"/>
    <cellStyle name="Comma 6 4 2 2 3 4" xfId="8048" xr:uid="{00000000-0005-0000-0000-0000EB1D0000}"/>
    <cellStyle name="Comma 6 4 2 2 3 4 2" xfId="8049" xr:uid="{00000000-0005-0000-0000-0000EC1D0000}"/>
    <cellStyle name="Comma 6 4 2 2 3 4 2 2" xfId="8050" xr:uid="{00000000-0005-0000-0000-0000ED1D0000}"/>
    <cellStyle name="Comma 6 4 2 2 3 4 3" xfId="8051" xr:uid="{00000000-0005-0000-0000-0000EE1D0000}"/>
    <cellStyle name="Comma 6 4 2 2 3 5" xfId="8052" xr:uid="{00000000-0005-0000-0000-0000EF1D0000}"/>
    <cellStyle name="Comma 6 4 2 2 3 5 2" xfId="8053" xr:uid="{00000000-0005-0000-0000-0000F01D0000}"/>
    <cellStyle name="Comma 6 4 2 2 3 6" xfId="8054" xr:uid="{00000000-0005-0000-0000-0000F11D0000}"/>
    <cellStyle name="Comma 6 4 2 2 3 6 2" xfId="8055" xr:uid="{00000000-0005-0000-0000-0000F21D0000}"/>
    <cellStyle name="Comma 6 4 2 2 3 7" xfId="8056" xr:uid="{00000000-0005-0000-0000-0000F31D0000}"/>
    <cellStyle name="Comma 6 4 2 2 4" xfId="8057" xr:uid="{00000000-0005-0000-0000-0000F41D0000}"/>
    <cellStyle name="Comma 6 4 2 2 4 2" xfId="8058" xr:uid="{00000000-0005-0000-0000-0000F51D0000}"/>
    <cellStyle name="Comma 6 4 2 2 4 2 2" xfId="8059" xr:uid="{00000000-0005-0000-0000-0000F61D0000}"/>
    <cellStyle name="Comma 6 4 2 2 4 2 2 2" xfId="8060" xr:uid="{00000000-0005-0000-0000-0000F71D0000}"/>
    <cellStyle name="Comma 6 4 2 2 4 2 2 2 2" xfId="8061" xr:uid="{00000000-0005-0000-0000-0000F81D0000}"/>
    <cellStyle name="Comma 6 4 2 2 4 2 2 3" xfId="8062" xr:uid="{00000000-0005-0000-0000-0000F91D0000}"/>
    <cellStyle name="Comma 6 4 2 2 4 2 3" xfId="8063" xr:uid="{00000000-0005-0000-0000-0000FA1D0000}"/>
    <cellStyle name="Comma 6 4 2 2 4 2 3 2" xfId="8064" xr:uid="{00000000-0005-0000-0000-0000FB1D0000}"/>
    <cellStyle name="Comma 6 4 2 2 4 2 3 2 2" xfId="8065" xr:uid="{00000000-0005-0000-0000-0000FC1D0000}"/>
    <cellStyle name="Comma 6 4 2 2 4 2 3 3" xfId="8066" xr:uid="{00000000-0005-0000-0000-0000FD1D0000}"/>
    <cellStyle name="Comma 6 4 2 2 4 2 4" xfId="8067" xr:uid="{00000000-0005-0000-0000-0000FE1D0000}"/>
    <cellStyle name="Comma 6 4 2 2 4 2 4 2" xfId="8068" xr:uid="{00000000-0005-0000-0000-0000FF1D0000}"/>
    <cellStyle name="Comma 6 4 2 2 4 2 5" xfId="8069" xr:uid="{00000000-0005-0000-0000-0000001E0000}"/>
    <cellStyle name="Comma 6 4 2 2 4 2 5 2" xfId="8070" xr:uid="{00000000-0005-0000-0000-0000011E0000}"/>
    <cellStyle name="Comma 6 4 2 2 4 2 6" xfId="8071" xr:uid="{00000000-0005-0000-0000-0000021E0000}"/>
    <cellStyle name="Comma 6 4 2 2 4 3" xfId="8072" xr:uid="{00000000-0005-0000-0000-0000031E0000}"/>
    <cellStyle name="Comma 6 4 2 2 4 3 2" xfId="8073" xr:uid="{00000000-0005-0000-0000-0000041E0000}"/>
    <cellStyle name="Comma 6 4 2 2 4 3 2 2" xfId="8074" xr:uid="{00000000-0005-0000-0000-0000051E0000}"/>
    <cellStyle name="Comma 6 4 2 2 4 3 3" xfId="8075" xr:uid="{00000000-0005-0000-0000-0000061E0000}"/>
    <cellStyle name="Comma 6 4 2 2 4 4" xfId="8076" xr:uid="{00000000-0005-0000-0000-0000071E0000}"/>
    <cellStyle name="Comma 6 4 2 2 4 4 2" xfId="8077" xr:uid="{00000000-0005-0000-0000-0000081E0000}"/>
    <cellStyle name="Comma 6 4 2 2 4 4 2 2" xfId="8078" xr:uid="{00000000-0005-0000-0000-0000091E0000}"/>
    <cellStyle name="Comma 6 4 2 2 4 4 3" xfId="8079" xr:uid="{00000000-0005-0000-0000-00000A1E0000}"/>
    <cellStyle name="Comma 6 4 2 2 4 5" xfId="8080" xr:uid="{00000000-0005-0000-0000-00000B1E0000}"/>
    <cellStyle name="Comma 6 4 2 2 4 5 2" xfId="8081" xr:uid="{00000000-0005-0000-0000-00000C1E0000}"/>
    <cellStyle name="Comma 6 4 2 2 4 6" xfId="8082" xr:uid="{00000000-0005-0000-0000-00000D1E0000}"/>
    <cellStyle name="Comma 6 4 2 2 4 6 2" xfId="8083" xr:uid="{00000000-0005-0000-0000-00000E1E0000}"/>
    <cellStyle name="Comma 6 4 2 2 4 7" xfId="8084" xr:uid="{00000000-0005-0000-0000-00000F1E0000}"/>
    <cellStyle name="Comma 6 4 2 2 5" xfId="8085" xr:uid="{00000000-0005-0000-0000-0000101E0000}"/>
    <cellStyle name="Comma 6 4 2 2 5 2" xfId="8086" xr:uid="{00000000-0005-0000-0000-0000111E0000}"/>
    <cellStyle name="Comma 6 4 2 2 5 2 2" xfId="8087" xr:uid="{00000000-0005-0000-0000-0000121E0000}"/>
    <cellStyle name="Comma 6 4 2 2 5 2 2 2" xfId="8088" xr:uid="{00000000-0005-0000-0000-0000131E0000}"/>
    <cellStyle name="Comma 6 4 2 2 5 2 3" xfId="8089" xr:uid="{00000000-0005-0000-0000-0000141E0000}"/>
    <cellStyle name="Comma 6 4 2 2 5 3" xfId="8090" xr:uid="{00000000-0005-0000-0000-0000151E0000}"/>
    <cellStyle name="Comma 6 4 2 2 5 3 2" xfId="8091" xr:uid="{00000000-0005-0000-0000-0000161E0000}"/>
    <cellStyle name="Comma 6 4 2 2 5 3 2 2" xfId="8092" xr:uid="{00000000-0005-0000-0000-0000171E0000}"/>
    <cellStyle name="Comma 6 4 2 2 5 3 3" xfId="8093" xr:uid="{00000000-0005-0000-0000-0000181E0000}"/>
    <cellStyle name="Comma 6 4 2 2 5 4" xfId="8094" xr:uid="{00000000-0005-0000-0000-0000191E0000}"/>
    <cellStyle name="Comma 6 4 2 2 5 4 2" xfId="8095" xr:uid="{00000000-0005-0000-0000-00001A1E0000}"/>
    <cellStyle name="Comma 6 4 2 2 5 5" xfId="8096" xr:uid="{00000000-0005-0000-0000-00001B1E0000}"/>
    <cellStyle name="Comma 6 4 2 2 5 5 2" xfId="8097" xr:uid="{00000000-0005-0000-0000-00001C1E0000}"/>
    <cellStyle name="Comma 6 4 2 2 5 6" xfId="8098" xr:uid="{00000000-0005-0000-0000-00001D1E0000}"/>
    <cellStyle name="Comma 6 4 2 2 6" xfId="8099" xr:uid="{00000000-0005-0000-0000-00001E1E0000}"/>
    <cellStyle name="Comma 6 4 2 2 6 2" xfId="8100" xr:uid="{00000000-0005-0000-0000-00001F1E0000}"/>
    <cellStyle name="Comma 6 4 2 2 6 2 2" xfId="8101" xr:uid="{00000000-0005-0000-0000-0000201E0000}"/>
    <cellStyle name="Comma 6 4 2 2 6 3" xfId="8102" xr:uid="{00000000-0005-0000-0000-0000211E0000}"/>
    <cellStyle name="Comma 6 4 2 2 7" xfId="8103" xr:uid="{00000000-0005-0000-0000-0000221E0000}"/>
    <cellStyle name="Comma 6 4 2 2 7 2" xfId="8104" xr:uid="{00000000-0005-0000-0000-0000231E0000}"/>
    <cellStyle name="Comma 6 4 2 2 7 2 2" xfId="8105" xr:uid="{00000000-0005-0000-0000-0000241E0000}"/>
    <cellStyle name="Comma 6 4 2 2 7 3" xfId="8106" xr:uid="{00000000-0005-0000-0000-0000251E0000}"/>
    <cellStyle name="Comma 6 4 2 2 8" xfId="8107" xr:uid="{00000000-0005-0000-0000-0000261E0000}"/>
    <cellStyle name="Comma 6 4 2 2 8 2" xfId="8108" xr:uid="{00000000-0005-0000-0000-0000271E0000}"/>
    <cellStyle name="Comma 6 4 2 2 9" xfId="8109" xr:uid="{00000000-0005-0000-0000-0000281E0000}"/>
    <cellStyle name="Comma 6 4 2 2 9 2" xfId="8110" xr:uid="{00000000-0005-0000-0000-0000291E0000}"/>
    <cellStyle name="Comma 6 4 2 3" xfId="8111" xr:uid="{00000000-0005-0000-0000-00002A1E0000}"/>
    <cellStyle name="Comma 6 4 2 3 2" xfId="8112" xr:uid="{00000000-0005-0000-0000-00002B1E0000}"/>
    <cellStyle name="Comma 6 4 2 3 2 2" xfId="8113" xr:uid="{00000000-0005-0000-0000-00002C1E0000}"/>
    <cellStyle name="Comma 6 4 2 3 2 2 2" xfId="8114" xr:uid="{00000000-0005-0000-0000-00002D1E0000}"/>
    <cellStyle name="Comma 6 4 2 3 2 2 2 2" xfId="8115" xr:uid="{00000000-0005-0000-0000-00002E1E0000}"/>
    <cellStyle name="Comma 6 4 2 3 2 2 2 2 2" xfId="8116" xr:uid="{00000000-0005-0000-0000-00002F1E0000}"/>
    <cellStyle name="Comma 6 4 2 3 2 2 2 3" xfId="8117" xr:uid="{00000000-0005-0000-0000-0000301E0000}"/>
    <cellStyle name="Comma 6 4 2 3 2 2 3" xfId="8118" xr:uid="{00000000-0005-0000-0000-0000311E0000}"/>
    <cellStyle name="Comma 6 4 2 3 2 2 3 2" xfId="8119" xr:uid="{00000000-0005-0000-0000-0000321E0000}"/>
    <cellStyle name="Comma 6 4 2 3 2 2 3 2 2" xfId="8120" xr:uid="{00000000-0005-0000-0000-0000331E0000}"/>
    <cellStyle name="Comma 6 4 2 3 2 2 3 3" xfId="8121" xr:uid="{00000000-0005-0000-0000-0000341E0000}"/>
    <cellStyle name="Comma 6 4 2 3 2 2 4" xfId="8122" xr:uid="{00000000-0005-0000-0000-0000351E0000}"/>
    <cellStyle name="Comma 6 4 2 3 2 2 4 2" xfId="8123" xr:uid="{00000000-0005-0000-0000-0000361E0000}"/>
    <cellStyle name="Comma 6 4 2 3 2 2 5" xfId="8124" xr:uid="{00000000-0005-0000-0000-0000371E0000}"/>
    <cellStyle name="Comma 6 4 2 3 2 2 5 2" xfId="8125" xr:uid="{00000000-0005-0000-0000-0000381E0000}"/>
    <cellStyle name="Comma 6 4 2 3 2 2 6" xfId="8126" xr:uid="{00000000-0005-0000-0000-0000391E0000}"/>
    <cellStyle name="Comma 6 4 2 3 2 3" xfId="8127" xr:uid="{00000000-0005-0000-0000-00003A1E0000}"/>
    <cellStyle name="Comma 6 4 2 3 2 3 2" xfId="8128" xr:uid="{00000000-0005-0000-0000-00003B1E0000}"/>
    <cellStyle name="Comma 6 4 2 3 2 3 2 2" xfId="8129" xr:uid="{00000000-0005-0000-0000-00003C1E0000}"/>
    <cellStyle name="Comma 6 4 2 3 2 3 3" xfId="8130" xr:uid="{00000000-0005-0000-0000-00003D1E0000}"/>
    <cellStyle name="Comma 6 4 2 3 2 4" xfId="8131" xr:uid="{00000000-0005-0000-0000-00003E1E0000}"/>
    <cellStyle name="Comma 6 4 2 3 2 4 2" xfId="8132" xr:uid="{00000000-0005-0000-0000-00003F1E0000}"/>
    <cellStyle name="Comma 6 4 2 3 2 4 2 2" xfId="8133" xr:uid="{00000000-0005-0000-0000-0000401E0000}"/>
    <cellStyle name="Comma 6 4 2 3 2 4 3" xfId="8134" xr:uid="{00000000-0005-0000-0000-0000411E0000}"/>
    <cellStyle name="Comma 6 4 2 3 2 5" xfId="8135" xr:uid="{00000000-0005-0000-0000-0000421E0000}"/>
    <cellStyle name="Comma 6 4 2 3 2 5 2" xfId="8136" xr:uid="{00000000-0005-0000-0000-0000431E0000}"/>
    <cellStyle name="Comma 6 4 2 3 2 6" xfId="8137" xr:uid="{00000000-0005-0000-0000-0000441E0000}"/>
    <cellStyle name="Comma 6 4 2 3 2 6 2" xfId="8138" xr:uid="{00000000-0005-0000-0000-0000451E0000}"/>
    <cellStyle name="Comma 6 4 2 3 2 7" xfId="8139" xr:uid="{00000000-0005-0000-0000-0000461E0000}"/>
    <cellStyle name="Comma 6 4 2 3 3" xfId="8140" xr:uid="{00000000-0005-0000-0000-0000471E0000}"/>
    <cellStyle name="Comma 6 4 2 3 3 2" xfId="8141" xr:uid="{00000000-0005-0000-0000-0000481E0000}"/>
    <cellStyle name="Comma 6 4 2 3 3 2 2" xfId="8142" xr:uid="{00000000-0005-0000-0000-0000491E0000}"/>
    <cellStyle name="Comma 6 4 2 3 3 2 2 2" xfId="8143" xr:uid="{00000000-0005-0000-0000-00004A1E0000}"/>
    <cellStyle name="Comma 6 4 2 3 3 2 3" xfId="8144" xr:uid="{00000000-0005-0000-0000-00004B1E0000}"/>
    <cellStyle name="Comma 6 4 2 3 3 3" xfId="8145" xr:uid="{00000000-0005-0000-0000-00004C1E0000}"/>
    <cellStyle name="Comma 6 4 2 3 3 3 2" xfId="8146" xr:uid="{00000000-0005-0000-0000-00004D1E0000}"/>
    <cellStyle name="Comma 6 4 2 3 3 3 2 2" xfId="8147" xr:uid="{00000000-0005-0000-0000-00004E1E0000}"/>
    <cellStyle name="Comma 6 4 2 3 3 3 3" xfId="8148" xr:uid="{00000000-0005-0000-0000-00004F1E0000}"/>
    <cellStyle name="Comma 6 4 2 3 3 4" xfId="8149" xr:uid="{00000000-0005-0000-0000-0000501E0000}"/>
    <cellStyle name="Comma 6 4 2 3 3 4 2" xfId="8150" xr:uid="{00000000-0005-0000-0000-0000511E0000}"/>
    <cellStyle name="Comma 6 4 2 3 3 5" xfId="8151" xr:uid="{00000000-0005-0000-0000-0000521E0000}"/>
    <cellStyle name="Comma 6 4 2 3 3 5 2" xfId="8152" xr:uid="{00000000-0005-0000-0000-0000531E0000}"/>
    <cellStyle name="Comma 6 4 2 3 3 6" xfId="8153" xr:uid="{00000000-0005-0000-0000-0000541E0000}"/>
    <cellStyle name="Comma 6 4 2 3 4" xfId="8154" xr:uid="{00000000-0005-0000-0000-0000551E0000}"/>
    <cellStyle name="Comma 6 4 2 3 4 2" xfId="8155" xr:uid="{00000000-0005-0000-0000-0000561E0000}"/>
    <cellStyle name="Comma 6 4 2 3 4 2 2" xfId="8156" xr:uid="{00000000-0005-0000-0000-0000571E0000}"/>
    <cellStyle name="Comma 6 4 2 3 4 3" xfId="8157" xr:uid="{00000000-0005-0000-0000-0000581E0000}"/>
    <cellStyle name="Comma 6 4 2 3 5" xfId="8158" xr:uid="{00000000-0005-0000-0000-0000591E0000}"/>
    <cellStyle name="Comma 6 4 2 3 5 2" xfId="8159" xr:uid="{00000000-0005-0000-0000-00005A1E0000}"/>
    <cellStyle name="Comma 6 4 2 3 5 2 2" xfId="8160" xr:uid="{00000000-0005-0000-0000-00005B1E0000}"/>
    <cellStyle name="Comma 6 4 2 3 5 3" xfId="8161" xr:uid="{00000000-0005-0000-0000-00005C1E0000}"/>
    <cellStyle name="Comma 6 4 2 3 6" xfId="8162" xr:uid="{00000000-0005-0000-0000-00005D1E0000}"/>
    <cellStyle name="Comma 6 4 2 3 6 2" xfId="8163" xr:uid="{00000000-0005-0000-0000-00005E1E0000}"/>
    <cellStyle name="Comma 6 4 2 3 7" xfId="8164" xr:uid="{00000000-0005-0000-0000-00005F1E0000}"/>
    <cellStyle name="Comma 6 4 2 3 7 2" xfId="8165" xr:uid="{00000000-0005-0000-0000-0000601E0000}"/>
    <cellStyle name="Comma 6 4 2 3 8" xfId="8166" xr:uid="{00000000-0005-0000-0000-0000611E0000}"/>
    <cellStyle name="Comma 6 4 2 4" xfId="8167" xr:uid="{00000000-0005-0000-0000-0000621E0000}"/>
    <cellStyle name="Comma 6 4 2 4 2" xfId="8168" xr:uid="{00000000-0005-0000-0000-0000631E0000}"/>
    <cellStyle name="Comma 6 4 2 4 2 2" xfId="8169" xr:uid="{00000000-0005-0000-0000-0000641E0000}"/>
    <cellStyle name="Comma 6 4 2 4 2 2 2" xfId="8170" xr:uid="{00000000-0005-0000-0000-0000651E0000}"/>
    <cellStyle name="Comma 6 4 2 4 2 2 2 2" xfId="8171" xr:uid="{00000000-0005-0000-0000-0000661E0000}"/>
    <cellStyle name="Comma 6 4 2 4 2 2 3" xfId="8172" xr:uid="{00000000-0005-0000-0000-0000671E0000}"/>
    <cellStyle name="Comma 6 4 2 4 2 3" xfId="8173" xr:uid="{00000000-0005-0000-0000-0000681E0000}"/>
    <cellStyle name="Comma 6 4 2 4 2 3 2" xfId="8174" xr:uid="{00000000-0005-0000-0000-0000691E0000}"/>
    <cellStyle name="Comma 6 4 2 4 2 3 2 2" xfId="8175" xr:uid="{00000000-0005-0000-0000-00006A1E0000}"/>
    <cellStyle name="Comma 6 4 2 4 2 3 3" xfId="8176" xr:uid="{00000000-0005-0000-0000-00006B1E0000}"/>
    <cellStyle name="Comma 6 4 2 4 2 4" xfId="8177" xr:uid="{00000000-0005-0000-0000-00006C1E0000}"/>
    <cellStyle name="Comma 6 4 2 4 2 4 2" xfId="8178" xr:uid="{00000000-0005-0000-0000-00006D1E0000}"/>
    <cellStyle name="Comma 6 4 2 4 2 5" xfId="8179" xr:uid="{00000000-0005-0000-0000-00006E1E0000}"/>
    <cellStyle name="Comma 6 4 2 4 2 5 2" xfId="8180" xr:uid="{00000000-0005-0000-0000-00006F1E0000}"/>
    <cellStyle name="Comma 6 4 2 4 2 6" xfId="8181" xr:uid="{00000000-0005-0000-0000-0000701E0000}"/>
    <cellStyle name="Comma 6 4 2 4 3" xfId="8182" xr:uid="{00000000-0005-0000-0000-0000711E0000}"/>
    <cellStyle name="Comma 6 4 2 4 3 2" xfId="8183" xr:uid="{00000000-0005-0000-0000-0000721E0000}"/>
    <cellStyle name="Comma 6 4 2 4 3 2 2" xfId="8184" xr:uid="{00000000-0005-0000-0000-0000731E0000}"/>
    <cellStyle name="Comma 6 4 2 4 3 3" xfId="8185" xr:uid="{00000000-0005-0000-0000-0000741E0000}"/>
    <cellStyle name="Comma 6 4 2 4 4" xfId="8186" xr:uid="{00000000-0005-0000-0000-0000751E0000}"/>
    <cellStyle name="Comma 6 4 2 4 4 2" xfId="8187" xr:uid="{00000000-0005-0000-0000-0000761E0000}"/>
    <cellStyle name="Comma 6 4 2 4 4 2 2" xfId="8188" xr:uid="{00000000-0005-0000-0000-0000771E0000}"/>
    <cellStyle name="Comma 6 4 2 4 4 3" xfId="8189" xr:uid="{00000000-0005-0000-0000-0000781E0000}"/>
    <cellStyle name="Comma 6 4 2 4 5" xfId="8190" xr:uid="{00000000-0005-0000-0000-0000791E0000}"/>
    <cellStyle name="Comma 6 4 2 4 5 2" xfId="8191" xr:uid="{00000000-0005-0000-0000-00007A1E0000}"/>
    <cellStyle name="Comma 6 4 2 4 6" xfId="8192" xr:uid="{00000000-0005-0000-0000-00007B1E0000}"/>
    <cellStyle name="Comma 6 4 2 4 6 2" xfId="8193" xr:uid="{00000000-0005-0000-0000-00007C1E0000}"/>
    <cellStyle name="Comma 6 4 2 4 7" xfId="8194" xr:uid="{00000000-0005-0000-0000-00007D1E0000}"/>
    <cellStyle name="Comma 6 4 2 5" xfId="8195" xr:uid="{00000000-0005-0000-0000-00007E1E0000}"/>
    <cellStyle name="Comma 6 4 2 5 2" xfId="8196" xr:uid="{00000000-0005-0000-0000-00007F1E0000}"/>
    <cellStyle name="Comma 6 4 2 5 2 2" xfId="8197" xr:uid="{00000000-0005-0000-0000-0000801E0000}"/>
    <cellStyle name="Comma 6 4 2 5 2 2 2" xfId="8198" xr:uid="{00000000-0005-0000-0000-0000811E0000}"/>
    <cellStyle name="Comma 6 4 2 5 2 2 2 2" xfId="8199" xr:uid="{00000000-0005-0000-0000-0000821E0000}"/>
    <cellStyle name="Comma 6 4 2 5 2 2 3" xfId="8200" xr:uid="{00000000-0005-0000-0000-0000831E0000}"/>
    <cellStyle name="Comma 6 4 2 5 2 3" xfId="8201" xr:uid="{00000000-0005-0000-0000-0000841E0000}"/>
    <cellStyle name="Comma 6 4 2 5 2 3 2" xfId="8202" xr:uid="{00000000-0005-0000-0000-0000851E0000}"/>
    <cellStyle name="Comma 6 4 2 5 2 3 2 2" xfId="8203" xr:uid="{00000000-0005-0000-0000-0000861E0000}"/>
    <cellStyle name="Comma 6 4 2 5 2 3 3" xfId="8204" xr:uid="{00000000-0005-0000-0000-0000871E0000}"/>
    <cellStyle name="Comma 6 4 2 5 2 4" xfId="8205" xr:uid="{00000000-0005-0000-0000-0000881E0000}"/>
    <cellStyle name="Comma 6 4 2 5 2 4 2" xfId="8206" xr:uid="{00000000-0005-0000-0000-0000891E0000}"/>
    <cellStyle name="Comma 6 4 2 5 2 5" xfId="8207" xr:uid="{00000000-0005-0000-0000-00008A1E0000}"/>
    <cellStyle name="Comma 6 4 2 5 2 5 2" xfId="8208" xr:uid="{00000000-0005-0000-0000-00008B1E0000}"/>
    <cellStyle name="Comma 6 4 2 5 2 6" xfId="8209" xr:uid="{00000000-0005-0000-0000-00008C1E0000}"/>
    <cellStyle name="Comma 6 4 2 5 3" xfId="8210" xr:uid="{00000000-0005-0000-0000-00008D1E0000}"/>
    <cellStyle name="Comma 6 4 2 5 3 2" xfId="8211" xr:uid="{00000000-0005-0000-0000-00008E1E0000}"/>
    <cellStyle name="Comma 6 4 2 5 3 2 2" xfId="8212" xr:uid="{00000000-0005-0000-0000-00008F1E0000}"/>
    <cellStyle name="Comma 6 4 2 5 3 3" xfId="8213" xr:uid="{00000000-0005-0000-0000-0000901E0000}"/>
    <cellStyle name="Comma 6 4 2 5 4" xfId="8214" xr:uid="{00000000-0005-0000-0000-0000911E0000}"/>
    <cellStyle name="Comma 6 4 2 5 4 2" xfId="8215" xr:uid="{00000000-0005-0000-0000-0000921E0000}"/>
    <cellStyle name="Comma 6 4 2 5 4 2 2" xfId="8216" xr:uid="{00000000-0005-0000-0000-0000931E0000}"/>
    <cellStyle name="Comma 6 4 2 5 4 3" xfId="8217" xr:uid="{00000000-0005-0000-0000-0000941E0000}"/>
    <cellStyle name="Comma 6 4 2 5 5" xfId="8218" xr:uid="{00000000-0005-0000-0000-0000951E0000}"/>
    <cellStyle name="Comma 6 4 2 5 5 2" xfId="8219" xr:uid="{00000000-0005-0000-0000-0000961E0000}"/>
    <cellStyle name="Comma 6 4 2 5 6" xfId="8220" xr:uid="{00000000-0005-0000-0000-0000971E0000}"/>
    <cellStyle name="Comma 6 4 2 5 6 2" xfId="8221" xr:uid="{00000000-0005-0000-0000-0000981E0000}"/>
    <cellStyle name="Comma 6 4 2 5 7" xfId="8222" xr:uid="{00000000-0005-0000-0000-0000991E0000}"/>
    <cellStyle name="Comma 6 4 2 6" xfId="8223" xr:uid="{00000000-0005-0000-0000-00009A1E0000}"/>
    <cellStyle name="Comma 6 4 2 6 2" xfId="8224" xr:uid="{00000000-0005-0000-0000-00009B1E0000}"/>
    <cellStyle name="Comma 6 4 2 6 2 2" xfId="8225" xr:uid="{00000000-0005-0000-0000-00009C1E0000}"/>
    <cellStyle name="Comma 6 4 2 6 2 2 2" xfId="8226" xr:uid="{00000000-0005-0000-0000-00009D1E0000}"/>
    <cellStyle name="Comma 6 4 2 6 2 3" xfId="8227" xr:uid="{00000000-0005-0000-0000-00009E1E0000}"/>
    <cellStyle name="Comma 6 4 2 6 3" xfId="8228" xr:uid="{00000000-0005-0000-0000-00009F1E0000}"/>
    <cellStyle name="Comma 6 4 2 6 3 2" xfId="8229" xr:uid="{00000000-0005-0000-0000-0000A01E0000}"/>
    <cellStyle name="Comma 6 4 2 6 3 2 2" xfId="8230" xr:uid="{00000000-0005-0000-0000-0000A11E0000}"/>
    <cellStyle name="Comma 6 4 2 6 3 3" xfId="8231" xr:uid="{00000000-0005-0000-0000-0000A21E0000}"/>
    <cellStyle name="Comma 6 4 2 6 4" xfId="8232" xr:uid="{00000000-0005-0000-0000-0000A31E0000}"/>
    <cellStyle name="Comma 6 4 2 6 4 2" xfId="8233" xr:uid="{00000000-0005-0000-0000-0000A41E0000}"/>
    <cellStyle name="Comma 6 4 2 6 5" xfId="8234" xr:uid="{00000000-0005-0000-0000-0000A51E0000}"/>
    <cellStyle name="Comma 6 4 2 6 5 2" xfId="8235" xr:uid="{00000000-0005-0000-0000-0000A61E0000}"/>
    <cellStyle name="Comma 6 4 2 6 6" xfId="8236" xr:uid="{00000000-0005-0000-0000-0000A71E0000}"/>
    <cellStyle name="Comma 6 4 2 7" xfId="8237" xr:uid="{00000000-0005-0000-0000-0000A81E0000}"/>
    <cellStyle name="Comma 6 4 2 7 2" xfId="8238" xr:uid="{00000000-0005-0000-0000-0000A91E0000}"/>
    <cellStyle name="Comma 6 4 2 7 2 2" xfId="8239" xr:uid="{00000000-0005-0000-0000-0000AA1E0000}"/>
    <cellStyle name="Comma 6 4 2 7 3" xfId="8240" xr:uid="{00000000-0005-0000-0000-0000AB1E0000}"/>
    <cellStyle name="Comma 6 4 2 8" xfId="8241" xr:uid="{00000000-0005-0000-0000-0000AC1E0000}"/>
    <cellStyle name="Comma 6 4 2 8 2" xfId="8242" xr:uid="{00000000-0005-0000-0000-0000AD1E0000}"/>
    <cellStyle name="Comma 6 4 2 8 2 2" xfId="8243" xr:uid="{00000000-0005-0000-0000-0000AE1E0000}"/>
    <cellStyle name="Comma 6 4 2 8 3" xfId="8244" xr:uid="{00000000-0005-0000-0000-0000AF1E0000}"/>
    <cellStyle name="Comma 6 4 2 9" xfId="8245" xr:uid="{00000000-0005-0000-0000-0000B01E0000}"/>
    <cellStyle name="Comma 6 4 2 9 2" xfId="8246" xr:uid="{00000000-0005-0000-0000-0000B11E0000}"/>
    <cellStyle name="Comma 6 4 3" xfId="8247" xr:uid="{00000000-0005-0000-0000-0000B21E0000}"/>
    <cellStyle name="Comma 6 4 3 10" xfId="8248" xr:uid="{00000000-0005-0000-0000-0000B31E0000}"/>
    <cellStyle name="Comma 6 4 3 2" xfId="8249" xr:uid="{00000000-0005-0000-0000-0000B41E0000}"/>
    <cellStyle name="Comma 6 4 3 2 2" xfId="8250" xr:uid="{00000000-0005-0000-0000-0000B51E0000}"/>
    <cellStyle name="Comma 6 4 3 2 2 2" xfId="8251" xr:uid="{00000000-0005-0000-0000-0000B61E0000}"/>
    <cellStyle name="Comma 6 4 3 2 2 2 2" xfId="8252" xr:uid="{00000000-0005-0000-0000-0000B71E0000}"/>
    <cellStyle name="Comma 6 4 3 2 2 2 2 2" xfId="8253" xr:uid="{00000000-0005-0000-0000-0000B81E0000}"/>
    <cellStyle name="Comma 6 4 3 2 2 2 2 2 2" xfId="8254" xr:uid="{00000000-0005-0000-0000-0000B91E0000}"/>
    <cellStyle name="Comma 6 4 3 2 2 2 2 3" xfId="8255" xr:uid="{00000000-0005-0000-0000-0000BA1E0000}"/>
    <cellStyle name="Comma 6 4 3 2 2 2 3" xfId="8256" xr:uid="{00000000-0005-0000-0000-0000BB1E0000}"/>
    <cellStyle name="Comma 6 4 3 2 2 2 3 2" xfId="8257" xr:uid="{00000000-0005-0000-0000-0000BC1E0000}"/>
    <cellStyle name="Comma 6 4 3 2 2 2 3 2 2" xfId="8258" xr:uid="{00000000-0005-0000-0000-0000BD1E0000}"/>
    <cellStyle name="Comma 6 4 3 2 2 2 3 3" xfId="8259" xr:uid="{00000000-0005-0000-0000-0000BE1E0000}"/>
    <cellStyle name="Comma 6 4 3 2 2 2 4" xfId="8260" xr:uid="{00000000-0005-0000-0000-0000BF1E0000}"/>
    <cellStyle name="Comma 6 4 3 2 2 2 4 2" xfId="8261" xr:uid="{00000000-0005-0000-0000-0000C01E0000}"/>
    <cellStyle name="Comma 6 4 3 2 2 2 5" xfId="8262" xr:uid="{00000000-0005-0000-0000-0000C11E0000}"/>
    <cellStyle name="Comma 6 4 3 2 2 2 5 2" xfId="8263" xr:uid="{00000000-0005-0000-0000-0000C21E0000}"/>
    <cellStyle name="Comma 6 4 3 2 2 2 6" xfId="8264" xr:uid="{00000000-0005-0000-0000-0000C31E0000}"/>
    <cellStyle name="Comma 6 4 3 2 2 3" xfId="8265" xr:uid="{00000000-0005-0000-0000-0000C41E0000}"/>
    <cellStyle name="Comma 6 4 3 2 2 3 2" xfId="8266" xr:uid="{00000000-0005-0000-0000-0000C51E0000}"/>
    <cellStyle name="Comma 6 4 3 2 2 3 2 2" xfId="8267" xr:uid="{00000000-0005-0000-0000-0000C61E0000}"/>
    <cellStyle name="Comma 6 4 3 2 2 3 3" xfId="8268" xr:uid="{00000000-0005-0000-0000-0000C71E0000}"/>
    <cellStyle name="Comma 6 4 3 2 2 4" xfId="8269" xr:uid="{00000000-0005-0000-0000-0000C81E0000}"/>
    <cellStyle name="Comma 6 4 3 2 2 4 2" xfId="8270" xr:uid="{00000000-0005-0000-0000-0000C91E0000}"/>
    <cellStyle name="Comma 6 4 3 2 2 4 2 2" xfId="8271" xr:uid="{00000000-0005-0000-0000-0000CA1E0000}"/>
    <cellStyle name="Comma 6 4 3 2 2 4 3" xfId="8272" xr:uid="{00000000-0005-0000-0000-0000CB1E0000}"/>
    <cellStyle name="Comma 6 4 3 2 2 5" xfId="8273" xr:uid="{00000000-0005-0000-0000-0000CC1E0000}"/>
    <cellStyle name="Comma 6 4 3 2 2 5 2" xfId="8274" xr:uid="{00000000-0005-0000-0000-0000CD1E0000}"/>
    <cellStyle name="Comma 6 4 3 2 2 6" xfId="8275" xr:uid="{00000000-0005-0000-0000-0000CE1E0000}"/>
    <cellStyle name="Comma 6 4 3 2 2 6 2" xfId="8276" xr:uid="{00000000-0005-0000-0000-0000CF1E0000}"/>
    <cellStyle name="Comma 6 4 3 2 2 7" xfId="8277" xr:uid="{00000000-0005-0000-0000-0000D01E0000}"/>
    <cellStyle name="Comma 6 4 3 2 3" xfId="8278" xr:uid="{00000000-0005-0000-0000-0000D11E0000}"/>
    <cellStyle name="Comma 6 4 3 2 3 2" xfId="8279" xr:uid="{00000000-0005-0000-0000-0000D21E0000}"/>
    <cellStyle name="Comma 6 4 3 2 3 2 2" xfId="8280" xr:uid="{00000000-0005-0000-0000-0000D31E0000}"/>
    <cellStyle name="Comma 6 4 3 2 3 2 2 2" xfId="8281" xr:uid="{00000000-0005-0000-0000-0000D41E0000}"/>
    <cellStyle name="Comma 6 4 3 2 3 2 3" xfId="8282" xr:uid="{00000000-0005-0000-0000-0000D51E0000}"/>
    <cellStyle name="Comma 6 4 3 2 3 3" xfId="8283" xr:uid="{00000000-0005-0000-0000-0000D61E0000}"/>
    <cellStyle name="Comma 6 4 3 2 3 3 2" xfId="8284" xr:uid="{00000000-0005-0000-0000-0000D71E0000}"/>
    <cellStyle name="Comma 6 4 3 2 3 3 2 2" xfId="8285" xr:uid="{00000000-0005-0000-0000-0000D81E0000}"/>
    <cellStyle name="Comma 6 4 3 2 3 3 3" xfId="8286" xr:uid="{00000000-0005-0000-0000-0000D91E0000}"/>
    <cellStyle name="Comma 6 4 3 2 3 4" xfId="8287" xr:uid="{00000000-0005-0000-0000-0000DA1E0000}"/>
    <cellStyle name="Comma 6 4 3 2 3 4 2" xfId="8288" xr:uid="{00000000-0005-0000-0000-0000DB1E0000}"/>
    <cellStyle name="Comma 6 4 3 2 3 5" xfId="8289" xr:uid="{00000000-0005-0000-0000-0000DC1E0000}"/>
    <cellStyle name="Comma 6 4 3 2 3 5 2" xfId="8290" xr:uid="{00000000-0005-0000-0000-0000DD1E0000}"/>
    <cellStyle name="Comma 6 4 3 2 3 6" xfId="8291" xr:uid="{00000000-0005-0000-0000-0000DE1E0000}"/>
    <cellStyle name="Comma 6 4 3 2 4" xfId="8292" xr:uid="{00000000-0005-0000-0000-0000DF1E0000}"/>
    <cellStyle name="Comma 6 4 3 2 4 2" xfId="8293" xr:uid="{00000000-0005-0000-0000-0000E01E0000}"/>
    <cellStyle name="Comma 6 4 3 2 4 2 2" xfId="8294" xr:uid="{00000000-0005-0000-0000-0000E11E0000}"/>
    <cellStyle name="Comma 6 4 3 2 4 3" xfId="8295" xr:uid="{00000000-0005-0000-0000-0000E21E0000}"/>
    <cellStyle name="Comma 6 4 3 2 5" xfId="8296" xr:uid="{00000000-0005-0000-0000-0000E31E0000}"/>
    <cellStyle name="Comma 6 4 3 2 5 2" xfId="8297" xr:uid="{00000000-0005-0000-0000-0000E41E0000}"/>
    <cellStyle name="Comma 6 4 3 2 5 2 2" xfId="8298" xr:uid="{00000000-0005-0000-0000-0000E51E0000}"/>
    <cellStyle name="Comma 6 4 3 2 5 3" xfId="8299" xr:uid="{00000000-0005-0000-0000-0000E61E0000}"/>
    <cellStyle name="Comma 6 4 3 2 6" xfId="8300" xr:uid="{00000000-0005-0000-0000-0000E71E0000}"/>
    <cellStyle name="Comma 6 4 3 2 6 2" xfId="8301" xr:uid="{00000000-0005-0000-0000-0000E81E0000}"/>
    <cellStyle name="Comma 6 4 3 2 7" xfId="8302" xr:uid="{00000000-0005-0000-0000-0000E91E0000}"/>
    <cellStyle name="Comma 6 4 3 2 7 2" xfId="8303" xr:uid="{00000000-0005-0000-0000-0000EA1E0000}"/>
    <cellStyle name="Comma 6 4 3 2 8" xfId="8304" xr:uid="{00000000-0005-0000-0000-0000EB1E0000}"/>
    <cellStyle name="Comma 6 4 3 3" xfId="8305" xr:uid="{00000000-0005-0000-0000-0000EC1E0000}"/>
    <cellStyle name="Comma 6 4 3 3 2" xfId="8306" xr:uid="{00000000-0005-0000-0000-0000ED1E0000}"/>
    <cellStyle name="Comma 6 4 3 3 2 2" xfId="8307" xr:uid="{00000000-0005-0000-0000-0000EE1E0000}"/>
    <cellStyle name="Comma 6 4 3 3 2 2 2" xfId="8308" xr:uid="{00000000-0005-0000-0000-0000EF1E0000}"/>
    <cellStyle name="Comma 6 4 3 3 2 2 2 2" xfId="8309" xr:uid="{00000000-0005-0000-0000-0000F01E0000}"/>
    <cellStyle name="Comma 6 4 3 3 2 2 3" xfId="8310" xr:uid="{00000000-0005-0000-0000-0000F11E0000}"/>
    <cellStyle name="Comma 6 4 3 3 2 3" xfId="8311" xr:uid="{00000000-0005-0000-0000-0000F21E0000}"/>
    <cellStyle name="Comma 6 4 3 3 2 3 2" xfId="8312" xr:uid="{00000000-0005-0000-0000-0000F31E0000}"/>
    <cellStyle name="Comma 6 4 3 3 2 3 2 2" xfId="8313" xr:uid="{00000000-0005-0000-0000-0000F41E0000}"/>
    <cellStyle name="Comma 6 4 3 3 2 3 3" xfId="8314" xr:uid="{00000000-0005-0000-0000-0000F51E0000}"/>
    <cellStyle name="Comma 6 4 3 3 2 4" xfId="8315" xr:uid="{00000000-0005-0000-0000-0000F61E0000}"/>
    <cellStyle name="Comma 6 4 3 3 2 4 2" xfId="8316" xr:uid="{00000000-0005-0000-0000-0000F71E0000}"/>
    <cellStyle name="Comma 6 4 3 3 2 5" xfId="8317" xr:uid="{00000000-0005-0000-0000-0000F81E0000}"/>
    <cellStyle name="Comma 6 4 3 3 2 5 2" xfId="8318" xr:uid="{00000000-0005-0000-0000-0000F91E0000}"/>
    <cellStyle name="Comma 6 4 3 3 2 6" xfId="8319" xr:uid="{00000000-0005-0000-0000-0000FA1E0000}"/>
    <cellStyle name="Comma 6 4 3 3 3" xfId="8320" xr:uid="{00000000-0005-0000-0000-0000FB1E0000}"/>
    <cellStyle name="Comma 6 4 3 3 3 2" xfId="8321" xr:uid="{00000000-0005-0000-0000-0000FC1E0000}"/>
    <cellStyle name="Comma 6 4 3 3 3 2 2" xfId="8322" xr:uid="{00000000-0005-0000-0000-0000FD1E0000}"/>
    <cellStyle name="Comma 6 4 3 3 3 3" xfId="8323" xr:uid="{00000000-0005-0000-0000-0000FE1E0000}"/>
    <cellStyle name="Comma 6 4 3 3 4" xfId="8324" xr:uid="{00000000-0005-0000-0000-0000FF1E0000}"/>
    <cellStyle name="Comma 6 4 3 3 4 2" xfId="8325" xr:uid="{00000000-0005-0000-0000-0000001F0000}"/>
    <cellStyle name="Comma 6 4 3 3 4 2 2" xfId="8326" xr:uid="{00000000-0005-0000-0000-0000011F0000}"/>
    <cellStyle name="Comma 6 4 3 3 4 3" xfId="8327" xr:uid="{00000000-0005-0000-0000-0000021F0000}"/>
    <cellStyle name="Comma 6 4 3 3 5" xfId="8328" xr:uid="{00000000-0005-0000-0000-0000031F0000}"/>
    <cellStyle name="Comma 6 4 3 3 5 2" xfId="8329" xr:uid="{00000000-0005-0000-0000-0000041F0000}"/>
    <cellStyle name="Comma 6 4 3 3 6" xfId="8330" xr:uid="{00000000-0005-0000-0000-0000051F0000}"/>
    <cellStyle name="Comma 6 4 3 3 6 2" xfId="8331" xr:uid="{00000000-0005-0000-0000-0000061F0000}"/>
    <cellStyle name="Comma 6 4 3 3 7" xfId="8332" xr:uid="{00000000-0005-0000-0000-0000071F0000}"/>
    <cellStyle name="Comma 6 4 3 4" xfId="8333" xr:uid="{00000000-0005-0000-0000-0000081F0000}"/>
    <cellStyle name="Comma 6 4 3 4 2" xfId="8334" xr:uid="{00000000-0005-0000-0000-0000091F0000}"/>
    <cellStyle name="Comma 6 4 3 4 2 2" xfId="8335" xr:uid="{00000000-0005-0000-0000-00000A1F0000}"/>
    <cellStyle name="Comma 6 4 3 4 2 2 2" xfId="8336" xr:uid="{00000000-0005-0000-0000-00000B1F0000}"/>
    <cellStyle name="Comma 6 4 3 4 2 2 2 2" xfId="8337" xr:uid="{00000000-0005-0000-0000-00000C1F0000}"/>
    <cellStyle name="Comma 6 4 3 4 2 2 3" xfId="8338" xr:uid="{00000000-0005-0000-0000-00000D1F0000}"/>
    <cellStyle name="Comma 6 4 3 4 2 3" xfId="8339" xr:uid="{00000000-0005-0000-0000-00000E1F0000}"/>
    <cellStyle name="Comma 6 4 3 4 2 3 2" xfId="8340" xr:uid="{00000000-0005-0000-0000-00000F1F0000}"/>
    <cellStyle name="Comma 6 4 3 4 2 3 2 2" xfId="8341" xr:uid="{00000000-0005-0000-0000-0000101F0000}"/>
    <cellStyle name="Comma 6 4 3 4 2 3 3" xfId="8342" xr:uid="{00000000-0005-0000-0000-0000111F0000}"/>
    <cellStyle name="Comma 6 4 3 4 2 4" xfId="8343" xr:uid="{00000000-0005-0000-0000-0000121F0000}"/>
    <cellStyle name="Comma 6 4 3 4 2 4 2" xfId="8344" xr:uid="{00000000-0005-0000-0000-0000131F0000}"/>
    <cellStyle name="Comma 6 4 3 4 2 5" xfId="8345" xr:uid="{00000000-0005-0000-0000-0000141F0000}"/>
    <cellStyle name="Comma 6 4 3 4 2 5 2" xfId="8346" xr:uid="{00000000-0005-0000-0000-0000151F0000}"/>
    <cellStyle name="Comma 6 4 3 4 2 6" xfId="8347" xr:uid="{00000000-0005-0000-0000-0000161F0000}"/>
    <cellStyle name="Comma 6 4 3 4 3" xfId="8348" xr:uid="{00000000-0005-0000-0000-0000171F0000}"/>
    <cellStyle name="Comma 6 4 3 4 3 2" xfId="8349" xr:uid="{00000000-0005-0000-0000-0000181F0000}"/>
    <cellStyle name="Comma 6 4 3 4 3 2 2" xfId="8350" xr:uid="{00000000-0005-0000-0000-0000191F0000}"/>
    <cellStyle name="Comma 6 4 3 4 3 3" xfId="8351" xr:uid="{00000000-0005-0000-0000-00001A1F0000}"/>
    <cellStyle name="Comma 6 4 3 4 4" xfId="8352" xr:uid="{00000000-0005-0000-0000-00001B1F0000}"/>
    <cellStyle name="Comma 6 4 3 4 4 2" xfId="8353" xr:uid="{00000000-0005-0000-0000-00001C1F0000}"/>
    <cellStyle name="Comma 6 4 3 4 4 2 2" xfId="8354" xr:uid="{00000000-0005-0000-0000-00001D1F0000}"/>
    <cellStyle name="Comma 6 4 3 4 4 3" xfId="8355" xr:uid="{00000000-0005-0000-0000-00001E1F0000}"/>
    <cellStyle name="Comma 6 4 3 4 5" xfId="8356" xr:uid="{00000000-0005-0000-0000-00001F1F0000}"/>
    <cellStyle name="Comma 6 4 3 4 5 2" xfId="8357" xr:uid="{00000000-0005-0000-0000-0000201F0000}"/>
    <cellStyle name="Comma 6 4 3 4 6" xfId="8358" xr:uid="{00000000-0005-0000-0000-0000211F0000}"/>
    <cellStyle name="Comma 6 4 3 4 6 2" xfId="8359" xr:uid="{00000000-0005-0000-0000-0000221F0000}"/>
    <cellStyle name="Comma 6 4 3 4 7" xfId="8360" xr:uid="{00000000-0005-0000-0000-0000231F0000}"/>
    <cellStyle name="Comma 6 4 3 5" xfId="8361" xr:uid="{00000000-0005-0000-0000-0000241F0000}"/>
    <cellStyle name="Comma 6 4 3 5 2" xfId="8362" xr:uid="{00000000-0005-0000-0000-0000251F0000}"/>
    <cellStyle name="Comma 6 4 3 5 2 2" xfId="8363" xr:uid="{00000000-0005-0000-0000-0000261F0000}"/>
    <cellStyle name="Comma 6 4 3 5 2 2 2" xfId="8364" xr:uid="{00000000-0005-0000-0000-0000271F0000}"/>
    <cellStyle name="Comma 6 4 3 5 2 3" xfId="8365" xr:uid="{00000000-0005-0000-0000-0000281F0000}"/>
    <cellStyle name="Comma 6 4 3 5 3" xfId="8366" xr:uid="{00000000-0005-0000-0000-0000291F0000}"/>
    <cellStyle name="Comma 6 4 3 5 3 2" xfId="8367" xr:uid="{00000000-0005-0000-0000-00002A1F0000}"/>
    <cellStyle name="Comma 6 4 3 5 3 2 2" xfId="8368" xr:uid="{00000000-0005-0000-0000-00002B1F0000}"/>
    <cellStyle name="Comma 6 4 3 5 3 3" xfId="8369" xr:uid="{00000000-0005-0000-0000-00002C1F0000}"/>
    <cellStyle name="Comma 6 4 3 5 4" xfId="8370" xr:uid="{00000000-0005-0000-0000-00002D1F0000}"/>
    <cellStyle name="Comma 6 4 3 5 4 2" xfId="8371" xr:uid="{00000000-0005-0000-0000-00002E1F0000}"/>
    <cellStyle name="Comma 6 4 3 5 5" xfId="8372" xr:uid="{00000000-0005-0000-0000-00002F1F0000}"/>
    <cellStyle name="Comma 6 4 3 5 5 2" xfId="8373" xr:uid="{00000000-0005-0000-0000-0000301F0000}"/>
    <cellStyle name="Comma 6 4 3 5 6" xfId="8374" xr:uid="{00000000-0005-0000-0000-0000311F0000}"/>
    <cellStyle name="Comma 6 4 3 6" xfId="8375" xr:uid="{00000000-0005-0000-0000-0000321F0000}"/>
    <cellStyle name="Comma 6 4 3 6 2" xfId="8376" xr:uid="{00000000-0005-0000-0000-0000331F0000}"/>
    <cellStyle name="Comma 6 4 3 6 2 2" xfId="8377" xr:uid="{00000000-0005-0000-0000-0000341F0000}"/>
    <cellStyle name="Comma 6 4 3 6 3" xfId="8378" xr:uid="{00000000-0005-0000-0000-0000351F0000}"/>
    <cellStyle name="Comma 6 4 3 7" xfId="8379" xr:uid="{00000000-0005-0000-0000-0000361F0000}"/>
    <cellStyle name="Comma 6 4 3 7 2" xfId="8380" xr:uid="{00000000-0005-0000-0000-0000371F0000}"/>
    <cellStyle name="Comma 6 4 3 7 2 2" xfId="8381" xr:uid="{00000000-0005-0000-0000-0000381F0000}"/>
    <cellStyle name="Comma 6 4 3 7 3" xfId="8382" xr:uid="{00000000-0005-0000-0000-0000391F0000}"/>
    <cellStyle name="Comma 6 4 3 8" xfId="8383" xr:uid="{00000000-0005-0000-0000-00003A1F0000}"/>
    <cellStyle name="Comma 6 4 3 8 2" xfId="8384" xr:uid="{00000000-0005-0000-0000-00003B1F0000}"/>
    <cellStyle name="Comma 6 4 3 9" xfId="8385" xr:uid="{00000000-0005-0000-0000-00003C1F0000}"/>
    <cellStyle name="Comma 6 4 3 9 2" xfId="8386" xr:uid="{00000000-0005-0000-0000-00003D1F0000}"/>
    <cellStyle name="Comma 6 4 4" xfId="8387" xr:uid="{00000000-0005-0000-0000-00003E1F0000}"/>
    <cellStyle name="Comma 6 4 4 2" xfId="8388" xr:uid="{00000000-0005-0000-0000-00003F1F0000}"/>
    <cellStyle name="Comma 6 4 4 2 2" xfId="8389" xr:uid="{00000000-0005-0000-0000-0000401F0000}"/>
    <cellStyle name="Comma 6 4 4 2 2 2" xfId="8390" xr:uid="{00000000-0005-0000-0000-0000411F0000}"/>
    <cellStyle name="Comma 6 4 4 2 2 2 2" xfId="8391" xr:uid="{00000000-0005-0000-0000-0000421F0000}"/>
    <cellStyle name="Comma 6 4 4 2 2 2 2 2" xfId="8392" xr:uid="{00000000-0005-0000-0000-0000431F0000}"/>
    <cellStyle name="Comma 6 4 4 2 2 2 3" xfId="8393" xr:uid="{00000000-0005-0000-0000-0000441F0000}"/>
    <cellStyle name="Comma 6 4 4 2 2 3" xfId="8394" xr:uid="{00000000-0005-0000-0000-0000451F0000}"/>
    <cellStyle name="Comma 6 4 4 2 2 3 2" xfId="8395" xr:uid="{00000000-0005-0000-0000-0000461F0000}"/>
    <cellStyle name="Comma 6 4 4 2 2 3 2 2" xfId="8396" xr:uid="{00000000-0005-0000-0000-0000471F0000}"/>
    <cellStyle name="Comma 6 4 4 2 2 3 3" xfId="8397" xr:uid="{00000000-0005-0000-0000-0000481F0000}"/>
    <cellStyle name="Comma 6 4 4 2 2 4" xfId="8398" xr:uid="{00000000-0005-0000-0000-0000491F0000}"/>
    <cellStyle name="Comma 6 4 4 2 2 4 2" xfId="8399" xr:uid="{00000000-0005-0000-0000-00004A1F0000}"/>
    <cellStyle name="Comma 6 4 4 2 2 5" xfId="8400" xr:uid="{00000000-0005-0000-0000-00004B1F0000}"/>
    <cellStyle name="Comma 6 4 4 2 2 5 2" xfId="8401" xr:uid="{00000000-0005-0000-0000-00004C1F0000}"/>
    <cellStyle name="Comma 6 4 4 2 2 6" xfId="8402" xr:uid="{00000000-0005-0000-0000-00004D1F0000}"/>
    <cellStyle name="Comma 6 4 4 2 3" xfId="8403" xr:uid="{00000000-0005-0000-0000-00004E1F0000}"/>
    <cellStyle name="Comma 6 4 4 2 3 2" xfId="8404" xr:uid="{00000000-0005-0000-0000-00004F1F0000}"/>
    <cellStyle name="Comma 6 4 4 2 3 2 2" xfId="8405" xr:uid="{00000000-0005-0000-0000-0000501F0000}"/>
    <cellStyle name="Comma 6 4 4 2 3 3" xfId="8406" xr:uid="{00000000-0005-0000-0000-0000511F0000}"/>
    <cellStyle name="Comma 6 4 4 2 4" xfId="8407" xr:uid="{00000000-0005-0000-0000-0000521F0000}"/>
    <cellStyle name="Comma 6 4 4 2 4 2" xfId="8408" xr:uid="{00000000-0005-0000-0000-0000531F0000}"/>
    <cellStyle name="Comma 6 4 4 2 4 2 2" xfId="8409" xr:uid="{00000000-0005-0000-0000-0000541F0000}"/>
    <cellStyle name="Comma 6 4 4 2 4 3" xfId="8410" xr:uid="{00000000-0005-0000-0000-0000551F0000}"/>
    <cellStyle name="Comma 6 4 4 2 5" xfId="8411" xr:uid="{00000000-0005-0000-0000-0000561F0000}"/>
    <cellStyle name="Comma 6 4 4 2 5 2" xfId="8412" xr:uid="{00000000-0005-0000-0000-0000571F0000}"/>
    <cellStyle name="Comma 6 4 4 2 6" xfId="8413" xr:uid="{00000000-0005-0000-0000-0000581F0000}"/>
    <cellStyle name="Comma 6 4 4 2 6 2" xfId="8414" xr:uid="{00000000-0005-0000-0000-0000591F0000}"/>
    <cellStyle name="Comma 6 4 4 2 7" xfId="8415" xr:uid="{00000000-0005-0000-0000-00005A1F0000}"/>
    <cellStyle name="Comma 6 4 4 3" xfId="8416" xr:uid="{00000000-0005-0000-0000-00005B1F0000}"/>
    <cellStyle name="Comma 6 4 4 3 2" xfId="8417" xr:uid="{00000000-0005-0000-0000-00005C1F0000}"/>
    <cellStyle name="Comma 6 4 4 3 2 2" xfId="8418" xr:uid="{00000000-0005-0000-0000-00005D1F0000}"/>
    <cellStyle name="Comma 6 4 4 3 2 2 2" xfId="8419" xr:uid="{00000000-0005-0000-0000-00005E1F0000}"/>
    <cellStyle name="Comma 6 4 4 3 2 3" xfId="8420" xr:uid="{00000000-0005-0000-0000-00005F1F0000}"/>
    <cellStyle name="Comma 6 4 4 3 3" xfId="8421" xr:uid="{00000000-0005-0000-0000-0000601F0000}"/>
    <cellStyle name="Comma 6 4 4 3 3 2" xfId="8422" xr:uid="{00000000-0005-0000-0000-0000611F0000}"/>
    <cellStyle name="Comma 6 4 4 3 3 2 2" xfId="8423" xr:uid="{00000000-0005-0000-0000-0000621F0000}"/>
    <cellStyle name="Comma 6 4 4 3 3 3" xfId="8424" xr:uid="{00000000-0005-0000-0000-0000631F0000}"/>
    <cellStyle name="Comma 6 4 4 3 4" xfId="8425" xr:uid="{00000000-0005-0000-0000-0000641F0000}"/>
    <cellStyle name="Comma 6 4 4 3 4 2" xfId="8426" xr:uid="{00000000-0005-0000-0000-0000651F0000}"/>
    <cellStyle name="Comma 6 4 4 3 5" xfId="8427" xr:uid="{00000000-0005-0000-0000-0000661F0000}"/>
    <cellStyle name="Comma 6 4 4 3 5 2" xfId="8428" xr:uid="{00000000-0005-0000-0000-0000671F0000}"/>
    <cellStyle name="Comma 6 4 4 3 6" xfId="8429" xr:uid="{00000000-0005-0000-0000-0000681F0000}"/>
    <cellStyle name="Comma 6 4 4 4" xfId="8430" xr:uid="{00000000-0005-0000-0000-0000691F0000}"/>
    <cellStyle name="Comma 6 4 4 4 2" xfId="8431" xr:uid="{00000000-0005-0000-0000-00006A1F0000}"/>
    <cellStyle name="Comma 6 4 4 4 2 2" xfId="8432" xr:uid="{00000000-0005-0000-0000-00006B1F0000}"/>
    <cellStyle name="Comma 6 4 4 4 3" xfId="8433" xr:uid="{00000000-0005-0000-0000-00006C1F0000}"/>
    <cellStyle name="Comma 6 4 4 5" xfId="8434" xr:uid="{00000000-0005-0000-0000-00006D1F0000}"/>
    <cellStyle name="Comma 6 4 4 5 2" xfId="8435" xr:uid="{00000000-0005-0000-0000-00006E1F0000}"/>
    <cellStyle name="Comma 6 4 4 5 2 2" xfId="8436" xr:uid="{00000000-0005-0000-0000-00006F1F0000}"/>
    <cellStyle name="Comma 6 4 4 5 3" xfId="8437" xr:uid="{00000000-0005-0000-0000-0000701F0000}"/>
    <cellStyle name="Comma 6 4 4 6" xfId="8438" xr:uid="{00000000-0005-0000-0000-0000711F0000}"/>
    <cellStyle name="Comma 6 4 4 6 2" xfId="8439" xr:uid="{00000000-0005-0000-0000-0000721F0000}"/>
    <cellStyle name="Comma 6 4 4 7" xfId="8440" xr:uid="{00000000-0005-0000-0000-0000731F0000}"/>
    <cellStyle name="Comma 6 4 4 7 2" xfId="8441" xr:uid="{00000000-0005-0000-0000-0000741F0000}"/>
    <cellStyle name="Comma 6 4 4 8" xfId="8442" xr:uid="{00000000-0005-0000-0000-0000751F0000}"/>
    <cellStyle name="Comma 6 4 5" xfId="8443" xr:uid="{00000000-0005-0000-0000-0000761F0000}"/>
    <cellStyle name="Comma 6 4 5 2" xfId="8444" xr:uid="{00000000-0005-0000-0000-0000771F0000}"/>
    <cellStyle name="Comma 6 4 5 2 2" xfId="8445" xr:uid="{00000000-0005-0000-0000-0000781F0000}"/>
    <cellStyle name="Comma 6 4 5 2 2 2" xfId="8446" xr:uid="{00000000-0005-0000-0000-0000791F0000}"/>
    <cellStyle name="Comma 6 4 5 2 2 2 2" xfId="8447" xr:uid="{00000000-0005-0000-0000-00007A1F0000}"/>
    <cellStyle name="Comma 6 4 5 2 2 3" xfId="8448" xr:uid="{00000000-0005-0000-0000-00007B1F0000}"/>
    <cellStyle name="Comma 6 4 5 2 3" xfId="8449" xr:uid="{00000000-0005-0000-0000-00007C1F0000}"/>
    <cellStyle name="Comma 6 4 5 2 3 2" xfId="8450" xr:uid="{00000000-0005-0000-0000-00007D1F0000}"/>
    <cellStyle name="Comma 6 4 5 2 3 2 2" xfId="8451" xr:uid="{00000000-0005-0000-0000-00007E1F0000}"/>
    <cellStyle name="Comma 6 4 5 2 3 3" xfId="8452" xr:uid="{00000000-0005-0000-0000-00007F1F0000}"/>
    <cellStyle name="Comma 6 4 5 2 4" xfId="8453" xr:uid="{00000000-0005-0000-0000-0000801F0000}"/>
    <cellStyle name="Comma 6 4 5 2 4 2" xfId="8454" xr:uid="{00000000-0005-0000-0000-0000811F0000}"/>
    <cellStyle name="Comma 6 4 5 2 5" xfId="8455" xr:uid="{00000000-0005-0000-0000-0000821F0000}"/>
    <cellStyle name="Comma 6 4 5 2 5 2" xfId="8456" xr:uid="{00000000-0005-0000-0000-0000831F0000}"/>
    <cellStyle name="Comma 6 4 5 2 6" xfId="8457" xr:uid="{00000000-0005-0000-0000-0000841F0000}"/>
    <cellStyle name="Comma 6 4 5 3" xfId="8458" xr:uid="{00000000-0005-0000-0000-0000851F0000}"/>
    <cellStyle name="Comma 6 4 5 3 2" xfId="8459" xr:uid="{00000000-0005-0000-0000-0000861F0000}"/>
    <cellStyle name="Comma 6 4 5 3 2 2" xfId="8460" xr:uid="{00000000-0005-0000-0000-0000871F0000}"/>
    <cellStyle name="Comma 6 4 5 3 3" xfId="8461" xr:uid="{00000000-0005-0000-0000-0000881F0000}"/>
    <cellStyle name="Comma 6 4 5 4" xfId="8462" xr:uid="{00000000-0005-0000-0000-0000891F0000}"/>
    <cellStyle name="Comma 6 4 5 4 2" xfId="8463" xr:uid="{00000000-0005-0000-0000-00008A1F0000}"/>
    <cellStyle name="Comma 6 4 5 4 2 2" xfId="8464" xr:uid="{00000000-0005-0000-0000-00008B1F0000}"/>
    <cellStyle name="Comma 6 4 5 4 3" xfId="8465" xr:uid="{00000000-0005-0000-0000-00008C1F0000}"/>
    <cellStyle name="Comma 6 4 5 5" xfId="8466" xr:uid="{00000000-0005-0000-0000-00008D1F0000}"/>
    <cellStyle name="Comma 6 4 5 5 2" xfId="8467" xr:uid="{00000000-0005-0000-0000-00008E1F0000}"/>
    <cellStyle name="Comma 6 4 5 6" xfId="8468" xr:uid="{00000000-0005-0000-0000-00008F1F0000}"/>
    <cellStyle name="Comma 6 4 5 6 2" xfId="8469" xr:uid="{00000000-0005-0000-0000-0000901F0000}"/>
    <cellStyle name="Comma 6 4 5 7" xfId="8470" xr:uid="{00000000-0005-0000-0000-0000911F0000}"/>
    <cellStyle name="Comma 6 4 6" xfId="8471" xr:uid="{00000000-0005-0000-0000-0000921F0000}"/>
    <cellStyle name="Comma 6 4 6 2" xfId="8472" xr:uid="{00000000-0005-0000-0000-0000931F0000}"/>
    <cellStyle name="Comma 6 4 6 2 2" xfId="8473" xr:uid="{00000000-0005-0000-0000-0000941F0000}"/>
    <cellStyle name="Comma 6 4 6 2 2 2" xfId="8474" xr:uid="{00000000-0005-0000-0000-0000951F0000}"/>
    <cellStyle name="Comma 6 4 6 2 2 2 2" xfId="8475" xr:uid="{00000000-0005-0000-0000-0000961F0000}"/>
    <cellStyle name="Comma 6 4 6 2 2 3" xfId="8476" xr:uid="{00000000-0005-0000-0000-0000971F0000}"/>
    <cellStyle name="Comma 6 4 6 2 3" xfId="8477" xr:uid="{00000000-0005-0000-0000-0000981F0000}"/>
    <cellStyle name="Comma 6 4 6 2 3 2" xfId="8478" xr:uid="{00000000-0005-0000-0000-0000991F0000}"/>
    <cellStyle name="Comma 6 4 6 2 3 2 2" xfId="8479" xr:uid="{00000000-0005-0000-0000-00009A1F0000}"/>
    <cellStyle name="Comma 6 4 6 2 3 3" xfId="8480" xr:uid="{00000000-0005-0000-0000-00009B1F0000}"/>
    <cellStyle name="Comma 6 4 6 2 4" xfId="8481" xr:uid="{00000000-0005-0000-0000-00009C1F0000}"/>
    <cellStyle name="Comma 6 4 6 2 4 2" xfId="8482" xr:uid="{00000000-0005-0000-0000-00009D1F0000}"/>
    <cellStyle name="Comma 6 4 6 2 5" xfId="8483" xr:uid="{00000000-0005-0000-0000-00009E1F0000}"/>
    <cellStyle name="Comma 6 4 6 2 5 2" xfId="8484" xr:uid="{00000000-0005-0000-0000-00009F1F0000}"/>
    <cellStyle name="Comma 6 4 6 2 6" xfId="8485" xr:uid="{00000000-0005-0000-0000-0000A01F0000}"/>
    <cellStyle name="Comma 6 4 6 3" xfId="8486" xr:uid="{00000000-0005-0000-0000-0000A11F0000}"/>
    <cellStyle name="Comma 6 4 6 3 2" xfId="8487" xr:uid="{00000000-0005-0000-0000-0000A21F0000}"/>
    <cellStyle name="Comma 6 4 6 3 2 2" xfId="8488" xr:uid="{00000000-0005-0000-0000-0000A31F0000}"/>
    <cellStyle name="Comma 6 4 6 3 3" xfId="8489" xr:uid="{00000000-0005-0000-0000-0000A41F0000}"/>
    <cellStyle name="Comma 6 4 6 4" xfId="8490" xr:uid="{00000000-0005-0000-0000-0000A51F0000}"/>
    <cellStyle name="Comma 6 4 6 4 2" xfId="8491" xr:uid="{00000000-0005-0000-0000-0000A61F0000}"/>
    <cellStyle name="Comma 6 4 6 4 2 2" xfId="8492" xr:uid="{00000000-0005-0000-0000-0000A71F0000}"/>
    <cellStyle name="Comma 6 4 6 4 3" xfId="8493" xr:uid="{00000000-0005-0000-0000-0000A81F0000}"/>
    <cellStyle name="Comma 6 4 6 5" xfId="8494" xr:uid="{00000000-0005-0000-0000-0000A91F0000}"/>
    <cellStyle name="Comma 6 4 6 5 2" xfId="8495" xr:uid="{00000000-0005-0000-0000-0000AA1F0000}"/>
    <cellStyle name="Comma 6 4 6 6" xfId="8496" xr:uid="{00000000-0005-0000-0000-0000AB1F0000}"/>
    <cellStyle name="Comma 6 4 6 6 2" xfId="8497" xr:uid="{00000000-0005-0000-0000-0000AC1F0000}"/>
    <cellStyle name="Comma 6 4 6 7" xfId="8498" xr:uid="{00000000-0005-0000-0000-0000AD1F0000}"/>
    <cellStyle name="Comma 6 4 7" xfId="8499" xr:uid="{00000000-0005-0000-0000-0000AE1F0000}"/>
    <cellStyle name="Comma 6 4 7 2" xfId="8500" xr:uid="{00000000-0005-0000-0000-0000AF1F0000}"/>
    <cellStyle name="Comma 6 4 7 2 2" xfId="8501" xr:uid="{00000000-0005-0000-0000-0000B01F0000}"/>
    <cellStyle name="Comma 6 4 7 2 2 2" xfId="8502" xr:uid="{00000000-0005-0000-0000-0000B11F0000}"/>
    <cellStyle name="Comma 6 4 7 2 3" xfId="8503" xr:uid="{00000000-0005-0000-0000-0000B21F0000}"/>
    <cellStyle name="Comma 6 4 7 3" xfId="8504" xr:uid="{00000000-0005-0000-0000-0000B31F0000}"/>
    <cellStyle name="Comma 6 4 7 3 2" xfId="8505" xr:uid="{00000000-0005-0000-0000-0000B41F0000}"/>
    <cellStyle name="Comma 6 4 7 3 2 2" xfId="8506" xr:uid="{00000000-0005-0000-0000-0000B51F0000}"/>
    <cellStyle name="Comma 6 4 7 3 3" xfId="8507" xr:uid="{00000000-0005-0000-0000-0000B61F0000}"/>
    <cellStyle name="Comma 6 4 7 4" xfId="8508" xr:uid="{00000000-0005-0000-0000-0000B71F0000}"/>
    <cellStyle name="Comma 6 4 7 4 2" xfId="8509" xr:uid="{00000000-0005-0000-0000-0000B81F0000}"/>
    <cellStyle name="Comma 6 4 7 5" xfId="8510" xr:uid="{00000000-0005-0000-0000-0000B91F0000}"/>
    <cellStyle name="Comma 6 4 7 5 2" xfId="8511" xr:uid="{00000000-0005-0000-0000-0000BA1F0000}"/>
    <cellStyle name="Comma 6 4 7 6" xfId="8512" xr:uid="{00000000-0005-0000-0000-0000BB1F0000}"/>
    <cellStyle name="Comma 6 4 8" xfId="8513" xr:uid="{00000000-0005-0000-0000-0000BC1F0000}"/>
    <cellStyle name="Comma 6 4 8 2" xfId="8514" xr:uid="{00000000-0005-0000-0000-0000BD1F0000}"/>
    <cellStyle name="Comma 6 4 8 2 2" xfId="8515" xr:uid="{00000000-0005-0000-0000-0000BE1F0000}"/>
    <cellStyle name="Comma 6 4 8 3" xfId="8516" xr:uid="{00000000-0005-0000-0000-0000BF1F0000}"/>
    <cellStyle name="Comma 6 4 9" xfId="8517" xr:uid="{00000000-0005-0000-0000-0000C01F0000}"/>
    <cellStyle name="Comma 6 4 9 2" xfId="8518" xr:uid="{00000000-0005-0000-0000-0000C11F0000}"/>
    <cellStyle name="Comma 6 4 9 2 2" xfId="8519" xr:uid="{00000000-0005-0000-0000-0000C21F0000}"/>
    <cellStyle name="Comma 6 4 9 3" xfId="8520" xr:uid="{00000000-0005-0000-0000-0000C31F0000}"/>
    <cellStyle name="Comma 6 5" xfId="8521" xr:uid="{00000000-0005-0000-0000-0000C41F0000}"/>
    <cellStyle name="Comma 6 5 10" xfId="8522" xr:uid="{00000000-0005-0000-0000-0000C51F0000}"/>
    <cellStyle name="Comma 6 5 10 2" xfId="8523" xr:uid="{00000000-0005-0000-0000-0000C61F0000}"/>
    <cellStyle name="Comma 6 5 11" xfId="8524" xr:uid="{00000000-0005-0000-0000-0000C71F0000}"/>
    <cellStyle name="Comma 6 5 2" xfId="8525" xr:uid="{00000000-0005-0000-0000-0000C81F0000}"/>
    <cellStyle name="Comma 6 5 2 10" xfId="8526" xr:uid="{00000000-0005-0000-0000-0000C91F0000}"/>
    <cellStyle name="Comma 6 5 2 2" xfId="8527" xr:uid="{00000000-0005-0000-0000-0000CA1F0000}"/>
    <cellStyle name="Comma 6 5 2 2 2" xfId="8528" xr:uid="{00000000-0005-0000-0000-0000CB1F0000}"/>
    <cellStyle name="Comma 6 5 2 2 2 2" xfId="8529" xr:uid="{00000000-0005-0000-0000-0000CC1F0000}"/>
    <cellStyle name="Comma 6 5 2 2 2 2 2" xfId="8530" xr:uid="{00000000-0005-0000-0000-0000CD1F0000}"/>
    <cellStyle name="Comma 6 5 2 2 2 2 2 2" xfId="8531" xr:uid="{00000000-0005-0000-0000-0000CE1F0000}"/>
    <cellStyle name="Comma 6 5 2 2 2 2 2 2 2" xfId="8532" xr:uid="{00000000-0005-0000-0000-0000CF1F0000}"/>
    <cellStyle name="Comma 6 5 2 2 2 2 2 3" xfId="8533" xr:uid="{00000000-0005-0000-0000-0000D01F0000}"/>
    <cellStyle name="Comma 6 5 2 2 2 2 3" xfId="8534" xr:uid="{00000000-0005-0000-0000-0000D11F0000}"/>
    <cellStyle name="Comma 6 5 2 2 2 2 3 2" xfId="8535" xr:uid="{00000000-0005-0000-0000-0000D21F0000}"/>
    <cellStyle name="Comma 6 5 2 2 2 2 3 2 2" xfId="8536" xr:uid="{00000000-0005-0000-0000-0000D31F0000}"/>
    <cellStyle name="Comma 6 5 2 2 2 2 3 3" xfId="8537" xr:uid="{00000000-0005-0000-0000-0000D41F0000}"/>
    <cellStyle name="Comma 6 5 2 2 2 2 4" xfId="8538" xr:uid="{00000000-0005-0000-0000-0000D51F0000}"/>
    <cellStyle name="Comma 6 5 2 2 2 2 4 2" xfId="8539" xr:uid="{00000000-0005-0000-0000-0000D61F0000}"/>
    <cellStyle name="Comma 6 5 2 2 2 2 5" xfId="8540" xr:uid="{00000000-0005-0000-0000-0000D71F0000}"/>
    <cellStyle name="Comma 6 5 2 2 2 2 5 2" xfId="8541" xr:uid="{00000000-0005-0000-0000-0000D81F0000}"/>
    <cellStyle name="Comma 6 5 2 2 2 2 6" xfId="8542" xr:uid="{00000000-0005-0000-0000-0000D91F0000}"/>
    <cellStyle name="Comma 6 5 2 2 2 3" xfId="8543" xr:uid="{00000000-0005-0000-0000-0000DA1F0000}"/>
    <cellStyle name="Comma 6 5 2 2 2 3 2" xfId="8544" xr:uid="{00000000-0005-0000-0000-0000DB1F0000}"/>
    <cellStyle name="Comma 6 5 2 2 2 3 2 2" xfId="8545" xr:uid="{00000000-0005-0000-0000-0000DC1F0000}"/>
    <cellStyle name="Comma 6 5 2 2 2 3 3" xfId="8546" xr:uid="{00000000-0005-0000-0000-0000DD1F0000}"/>
    <cellStyle name="Comma 6 5 2 2 2 4" xfId="8547" xr:uid="{00000000-0005-0000-0000-0000DE1F0000}"/>
    <cellStyle name="Comma 6 5 2 2 2 4 2" xfId="8548" xr:uid="{00000000-0005-0000-0000-0000DF1F0000}"/>
    <cellStyle name="Comma 6 5 2 2 2 4 2 2" xfId="8549" xr:uid="{00000000-0005-0000-0000-0000E01F0000}"/>
    <cellStyle name="Comma 6 5 2 2 2 4 3" xfId="8550" xr:uid="{00000000-0005-0000-0000-0000E11F0000}"/>
    <cellStyle name="Comma 6 5 2 2 2 5" xfId="8551" xr:uid="{00000000-0005-0000-0000-0000E21F0000}"/>
    <cellStyle name="Comma 6 5 2 2 2 5 2" xfId="8552" xr:uid="{00000000-0005-0000-0000-0000E31F0000}"/>
    <cellStyle name="Comma 6 5 2 2 2 6" xfId="8553" xr:uid="{00000000-0005-0000-0000-0000E41F0000}"/>
    <cellStyle name="Comma 6 5 2 2 2 6 2" xfId="8554" xr:uid="{00000000-0005-0000-0000-0000E51F0000}"/>
    <cellStyle name="Comma 6 5 2 2 2 7" xfId="8555" xr:uid="{00000000-0005-0000-0000-0000E61F0000}"/>
    <cellStyle name="Comma 6 5 2 2 3" xfId="8556" xr:uid="{00000000-0005-0000-0000-0000E71F0000}"/>
    <cellStyle name="Comma 6 5 2 2 3 2" xfId="8557" xr:uid="{00000000-0005-0000-0000-0000E81F0000}"/>
    <cellStyle name="Comma 6 5 2 2 3 2 2" xfId="8558" xr:uid="{00000000-0005-0000-0000-0000E91F0000}"/>
    <cellStyle name="Comma 6 5 2 2 3 2 2 2" xfId="8559" xr:uid="{00000000-0005-0000-0000-0000EA1F0000}"/>
    <cellStyle name="Comma 6 5 2 2 3 2 3" xfId="8560" xr:uid="{00000000-0005-0000-0000-0000EB1F0000}"/>
    <cellStyle name="Comma 6 5 2 2 3 3" xfId="8561" xr:uid="{00000000-0005-0000-0000-0000EC1F0000}"/>
    <cellStyle name="Comma 6 5 2 2 3 3 2" xfId="8562" xr:uid="{00000000-0005-0000-0000-0000ED1F0000}"/>
    <cellStyle name="Comma 6 5 2 2 3 3 2 2" xfId="8563" xr:uid="{00000000-0005-0000-0000-0000EE1F0000}"/>
    <cellStyle name="Comma 6 5 2 2 3 3 3" xfId="8564" xr:uid="{00000000-0005-0000-0000-0000EF1F0000}"/>
    <cellStyle name="Comma 6 5 2 2 3 4" xfId="8565" xr:uid="{00000000-0005-0000-0000-0000F01F0000}"/>
    <cellStyle name="Comma 6 5 2 2 3 4 2" xfId="8566" xr:uid="{00000000-0005-0000-0000-0000F11F0000}"/>
    <cellStyle name="Comma 6 5 2 2 3 5" xfId="8567" xr:uid="{00000000-0005-0000-0000-0000F21F0000}"/>
    <cellStyle name="Comma 6 5 2 2 3 5 2" xfId="8568" xr:uid="{00000000-0005-0000-0000-0000F31F0000}"/>
    <cellStyle name="Comma 6 5 2 2 3 6" xfId="8569" xr:uid="{00000000-0005-0000-0000-0000F41F0000}"/>
    <cellStyle name="Comma 6 5 2 2 4" xfId="8570" xr:uid="{00000000-0005-0000-0000-0000F51F0000}"/>
    <cellStyle name="Comma 6 5 2 2 4 2" xfId="8571" xr:uid="{00000000-0005-0000-0000-0000F61F0000}"/>
    <cellStyle name="Comma 6 5 2 2 4 2 2" xfId="8572" xr:uid="{00000000-0005-0000-0000-0000F71F0000}"/>
    <cellStyle name="Comma 6 5 2 2 4 3" xfId="8573" xr:uid="{00000000-0005-0000-0000-0000F81F0000}"/>
    <cellStyle name="Comma 6 5 2 2 5" xfId="8574" xr:uid="{00000000-0005-0000-0000-0000F91F0000}"/>
    <cellStyle name="Comma 6 5 2 2 5 2" xfId="8575" xr:uid="{00000000-0005-0000-0000-0000FA1F0000}"/>
    <cellStyle name="Comma 6 5 2 2 5 2 2" xfId="8576" xr:uid="{00000000-0005-0000-0000-0000FB1F0000}"/>
    <cellStyle name="Comma 6 5 2 2 5 3" xfId="8577" xr:uid="{00000000-0005-0000-0000-0000FC1F0000}"/>
    <cellStyle name="Comma 6 5 2 2 6" xfId="8578" xr:uid="{00000000-0005-0000-0000-0000FD1F0000}"/>
    <cellStyle name="Comma 6 5 2 2 6 2" xfId="8579" xr:uid="{00000000-0005-0000-0000-0000FE1F0000}"/>
    <cellStyle name="Comma 6 5 2 2 7" xfId="8580" xr:uid="{00000000-0005-0000-0000-0000FF1F0000}"/>
    <cellStyle name="Comma 6 5 2 2 7 2" xfId="8581" xr:uid="{00000000-0005-0000-0000-000000200000}"/>
    <cellStyle name="Comma 6 5 2 2 8" xfId="8582" xr:uid="{00000000-0005-0000-0000-000001200000}"/>
    <cellStyle name="Comma 6 5 2 3" xfId="8583" xr:uid="{00000000-0005-0000-0000-000002200000}"/>
    <cellStyle name="Comma 6 5 2 3 2" xfId="8584" xr:uid="{00000000-0005-0000-0000-000003200000}"/>
    <cellStyle name="Comma 6 5 2 3 2 2" xfId="8585" xr:uid="{00000000-0005-0000-0000-000004200000}"/>
    <cellStyle name="Comma 6 5 2 3 2 2 2" xfId="8586" xr:uid="{00000000-0005-0000-0000-000005200000}"/>
    <cellStyle name="Comma 6 5 2 3 2 2 2 2" xfId="8587" xr:uid="{00000000-0005-0000-0000-000006200000}"/>
    <cellStyle name="Comma 6 5 2 3 2 2 3" xfId="8588" xr:uid="{00000000-0005-0000-0000-000007200000}"/>
    <cellStyle name="Comma 6 5 2 3 2 3" xfId="8589" xr:uid="{00000000-0005-0000-0000-000008200000}"/>
    <cellStyle name="Comma 6 5 2 3 2 3 2" xfId="8590" xr:uid="{00000000-0005-0000-0000-000009200000}"/>
    <cellStyle name="Comma 6 5 2 3 2 3 2 2" xfId="8591" xr:uid="{00000000-0005-0000-0000-00000A200000}"/>
    <cellStyle name="Comma 6 5 2 3 2 3 3" xfId="8592" xr:uid="{00000000-0005-0000-0000-00000B200000}"/>
    <cellStyle name="Comma 6 5 2 3 2 4" xfId="8593" xr:uid="{00000000-0005-0000-0000-00000C200000}"/>
    <cellStyle name="Comma 6 5 2 3 2 4 2" xfId="8594" xr:uid="{00000000-0005-0000-0000-00000D200000}"/>
    <cellStyle name="Comma 6 5 2 3 2 5" xfId="8595" xr:uid="{00000000-0005-0000-0000-00000E200000}"/>
    <cellStyle name="Comma 6 5 2 3 2 5 2" xfId="8596" xr:uid="{00000000-0005-0000-0000-00000F200000}"/>
    <cellStyle name="Comma 6 5 2 3 2 6" xfId="8597" xr:uid="{00000000-0005-0000-0000-000010200000}"/>
    <cellStyle name="Comma 6 5 2 3 3" xfId="8598" xr:uid="{00000000-0005-0000-0000-000011200000}"/>
    <cellStyle name="Comma 6 5 2 3 3 2" xfId="8599" xr:uid="{00000000-0005-0000-0000-000012200000}"/>
    <cellStyle name="Comma 6 5 2 3 3 2 2" xfId="8600" xr:uid="{00000000-0005-0000-0000-000013200000}"/>
    <cellStyle name="Comma 6 5 2 3 3 3" xfId="8601" xr:uid="{00000000-0005-0000-0000-000014200000}"/>
    <cellStyle name="Comma 6 5 2 3 4" xfId="8602" xr:uid="{00000000-0005-0000-0000-000015200000}"/>
    <cellStyle name="Comma 6 5 2 3 4 2" xfId="8603" xr:uid="{00000000-0005-0000-0000-000016200000}"/>
    <cellStyle name="Comma 6 5 2 3 4 2 2" xfId="8604" xr:uid="{00000000-0005-0000-0000-000017200000}"/>
    <cellStyle name="Comma 6 5 2 3 4 3" xfId="8605" xr:uid="{00000000-0005-0000-0000-000018200000}"/>
    <cellStyle name="Comma 6 5 2 3 5" xfId="8606" xr:uid="{00000000-0005-0000-0000-000019200000}"/>
    <cellStyle name="Comma 6 5 2 3 5 2" xfId="8607" xr:uid="{00000000-0005-0000-0000-00001A200000}"/>
    <cellStyle name="Comma 6 5 2 3 6" xfId="8608" xr:uid="{00000000-0005-0000-0000-00001B200000}"/>
    <cellStyle name="Comma 6 5 2 3 6 2" xfId="8609" xr:uid="{00000000-0005-0000-0000-00001C200000}"/>
    <cellStyle name="Comma 6 5 2 3 7" xfId="8610" xr:uid="{00000000-0005-0000-0000-00001D200000}"/>
    <cellStyle name="Comma 6 5 2 4" xfId="8611" xr:uid="{00000000-0005-0000-0000-00001E200000}"/>
    <cellStyle name="Comma 6 5 2 4 2" xfId="8612" xr:uid="{00000000-0005-0000-0000-00001F200000}"/>
    <cellStyle name="Comma 6 5 2 4 2 2" xfId="8613" xr:uid="{00000000-0005-0000-0000-000020200000}"/>
    <cellStyle name="Comma 6 5 2 4 2 2 2" xfId="8614" xr:uid="{00000000-0005-0000-0000-000021200000}"/>
    <cellStyle name="Comma 6 5 2 4 2 2 2 2" xfId="8615" xr:uid="{00000000-0005-0000-0000-000022200000}"/>
    <cellStyle name="Comma 6 5 2 4 2 2 3" xfId="8616" xr:uid="{00000000-0005-0000-0000-000023200000}"/>
    <cellStyle name="Comma 6 5 2 4 2 3" xfId="8617" xr:uid="{00000000-0005-0000-0000-000024200000}"/>
    <cellStyle name="Comma 6 5 2 4 2 3 2" xfId="8618" xr:uid="{00000000-0005-0000-0000-000025200000}"/>
    <cellStyle name="Comma 6 5 2 4 2 3 2 2" xfId="8619" xr:uid="{00000000-0005-0000-0000-000026200000}"/>
    <cellStyle name="Comma 6 5 2 4 2 3 3" xfId="8620" xr:uid="{00000000-0005-0000-0000-000027200000}"/>
    <cellStyle name="Comma 6 5 2 4 2 4" xfId="8621" xr:uid="{00000000-0005-0000-0000-000028200000}"/>
    <cellStyle name="Comma 6 5 2 4 2 4 2" xfId="8622" xr:uid="{00000000-0005-0000-0000-000029200000}"/>
    <cellStyle name="Comma 6 5 2 4 2 5" xfId="8623" xr:uid="{00000000-0005-0000-0000-00002A200000}"/>
    <cellStyle name="Comma 6 5 2 4 2 5 2" xfId="8624" xr:uid="{00000000-0005-0000-0000-00002B200000}"/>
    <cellStyle name="Comma 6 5 2 4 2 6" xfId="8625" xr:uid="{00000000-0005-0000-0000-00002C200000}"/>
    <cellStyle name="Comma 6 5 2 4 3" xfId="8626" xr:uid="{00000000-0005-0000-0000-00002D200000}"/>
    <cellStyle name="Comma 6 5 2 4 3 2" xfId="8627" xr:uid="{00000000-0005-0000-0000-00002E200000}"/>
    <cellStyle name="Comma 6 5 2 4 3 2 2" xfId="8628" xr:uid="{00000000-0005-0000-0000-00002F200000}"/>
    <cellStyle name="Comma 6 5 2 4 3 3" xfId="8629" xr:uid="{00000000-0005-0000-0000-000030200000}"/>
    <cellStyle name="Comma 6 5 2 4 4" xfId="8630" xr:uid="{00000000-0005-0000-0000-000031200000}"/>
    <cellStyle name="Comma 6 5 2 4 4 2" xfId="8631" xr:uid="{00000000-0005-0000-0000-000032200000}"/>
    <cellStyle name="Comma 6 5 2 4 4 2 2" xfId="8632" xr:uid="{00000000-0005-0000-0000-000033200000}"/>
    <cellStyle name="Comma 6 5 2 4 4 3" xfId="8633" xr:uid="{00000000-0005-0000-0000-000034200000}"/>
    <cellStyle name="Comma 6 5 2 4 5" xfId="8634" xr:uid="{00000000-0005-0000-0000-000035200000}"/>
    <cellStyle name="Comma 6 5 2 4 5 2" xfId="8635" xr:uid="{00000000-0005-0000-0000-000036200000}"/>
    <cellStyle name="Comma 6 5 2 4 6" xfId="8636" xr:uid="{00000000-0005-0000-0000-000037200000}"/>
    <cellStyle name="Comma 6 5 2 4 6 2" xfId="8637" xr:uid="{00000000-0005-0000-0000-000038200000}"/>
    <cellStyle name="Comma 6 5 2 4 7" xfId="8638" xr:uid="{00000000-0005-0000-0000-000039200000}"/>
    <cellStyle name="Comma 6 5 2 5" xfId="8639" xr:uid="{00000000-0005-0000-0000-00003A200000}"/>
    <cellStyle name="Comma 6 5 2 5 2" xfId="8640" xr:uid="{00000000-0005-0000-0000-00003B200000}"/>
    <cellStyle name="Comma 6 5 2 5 2 2" xfId="8641" xr:uid="{00000000-0005-0000-0000-00003C200000}"/>
    <cellStyle name="Comma 6 5 2 5 2 2 2" xfId="8642" xr:uid="{00000000-0005-0000-0000-00003D200000}"/>
    <cellStyle name="Comma 6 5 2 5 2 3" xfId="8643" xr:uid="{00000000-0005-0000-0000-00003E200000}"/>
    <cellStyle name="Comma 6 5 2 5 3" xfId="8644" xr:uid="{00000000-0005-0000-0000-00003F200000}"/>
    <cellStyle name="Comma 6 5 2 5 3 2" xfId="8645" xr:uid="{00000000-0005-0000-0000-000040200000}"/>
    <cellStyle name="Comma 6 5 2 5 3 2 2" xfId="8646" xr:uid="{00000000-0005-0000-0000-000041200000}"/>
    <cellStyle name="Comma 6 5 2 5 3 3" xfId="8647" xr:uid="{00000000-0005-0000-0000-000042200000}"/>
    <cellStyle name="Comma 6 5 2 5 4" xfId="8648" xr:uid="{00000000-0005-0000-0000-000043200000}"/>
    <cellStyle name="Comma 6 5 2 5 4 2" xfId="8649" xr:uid="{00000000-0005-0000-0000-000044200000}"/>
    <cellStyle name="Comma 6 5 2 5 5" xfId="8650" xr:uid="{00000000-0005-0000-0000-000045200000}"/>
    <cellStyle name="Comma 6 5 2 5 5 2" xfId="8651" xr:uid="{00000000-0005-0000-0000-000046200000}"/>
    <cellStyle name="Comma 6 5 2 5 6" xfId="8652" xr:uid="{00000000-0005-0000-0000-000047200000}"/>
    <cellStyle name="Comma 6 5 2 6" xfId="8653" xr:uid="{00000000-0005-0000-0000-000048200000}"/>
    <cellStyle name="Comma 6 5 2 6 2" xfId="8654" xr:uid="{00000000-0005-0000-0000-000049200000}"/>
    <cellStyle name="Comma 6 5 2 6 2 2" xfId="8655" xr:uid="{00000000-0005-0000-0000-00004A200000}"/>
    <cellStyle name="Comma 6 5 2 6 3" xfId="8656" xr:uid="{00000000-0005-0000-0000-00004B200000}"/>
    <cellStyle name="Comma 6 5 2 7" xfId="8657" xr:uid="{00000000-0005-0000-0000-00004C200000}"/>
    <cellStyle name="Comma 6 5 2 7 2" xfId="8658" xr:uid="{00000000-0005-0000-0000-00004D200000}"/>
    <cellStyle name="Comma 6 5 2 7 2 2" xfId="8659" xr:uid="{00000000-0005-0000-0000-00004E200000}"/>
    <cellStyle name="Comma 6 5 2 7 3" xfId="8660" xr:uid="{00000000-0005-0000-0000-00004F200000}"/>
    <cellStyle name="Comma 6 5 2 8" xfId="8661" xr:uid="{00000000-0005-0000-0000-000050200000}"/>
    <cellStyle name="Comma 6 5 2 8 2" xfId="8662" xr:uid="{00000000-0005-0000-0000-000051200000}"/>
    <cellStyle name="Comma 6 5 2 9" xfId="8663" xr:uid="{00000000-0005-0000-0000-000052200000}"/>
    <cellStyle name="Comma 6 5 2 9 2" xfId="8664" xr:uid="{00000000-0005-0000-0000-000053200000}"/>
    <cellStyle name="Comma 6 5 3" xfId="8665" xr:uid="{00000000-0005-0000-0000-000054200000}"/>
    <cellStyle name="Comma 6 5 3 2" xfId="8666" xr:uid="{00000000-0005-0000-0000-000055200000}"/>
    <cellStyle name="Comma 6 5 3 2 2" xfId="8667" xr:uid="{00000000-0005-0000-0000-000056200000}"/>
    <cellStyle name="Comma 6 5 3 2 2 2" xfId="8668" xr:uid="{00000000-0005-0000-0000-000057200000}"/>
    <cellStyle name="Comma 6 5 3 2 2 2 2" xfId="8669" xr:uid="{00000000-0005-0000-0000-000058200000}"/>
    <cellStyle name="Comma 6 5 3 2 2 2 2 2" xfId="8670" xr:uid="{00000000-0005-0000-0000-000059200000}"/>
    <cellStyle name="Comma 6 5 3 2 2 2 3" xfId="8671" xr:uid="{00000000-0005-0000-0000-00005A200000}"/>
    <cellStyle name="Comma 6 5 3 2 2 3" xfId="8672" xr:uid="{00000000-0005-0000-0000-00005B200000}"/>
    <cellStyle name="Comma 6 5 3 2 2 3 2" xfId="8673" xr:uid="{00000000-0005-0000-0000-00005C200000}"/>
    <cellStyle name="Comma 6 5 3 2 2 3 2 2" xfId="8674" xr:uid="{00000000-0005-0000-0000-00005D200000}"/>
    <cellStyle name="Comma 6 5 3 2 2 3 3" xfId="8675" xr:uid="{00000000-0005-0000-0000-00005E200000}"/>
    <cellStyle name="Comma 6 5 3 2 2 4" xfId="8676" xr:uid="{00000000-0005-0000-0000-00005F200000}"/>
    <cellStyle name="Comma 6 5 3 2 2 4 2" xfId="8677" xr:uid="{00000000-0005-0000-0000-000060200000}"/>
    <cellStyle name="Comma 6 5 3 2 2 5" xfId="8678" xr:uid="{00000000-0005-0000-0000-000061200000}"/>
    <cellStyle name="Comma 6 5 3 2 2 5 2" xfId="8679" xr:uid="{00000000-0005-0000-0000-000062200000}"/>
    <cellStyle name="Comma 6 5 3 2 2 6" xfId="8680" xr:uid="{00000000-0005-0000-0000-000063200000}"/>
    <cellStyle name="Comma 6 5 3 2 3" xfId="8681" xr:uid="{00000000-0005-0000-0000-000064200000}"/>
    <cellStyle name="Comma 6 5 3 2 3 2" xfId="8682" xr:uid="{00000000-0005-0000-0000-000065200000}"/>
    <cellStyle name="Comma 6 5 3 2 3 2 2" xfId="8683" xr:uid="{00000000-0005-0000-0000-000066200000}"/>
    <cellStyle name="Comma 6 5 3 2 3 3" xfId="8684" xr:uid="{00000000-0005-0000-0000-000067200000}"/>
    <cellStyle name="Comma 6 5 3 2 4" xfId="8685" xr:uid="{00000000-0005-0000-0000-000068200000}"/>
    <cellStyle name="Comma 6 5 3 2 4 2" xfId="8686" xr:uid="{00000000-0005-0000-0000-000069200000}"/>
    <cellStyle name="Comma 6 5 3 2 4 2 2" xfId="8687" xr:uid="{00000000-0005-0000-0000-00006A200000}"/>
    <cellStyle name="Comma 6 5 3 2 4 3" xfId="8688" xr:uid="{00000000-0005-0000-0000-00006B200000}"/>
    <cellStyle name="Comma 6 5 3 2 5" xfId="8689" xr:uid="{00000000-0005-0000-0000-00006C200000}"/>
    <cellStyle name="Comma 6 5 3 2 5 2" xfId="8690" xr:uid="{00000000-0005-0000-0000-00006D200000}"/>
    <cellStyle name="Comma 6 5 3 2 6" xfId="8691" xr:uid="{00000000-0005-0000-0000-00006E200000}"/>
    <cellStyle name="Comma 6 5 3 2 6 2" xfId="8692" xr:uid="{00000000-0005-0000-0000-00006F200000}"/>
    <cellStyle name="Comma 6 5 3 2 7" xfId="8693" xr:uid="{00000000-0005-0000-0000-000070200000}"/>
    <cellStyle name="Comma 6 5 3 3" xfId="8694" xr:uid="{00000000-0005-0000-0000-000071200000}"/>
    <cellStyle name="Comma 6 5 3 3 2" xfId="8695" xr:uid="{00000000-0005-0000-0000-000072200000}"/>
    <cellStyle name="Comma 6 5 3 3 2 2" xfId="8696" xr:uid="{00000000-0005-0000-0000-000073200000}"/>
    <cellStyle name="Comma 6 5 3 3 2 2 2" xfId="8697" xr:uid="{00000000-0005-0000-0000-000074200000}"/>
    <cellStyle name="Comma 6 5 3 3 2 3" xfId="8698" xr:uid="{00000000-0005-0000-0000-000075200000}"/>
    <cellStyle name="Comma 6 5 3 3 3" xfId="8699" xr:uid="{00000000-0005-0000-0000-000076200000}"/>
    <cellStyle name="Comma 6 5 3 3 3 2" xfId="8700" xr:uid="{00000000-0005-0000-0000-000077200000}"/>
    <cellStyle name="Comma 6 5 3 3 3 2 2" xfId="8701" xr:uid="{00000000-0005-0000-0000-000078200000}"/>
    <cellStyle name="Comma 6 5 3 3 3 3" xfId="8702" xr:uid="{00000000-0005-0000-0000-000079200000}"/>
    <cellStyle name="Comma 6 5 3 3 4" xfId="8703" xr:uid="{00000000-0005-0000-0000-00007A200000}"/>
    <cellStyle name="Comma 6 5 3 3 4 2" xfId="8704" xr:uid="{00000000-0005-0000-0000-00007B200000}"/>
    <cellStyle name="Comma 6 5 3 3 5" xfId="8705" xr:uid="{00000000-0005-0000-0000-00007C200000}"/>
    <cellStyle name="Comma 6 5 3 3 5 2" xfId="8706" xr:uid="{00000000-0005-0000-0000-00007D200000}"/>
    <cellStyle name="Comma 6 5 3 3 6" xfId="8707" xr:uid="{00000000-0005-0000-0000-00007E200000}"/>
    <cellStyle name="Comma 6 5 3 4" xfId="8708" xr:uid="{00000000-0005-0000-0000-00007F200000}"/>
    <cellStyle name="Comma 6 5 3 4 2" xfId="8709" xr:uid="{00000000-0005-0000-0000-000080200000}"/>
    <cellStyle name="Comma 6 5 3 4 2 2" xfId="8710" xr:uid="{00000000-0005-0000-0000-000081200000}"/>
    <cellStyle name="Comma 6 5 3 4 3" xfId="8711" xr:uid="{00000000-0005-0000-0000-000082200000}"/>
    <cellStyle name="Comma 6 5 3 5" xfId="8712" xr:uid="{00000000-0005-0000-0000-000083200000}"/>
    <cellStyle name="Comma 6 5 3 5 2" xfId="8713" xr:uid="{00000000-0005-0000-0000-000084200000}"/>
    <cellStyle name="Comma 6 5 3 5 2 2" xfId="8714" xr:uid="{00000000-0005-0000-0000-000085200000}"/>
    <cellStyle name="Comma 6 5 3 5 3" xfId="8715" xr:uid="{00000000-0005-0000-0000-000086200000}"/>
    <cellStyle name="Comma 6 5 3 6" xfId="8716" xr:uid="{00000000-0005-0000-0000-000087200000}"/>
    <cellStyle name="Comma 6 5 3 6 2" xfId="8717" xr:uid="{00000000-0005-0000-0000-000088200000}"/>
    <cellStyle name="Comma 6 5 3 7" xfId="8718" xr:uid="{00000000-0005-0000-0000-000089200000}"/>
    <cellStyle name="Comma 6 5 3 7 2" xfId="8719" xr:uid="{00000000-0005-0000-0000-00008A200000}"/>
    <cellStyle name="Comma 6 5 3 8" xfId="8720" xr:uid="{00000000-0005-0000-0000-00008B200000}"/>
    <cellStyle name="Comma 6 5 4" xfId="8721" xr:uid="{00000000-0005-0000-0000-00008C200000}"/>
    <cellStyle name="Comma 6 5 4 2" xfId="8722" xr:uid="{00000000-0005-0000-0000-00008D200000}"/>
    <cellStyle name="Comma 6 5 4 2 2" xfId="8723" xr:uid="{00000000-0005-0000-0000-00008E200000}"/>
    <cellStyle name="Comma 6 5 4 2 2 2" xfId="8724" xr:uid="{00000000-0005-0000-0000-00008F200000}"/>
    <cellStyle name="Comma 6 5 4 2 2 2 2" xfId="8725" xr:uid="{00000000-0005-0000-0000-000090200000}"/>
    <cellStyle name="Comma 6 5 4 2 2 3" xfId="8726" xr:uid="{00000000-0005-0000-0000-000091200000}"/>
    <cellStyle name="Comma 6 5 4 2 3" xfId="8727" xr:uid="{00000000-0005-0000-0000-000092200000}"/>
    <cellStyle name="Comma 6 5 4 2 3 2" xfId="8728" xr:uid="{00000000-0005-0000-0000-000093200000}"/>
    <cellStyle name="Comma 6 5 4 2 3 2 2" xfId="8729" xr:uid="{00000000-0005-0000-0000-000094200000}"/>
    <cellStyle name="Comma 6 5 4 2 3 3" xfId="8730" xr:uid="{00000000-0005-0000-0000-000095200000}"/>
    <cellStyle name="Comma 6 5 4 2 4" xfId="8731" xr:uid="{00000000-0005-0000-0000-000096200000}"/>
    <cellStyle name="Comma 6 5 4 2 4 2" xfId="8732" xr:uid="{00000000-0005-0000-0000-000097200000}"/>
    <cellStyle name="Comma 6 5 4 2 5" xfId="8733" xr:uid="{00000000-0005-0000-0000-000098200000}"/>
    <cellStyle name="Comma 6 5 4 2 5 2" xfId="8734" xr:uid="{00000000-0005-0000-0000-000099200000}"/>
    <cellStyle name="Comma 6 5 4 2 6" xfId="8735" xr:uid="{00000000-0005-0000-0000-00009A200000}"/>
    <cellStyle name="Comma 6 5 4 3" xfId="8736" xr:uid="{00000000-0005-0000-0000-00009B200000}"/>
    <cellStyle name="Comma 6 5 4 3 2" xfId="8737" xr:uid="{00000000-0005-0000-0000-00009C200000}"/>
    <cellStyle name="Comma 6 5 4 3 2 2" xfId="8738" xr:uid="{00000000-0005-0000-0000-00009D200000}"/>
    <cellStyle name="Comma 6 5 4 3 3" xfId="8739" xr:uid="{00000000-0005-0000-0000-00009E200000}"/>
    <cellStyle name="Comma 6 5 4 4" xfId="8740" xr:uid="{00000000-0005-0000-0000-00009F200000}"/>
    <cellStyle name="Comma 6 5 4 4 2" xfId="8741" xr:uid="{00000000-0005-0000-0000-0000A0200000}"/>
    <cellStyle name="Comma 6 5 4 4 2 2" xfId="8742" xr:uid="{00000000-0005-0000-0000-0000A1200000}"/>
    <cellStyle name="Comma 6 5 4 4 3" xfId="8743" xr:uid="{00000000-0005-0000-0000-0000A2200000}"/>
    <cellStyle name="Comma 6 5 4 5" xfId="8744" xr:uid="{00000000-0005-0000-0000-0000A3200000}"/>
    <cellStyle name="Comma 6 5 4 5 2" xfId="8745" xr:uid="{00000000-0005-0000-0000-0000A4200000}"/>
    <cellStyle name="Comma 6 5 4 6" xfId="8746" xr:uid="{00000000-0005-0000-0000-0000A5200000}"/>
    <cellStyle name="Comma 6 5 4 6 2" xfId="8747" xr:uid="{00000000-0005-0000-0000-0000A6200000}"/>
    <cellStyle name="Comma 6 5 4 7" xfId="8748" xr:uid="{00000000-0005-0000-0000-0000A7200000}"/>
    <cellStyle name="Comma 6 5 5" xfId="8749" xr:uid="{00000000-0005-0000-0000-0000A8200000}"/>
    <cellStyle name="Comma 6 5 5 2" xfId="8750" xr:uid="{00000000-0005-0000-0000-0000A9200000}"/>
    <cellStyle name="Comma 6 5 5 2 2" xfId="8751" xr:uid="{00000000-0005-0000-0000-0000AA200000}"/>
    <cellStyle name="Comma 6 5 5 2 2 2" xfId="8752" xr:uid="{00000000-0005-0000-0000-0000AB200000}"/>
    <cellStyle name="Comma 6 5 5 2 2 2 2" xfId="8753" xr:uid="{00000000-0005-0000-0000-0000AC200000}"/>
    <cellStyle name="Comma 6 5 5 2 2 3" xfId="8754" xr:uid="{00000000-0005-0000-0000-0000AD200000}"/>
    <cellStyle name="Comma 6 5 5 2 3" xfId="8755" xr:uid="{00000000-0005-0000-0000-0000AE200000}"/>
    <cellStyle name="Comma 6 5 5 2 3 2" xfId="8756" xr:uid="{00000000-0005-0000-0000-0000AF200000}"/>
    <cellStyle name="Comma 6 5 5 2 3 2 2" xfId="8757" xr:uid="{00000000-0005-0000-0000-0000B0200000}"/>
    <cellStyle name="Comma 6 5 5 2 3 3" xfId="8758" xr:uid="{00000000-0005-0000-0000-0000B1200000}"/>
    <cellStyle name="Comma 6 5 5 2 4" xfId="8759" xr:uid="{00000000-0005-0000-0000-0000B2200000}"/>
    <cellStyle name="Comma 6 5 5 2 4 2" xfId="8760" xr:uid="{00000000-0005-0000-0000-0000B3200000}"/>
    <cellStyle name="Comma 6 5 5 2 5" xfId="8761" xr:uid="{00000000-0005-0000-0000-0000B4200000}"/>
    <cellStyle name="Comma 6 5 5 2 5 2" xfId="8762" xr:uid="{00000000-0005-0000-0000-0000B5200000}"/>
    <cellStyle name="Comma 6 5 5 2 6" xfId="8763" xr:uid="{00000000-0005-0000-0000-0000B6200000}"/>
    <cellStyle name="Comma 6 5 5 3" xfId="8764" xr:uid="{00000000-0005-0000-0000-0000B7200000}"/>
    <cellStyle name="Comma 6 5 5 3 2" xfId="8765" xr:uid="{00000000-0005-0000-0000-0000B8200000}"/>
    <cellStyle name="Comma 6 5 5 3 2 2" xfId="8766" xr:uid="{00000000-0005-0000-0000-0000B9200000}"/>
    <cellStyle name="Comma 6 5 5 3 3" xfId="8767" xr:uid="{00000000-0005-0000-0000-0000BA200000}"/>
    <cellStyle name="Comma 6 5 5 4" xfId="8768" xr:uid="{00000000-0005-0000-0000-0000BB200000}"/>
    <cellStyle name="Comma 6 5 5 4 2" xfId="8769" xr:uid="{00000000-0005-0000-0000-0000BC200000}"/>
    <cellStyle name="Comma 6 5 5 4 2 2" xfId="8770" xr:uid="{00000000-0005-0000-0000-0000BD200000}"/>
    <cellStyle name="Comma 6 5 5 4 3" xfId="8771" xr:uid="{00000000-0005-0000-0000-0000BE200000}"/>
    <cellStyle name="Comma 6 5 5 5" xfId="8772" xr:uid="{00000000-0005-0000-0000-0000BF200000}"/>
    <cellStyle name="Comma 6 5 5 5 2" xfId="8773" xr:uid="{00000000-0005-0000-0000-0000C0200000}"/>
    <cellStyle name="Comma 6 5 5 6" xfId="8774" xr:uid="{00000000-0005-0000-0000-0000C1200000}"/>
    <cellStyle name="Comma 6 5 5 6 2" xfId="8775" xr:uid="{00000000-0005-0000-0000-0000C2200000}"/>
    <cellStyle name="Comma 6 5 5 7" xfId="8776" xr:uid="{00000000-0005-0000-0000-0000C3200000}"/>
    <cellStyle name="Comma 6 5 6" xfId="8777" xr:uid="{00000000-0005-0000-0000-0000C4200000}"/>
    <cellStyle name="Comma 6 5 6 2" xfId="8778" xr:uid="{00000000-0005-0000-0000-0000C5200000}"/>
    <cellStyle name="Comma 6 5 6 2 2" xfId="8779" xr:uid="{00000000-0005-0000-0000-0000C6200000}"/>
    <cellStyle name="Comma 6 5 6 2 2 2" xfId="8780" xr:uid="{00000000-0005-0000-0000-0000C7200000}"/>
    <cellStyle name="Comma 6 5 6 2 3" xfId="8781" xr:uid="{00000000-0005-0000-0000-0000C8200000}"/>
    <cellStyle name="Comma 6 5 6 3" xfId="8782" xr:uid="{00000000-0005-0000-0000-0000C9200000}"/>
    <cellStyle name="Comma 6 5 6 3 2" xfId="8783" xr:uid="{00000000-0005-0000-0000-0000CA200000}"/>
    <cellStyle name="Comma 6 5 6 3 2 2" xfId="8784" xr:uid="{00000000-0005-0000-0000-0000CB200000}"/>
    <cellStyle name="Comma 6 5 6 3 3" xfId="8785" xr:uid="{00000000-0005-0000-0000-0000CC200000}"/>
    <cellStyle name="Comma 6 5 6 4" xfId="8786" xr:uid="{00000000-0005-0000-0000-0000CD200000}"/>
    <cellStyle name="Comma 6 5 6 4 2" xfId="8787" xr:uid="{00000000-0005-0000-0000-0000CE200000}"/>
    <cellStyle name="Comma 6 5 6 5" xfId="8788" xr:uid="{00000000-0005-0000-0000-0000CF200000}"/>
    <cellStyle name="Comma 6 5 6 5 2" xfId="8789" xr:uid="{00000000-0005-0000-0000-0000D0200000}"/>
    <cellStyle name="Comma 6 5 6 6" xfId="8790" xr:uid="{00000000-0005-0000-0000-0000D1200000}"/>
    <cellStyle name="Comma 6 5 7" xfId="8791" xr:uid="{00000000-0005-0000-0000-0000D2200000}"/>
    <cellStyle name="Comma 6 5 7 2" xfId="8792" xr:uid="{00000000-0005-0000-0000-0000D3200000}"/>
    <cellStyle name="Comma 6 5 7 2 2" xfId="8793" xr:uid="{00000000-0005-0000-0000-0000D4200000}"/>
    <cellStyle name="Comma 6 5 7 3" xfId="8794" xr:uid="{00000000-0005-0000-0000-0000D5200000}"/>
    <cellStyle name="Comma 6 5 8" xfId="8795" xr:uid="{00000000-0005-0000-0000-0000D6200000}"/>
    <cellStyle name="Comma 6 5 8 2" xfId="8796" xr:uid="{00000000-0005-0000-0000-0000D7200000}"/>
    <cellStyle name="Comma 6 5 8 2 2" xfId="8797" xr:uid="{00000000-0005-0000-0000-0000D8200000}"/>
    <cellStyle name="Comma 6 5 8 3" xfId="8798" xr:uid="{00000000-0005-0000-0000-0000D9200000}"/>
    <cellStyle name="Comma 6 5 9" xfId="8799" xr:uid="{00000000-0005-0000-0000-0000DA200000}"/>
    <cellStyle name="Comma 6 5 9 2" xfId="8800" xr:uid="{00000000-0005-0000-0000-0000DB200000}"/>
    <cellStyle name="Comma 6 6" xfId="8801" xr:uid="{00000000-0005-0000-0000-0000DC200000}"/>
    <cellStyle name="Comma 6 6 10" xfId="8802" xr:uid="{00000000-0005-0000-0000-0000DD200000}"/>
    <cellStyle name="Comma 6 6 2" xfId="8803" xr:uid="{00000000-0005-0000-0000-0000DE200000}"/>
    <cellStyle name="Comma 6 6 2 2" xfId="8804" xr:uid="{00000000-0005-0000-0000-0000DF200000}"/>
    <cellStyle name="Comma 6 6 2 2 2" xfId="8805" xr:uid="{00000000-0005-0000-0000-0000E0200000}"/>
    <cellStyle name="Comma 6 6 2 2 2 2" xfId="8806" xr:uid="{00000000-0005-0000-0000-0000E1200000}"/>
    <cellStyle name="Comma 6 6 2 2 2 2 2" xfId="8807" xr:uid="{00000000-0005-0000-0000-0000E2200000}"/>
    <cellStyle name="Comma 6 6 2 2 2 2 2 2" xfId="8808" xr:uid="{00000000-0005-0000-0000-0000E3200000}"/>
    <cellStyle name="Comma 6 6 2 2 2 2 3" xfId="8809" xr:uid="{00000000-0005-0000-0000-0000E4200000}"/>
    <cellStyle name="Comma 6 6 2 2 2 3" xfId="8810" xr:uid="{00000000-0005-0000-0000-0000E5200000}"/>
    <cellStyle name="Comma 6 6 2 2 2 3 2" xfId="8811" xr:uid="{00000000-0005-0000-0000-0000E6200000}"/>
    <cellStyle name="Comma 6 6 2 2 2 3 2 2" xfId="8812" xr:uid="{00000000-0005-0000-0000-0000E7200000}"/>
    <cellStyle name="Comma 6 6 2 2 2 3 3" xfId="8813" xr:uid="{00000000-0005-0000-0000-0000E8200000}"/>
    <cellStyle name="Comma 6 6 2 2 2 4" xfId="8814" xr:uid="{00000000-0005-0000-0000-0000E9200000}"/>
    <cellStyle name="Comma 6 6 2 2 2 4 2" xfId="8815" xr:uid="{00000000-0005-0000-0000-0000EA200000}"/>
    <cellStyle name="Comma 6 6 2 2 2 5" xfId="8816" xr:uid="{00000000-0005-0000-0000-0000EB200000}"/>
    <cellStyle name="Comma 6 6 2 2 2 5 2" xfId="8817" xr:uid="{00000000-0005-0000-0000-0000EC200000}"/>
    <cellStyle name="Comma 6 6 2 2 2 6" xfId="8818" xr:uid="{00000000-0005-0000-0000-0000ED200000}"/>
    <cellStyle name="Comma 6 6 2 2 3" xfId="8819" xr:uid="{00000000-0005-0000-0000-0000EE200000}"/>
    <cellStyle name="Comma 6 6 2 2 3 2" xfId="8820" xr:uid="{00000000-0005-0000-0000-0000EF200000}"/>
    <cellStyle name="Comma 6 6 2 2 3 2 2" xfId="8821" xr:uid="{00000000-0005-0000-0000-0000F0200000}"/>
    <cellStyle name="Comma 6 6 2 2 3 3" xfId="8822" xr:uid="{00000000-0005-0000-0000-0000F1200000}"/>
    <cellStyle name="Comma 6 6 2 2 4" xfId="8823" xr:uid="{00000000-0005-0000-0000-0000F2200000}"/>
    <cellStyle name="Comma 6 6 2 2 4 2" xfId="8824" xr:uid="{00000000-0005-0000-0000-0000F3200000}"/>
    <cellStyle name="Comma 6 6 2 2 4 2 2" xfId="8825" xr:uid="{00000000-0005-0000-0000-0000F4200000}"/>
    <cellStyle name="Comma 6 6 2 2 4 3" xfId="8826" xr:uid="{00000000-0005-0000-0000-0000F5200000}"/>
    <cellStyle name="Comma 6 6 2 2 5" xfId="8827" xr:uid="{00000000-0005-0000-0000-0000F6200000}"/>
    <cellStyle name="Comma 6 6 2 2 5 2" xfId="8828" xr:uid="{00000000-0005-0000-0000-0000F7200000}"/>
    <cellStyle name="Comma 6 6 2 2 6" xfId="8829" xr:uid="{00000000-0005-0000-0000-0000F8200000}"/>
    <cellStyle name="Comma 6 6 2 2 6 2" xfId="8830" xr:uid="{00000000-0005-0000-0000-0000F9200000}"/>
    <cellStyle name="Comma 6 6 2 2 7" xfId="8831" xr:uid="{00000000-0005-0000-0000-0000FA200000}"/>
    <cellStyle name="Comma 6 6 2 3" xfId="8832" xr:uid="{00000000-0005-0000-0000-0000FB200000}"/>
    <cellStyle name="Comma 6 6 2 3 2" xfId="8833" xr:uid="{00000000-0005-0000-0000-0000FC200000}"/>
    <cellStyle name="Comma 6 6 2 3 2 2" xfId="8834" xr:uid="{00000000-0005-0000-0000-0000FD200000}"/>
    <cellStyle name="Comma 6 6 2 3 2 2 2" xfId="8835" xr:uid="{00000000-0005-0000-0000-0000FE200000}"/>
    <cellStyle name="Comma 6 6 2 3 2 3" xfId="8836" xr:uid="{00000000-0005-0000-0000-0000FF200000}"/>
    <cellStyle name="Comma 6 6 2 3 3" xfId="8837" xr:uid="{00000000-0005-0000-0000-000000210000}"/>
    <cellStyle name="Comma 6 6 2 3 3 2" xfId="8838" xr:uid="{00000000-0005-0000-0000-000001210000}"/>
    <cellStyle name="Comma 6 6 2 3 3 2 2" xfId="8839" xr:uid="{00000000-0005-0000-0000-000002210000}"/>
    <cellStyle name="Comma 6 6 2 3 3 3" xfId="8840" xr:uid="{00000000-0005-0000-0000-000003210000}"/>
    <cellStyle name="Comma 6 6 2 3 4" xfId="8841" xr:uid="{00000000-0005-0000-0000-000004210000}"/>
    <cellStyle name="Comma 6 6 2 3 4 2" xfId="8842" xr:uid="{00000000-0005-0000-0000-000005210000}"/>
    <cellStyle name="Comma 6 6 2 3 5" xfId="8843" xr:uid="{00000000-0005-0000-0000-000006210000}"/>
    <cellStyle name="Comma 6 6 2 3 5 2" xfId="8844" xr:uid="{00000000-0005-0000-0000-000007210000}"/>
    <cellStyle name="Comma 6 6 2 3 6" xfId="8845" xr:uid="{00000000-0005-0000-0000-000008210000}"/>
    <cellStyle name="Comma 6 6 2 4" xfId="8846" xr:uid="{00000000-0005-0000-0000-000009210000}"/>
    <cellStyle name="Comma 6 6 2 4 2" xfId="8847" xr:uid="{00000000-0005-0000-0000-00000A210000}"/>
    <cellStyle name="Comma 6 6 2 4 2 2" xfId="8848" xr:uid="{00000000-0005-0000-0000-00000B210000}"/>
    <cellStyle name="Comma 6 6 2 4 3" xfId="8849" xr:uid="{00000000-0005-0000-0000-00000C210000}"/>
    <cellStyle name="Comma 6 6 2 5" xfId="8850" xr:uid="{00000000-0005-0000-0000-00000D210000}"/>
    <cellStyle name="Comma 6 6 2 5 2" xfId="8851" xr:uid="{00000000-0005-0000-0000-00000E210000}"/>
    <cellStyle name="Comma 6 6 2 5 2 2" xfId="8852" xr:uid="{00000000-0005-0000-0000-00000F210000}"/>
    <cellStyle name="Comma 6 6 2 5 3" xfId="8853" xr:uid="{00000000-0005-0000-0000-000010210000}"/>
    <cellStyle name="Comma 6 6 2 6" xfId="8854" xr:uid="{00000000-0005-0000-0000-000011210000}"/>
    <cellStyle name="Comma 6 6 2 6 2" xfId="8855" xr:uid="{00000000-0005-0000-0000-000012210000}"/>
    <cellStyle name="Comma 6 6 2 7" xfId="8856" xr:uid="{00000000-0005-0000-0000-000013210000}"/>
    <cellStyle name="Comma 6 6 2 7 2" xfId="8857" xr:uid="{00000000-0005-0000-0000-000014210000}"/>
    <cellStyle name="Comma 6 6 2 8" xfId="8858" xr:uid="{00000000-0005-0000-0000-000015210000}"/>
    <cellStyle name="Comma 6 6 3" xfId="8859" xr:uid="{00000000-0005-0000-0000-000016210000}"/>
    <cellStyle name="Comma 6 6 3 2" xfId="8860" xr:uid="{00000000-0005-0000-0000-000017210000}"/>
    <cellStyle name="Comma 6 6 3 2 2" xfId="8861" xr:uid="{00000000-0005-0000-0000-000018210000}"/>
    <cellStyle name="Comma 6 6 3 2 2 2" xfId="8862" xr:uid="{00000000-0005-0000-0000-000019210000}"/>
    <cellStyle name="Comma 6 6 3 2 2 2 2" xfId="8863" xr:uid="{00000000-0005-0000-0000-00001A210000}"/>
    <cellStyle name="Comma 6 6 3 2 2 3" xfId="8864" xr:uid="{00000000-0005-0000-0000-00001B210000}"/>
    <cellStyle name="Comma 6 6 3 2 3" xfId="8865" xr:uid="{00000000-0005-0000-0000-00001C210000}"/>
    <cellStyle name="Comma 6 6 3 2 3 2" xfId="8866" xr:uid="{00000000-0005-0000-0000-00001D210000}"/>
    <cellStyle name="Comma 6 6 3 2 3 2 2" xfId="8867" xr:uid="{00000000-0005-0000-0000-00001E210000}"/>
    <cellStyle name="Comma 6 6 3 2 3 3" xfId="8868" xr:uid="{00000000-0005-0000-0000-00001F210000}"/>
    <cellStyle name="Comma 6 6 3 2 4" xfId="8869" xr:uid="{00000000-0005-0000-0000-000020210000}"/>
    <cellStyle name="Comma 6 6 3 2 4 2" xfId="8870" xr:uid="{00000000-0005-0000-0000-000021210000}"/>
    <cellStyle name="Comma 6 6 3 2 5" xfId="8871" xr:uid="{00000000-0005-0000-0000-000022210000}"/>
    <cellStyle name="Comma 6 6 3 2 5 2" xfId="8872" xr:uid="{00000000-0005-0000-0000-000023210000}"/>
    <cellStyle name="Comma 6 6 3 2 6" xfId="8873" xr:uid="{00000000-0005-0000-0000-000024210000}"/>
    <cellStyle name="Comma 6 6 3 3" xfId="8874" xr:uid="{00000000-0005-0000-0000-000025210000}"/>
    <cellStyle name="Comma 6 6 3 3 2" xfId="8875" xr:uid="{00000000-0005-0000-0000-000026210000}"/>
    <cellStyle name="Comma 6 6 3 3 2 2" xfId="8876" xr:uid="{00000000-0005-0000-0000-000027210000}"/>
    <cellStyle name="Comma 6 6 3 3 3" xfId="8877" xr:uid="{00000000-0005-0000-0000-000028210000}"/>
    <cellStyle name="Comma 6 6 3 4" xfId="8878" xr:uid="{00000000-0005-0000-0000-000029210000}"/>
    <cellStyle name="Comma 6 6 3 4 2" xfId="8879" xr:uid="{00000000-0005-0000-0000-00002A210000}"/>
    <cellStyle name="Comma 6 6 3 4 2 2" xfId="8880" xr:uid="{00000000-0005-0000-0000-00002B210000}"/>
    <cellStyle name="Comma 6 6 3 4 3" xfId="8881" xr:uid="{00000000-0005-0000-0000-00002C210000}"/>
    <cellStyle name="Comma 6 6 3 5" xfId="8882" xr:uid="{00000000-0005-0000-0000-00002D210000}"/>
    <cellStyle name="Comma 6 6 3 5 2" xfId="8883" xr:uid="{00000000-0005-0000-0000-00002E210000}"/>
    <cellStyle name="Comma 6 6 3 6" xfId="8884" xr:uid="{00000000-0005-0000-0000-00002F210000}"/>
    <cellStyle name="Comma 6 6 3 6 2" xfId="8885" xr:uid="{00000000-0005-0000-0000-000030210000}"/>
    <cellStyle name="Comma 6 6 3 7" xfId="8886" xr:uid="{00000000-0005-0000-0000-000031210000}"/>
    <cellStyle name="Comma 6 6 4" xfId="8887" xr:uid="{00000000-0005-0000-0000-000032210000}"/>
    <cellStyle name="Comma 6 6 4 2" xfId="8888" xr:uid="{00000000-0005-0000-0000-000033210000}"/>
    <cellStyle name="Comma 6 6 4 2 2" xfId="8889" xr:uid="{00000000-0005-0000-0000-000034210000}"/>
    <cellStyle name="Comma 6 6 4 2 2 2" xfId="8890" xr:uid="{00000000-0005-0000-0000-000035210000}"/>
    <cellStyle name="Comma 6 6 4 2 2 2 2" xfId="8891" xr:uid="{00000000-0005-0000-0000-000036210000}"/>
    <cellStyle name="Comma 6 6 4 2 2 3" xfId="8892" xr:uid="{00000000-0005-0000-0000-000037210000}"/>
    <cellStyle name="Comma 6 6 4 2 3" xfId="8893" xr:uid="{00000000-0005-0000-0000-000038210000}"/>
    <cellStyle name="Comma 6 6 4 2 3 2" xfId="8894" xr:uid="{00000000-0005-0000-0000-000039210000}"/>
    <cellStyle name="Comma 6 6 4 2 3 2 2" xfId="8895" xr:uid="{00000000-0005-0000-0000-00003A210000}"/>
    <cellStyle name="Comma 6 6 4 2 3 3" xfId="8896" xr:uid="{00000000-0005-0000-0000-00003B210000}"/>
    <cellStyle name="Comma 6 6 4 2 4" xfId="8897" xr:uid="{00000000-0005-0000-0000-00003C210000}"/>
    <cellStyle name="Comma 6 6 4 2 4 2" xfId="8898" xr:uid="{00000000-0005-0000-0000-00003D210000}"/>
    <cellStyle name="Comma 6 6 4 2 5" xfId="8899" xr:uid="{00000000-0005-0000-0000-00003E210000}"/>
    <cellStyle name="Comma 6 6 4 2 5 2" xfId="8900" xr:uid="{00000000-0005-0000-0000-00003F210000}"/>
    <cellStyle name="Comma 6 6 4 2 6" xfId="8901" xr:uid="{00000000-0005-0000-0000-000040210000}"/>
    <cellStyle name="Comma 6 6 4 3" xfId="8902" xr:uid="{00000000-0005-0000-0000-000041210000}"/>
    <cellStyle name="Comma 6 6 4 3 2" xfId="8903" xr:uid="{00000000-0005-0000-0000-000042210000}"/>
    <cellStyle name="Comma 6 6 4 3 2 2" xfId="8904" xr:uid="{00000000-0005-0000-0000-000043210000}"/>
    <cellStyle name="Comma 6 6 4 3 3" xfId="8905" xr:uid="{00000000-0005-0000-0000-000044210000}"/>
    <cellStyle name="Comma 6 6 4 4" xfId="8906" xr:uid="{00000000-0005-0000-0000-000045210000}"/>
    <cellStyle name="Comma 6 6 4 4 2" xfId="8907" xr:uid="{00000000-0005-0000-0000-000046210000}"/>
    <cellStyle name="Comma 6 6 4 4 2 2" xfId="8908" xr:uid="{00000000-0005-0000-0000-000047210000}"/>
    <cellStyle name="Comma 6 6 4 4 3" xfId="8909" xr:uid="{00000000-0005-0000-0000-000048210000}"/>
    <cellStyle name="Comma 6 6 4 5" xfId="8910" xr:uid="{00000000-0005-0000-0000-000049210000}"/>
    <cellStyle name="Comma 6 6 4 5 2" xfId="8911" xr:uid="{00000000-0005-0000-0000-00004A210000}"/>
    <cellStyle name="Comma 6 6 4 6" xfId="8912" xr:uid="{00000000-0005-0000-0000-00004B210000}"/>
    <cellStyle name="Comma 6 6 4 6 2" xfId="8913" xr:uid="{00000000-0005-0000-0000-00004C210000}"/>
    <cellStyle name="Comma 6 6 4 7" xfId="8914" xr:uid="{00000000-0005-0000-0000-00004D210000}"/>
    <cellStyle name="Comma 6 6 5" xfId="8915" xr:uid="{00000000-0005-0000-0000-00004E210000}"/>
    <cellStyle name="Comma 6 6 5 2" xfId="8916" xr:uid="{00000000-0005-0000-0000-00004F210000}"/>
    <cellStyle name="Comma 6 6 5 2 2" xfId="8917" xr:uid="{00000000-0005-0000-0000-000050210000}"/>
    <cellStyle name="Comma 6 6 5 2 2 2" xfId="8918" xr:uid="{00000000-0005-0000-0000-000051210000}"/>
    <cellStyle name="Comma 6 6 5 2 3" xfId="8919" xr:uid="{00000000-0005-0000-0000-000052210000}"/>
    <cellStyle name="Comma 6 6 5 3" xfId="8920" xr:uid="{00000000-0005-0000-0000-000053210000}"/>
    <cellStyle name="Comma 6 6 5 3 2" xfId="8921" xr:uid="{00000000-0005-0000-0000-000054210000}"/>
    <cellStyle name="Comma 6 6 5 3 2 2" xfId="8922" xr:uid="{00000000-0005-0000-0000-000055210000}"/>
    <cellStyle name="Comma 6 6 5 3 3" xfId="8923" xr:uid="{00000000-0005-0000-0000-000056210000}"/>
    <cellStyle name="Comma 6 6 5 4" xfId="8924" xr:uid="{00000000-0005-0000-0000-000057210000}"/>
    <cellStyle name="Comma 6 6 5 4 2" xfId="8925" xr:uid="{00000000-0005-0000-0000-000058210000}"/>
    <cellStyle name="Comma 6 6 5 5" xfId="8926" xr:uid="{00000000-0005-0000-0000-000059210000}"/>
    <cellStyle name="Comma 6 6 5 5 2" xfId="8927" xr:uid="{00000000-0005-0000-0000-00005A210000}"/>
    <cellStyle name="Comma 6 6 5 6" xfId="8928" xr:uid="{00000000-0005-0000-0000-00005B210000}"/>
    <cellStyle name="Comma 6 6 6" xfId="8929" xr:uid="{00000000-0005-0000-0000-00005C210000}"/>
    <cellStyle name="Comma 6 6 6 2" xfId="8930" xr:uid="{00000000-0005-0000-0000-00005D210000}"/>
    <cellStyle name="Comma 6 6 6 2 2" xfId="8931" xr:uid="{00000000-0005-0000-0000-00005E210000}"/>
    <cellStyle name="Comma 6 6 6 3" xfId="8932" xr:uid="{00000000-0005-0000-0000-00005F210000}"/>
    <cellStyle name="Comma 6 6 7" xfId="8933" xr:uid="{00000000-0005-0000-0000-000060210000}"/>
    <cellStyle name="Comma 6 6 7 2" xfId="8934" xr:uid="{00000000-0005-0000-0000-000061210000}"/>
    <cellStyle name="Comma 6 6 7 2 2" xfId="8935" xr:uid="{00000000-0005-0000-0000-000062210000}"/>
    <cellStyle name="Comma 6 6 7 3" xfId="8936" xr:uid="{00000000-0005-0000-0000-000063210000}"/>
    <cellStyle name="Comma 6 6 8" xfId="8937" xr:uid="{00000000-0005-0000-0000-000064210000}"/>
    <cellStyle name="Comma 6 6 8 2" xfId="8938" xr:uid="{00000000-0005-0000-0000-000065210000}"/>
    <cellStyle name="Comma 6 6 9" xfId="8939" xr:uid="{00000000-0005-0000-0000-000066210000}"/>
    <cellStyle name="Comma 6 6 9 2" xfId="8940" xr:uid="{00000000-0005-0000-0000-000067210000}"/>
    <cellStyle name="Comma 6 7" xfId="8941" xr:uid="{00000000-0005-0000-0000-000068210000}"/>
    <cellStyle name="Comma 6 7 2" xfId="8942" xr:uid="{00000000-0005-0000-0000-000069210000}"/>
    <cellStyle name="Comma 6 7 2 2" xfId="8943" xr:uid="{00000000-0005-0000-0000-00006A210000}"/>
    <cellStyle name="Comma 6 7 2 2 2" xfId="8944" xr:uid="{00000000-0005-0000-0000-00006B210000}"/>
    <cellStyle name="Comma 6 7 2 2 2 2" xfId="8945" xr:uid="{00000000-0005-0000-0000-00006C210000}"/>
    <cellStyle name="Comma 6 7 2 2 2 2 2" xfId="8946" xr:uid="{00000000-0005-0000-0000-00006D210000}"/>
    <cellStyle name="Comma 6 7 2 2 2 3" xfId="8947" xr:uid="{00000000-0005-0000-0000-00006E210000}"/>
    <cellStyle name="Comma 6 7 2 2 3" xfId="8948" xr:uid="{00000000-0005-0000-0000-00006F210000}"/>
    <cellStyle name="Comma 6 7 2 2 3 2" xfId="8949" xr:uid="{00000000-0005-0000-0000-000070210000}"/>
    <cellStyle name="Comma 6 7 2 2 3 2 2" xfId="8950" xr:uid="{00000000-0005-0000-0000-000071210000}"/>
    <cellStyle name="Comma 6 7 2 2 3 3" xfId="8951" xr:uid="{00000000-0005-0000-0000-000072210000}"/>
    <cellStyle name="Comma 6 7 2 2 4" xfId="8952" xr:uid="{00000000-0005-0000-0000-000073210000}"/>
    <cellStyle name="Comma 6 7 2 2 4 2" xfId="8953" xr:uid="{00000000-0005-0000-0000-000074210000}"/>
    <cellStyle name="Comma 6 7 2 2 5" xfId="8954" xr:uid="{00000000-0005-0000-0000-000075210000}"/>
    <cellStyle name="Comma 6 7 2 2 5 2" xfId="8955" xr:uid="{00000000-0005-0000-0000-000076210000}"/>
    <cellStyle name="Comma 6 7 2 2 6" xfId="8956" xr:uid="{00000000-0005-0000-0000-000077210000}"/>
    <cellStyle name="Comma 6 7 2 3" xfId="8957" xr:uid="{00000000-0005-0000-0000-000078210000}"/>
    <cellStyle name="Comma 6 7 2 3 2" xfId="8958" xr:uid="{00000000-0005-0000-0000-000079210000}"/>
    <cellStyle name="Comma 6 7 2 3 2 2" xfId="8959" xr:uid="{00000000-0005-0000-0000-00007A210000}"/>
    <cellStyle name="Comma 6 7 2 3 3" xfId="8960" xr:uid="{00000000-0005-0000-0000-00007B210000}"/>
    <cellStyle name="Comma 6 7 2 4" xfId="8961" xr:uid="{00000000-0005-0000-0000-00007C210000}"/>
    <cellStyle name="Comma 6 7 2 4 2" xfId="8962" xr:uid="{00000000-0005-0000-0000-00007D210000}"/>
    <cellStyle name="Comma 6 7 2 4 2 2" xfId="8963" xr:uid="{00000000-0005-0000-0000-00007E210000}"/>
    <cellStyle name="Comma 6 7 2 4 3" xfId="8964" xr:uid="{00000000-0005-0000-0000-00007F210000}"/>
    <cellStyle name="Comma 6 7 2 5" xfId="8965" xr:uid="{00000000-0005-0000-0000-000080210000}"/>
    <cellStyle name="Comma 6 7 2 5 2" xfId="8966" xr:uid="{00000000-0005-0000-0000-000081210000}"/>
    <cellStyle name="Comma 6 7 2 6" xfId="8967" xr:uid="{00000000-0005-0000-0000-000082210000}"/>
    <cellStyle name="Comma 6 7 2 6 2" xfId="8968" xr:uid="{00000000-0005-0000-0000-000083210000}"/>
    <cellStyle name="Comma 6 7 2 7" xfId="8969" xr:uid="{00000000-0005-0000-0000-000084210000}"/>
    <cellStyle name="Comma 6 7 3" xfId="8970" xr:uid="{00000000-0005-0000-0000-000085210000}"/>
    <cellStyle name="Comma 6 7 3 2" xfId="8971" xr:uid="{00000000-0005-0000-0000-000086210000}"/>
    <cellStyle name="Comma 6 7 3 2 2" xfId="8972" xr:uid="{00000000-0005-0000-0000-000087210000}"/>
    <cellStyle name="Comma 6 7 3 2 2 2" xfId="8973" xr:uid="{00000000-0005-0000-0000-000088210000}"/>
    <cellStyle name="Comma 6 7 3 2 3" xfId="8974" xr:uid="{00000000-0005-0000-0000-000089210000}"/>
    <cellStyle name="Comma 6 7 3 3" xfId="8975" xr:uid="{00000000-0005-0000-0000-00008A210000}"/>
    <cellStyle name="Comma 6 7 3 3 2" xfId="8976" xr:uid="{00000000-0005-0000-0000-00008B210000}"/>
    <cellStyle name="Comma 6 7 3 3 2 2" xfId="8977" xr:uid="{00000000-0005-0000-0000-00008C210000}"/>
    <cellStyle name="Comma 6 7 3 3 3" xfId="8978" xr:uid="{00000000-0005-0000-0000-00008D210000}"/>
    <cellStyle name="Comma 6 7 3 4" xfId="8979" xr:uid="{00000000-0005-0000-0000-00008E210000}"/>
    <cellStyle name="Comma 6 7 3 4 2" xfId="8980" xr:uid="{00000000-0005-0000-0000-00008F210000}"/>
    <cellStyle name="Comma 6 7 3 5" xfId="8981" xr:uid="{00000000-0005-0000-0000-000090210000}"/>
    <cellStyle name="Comma 6 7 3 5 2" xfId="8982" xr:uid="{00000000-0005-0000-0000-000091210000}"/>
    <cellStyle name="Comma 6 7 3 6" xfId="8983" xr:uid="{00000000-0005-0000-0000-000092210000}"/>
    <cellStyle name="Comma 6 7 4" xfId="8984" xr:uid="{00000000-0005-0000-0000-000093210000}"/>
    <cellStyle name="Comma 6 7 4 2" xfId="8985" xr:uid="{00000000-0005-0000-0000-000094210000}"/>
    <cellStyle name="Comma 6 7 4 2 2" xfId="8986" xr:uid="{00000000-0005-0000-0000-000095210000}"/>
    <cellStyle name="Comma 6 7 4 3" xfId="8987" xr:uid="{00000000-0005-0000-0000-000096210000}"/>
    <cellStyle name="Comma 6 7 5" xfId="8988" xr:uid="{00000000-0005-0000-0000-000097210000}"/>
    <cellStyle name="Comma 6 7 5 2" xfId="8989" xr:uid="{00000000-0005-0000-0000-000098210000}"/>
    <cellStyle name="Comma 6 7 5 2 2" xfId="8990" xr:uid="{00000000-0005-0000-0000-000099210000}"/>
    <cellStyle name="Comma 6 7 5 3" xfId="8991" xr:uid="{00000000-0005-0000-0000-00009A210000}"/>
    <cellStyle name="Comma 6 7 6" xfId="8992" xr:uid="{00000000-0005-0000-0000-00009B210000}"/>
    <cellStyle name="Comma 6 7 6 2" xfId="8993" xr:uid="{00000000-0005-0000-0000-00009C210000}"/>
    <cellStyle name="Comma 6 7 7" xfId="8994" xr:uid="{00000000-0005-0000-0000-00009D210000}"/>
    <cellStyle name="Comma 6 7 7 2" xfId="8995" xr:uid="{00000000-0005-0000-0000-00009E210000}"/>
    <cellStyle name="Comma 6 7 8" xfId="8996" xr:uid="{00000000-0005-0000-0000-00009F210000}"/>
    <cellStyle name="Comma 6 8" xfId="8997" xr:uid="{00000000-0005-0000-0000-0000A0210000}"/>
    <cellStyle name="Comma 6 8 2" xfId="8998" xr:uid="{00000000-0005-0000-0000-0000A1210000}"/>
    <cellStyle name="Comma 6 8 2 2" xfId="8999" xr:uid="{00000000-0005-0000-0000-0000A2210000}"/>
    <cellStyle name="Comma 6 8 2 2 2" xfId="9000" xr:uid="{00000000-0005-0000-0000-0000A3210000}"/>
    <cellStyle name="Comma 6 8 2 2 2 2" xfId="9001" xr:uid="{00000000-0005-0000-0000-0000A4210000}"/>
    <cellStyle name="Comma 6 8 2 2 3" xfId="9002" xr:uid="{00000000-0005-0000-0000-0000A5210000}"/>
    <cellStyle name="Comma 6 8 2 3" xfId="9003" xr:uid="{00000000-0005-0000-0000-0000A6210000}"/>
    <cellStyle name="Comma 6 8 2 3 2" xfId="9004" xr:uid="{00000000-0005-0000-0000-0000A7210000}"/>
    <cellStyle name="Comma 6 8 2 3 2 2" xfId="9005" xr:uid="{00000000-0005-0000-0000-0000A8210000}"/>
    <cellStyle name="Comma 6 8 2 3 3" xfId="9006" xr:uid="{00000000-0005-0000-0000-0000A9210000}"/>
    <cellStyle name="Comma 6 8 2 4" xfId="9007" xr:uid="{00000000-0005-0000-0000-0000AA210000}"/>
    <cellStyle name="Comma 6 8 2 4 2" xfId="9008" xr:uid="{00000000-0005-0000-0000-0000AB210000}"/>
    <cellStyle name="Comma 6 8 2 5" xfId="9009" xr:uid="{00000000-0005-0000-0000-0000AC210000}"/>
    <cellStyle name="Comma 6 8 2 5 2" xfId="9010" xr:uid="{00000000-0005-0000-0000-0000AD210000}"/>
    <cellStyle name="Comma 6 8 2 6" xfId="9011" xr:uid="{00000000-0005-0000-0000-0000AE210000}"/>
    <cellStyle name="Comma 6 8 3" xfId="9012" xr:uid="{00000000-0005-0000-0000-0000AF210000}"/>
    <cellStyle name="Comma 6 8 3 2" xfId="9013" xr:uid="{00000000-0005-0000-0000-0000B0210000}"/>
    <cellStyle name="Comma 6 8 3 2 2" xfId="9014" xr:uid="{00000000-0005-0000-0000-0000B1210000}"/>
    <cellStyle name="Comma 6 8 3 3" xfId="9015" xr:uid="{00000000-0005-0000-0000-0000B2210000}"/>
    <cellStyle name="Comma 6 8 4" xfId="9016" xr:uid="{00000000-0005-0000-0000-0000B3210000}"/>
    <cellStyle name="Comma 6 8 4 2" xfId="9017" xr:uid="{00000000-0005-0000-0000-0000B4210000}"/>
    <cellStyle name="Comma 6 8 4 2 2" xfId="9018" xr:uid="{00000000-0005-0000-0000-0000B5210000}"/>
    <cellStyle name="Comma 6 8 4 3" xfId="9019" xr:uid="{00000000-0005-0000-0000-0000B6210000}"/>
    <cellStyle name="Comma 6 8 5" xfId="9020" xr:uid="{00000000-0005-0000-0000-0000B7210000}"/>
    <cellStyle name="Comma 6 8 5 2" xfId="9021" xr:uid="{00000000-0005-0000-0000-0000B8210000}"/>
    <cellStyle name="Comma 6 8 6" xfId="9022" xr:uid="{00000000-0005-0000-0000-0000B9210000}"/>
    <cellStyle name="Comma 6 8 6 2" xfId="9023" xr:uid="{00000000-0005-0000-0000-0000BA210000}"/>
    <cellStyle name="Comma 6 8 7" xfId="9024" xr:uid="{00000000-0005-0000-0000-0000BB210000}"/>
    <cellStyle name="Comma 6 9" xfId="9025" xr:uid="{00000000-0005-0000-0000-0000BC210000}"/>
    <cellStyle name="Comma 6 9 2" xfId="9026" xr:uid="{00000000-0005-0000-0000-0000BD210000}"/>
    <cellStyle name="Comma 6 9 2 2" xfId="9027" xr:uid="{00000000-0005-0000-0000-0000BE210000}"/>
    <cellStyle name="Comma 6 9 2 2 2" xfId="9028" xr:uid="{00000000-0005-0000-0000-0000BF210000}"/>
    <cellStyle name="Comma 6 9 2 2 2 2" xfId="9029" xr:uid="{00000000-0005-0000-0000-0000C0210000}"/>
    <cellStyle name="Comma 6 9 2 2 3" xfId="9030" xr:uid="{00000000-0005-0000-0000-0000C1210000}"/>
    <cellStyle name="Comma 6 9 2 3" xfId="9031" xr:uid="{00000000-0005-0000-0000-0000C2210000}"/>
    <cellStyle name="Comma 6 9 2 3 2" xfId="9032" xr:uid="{00000000-0005-0000-0000-0000C3210000}"/>
    <cellStyle name="Comma 6 9 2 3 2 2" xfId="9033" xr:uid="{00000000-0005-0000-0000-0000C4210000}"/>
    <cellStyle name="Comma 6 9 2 3 3" xfId="9034" xr:uid="{00000000-0005-0000-0000-0000C5210000}"/>
    <cellStyle name="Comma 6 9 2 4" xfId="9035" xr:uid="{00000000-0005-0000-0000-0000C6210000}"/>
    <cellStyle name="Comma 6 9 2 4 2" xfId="9036" xr:uid="{00000000-0005-0000-0000-0000C7210000}"/>
    <cellStyle name="Comma 6 9 2 5" xfId="9037" xr:uid="{00000000-0005-0000-0000-0000C8210000}"/>
    <cellStyle name="Comma 6 9 2 5 2" xfId="9038" xr:uid="{00000000-0005-0000-0000-0000C9210000}"/>
    <cellStyle name="Comma 6 9 2 6" xfId="9039" xr:uid="{00000000-0005-0000-0000-0000CA210000}"/>
    <cellStyle name="Comma 6 9 3" xfId="9040" xr:uid="{00000000-0005-0000-0000-0000CB210000}"/>
    <cellStyle name="Comma 6 9 3 2" xfId="9041" xr:uid="{00000000-0005-0000-0000-0000CC210000}"/>
    <cellStyle name="Comma 6 9 3 2 2" xfId="9042" xr:uid="{00000000-0005-0000-0000-0000CD210000}"/>
    <cellStyle name="Comma 6 9 3 3" xfId="9043" xr:uid="{00000000-0005-0000-0000-0000CE210000}"/>
    <cellStyle name="Comma 6 9 4" xfId="9044" xr:uid="{00000000-0005-0000-0000-0000CF210000}"/>
    <cellStyle name="Comma 6 9 4 2" xfId="9045" xr:uid="{00000000-0005-0000-0000-0000D0210000}"/>
    <cellStyle name="Comma 6 9 4 2 2" xfId="9046" xr:uid="{00000000-0005-0000-0000-0000D1210000}"/>
    <cellStyle name="Comma 6 9 4 3" xfId="9047" xr:uid="{00000000-0005-0000-0000-0000D2210000}"/>
    <cellStyle name="Comma 6 9 5" xfId="9048" xr:uid="{00000000-0005-0000-0000-0000D3210000}"/>
    <cellStyle name="Comma 6 9 5 2" xfId="9049" xr:uid="{00000000-0005-0000-0000-0000D4210000}"/>
    <cellStyle name="Comma 6 9 6" xfId="9050" xr:uid="{00000000-0005-0000-0000-0000D5210000}"/>
    <cellStyle name="Comma 6 9 6 2" xfId="9051" xr:uid="{00000000-0005-0000-0000-0000D6210000}"/>
    <cellStyle name="Comma 6 9 7" xfId="9052" xr:uid="{00000000-0005-0000-0000-0000D7210000}"/>
    <cellStyle name="Comma 60" xfId="594" xr:uid="{00000000-0005-0000-0000-0000D8210000}"/>
    <cellStyle name="Comma 61" xfId="595" xr:uid="{00000000-0005-0000-0000-0000D9210000}"/>
    <cellStyle name="Comma 62" xfId="596" xr:uid="{00000000-0005-0000-0000-0000DA210000}"/>
    <cellStyle name="Comma 63" xfId="597" xr:uid="{00000000-0005-0000-0000-0000DB210000}"/>
    <cellStyle name="Comma 64" xfId="598" xr:uid="{00000000-0005-0000-0000-0000DC210000}"/>
    <cellStyle name="Comma 65" xfId="599" xr:uid="{00000000-0005-0000-0000-0000DD210000}"/>
    <cellStyle name="Comma 66" xfId="600" xr:uid="{00000000-0005-0000-0000-0000DE210000}"/>
    <cellStyle name="Comma 67" xfId="601" xr:uid="{00000000-0005-0000-0000-0000DF210000}"/>
    <cellStyle name="Comma 68" xfId="602" xr:uid="{00000000-0005-0000-0000-0000E0210000}"/>
    <cellStyle name="Comma 69" xfId="603" xr:uid="{00000000-0005-0000-0000-0000E1210000}"/>
    <cellStyle name="Comma 7" xfId="604" xr:uid="{00000000-0005-0000-0000-0000E2210000}"/>
    <cellStyle name="Comma 7 2" xfId="9053" xr:uid="{00000000-0005-0000-0000-0000E3210000}"/>
    <cellStyle name="Comma 7 3" xfId="9054" xr:uid="{00000000-0005-0000-0000-0000E4210000}"/>
    <cellStyle name="Comma 7 3 2" xfId="9055" xr:uid="{00000000-0005-0000-0000-0000E5210000}"/>
    <cellStyle name="Comma 7 4" xfId="9056" xr:uid="{00000000-0005-0000-0000-0000E6210000}"/>
    <cellStyle name="Comma 70" xfId="605" xr:uid="{00000000-0005-0000-0000-0000E7210000}"/>
    <cellStyle name="Comma 71" xfId="606" xr:uid="{00000000-0005-0000-0000-0000E8210000}"/>
    <cellStyle name="Comma 72" xfId="607" xr:uid="{00000000-0005-0000-0000-0000E9210000}"/>
    <cellStyle name="Comma 73" xfId="608" xr:uid="{00000000-0005-0000-0000-0000EA210000}"/>
    <cellStyle name="Comma 74" xfId="609" xr:uid="{00000000-0005-0000-0000-0000EB210000}"/>
    <cellStyle name="Comma 75" xfId="610" xr:uid="{00000000-0005-0000-0000-0000EC210000}"/>
    <cellStyle name="Comma 76" xfId="611" xr:uid="{00000000-0005-0000-0000-0000ED210000}"/>
    <cellStyle name="Comma 77" xfId="612" xr:uid="{00000000-0005-0000-0000-0000EE210000}"/>
    <cellStyle name="Comma 78" xfId="613" xr:uid="{00000000-0005-0000-0000-0000EF210000}"/>
    <cellStyle name="Comma 79" xfId="614" xr:uid="{00000000-0005-0000-0000-0000F0210000}"/>
    <cellStyle name="Comma 8" xfId="615" xr:uid="{00000000-0005-0000-0000-0000F1210000}"/>
    <cellStyle name="Comma 8 10" xfId="9057" xr:uid="{00000000-0005-0000-0000-0000F2210000}"/>
    <cellStyle name="Comma 8 2" xfId="9058" xr:uid="{00000000-0005-0000-0000-0000F3210000}"/>
    <cellStyle name="Comma 8 3" xfId="9059" xr:uid="{00000000-0005-0000-0000-0000F4210000}"/>
    <cellStyle name="Comma 8 3 10" xfId="9060" xr:uid="{00000000-0005-0000-0000-0000F5210000}"/>
    <cellStyle name="Comma 8 3 10 2" xfId="9061" xr:uid="{00000000-0005-0000-0000-0000F6210000}"/>
    <cellStyle name="Comma 8 3 11" xfId="9062" xr:uid="{00000000-0005-0000-0000-0000F7210000}"/>
    <cellStyle name="Comma 8 3 11 2" xfId="9063" xr:uid="{00000000-0005-0000-0000-0000F8210000}"/>
    <cellStyle name="Comma 8 3 12" xfId="9064" xr:uid="{00000000-0005-0000-0000-0000F9210000}"/>
    <cellStyle name="Comma 8 3 2" xfId="9065" xr:uid="{00000000-0005-0000-0000-0000FA210000}"/>
    <cellStyle name="Comma 8 3 2 10" xfId="9066" xr:uid="{00000000-0005-0000-0000-0000FB210000}"/>
    <cellStyle name="Comma 8 3 2 10 2" xfId="9067" xr:uid="{00000000-0005-0000-0000-0000FC210000}"/>
    <cellStyle name="Comma 8 3 2 11" xfId="9068" xr:uid="{00000000-0005-0000-0000-0000FD210000}"/>
    <cellStyle name="Comma 8 3 2 2" xfId="9069" xr:uid="{00000000-0005-0000-0000-0000FE210000}"/>
    <cellStyle name="Comma 8 3 2 2 10" xfId="9070" xr:uid="{00000000-0005-0000-0000-0000FF210000}"/>
    <cellStyle name="Comma 8 3 2 2 2" xfId="9071" xr:uid="{00000000-0005-0000-0000-000000220000}"/>
    <cellStyle name="Comma 8 3 2 2 2 2" xfId="9072" xr:uid="{00000000-0005-0000-0000-000001220000}"/>
    <cellStyle name="Comma 8 3 2 2 2 2 2" xfId="9073" xr:uid="{00000000-0005-0000-0000-000002220000}"/>
    <cellStyle name="Comma 8 3 2 2 2 2 2 2" xfId="9074" xr:uid="{00000000-0005-0000-0000-000003220000}"/>
    <cellStyle name="Comma 8 3 2 2 2 2 2 2 2" xfId="9075" xr:uid="{00000000-0005-0000-0000-000004220000}"/>
    <cellStyle name="Comma 8 3 2 2 2 2 2 2 2 2" xfId="9076" xr:uid="{00000000-0005-0000-0000-000005220000}"/>
    <cellStyle name="Comma 8 3 2 2 2 2 2 2 3" xfId="9077" xr:uid="{00000000-0005-0000-0000-000006220000}"/>
    <cellStyle name="Comma 8 3 2 2 2 2 2 3" xfId="9078" xr:uid="{00000000-0005-0000-0000-000007220000}"/>
    <cellStyle name="Comma 8 3 2 2 2 2 2 3 2" xfId="9079" xr:uid="{00000000-0005-0000-0000-000008220000}"/>
    <cellStyle name="Comma 8 3 2 2 2 2 2 3 2 2" xfId="9080" xr:uid="{00000000-0005-0000-0000-000009220000}"/>
    <cellStyle name="Comma 8 3 2 2 2 2 2 3 3" xfId="9081" xr:uid="{00000000-0005-0000-0000-00000A220000}"/>
    <cellStyle name="Comma 8 3 2 2 2 2 2 4" xfId="9082" xr:uid="{00000000-0005-0000-0000-00000B220000}"/>
    <cellStyle name="Comma 8 3 2 2 2 2 2 4 2" xfId="9083" xr:uid="{00000000-0005-0000-0000-00000C220000}"/>
    <cellStyle name="Comma 8 3 2 2 2 2 2 5" xfId="9084" xr:uid="{00000000-0005-0000-0000-00000D220000}"/>
    <cellStyle name="Comma 8 3 2 2 2 2 2 5 2" xfId="9085" xr:uid="{00000000-0005-0000-0000-00000E220000}"/>
    <cellStyle name="Comma 8 3 2 2 2 2 2 6" xfId="9086" xr:uid="{00000000-0005-0000-0000-00000F220000}"/>
    <cellStyle name="Comma 8 3 2 2 2 2 3" xfId="9087" xr:uid="{00000000-0005-0000-0000-000010220000}"/>
    <cellStyle name="Comma 8 3 2 2 2 2 3 2" xfId="9088" xr:uid="{00000000-0005-0000-0000-000011220000}"/>
    <cellStyle name="Comma 8 3 2 2 2 2 3 2 2" xfId="9089" xr:uid="{00000000-0005-0000-0000-000012220000}"/>
    <cellStyle name="Comma 8 3 2 2 2 2 3 3" xfId="9090" xr:uid="{00000000-0005-0000-0000-000013220000}"/>
    <cellStyle name="Comma 8 3 2 2 2 2 4" xfId="9091" xr:uid="{00000000-0005-0000-0000-000014220000}"/>
    <cellStyle name="Comma 8 3 2 2 2 2 4 2" xfId="9092" xr:uid="{00000000-0005-0000-0000-000015220000}"/>
    <cellStyle name="Comma 8 3 2 2 2 2 4 2 2" xfId="9093" xr:uid="{00000000-0005-0000-0000-000016220000}"/>
    <cellStyle name="Comma 8 3 2 2 2 2 4 3" xfId="9094" xr:uid="{00000000-0005-0000-0000-000017220000}"/>
    <cellStyle name="Comma 8 3 2 2 2 2 5" xfId="9095" xr:uid="{00000000-0005-0000-0000-000018220000}"/>
    <cellStyle name="Comma 8 3 2 2 2 2 5 2" xfId="9096" xr:uid="{00000000-0005-0000-0000-000019220000}"/>
    <cellStyle name="Comma 8 3 2 2 2 2 6" xfId="9097" xr:uid="{00000000-0005-0000-0000-00001A220000}"/>
    <cellStyle name="Comma 8 3 2 2 2 2 6 2" xfId="9098" xr:uid="{00000000-0005-0000-0000-00001B220000}"/>
    <cellStyle name="Comma 8 3 2 2 2 2 7" xfId="9099" xr:uid="{00000000-0005-0000-0000-00001C220000}"/>
    <cellStyle name="Comma 8 3 2 2 2 3" xfId="9100" xr:uid="{00000000-0005-0000-0000-00001D220000}"/>
    <cellStyle name="Comma 8 3 2 2 2 3 2" xfId="9101" xr:uid="{00000000-0005-0000-0000-00001E220000}"/>
    <cellStyle name="Comma 8 3 2 2 2 3 2 2" xfId="9102" xr:uid="{00000000-0005-0000-0000-00001F220000}"/>
    <cellStyle name="Comma 8 3 2 2 2 3 2 2 2" xfId="9103" xr:uid="{00000000-0005-0000-0000-000020220000}"/>
    <cellStyle name="Comma 8 3 2 2 2 3 2 3" xfId="9104" xr:uid="{00000000-0005-0000-0000-000021220000}"/>
    <cellStyle name="Comma 8 3 2 2 2 3 3" xfId="9105" xr:uid="{00000000-0005-0000-0000-000022220000}"/>
    <cellStyle name="Comma 8 3 2 2 2 3 3 2" xfId="9106" xr:uid="{00000000-0005-0000-0000-000023220000}"/>
    <cellStyle name="Comma 8 3 2 2 2 3 3 2 2" xfId="9107" xr:uid="{00000000-0005-0000-0000-000024220000}"/>
    <cellStyle name="Comma 8 3 2 2 2 3 3 3" xfId="9108" xr:uid="{00000000-0005-0000-0000-000025220000}"/>
    <cellStyle name="Comma 8 3 2 2 2 3 4" xfId="9109" xr:uid="{00000000-0005-0000-0000-000026220000}"/>
    <cellStyle name="Comma 8 3 2 2 2 3 4 2" xfId="9110" xr:uid="{00000000-0005-0000-0000-000027220000}"/>
    <cellStyle name="Comma 8 3 2 2 2 3 5" xfId="9111" xr:uid="{00000000-0005-0000-0000-000028220000}"/>
    <cellStyle name="Comma 8 3 2 2 2 3 5 2" xfId="9112" xr:uid="{00000000-0005-0000-0000-000029220000}"/>
    <cellStyle name="Comma 8 3 2 2 2 3 6" xfId="9113" xr:uid="{00000000-0005-0000-0000-00002A220000}"/>
    <cellStyle name="Comma 8 3 2 2 2 4" xfId="9114" xr:uid="{00000000-0005-0000-0000-00002B220000}"/>
    <cellStyle name="Comma 8 3 2 2 2 4 2" xfId="9115" xr:uid="{00000000-0005-0000-0000-00002C220000}"/>
    <cellStyle name="Comma 8 3 2 2 2 4 2 2" xfId="9116" xr:uid="{00000000-0005-0000-0000-00002D220000}"/>
    <cellStyle name="Comma 8 3 2 2 2 4 3" xfId="9117" xr:uid="{00000000-0005-0000-0000-00002E220000}"/>
    <cellStyle name="Comma 8 3 2 2 2 5" xfId="9118" xr:uid="{00000000-0005-0000-0000-00002F220000}"/>
    <cellStyle name="Comma 8 3 2 2 2 5 2" xfId="9119" xr:uid="{00000000-0005-0000-0000-000030220000}"/>
    <cellStyle name="Comma 8 3 2 2 2 5 2 2" xfId="9120" xr:uid="{00000000-0005-0000-0000-000031220000}"/>
    <cellStyle name="Comma 8 3 2 2 2 5 3" xfId="9121" xr:uid="{00000000-0005-0000-0000-000032220000}"/>
    <cellStyle name="Comma 8 3 2 2 2 6" xfId="9122" xr:uid="{00000000-0005-0000-0000-000033220000}"/>
    <cellStyle name="Comma 8 3 2 2 2 6 2" xfId="9123" xr:uid="{00000000-0005-0000-0000-000034220000}"/>
    <cellStyle name="Comma 8 3 2 2 2 7" xfId="9124" xr:uid="{00000000-0005-0000-0000-000035220000}"/>
    <cellStyle name="Comma 8 3 2 2 2 7 2" xfId="9125" xr:uid="{00000000-0005-0000-0000-000036220000}"/>
    <cellStyle name="Comma 8 3 2 2 2 8" xfId="9126" xr:uid="{00000000-0005-0000-0000-000037220000}"/>
    <cellStyle name="Comma 8 3 2 2 3" xfId="9127" xr:uid="{00000000-0005-0000-0000-000038220000}"/>
    <cellStyle name="Comma 8 3 2 2 3 2" xfId="9128" xr:uid="{00000000-0005-0000-0000-000039220000}"/>
    <cellStyle name="Comma 8 3 2 2 3 2 2" xfId="9129" xr:uid="{00000000-0005-0000-0000-00003A220000}"/>
    <cellStyle name="Comma 8 3 2 2 3 2 2 2" xfId="9130" xr:uid="{00000000-0005-0000-0000-00003B220000}"/>
    <cellStyle name="Comma 8 3 2 2 3 2 2 2 2" xfId="9131" xr:uid="{00000000-0005-0000-0000-00003C220000}"/>
    <cellStyle name="Comma 8 3 2 2 3 2 2 3" xfId="9132" xr:uid="{00000000-0005-0000-0000-00003D220000}"/>
    <cellStyle name="Comma 8 3 2 2 3 2 3" xfId="9133" xr:uid="{00000000-0005-0000-0000-00003E220000}"/>
    <cellStyle name="Comma 8 3 2 2 3 2 3 2" xfId="9134" xr:uid="{00000000-0005-0000-0000-00003F220000}"/>
    <cellStyle name="Comma 8 3 2 2 3 2 3 2 2" xfId="9135" xr:uid="{00000000-0005-0000-0000-000040220000}"/>
    <cellStyle name="Comma 8 3 2 2 3 2 3 3" xfId="9136" xr:uid="{00000000-0005-0000-0000-000041220000}"/>
    <cellStyle name="Comma 8 3 2 2 3 2 4" xfId="9137" xr:uid="{00000000-0005-0000-0000-000042220000}"/>
    <cellStyle name="Comma 8 3 2 2 3 2 4 2" xfId="9138" xr:uid="{00000000-0005-0000-0000-000043220000}"/>
    <cellStyle name="Comma 8 3 2 2 3 2 5" xfId="9139" xr:uid="{00000000-0005-0000-0000-000044220000}"/>
    <cellStyle name="Comma 8 3 2 2 3 2 5 2" xfId="9140" xr:uid="{00000000-0005-0000-0000-000045220000}"/>
    <cellStyle name="Comma 8 3 2 2 3 2 6" xfId="9141" xr:uid="{00000000-0005-0000-0000-000046220000}"/>
    <cellStyle name="Comma 8 3 2 2 3 3" xfId="9142" xr:uid="{00000000-0005-0000-0000-000047220000}"/>
    <cellStyle name="Comma 8 3 2 2 3 3 2" xfId="9143" xr:uid="{00000000-0005-0000-0000-000048220000}"/>
    <cellStyle name="Comma 8 3 2 2 3 3 2 2" xfId="9144" xr:uid="{00000000-0005-0000-0000-000049220000}"/>
    <cellStyle name="Comma 8 3 2 2 3 3 3" xfId="9145" xr:uid="{00000000-0005-0000-0000-00004A220000}"/>
    <cellStyle name="Comma 8 3 2 2 3 4" xfId="9146" xr:uid="{00000000-0005-0000-0000-00004B220000}"/>
    <cellStyle name="Comma 8 3 2 2 3 4 2" xfId="9147" xr:uid="{00000000-0005-0000-0000-00004C220000}"/>
    <cellStyle name="Comma 8 3 2 2 3 4 2 2" xfId="9148" xr:uid="{00000000-0005-0000-0000-00004D220000}"/>
    <cellStyle name="Comma 8 3 2 2 3 4 3" xfId="9149" xr:uid="{00000000-0005-0000-0000-00004E220000}"/>
    <cellStyle name="Comma 8 3 2 2 3 5" xfId="9150" xr:uid="{00000000-0005-0000-0000-00004F220000}"/>
    <cellStyle name="Comma 8 3 2 2 3 5 2" xfId="9151" xr:uid="{00000000-0005-0000-0000-000050220000}"/>
    <cellStyle name="Comma 8 3 2 2 3 6" xfId="9152" xr:uid="{00000000-0005-0000-0000-000051220000}"/>
    <cellStyle name="Comma 8 3 2 2 3 6 2" xfId="9153" xr:uid="{00000000-0005-0000-0000-000052220000}"/>
    <cellStyle name="Comma 8 3 2 2 3 7" xfId="9154" xr:uid="{00000000-0005-0000-0000-000053220000}"/>
    <cellStyle name="Comma 8 3 2 2 4" xfId="9155" xr:uid="{00000000-0005-0000-0000-000054220000}"/>
    <cellStyle name="Comma 8 3 2 2 4 2" xfId="9156" xr:uid="{00000000-0005-0000-0000-000055220000}"/>
    <cellStyle name="Comma 8 3 2 2 4 2 2" xfId="9157" xr:uid="{00000000-0005-0000-0000-000056220000}"/>
    <cellStyle name="Comma 8 3 2 2 4 2 2 2" xfId="9158" xr:uid="{00000000-0005-0000-0000-000057220000}"/>
    <cellStyle name="Comma 8 3 2 2 4 2 2 2 2" xfId="9159" xr:uid="{00000000-0005-0000-0000-000058220000}"/>
    <cellStyle name="Comma 8 3 2 2 4 2 2 3" xfId="9160" xr:uid="{00000000-0005-0000-0000-000059220000}"/>
    <cellStyle name="Comma 8 3 2 2 4 2 3" xfId="9161" xr:uid="{00000000-0005-0000-0000-00005A220000}"/>
    <cellStyle name="Comma 8 3 2 2 4 2 3 2" xfId="9162" xr:uid="{00000000-0005-0000-0000-00005B220000}"/>
    <cellStyle name="Comma 8 3 2 2 4 2 3 2 2" xfId="9163" xr:uid="{00000000-0005-0000-0000-00005C220000}"/>
    <cellStyle name="Comma 8 3 2 2 4 2 3 3" xfId="9164" xr:uid="{00000000-0005-0000-0000-00005D220000}"/>
    <cellStyle name="Comma 8 3 2 2 4 2 4" xfId="9165" xr:uid="{00000000-0005-0000-0000-00005E220000}"/>
    <cellStyle name="Comma 8 3 2 2 4 2 4 2" xfId="9166" xr:uid="{00000000-0005-0000-0000-00005F220000}"/>
    <cellStyle name="Comma 8 3 2 2 4 2 5" xfId="9167" xr:uid="{00000000-0005-0000-0000-000060220000}"/>
    <cellStyle name="Comma 8 3 2 2 4 2 5 2" xfId="9168" xr:uid="{00000000-0005-0000-0000-000061220000}"/>
    <cellStyle name="Comma 8 3 2 2 4 2 6" xfId="9169" xr:uid="{00000000-0005-0000-0000-000062220000}"/>
    <cellStyle name="Comma 8 3 2 2 4 3" xfId="9170" xr:uid="{00000000-0005-0000-0000-000063220000}"/>
    <cellStyle name="Comma 8 3 2 2 4 3 2" xfId="9171" xr:uid="{00000000-0005-0000-0000-000064220000}"/>
    <cellStyle name="Comma 8 3 2 2 4 3 2 2" xfId="9172" xr:uid="{00000000-0005-0000-0000-000065220000}"/>
    <cellStyle name="Comma 8 3 2 2 4 3 3" xfId="9173" xr:uid="{00000000-0005-0000-0000-000066220000}"/>
    <cellStyle name="Comma 8 3 2 2 4 4" xfId="9174" xr:uid="{00000000-0005-0000-0000-000067220000}"/>
    <cellStyle name="Comma 8 3 2 2 4 4 2" xfId="9175" xr:uid="{00000000-0005-0000-0000-000068220000}"/>
    <cellStyle name="Comma 8 3 2 2 4 4 2 2" xfId="9176" xr:uid="{00000000-0005-0000-0000-000069220000}"/>
    <cellStyle name="Comma 8 3 2 2 4 4 3" xfId="9177" xr:uid="{00000000-0005-0000-0000-00006A220000}"/>
    <cellStyle name="Comma 8 3 2 2 4 5" xfId="9178" xr:uid="{00000000-0005-0000-0000-00006B220000}"/>
    <cellStyle name="Comma 8 3 2 2 4 5 2" xfId="9179" xr:uid="{00000000-0005-0000-0000-00006C220000}"/>
    <cellStyle name="Comma 8 3 2 2 4 6" xfId="9180" xr:uid="{00000000-0005-0000-0000-00006D220000}"/>
    <cellStyle name="Comma 8 3 2 2 4 6 2" xfId="9181" xr:uid="{00000000-0005-0000-0000-00006E220000}"/>
    <cellStyle name="Comma 8 3 2 2 4 7" xfId="9182" xr:uid="{00000000-0005-0000-0000-00006F220000}"/>
    <cellStyle name="Comma 8 3 2 2 5" xfId="9183" xr:uid="{00000000-0005-0000-0000-000070220000}"/>
    <cellStyle name="Comma 8 3 2 2 5 2" xfId="9184" xr:uid="{00000000-0005-0000-0000-000071220000}"/>
    <cellStyle name="Comma 8 3 2 2 5 2 2" xfId="9185" xr:uid="{00000000-0005-0000-0000-000072220000}"/>
    <cellStyle name="Comma 8 3 2 2 5 2 2 2" xfId="9186" xr:uid="{00000000-0005-0000-0000-000073220000}"/>
    <cellStyle name="Comma 8 3 2 2 5 2 3" xfId="9187" xr:uid="{00000000-0005-0000-0000-000074220000}"/>
    <cellStyle name="Comma 8 3 2 2 5 3" xfId="9188" xr:uid="{00000000-0005-0000-0000-000075220000}"/>
    <cellStyle name="Comma 8 3 2 2 5 3 2" xfId="9189" xr:uid="{00000000-0005-0000-0000-000076220000}"/>
    <cellStyle name="Comma 8 3 2 2 5 3 2 2" xfId="9190" xr:uid="{00000000-0005-0000-0000-000077220000}"/>
    <cellStyle name="Comma 8 3 2 2 5 3 3" xfId="9191" xr:uid="{00000000-0005-0000-0000-000078220000}"/>
    <cellStyle name="Comma 8 3 2 2 5 4" xfId="9192" xr:uid="{00000000-0005-0000-0000-000079220000}"/>
    <cellStyle name="Comma 8 3 2 2 5 4 2" xfId="9193" xr:uid="{00000000-0005-0000-0000-00007A220000}"/>
    <cellStyle name="Comma 8 3 2 2 5 5" xfId="9194" xr:uid="{00000000-0005-0000-0000-00007B220000}"/>
    <cellStyle name="Comma 8 3 2 2 5 5 2" xfId="9195" xr:uid="{00000000-0005-0000-0000-00007C220000}"/>
    <cellStyle name="Comma 8 3 2 2 5 6" xfId="9196" xr:uid="{00000000-0005-0000-0000-00007D220000}"/>
    <cellStyle name="Comma 8 3 2 2 6" xfId="9197" xr:uid="{00000000-0005-0000-0000-00007E220000}"/>
    <cellStyle name="Comma 8 3 2 2 6 2" xfId="9198" xr:uid="{00000000-0005-0000-0000-00007F220000}"/>
    <cellStyle name="Comma 8 3 2 2 6 2 2" xfId="9199" xr:uid="{00000000-0005-0000-0000-000080220000}"/>
    <cellStyle name="Comma 8 3 2 2 6 3" xfId="9200" xr:uid="{00000000-0005-0000-0000-000081220000}"/>
    <cellStyle name="Comma 8 3 2 2 7" xfId="9201" xr:uid="{00000000-0005-0000-0000-000082220000}"/>
    <cellStyle name="Comma 8 3 2 2 7 2" xfId="9202" xr:uid="{00000000-0005-0000-0000-000083220000}"/>
    <cellStyle name="Comma 8 3 2 2 7 2 2" xfId="9203" xr:uid="{00000000-0005-0000-0000-000084220000}"/>
    <cellStyle name="Comma 8 3 2 2 7 3" xfId="9204" xr:uid="{00000000-0005-0000-0000-000085220000}"/>
    <cellStyle name="Comma 8 3 2 2 8" xfId="9205" xr:uid="{00000000-0005-0000-0000-000086220000}"/>
    <cellStyle name="Comma 8 3 2 2 8 2" xfId="9206" xr:uid="{00000000-0005-0000-0000-000087220000}"/>
    <cellStyle name="Comma 8 3 2 2 9" xfId="9207" xr:uid="{00000000-0005-0000-0000-000088220000}"/>
    <cellStyle name="Comma 8 3 2 2 9 2" xfId="9208" xr:uid="{00000000-0005-0000-0000-000089220000}"/>
    <cellStyle name="Comma 8 3 2 3" xfId="9209" xr:uid="{00000000-0005-0000-0000-00008A220000}"/>
    <cellStyle name="Comma 8 3 2 3 2" xfId="9210" xr:uid="{00000000-0005-0000-0000-00008B220000}"/>
    <cellStyle name="Comma 8 3 2 3 2 2" xfId="9211" xr:uid="{00000000-0005-0000-0000-00008C220000}"/>
    <cellStyle name="Comma 8 3 2 3 2 2 2" xfId="9212" xr:uid="{00000000-0005-0000-0000-00008D220000}"/>
    <cellStyle name="Comma 8 3 2 3 2 2 2 2" xfId="9213" xr:uid="{00000000-0005-0000-0000-00008E220000}"/>
    <cellStyle name="Comma 8 3 2 3 2 2 2 2 2" xfId="9214" xr:uid="{00000000-0005-0000-0000-00008F220000}"/>
    <cellStyle name="Comma 8 3 2 3 2 2 2 3" xfId="9215" xr:uid="{00000000-0005-0000-0000-000090220000}"/>
    <cellStyle name="Comma 8 3 2 3 2 2 3" xfId="9216" xr:uid="{00000000-0005-0000-0000-000091220000}"/>
    <cellStyle name="Comma 8 3 2 3 2 2 3 2" xfId="9217" xr:uid="{00000000-0005-0000-0000-000092220000}"/>
    <cellStyle name="Comma 8 3 2 3 2 2 3 2 2" xfId="9218" xr:uid="{00000000-0005-0000-0000-000093220000}"/>
    <cellStyle name="Comma 8 3 2 3 2 2 3 3" xfId="9219" xr:uid="{00000000-0005-0000-0000-000094220000}"/>
    <cellStyle name="Comma 8 3 2 3 2 2 4" xfId="9220" xr:uid="{00000000-0005-0000-0000-000095220000}"/>
    <cellStyle name="Comma 8 3 2 3 2 2 4 2" xfId="9221" xr:uid="{00000000-0005-0000-0000-000096220000}"/>
    <cellStyle name="Comma 8 3 2 3 2 2 5" xfId="9222" xr:uid="{00000000-0005-0000-0000-000097220000}"/>
    <cellStyle name="Comma 8 3 2 3 2 2 5 2" xfId="9223" xr:uid="{00000000-0005-0000-0000-000098220000}"/>
    <cellStyle name="Comma 8 3 2 3 2 2 6" xfId="9224" xr:uid="{00000000-0005-0000-0000-000099220000}"/>
    <cellStyle name="Comma 8 3 2 3 2 3" xfId="9225" xr:uid="{00000000-0005-0000-0000-00009A220000}"/>
    <cellStyle name="Comma 8 3 2 3 2 3 2" xfId="9226" xr:uid="{00000000-0005-0000-0000-00009B220000}"/>
    <cellStyle name="Comma 8 3 2 3 2 3 2 2" xfId="9227" xr:uid="{00000000-0005-0000-0000-00009C220000}"/>
    <cellStyle name="Comma 8 3 2 3 2 3 3" xfId="9228" xr:uid="{00000000-0005-0000-0000-00009D220000}"/>
    <cellStyle name="Comma 8 3 2 3 2 4" xfId="9229" xr:uid="{00000000-0005-0000-0000-00009E220000}"/>
    <cellStyle name="Comma 8 3 2 3 2 4 2" xfId="9230" xr:uid="{00000000-0005-0000-0000-00009F220000}"/>
    <cellStyle name="Comma 8 3 2 3 2 4 2 2" xfId="9231" xr:uid="{00000000-0005-0000-0000-0000A0220000}"/>
    <cellStyle name="Comma 8 3 2 3 2 4 3" xfId="9232" xr:uid="{00000000-0005-0000-0000-0000A1220000}"/>
    <cellStyle name="Comma 8 3 2 3 2 5" xfId="9233" xr:uid="{00000000-0005-0000-0000-0000A2220000}"/>
    <cellStyle name="Comma 8 3 2 3 2 5 2" xfId="9234" xr:uid="{00000000-0005-0000-0000-0000A3220000}"/>
    <cellStyle name="Comma 8 3 2 3 2 6" xfId="9235" xr:uid="{00000000-0005-0000-0000-0000A4220000}"/>
    <cellStyle name="Comma 8 3 2 3 2 6 2" xfId="9236" xr:uid="{00000000-0005-0000-0000-0000A5220000}"/>
    <cellStyle name="Comma 8 3 2 3 2 7" xfId="9237" xr:uid="{00000000-0005-0000-0000-0000A6220000}"/>
    <cellStyle name="Comma 8 3 2 3 3" xfId="9238" xr:uid="{00000000-0005-0000-0000-0000A7220000}"/>
    <cellStyle name="Comma 8 3 2 3 3 2" xfId="9239" xr:uid="{00000000-0005-0000-0000-0000A8220000}"/>
    <cellStyle name="Comma 8 3 2 3 3 2 2" xfId="9240" xr:uid="{00000000-0005-0000-0000-0000A9220000}"/>
    <cellStyle name="Comma 8 3 2 3 3 2 2 2" xfId="9241" xr:uid="{00000000-0005-0000-0000-0000AA220000}"/>
    <cellStyle name="Comma 8 3 2 3 3 2 3" xfId="9242" xr:uid="{00000000-0005-0000-0000-0000AB220000}"/>
    <cellStyle name="Comma 8 3 2 3 3 3" xfId="9243" xr:uid="{00000000-0005-0000-0000-0000AC220000}"/>
    <cellStyle name="Comma 8 3 2 3 3 3 2" xfId="9244" xr:uid="{00000000-0005-0000-0000-0000AD220000}"/>
    <cellStyle name="Comma 8 3 2 3 3 3 2 2" xfId="9245" xr:uid="{00000000-0005-0000-0000-0000AE220000}"/>
    <cellStyle name="Comma 8 3 2 3 3 3 3" xfId="9246" xr:uid="{00000000-0005-0000-0000-0000AF220000}"/>
    <cellStyle name="Comma 8 3 2 3 3 4" xfId="9247" xr:uid="{00000000-0005-0000-0000-0000B0220000}"/>
    <cellStyle name="Comma 8 3 2 3 3 4 2" xfId="9248" xr:uid="{00000000-0005-0000-0000-0000B1220000}"/>
    <cellStyle name="Comma 8 3 2 3 3 5" xfId="9249" xr:uid="{00000000-0005-0000-0000-0000B2220000}"/>
    <cellStyle name="Comma 8 3 2 3 3 5 2" xfId="9250" xr:uid="{00000000-0005-0000-0000-0000B3220000}"/>
    <cellStyle name="Comma 8 3 2 3 3 6" xfId="9251" xr:uid="{00000000-0005-0000-0000-0000B4220000}"/>
    <cellStyle name="Comma 8 3 2 3 4" xfId="9252" xr:uid="{00000000-0005-0000-0000-0000B5220000}"/>
    <cellStyle name="Comma 8 3 2 3 4 2" xfId="9253" xr:uid="{00000000-0005-0000-0000-0000B6220000}"/>
    <cellStyle name="Comma 8 3 2 3 4 2 2" xfId="9254" xr:uid="{00000000-0005-0000-0000-0000B7220000}"/>
    <cellStyle name="Comma 8 3 2 3 4 3" xfId="9255" xr:uid="{00000000-0005-0000-0000-0000B8220000}"/>
    <cellStyle name="Comma 8 3 2 3 5" xfId="9256" xr:uid="{00000000-0005-0000-0000-0000B9220000}"/>
    <cellStyle name="Comma 8 3 2 3 5 2" xfId="9257" xr:uid="{00000000-0005-0000-0000-0000BA220000}"/>
    <cellStyle name="Comma 8 3 2 3 5 2 2" xfId="9258" xr:uid="{00000000-0005-0000-0000-0000BB220000}"/>
    <cellStyle name="Comma 8 3 2 3 5 3" xfId="9259" xr:uid="{00000000-0005-0000-0000-0000BC220000}"/>
    <cellStyle name="Comma 8 3 2 3 6" xfId="9260" xr:uid="{00000000-0005-0000-0000-0000BD220000}"/>
    <cellStyle name="Comma 8 3 2 3 6 2" xfId="9261" xr:uid="{00000000-0005-0000-0000-0000BE220000}"/>
    <cellStyle name="Comma 8 3 2 3 7" xfId="9262" xr:uid="{00000000-0005-0000-0000-0000BF220000}"/>
    <cellStyle name="Comma 8 3 2 3 7 2" xfId="9263" xr:uid="{00000000-0005-0000-0000-0000C0220000}"/>
    <cellStyle name="Comma 8 3 2 3 8" xfId="9264" xr:uid="{00000000-0005-0000-0000-0000C1220000}"/>
    <cellStyle name="Comma 8 3 2 4" xfId="9265" xr:uid="{00000000-0005-0000-0000-0000C2220000}"/>
    <cellStyle name="Comma 8 3 2 4 2" xfId="9266" xr:uid="{00000000-0005-0000-0000-0000C3220000}"/>
    <cellStyle name="Comma 8 3 2 4 2 2" xfId="9267" xr:uid="{00000000-0005-0000-0000-0000C4220000}"/>
    <cellStyle name="Comma 8 3 2 4 2 2 2" xfId="9268" xr:uid="{00000000-0005-0000-0000-0000C5220000}"/>
    <cellStyle name="Comma 8 3 2 4 2 2 2 2" xfId="9269" xr:uid="{00000000-0005-0000-0000-0000C6220000}"/>
    <cellStyle name="Comma 8 3 2 4 2 2 3" xfId="9270" xr:uid="{00000000-0005-0000-0000-0000C7220000}"/>
    <cellStyle name="Comma 8 3 2 4 2 3" xfId="9271" xr:uid="{00000000-0005-0000-0000-0000C8220000}"/>
    <cellStyle name="Comma 8 3 2 4 2 3 2" xfId="9272" xr:uid="{00000000-0005-0000-0000-0000C9220000}"/>
    <cellStyle name="Comma 8 3 2 4 2 3 2 2" xfId="9273" xr:uid="{00000000-0005-0000-0000-0000CA220000}"/>
    <cellStyle name="Comma 8 3 2 4 2 3 3" xfId="9274" xr:uid="{00000000-0005-0000-0000-0000CB220000}"/>
    <cellStyle name="Comma 8 3 2 4 2 4" xfId="9275" xr:uid="{00000000-0005-0000-0000-0000CC220000}"/>
    <cellStyle name="Comma 8 3 2 4 2 4 2" xfId="9276" xr:uid="{00000000-0005-0000-0000-0000CD220000}"/>
    <cellStyle name="Comma 8 3 2 4 2 5" xfId="9277" xr:uid="{00000000-0005-0000-0000-0000CE220000}"/>
    <cellStyle name="Comma 8 3 2 4 2 5 2" xfId="9278" xr:uid="{00000000-0005-0000-0000-0000CF220000}"/>
    <cellStyle name="Comma 8 3 2 4 2 6" xfId="9279" xr:uid="{00000000-0005-0000-0000-0000D0220000}"/>
    <cellStyle name="Comma 8 3 2 4 3" xfId="9280" xr:uid="{00000000-0005-0000-0000-0000D1220000}"/>
    <cellStyle name="Comma 8 3 2 4 3 2" xfId="9281" xr:uid="{00000000-0005-0000-0000-0000D2220000}"/>
    <cellStyle name="Comma 8 3 2 4 3 2 2" xfId="9282" xr:uid="{00000000-0005-0000-0000-0000D3220000}"/>
    <cellStyle name="Comma 8 3 2 4 3 3" xfId="9283" xr:uid="{00000000-0005-0000-0000-0000D4220000}"/>
    <cellStyle name="Comma 8 3 2 4 4" xfId="9284" xr:uid="{00000000-0005-0000-0000-0000D5220000}"/>
    <cellStyle name="Comma 8 3 2 4 4 2" xfId="9285" xr:uid="{00000000-0005-0000-0000-0000D6220000}"/>
    <cellStyle name="Comma 8 3 2 4 4 2 2" xfId="9286" xr:uid="{00000000-0005-0000-0000-0000D7220000}"/>
    <cellStyle name="Comma 8 3 2 4 4 3" xfId="9287" xr:uid="{00000000-0005-0000-0000-0000D8220000}"/>
    <cellStyle name="Comma 8 3 2 4 5" xfId="9288" xr:uid="{00000000-0005-0000-0000-0000D9220000}"/>
    <cellStyle name="Comma 8 3 2 4 5 2" xfId="9289" xr:uid="{00000000-0005-0000-0000-0000DA220000}"/>
    <cellStyle name="Comma 8 3 2 4 6" xfId="9290" xr:uid="{00000000-0005-0000-0000-0000DB220000}"/>
    <cellStyle name="Comma 8 3 2 4 6 2" xfId="9291" xr:uid="{00000000-0005-0000-0000-0000DC220000}"/>
    <cellStyle name="Comma 8 3 2 4 7" xfId="9292" xr:uid="{00000000-0005-0000-0000-0000DD220000}"/>
    <cellStyle name="Comma 8 3 2 5" xfId="9293" xr:uid="{00000000-0005-0000-0000-0000DE220000}"/>
    <cellStyle name="Comma 8 3 2 5 2" xfId="9294" xr:uid="{00000000-0005-0000-0000-0000DF220000}"/>
    <cellStyle name="Comma 8 3 2 5 2 2" xfId="9295" xr:uid="{00000000-0005-0000-0000-0000E0220000}"/>
    <cellStyle name="Comma 8 3 2 5 2 2 2" xfId="9296" xr:uid="{00000000-0005-0000-0000-0000E1220000}"/>
    <cellStyle name="Comma 8 3 2 5 2 2 2 2" xfId="9297" xr:uid="{00000000-0005-0000-0000-0000E2220000}"/>
    <cellStyle name="Comma 8 3 2 5 2 2 3" xfId="9298" xr:uid="{00000000-0005-0000-0000-0000E3220000}"/>
    <cellStyle name="Comma 8 3 2 5 2 3" xfId="9299" xr:uid="{00000000-0005-0000-0000-0000E4220000}"/>
    <cellStyle name="Comma 8 3 2 5 2 3 2" xfId="9300" xr:uid="{00000000-0005-0000-0000-0000E5220000}"/>
    <cellStyle name="Comma 8 3 2 5 2 3 2 2" xfId="9301" xr:uid="{00000000-0005-0000-0000-0000E6220000}"/>
    <cellStyle name="Comma 8 3 2 5 2 3 3" xfId="9302" xr:uid="{00000000-0005-0000-0000-0000E7220000}"/>
    <cellStyle name="Comma 8 3 2 5 2 4" xfId="9303" xr:uid="{00000000-0005-0000-0000-0000E8220000}"/>
    <cellStyle name="Comma 8 3 2 5 2 4 2" xfId="9304" xr:uid="{00000000-0005-0000-0000-0000E9220000}"/>
    <cellStyle name="Comma 8 3 2 5 2 5" xfId="9305" xr:uid="{00000000-0005-0000-0000-0000EA220000}"/>
    <cellStyle name="Comma 8 3 2 5 2 5 2" xfId="9306" xr:uid="{00000000-0005-0000-0000-0000EB220000}"/>
    <cellStyle name="Comma 8 3 2 5 2 6" xfId="9307" xr:uid="{00000000-0005-0000-0000-0000EC220000}"/>
    <cellStyle name="Comma 8 3 2 5 3" xfId="9308" xr:uid="{00000000-0005-0000-0000-0000ED220000}"/>
    <cellStyle name="Comma 8 3 2 5 3 2" xfId="9309" xr:uid="{00000000-0005-0000-0000-0000EE220000}"/>
    <cellStyle name="Comma 8 3 2 5 3 2 2" xfId="9310" xr:uid="{00000000-0005-0000-0000-0000EF220000}"/>
    <cellStyle name="Comma 8 3 2 5 3 3" xfId="9311" xr:uid="{00000000-0005-0000-0000-0000F0220000}"/>
    <cellStyle name="Comma 8 3 2 5 4" xfId="9312" xr:uid="{00000000-0005-0000-0000-0000F1220000}"/>
    <cellStyle name="Comma 8 3 2 5 4 2" xfId="9313" xr:uid="{00000000-0005-0000-0000-0000F2220000}"/>
    <cellStyle name="Comma 8 3 2 5 4 2 2" xfId="9314" xr:uid="{00000000-0005-0000-0000-0000F3220000}"/>
    <cellStyle name="Comma 8 3 2 5 4 3" xfId="9315" xr:uid="{00000000-0005-0000-0000-0000F4220000}"/>
    <cellStyle name="Comma 8 3 2 5 5" xfId="9316" xr:uid="{00000000-0005-0000-0000-0000F5220000}"/>
    <cellStyle name="Comma 8 3 2 5 5 2" xfId="9317" xr:uid="{00000000-0005-0000-0000-0000F6220000}"/>
    <cellStyle name="Comma 8 3 2 5 6" xfId="9318" xr:uid="{00000000-0005-0000-0000-0000F7220000}"/>
    <cellStyle name="Comma 8 3 2 5 6 2" xfId="9319" xr:uid="{00000000-0005-0000-0000-0000F8220000}"/>
    <cellStyle name="Comma 8 3 2 5 7" xfId="9320" xr:uid="{00000000-0005-0000-0000-0000F9220000}"/>
    <cellStyle name="Comma 8 3 2 6" xfId="9321" xr:uid="{00000000-0005-0000-0000-0000FA220000}"/>
    <cellStyle name="Comma 8 3 2 6 2" xfId="9322" xr:uid="{00000000-0005-0000-0000-0000FB220000}"/>
    <cellStyle name="Comma 8 3 2 6 2 2" xfId="9323" xr:uid="{00000000-0005-0000-0000-0000FC220000}"/>
    <cellStyle name="Comma 8 3 2 6 2 2 2" xfId="9324" xr:uid="{00000000-0005-0000-0000-0000FD220000}"/>
    <cellStyle name="Comma 8 3 2 6 2 3" xfId="9325" xr:uid="{00000000-0005-0000-0000-0000FE220000}"/>
    <cellStyle name="Comma 8 3 2 6 3" xfId="9326" xr:uid="{00000000-0005-0000-0000-0000FF220000}"/>
    <cellStyle name="Comma 8 3 2 6 3 2" xfId="9327" xr:uid="{00000000-0005-0000-0000-000000230000}"/>
    <cellStyle name="Comma 8 3 2 6 3 2 2" xfId="9328" xr:uid="{00000000-0005-0000-0000-000001230000}"/>
    <cellStyle name="Comma 8 3 2 6 3 3" xfId="9329" xr:uid="{00000000-0005-0000-0000-000002230000}"/>
    <cellStyle name="Comma 8 3 2 6 4" xfId="9330" xr:uid="{00000000-0005-0000-0000-000003230000}"/>
    <cellStyle name="Comma 8 3 2 6 4 2" xfId="9331" xr:uid="{00000000-0005-0000-0000-000004230000}"/>
    <cellStyle name="Comma 8 3 2 6 5" xfId="9332" xr:uid="{00000000-0005-0000-0000-000005230000}"/>
    <cellStyle name="Comma 8 3 2 6 5 2" xfId="9333" xr:uid="{00000000-0005-0000-0000-000006230000}"/>
    <cellStyle name="Comma 8 3 2 6 6" xfId="9334" xr:uid="{00000000-0005-0000-0000-000007230000}"/>
    <cellStyle name="Comma 8 3 2 7" xfId="9335" xr:uid="{00000000-0005-0000-0000-000008230000}"/>
    <cellStyle name="Comma 8 3 2 7 2" xfId="9336" xr:uid="{00000000-0005-0000-0000-000009230000}"/>
    <cellStyle name="Comma 8 3 2 7 2 2" xfId="9337" xr:uid="{00000000-0005-0000-0000-00000A230000}"/>
    <cellStyle name="Comma 8 3 2 7 3" xfId="9338" xr:uid="{00000000-0005-0000-0000-00000B230000}"/>
    <cellStyle name="Comma 8 3 2 8" xfId="9339" xr:uid="{00000000-0005-0000-0000-00000C230000}"/>
    <cellStyle name="Comma 8 3 2 8 2" xfId="9340" xr:uid="{00000000-0005-0000-0000-00000D230000}"/>
    <cellStyle name="Comma 8 3 2 8 2 2" xfId="9341" xr:uid="{00000000-0005-0000-0000-00000E230000}"/>
    <cellStyle name="Comma 8 3 2 8 3" xfId="9342" xr:uid="{00000000-0005-0000-0000-00000F230000}"/>
    <cellStyle name="Comma 8 3 2 9" xfId="9343" xr:uid="{00000000-0005-0000-0000-000010230000}"/>
    <cellStyle name="Comma 8 3 2 9 2" xfId="9344" xr:uid="{00000000-0005-0000-0000-000011230000}"/>
    <cellStyle name="Comma 8 3 3" xfId="9345" xr:uid="{00000000-0005-0000-0000-000012230000}"/>
    <cellStyle name="Comma 8 3 3 10" xfId="9346" xr:uid="{00000000-0005-0000-0000-000013230000}"/>
    <cellStyle name="Comma 8 3 3 2" xfId="9347" xr:uid="{00000000-0005-0000-0000-000014230000}"/>
    <cellStyle name="Comma 8 3 3 2 2" xfId="9348" xr:uid="{00000000-0005-0000-0000-000015230000}"/>
    <cellStyle name="Comma 8 3 3 2 2 2" xfId="9349" xr:uid="{00000000-0005-0000-0000-000016230000}"/>
    <cellStyle name="Comma 8 3 3 2 2 2 2" xfId="9350" xr:uid="{00000000-0005-0000-0000-000017230000}"/>
    <cellStyle name="Comma 8 3 3 2 2 2 2 2" xfId="9351" xr:uid="{00000000-0005-0000-0000-000018230000}"/>
    <cellStyle name="Comma 8 3 3 2 2 2 2 2 2" xfId="9352" xr:uid="{00000000-0005-0000-0000-000019230000}"/>
    <cellStyle name="Comma 8 3 3 2 2 2 2 3" xfId="9353" xr:uid="{00000000-0005-0000-0000-00001A230000}"/>
    <cellStyle name="Comma 8 3 3 2 2 2 3" xfId="9354" xr:uid="{00000000-0005-0000-0000-00001B230000}"/>
    <cellStyle name="Comma 8 3 3 2 2 2 3 2" xfId="9355" xr:uid="{00000000-0005-0000-0000-00001C230000}"/>
    <cellStyle name="Comma 8 3 3 2 2 2 3 2 2" xfId="9356" xr:uid="{00000000-0005-0000-0000-00001D230000}"/>
    <cellStyle name="Comma 8 3 3 2 2 2 3 3" xfId="9357" xr:uid="{00000000-0005-0000-0000-00001E230000}"/>
    <cellStyle name="Comma 8 3 3 2 2 2 4" xfId="9358" xr:uid="{00000000-0005-0000-0000-00001F230000}"/>
    <cellStyle name="Comma 8 3 3 2 2 2 4 2" xfId="9359" xr:uid="{00000000-0005-0000-0000-000020230000}"/>
    <cellStyle name="Comma 8 3 3 2 2 2 5" xfId="9360" xr:uid="{00000000-0005-0000-0000-000021230000}"/>
    <cellStyle name="Comma 8 3 3 2 2 2 5 2" xfId="9361" xr:uid="{00000000-0005-0000-0000-000022230000}"/>
    <cellStyle name="Comma 8 3 3 2 2 2 6" xfId="9362" xr:uid="{00000000-0005-0000-0000-000023230000}"/>
    <cellStyle name="Comma 8 3 3 2 2 3" xfId="9363" xr:uid="{00000000-0005-0000-0000-000024230000}"/>
    <cellStyle name="Comma 8 3 3 2 2 3 2" xfId="9364" xr:uid="{00000000-0005-0000-0000-000025230000}"/>
    <cellStyle name="Comma 8 3 3 2 2 3 2 2" xfId="9365" xr:uid="{00000000-0005-0000-0000-000026230000}"/>
    <cellStyle name="Comma 8 3 3 2 2 3 3" xfId="9366" xr:uid="{00000000-0005-0000-0000-000027230000}"/>
    <cellStyle name="Comma 8 3 3 2 2 4" xfId="9367" xr:uid="{00000000-0005-0000-0000-000028230000}"/>
    <cellStyle name="Comma 8 3 3 2 2 4 2" xfId="9368" xr:uid="{00000000-0005-0000-0000-000029230000}"/>
    <cellStyle name="Comma 8 3 3 2 2 4 2 2" xfId="9369" xr:uid="{00000000-0005-0000-0000-00002A230000}"/>
    <cellStyle name="Comma 8 3 3 2 2 4 3" xfId="9370" xr:uid="{00000000-0005-0000-0000-00002B230000}"/>
    <cellStyle name="Comma 8 3 3 2 2 5" xfId="9371" xr:uid="{00000000-0005-0000-0000-00002C230000}"/>
    <cellStyle name="Comma 8 3 3 2 2 5 2" xfId="9372" xr:uid="{00000000-0005-0000-0000-00002D230000}"/>
    <cellStyle name="Comma 8 3 3 2 2 6" xfId="9373" xr:uid="{00000000-0005-0000-0000-00002E230000}"/>
    <cellStyle name="Comma 8 3 3 2 2 6 2" xfId="9374" xr:uid="{00000000-0005-0000-0000-00002F230000}"/>
    <cellStyle name="Comma 8 3 3 2 2 7" xfId="9375" xr:uid="{00000000-0005-0000-0000-000030230000}"/>
    <cellStyle name="Comma 8 3 3 2 3" xfId="9376" xr:uid="{00000000-0005-0000-0000-000031230000}"/>
    <cellStyle name="Comma 8 3 3 2 3 2" xfId="9377" xr:uid="{00000000-0005-0000-0000-000032230000}"/>
    <cellStyle name="Comma 8 3 3 2 3 2 2" xfId="9378" xr:uid="{00000000-0005-0000-0000-000033230000}"/>
    <cellStyle name="Comma 8 3 3 2 3 2 2 2" xfId="9379" xr:uid="{00000000-0005-0000-0000-000034230000}"/>
    <cellStyle name="Comma 8 3 3 2 3 2 3" xfId="9380" xr:uid="{00000000-0005-0000-0000-000035230000}"/>
    <cellStyle name="Comma 8 3 3 2 3 3" xfId="9381" xr:uid="{00000000-0005-0000-0000-000036230000}"/>
    <cellStyle name="Comma 8 3 3 2 3 3 2" xfId="9382" xr:uid="{00000000-0005-0000-0000-000037230000}"/>
    <cellStyle name="Comma 8 3 3 2 3 3 2 2" xfId="9383" xr:uid="{00000000-0005-0000-0000-000038230000}"/>
    <cellStyle name="Comma 8 3 3 2 3 3 3" xfId="9384" xr:uid="{00000000-0005-0000-0000-000039230000}"/>
    <cellStyle name="Comma 8 3 3 2 3 4" xfId="9385" xr:uid="{00000000-0005-0000-0000-00003A230000}"/>
    <cellStyle name="Comma 8 3 3 2 3 4 2" xfId="9386" xr:uid="{00000000-0005-0000-0000-00003B230000}"/>
    <cellStyle name="Comma 8 3 3 2 3 5" xfId="9387" xr:uid="{00000000-0005-0000-0000-00003C230000}"/>
    <cellStyle name="Comma 8 3 3 2 3 5 2" xfId="9388" xr:uid="{00000000-0005-0000-0000-00003D230000}"/>
    <cellStyle name="Comma 8 3 3 2 3 6" xfId="9389" xr:uid="{00000000-0005-0000-0000-00003E230000}"/>
    <cellStyle name="Comma 8 3 3 2 4" xfId="9390" xr:uid="{00000000-0005-0000-0000-00003F230000}"/>
    <cellStyle name="Comma 8 3 3 2 4 2" xfId="9391" xr:uid="{00000000-0005-0000-0000-000040230000}"/>
    <cellStyle name="Comma 8 3 3 2 4 2 2" xfId="9392" xr:uid="{00000000-0005-0000-0000-000041230000}"/>
    <cellStyle name="Comma 8 3 3 2 4 3" xfId="9393" xr:uid="{00000000-0005-0000-0000-000042230000}"/>
    <cellStyle name="Comma 8 3 3 2 5" xfId="9394" xr:uid="{00000000-0005-0000-0000-000043230000}"/>
    <cellStyle name="Comma 8 3 3 2 5 2" xfId="9395" xr:uid="{00000000-0005-0000-0000-000044230000}"/>
    <cellStyle name="Comma 8 3 3 2 5 2 2" xfId="9396" xr:uid="{00000000-0005-0000-0000-000045230000}"/>
    <cellStyle name="Comma 8 3 3 2 5 3" xfId="9397" xr:uid="{00000000-0005-0000-0000-000046230000}"/>
    <cellStyle name="Comma 8 3 3 2 6" xfId="9398" xr:uid="{00000000-0005-0000-0000-000047230000}"/>
    <cellStyle name="Comma 8 3 3 2 6 2" xfId="9399" xr:uid="{00000000-0005-0000-0000-000048230000}"/>
    <cellStyle name="Comma 8 3 3 2 7" xfId="9400" xr:uid="{00000000-0005-0000-0000-000049230000}"/>
    <cellStyle name="Comma 8 3 3 2 7 2" xfId="9401" xr:uid="{00000000-0005-0000-0000-00004A230000}"/>
    <cellStyle name="Comma 8 3 3 2 8" xfId="9402" xr:uid="{00000000-0005-0000-0000-00004B230000}"/>
    <cellStyle name="Comma 8 3 3 3" xfId="9403" xr:uid="{00000000-0005-0000-0000-00004C230000}"/>
    <cellStyle name="Comma 8 3 3 3 2" xfId="9404" xr:uid="{00000000-0005-0000-0000-00004D230000}"/>
    <cellStyle name="Comma 8 3 3 3 2 2" xfId="9405" xr:uid="{00000000-0005-0000-0000-00004E230000}"/>
    <cellStyle name="Comma 8 3 3 3 2 2 2" xfId="9406" xr:uid="{00000000-0005-0000-0000-00004F230000}"/>
    <cellStyle name="Comma 8 3 3 3 2 2 2 2" xfId="9407" xr:uid="{00000000-0005-0000-0000-000050230000}"/>
    <cellStyle name="Comma 8 3 3 3 2 2 3" xfId="9408" xr:uid="{00000000-0005-0000-0000-000051230000}"/>
    <cellStyle name="Comma 8 3 3 3 2 3" xfId="9409" xr:uid="{00000000-0005-0000-0000-000052230000}"/>
    <cellStyle name="Comma 8 3 3 3 2 3 2" xfId="9410" xr:uid="{00000000-0005-0000-0000-000053230000}"/>
    <cellStyle name="Comma 8 3 3 3 2 3 2 2" xfId="9411" xr:uid="{00000000-0005-0000-0000-000054230000}"/>
    <cellStyle name="Comma 8 3 3 3 2 3 3" xfId="9412" xr:uid="{00000000-0005-0000-0000-000055230000}"/>
    <cellStyle name="Comma 8 3 3 3 2 4" xfId="9413" xr:uid="{00000000-0005-0000-0000-000056230000}"/>
    <cellStyle name="Comma 8 3 3 3 2 4 2" xfId="9414" xr:uid="{00000000-0005-0000-0000-000057230000}"/>
    <cellStyle name="Comma 8 3 3 3 2 5" xfId="9415" xr:uid="{00000000-0005-0000-0000-000058230000}"/>
    <cellStyle name="Comma 8 3 3 3 2 5 2" xfId="9416" xr:uid="{00000000-0005-0000-0000-000059230000}"/>
    <cellStyle name="Comma 8 3 3 3 2 6" xfId="9417" xr:uid="{00000000-0005-0000-0000-00005A230000}"/>
    <cellStyle name="Comma 8 3 3 3 3" xfId="9418" xr:uid="{00000000-0005-0000-0000-00005B230000}"/>
    <cellStyle name="Comma 8 3 3 3 3 2" xfId="9419" xr:uid="{00000000-0005-0000-0000-00005C230000}"/>
    <cellStyle name="Comma 8 3 3 3 3 2 2" xfId="9420" xr:uid="{00000000-0005-0000-0000-00005D230000}"/>
    <cellStyle name="Comma 8 3 3 3 3 3" xfId="9421" xr:uid="{00000000-0005-0000-0000-00005E230000}"/>
    <cellStyle name="Comma 8 3 3 3 4" xfId="9422" xr:uid="{00000000-0005-0000-0000-00005F230000}"/>
    <cellStyle name="Comma 8 3 3 3 4 2" xfId="9423" xr:uid="{00000000-0005-0000-0000-000060230000}"/>
    <cellStyle name="Comma 8 3 3 3 4 2 2" xfId="9424" xr:uid="{00000000-0005-0000-0000-000061230000}"/>
    <cellStyle name="Comma 8 3 3 3 4 3" xfId="9425" xr:uid="{00000000-0005-0000-0000-000062230000}"/>
    <cellStyle name="Comma 8 3 3 3 5" xfId="9426" xr:uid="{00000000-0005-0000-0000-000063230000}"/>
    <cellStyle name="Comma 8 3 3 3 5 2" xfId="9427" xr:uid="{00000000-0005-0000-0000-000064230000}"/>
    <cellStyle name="Comma 8 3 3 3 6" xfId="9428" xr:uid="{00000000-0005-0000-0000-000065230000}"/>
    <cellStyle name="Comma 8 3 3 3 6 2" xfId="9429" xr:uid="{00000000-0005-0000-0000-000066230000}"/>
    <cellStyle name="Comma 8 3 3 3 7" xfId="9430" xr:uid="{00000000-0005-0000-0000-000067230000}"/>
    <cellStyle name="Comma 8 3 3 4" xfId="9431" xr:uid="{00000000-0005-0000-0000-000068230000}"/>
    <cellStyle name="Comma 8 3 3 4 2" xfId="9432" xr:uid="{00000000-0005-0000-0000-000069230000}"/>
    <cellStyle name="Comma 8 3 3 4 2 2" xfId="9433" xr:uid="{00000000-0005-0000-0000-00006A230000}"/>
    <cellStyle name="Comma 8 3 3 4 2 2 2" xfId="9434" xr:uid="{00000000-0005-0000-0000-00006B230000}"/>
    <cellStyle name="Comma 8 3 3 4 2 2 2 2" xfId="9435" xr:uid="{00000000-0005-0000-0000-00006C230000}"/>
    <cellStyle name="Comma 8 3 3 4 2 2 3" xfId="9436" xr:uid="{00000000-0005-0000-0000-00006D230000}"/>
    <cellStyle name="Comma 8 3 3 4 2 3" xfId="9437" xr:uid="{00000000-0005-0000-0000-00006E230000}"/>
    <cellStyle name="Comma 8 3 3 4 2 3 2" xfId="9438" xr:uid="{00000000-0005-0000-0000-00006F230000}"/>
    <cellStyle name="Comma 8 3 3 4 2 3 2 2" xfId="9439" xr:uid="{00000000-0005-0000-0000-000070230000}"/>
    <cellStyle name="Comma 8 3 3 4 2 3 3" xfId="9440" xr:uid="{00000000-0005-0000-0000-000071230000}"/>
    <cellStyle name="Comma 8 3 3 4 2 4" xfId="9441" xr:uid="{00000000-0005-0000-0000-000072230000}"/>
    <cellStyle name="Comma 8 3 3 4 2 4 2" xfId="9442" xr:uid="{00000000-0005-0000-0000-000073230000}"/>
    <cellStyle name="Comma 8 3 3 4 2 5" xfId="9443" xr:uid="{00000000-0005-0000-0000-000074230000}"/>
    <cellStyle name="Comma 8 3 3 4 2 5 2" xfId="9444" xr:uid="{00000000-0005-0000-0000-000075230000}"/>
    <cellStyle name="Comma 8 3 3 4 2 6" xfId="9445" xr:uid="{00000000-0005-0000-0000-000076230000}"/>
    <cellStyle name="Comma 8 3 3 4 3" xfId="9446" xr:uid="{00000000-0005-0000-0000-000077230000}"/>
    <cellStyle name="Comma 8 3 3 4 3 2" xfId="9447" xr:uid="{00000000-0005-0000-0000-000078230000}"/>
    <cellStyle name="Comma 8 3 3 4 3 2 2" xfId="9448" xr:uid="{00000000-0005-0000-0000-000079230000}"/>
    <cellStyle name="Comma 8 3 3 4 3 3" xfId="9449" xr:uid="{00000000-0005-0000-0000-00007A230000}"/>
    <cellStyle name="Comma 8 3 3 4 4" xfId="9450" xr:uid="{00000000-0005-0000-0000-00007B230000}"/>
    <cellStyle name="Comma 8 3 3 4 4 2" xfId="9451" xr:uid="{00000000-0005-0000-0000-00007C230000}"/>
    <cellStyle name="Comma 8 3 3 4 4 2 2" xfId="9452" xr:uid="{00000000-0005-0000-0000-00007D230000}"/>
    <cellStyle name="Comma 8 3 3 4 4 3" xfId="9453" xr:uid="{00000000-0005-0000-0000-00007E230000}"/>
    <cellStyle name="Comma 8 3 3 4 5" xfId="9454" xr:uid="{00000000-0005-0000-0000-00007F230000}"/>
    <cellStyle name="Comma 8 3 3 4 5 2" xfId="9455" xr:uid="{00000000-0005-0000-0000-000080230000}"/>
    <cellStyle name="Comma 8 3 3 4 6" xfId="9456" xr:uid="{00000000-0005-0000-0000-000081230000}"/>
    <cellStyle name="Comma 8 3 3 4 6 2" xfId="9457" xr:uid="{00000000-0005-0000-0000-000082230000}"/>
    <cellStyle name="Comma 8 3 3 4 7" xfId="9458" xr:uid="{00000000-0005-0000-0000-000083230000}"/>
    <cellStyle name="Comma 8 3 3 5" xfId="9459" xr:uid="{00000000-0005-0000-0000-000084230000}"/>
    <cellStyle name="Comma 8 3 3 5 2" xfId="9460" xr:uid="{00000000-0005-0000-0000-000085230000}"/>
    <cellStyle name="Comma 8 3 3 5 2 2" xfId="9461" xr:uid="{00000000-0005-0000-0000-000086230000}"/>
    <cellStyle name="Comma 8 3 3 5 2 2 2" xfId="9462" xr:uid="{00000000-0005-0000-0000-000087230000}"/>
    <cellStyle name="Comma 8 3 3 5 2 3" xfId="9463" xr:uid="{00000000-0005-0000-0000-000088230000}"/>
    <cellStyle name="Comma 8 3 3 5 3" xfId="9464" xr:uid="{00000000-0005-0000-0000-000089230000}"/>
    <cellStyle name="Comma 8 3 3 5 3 2" xfId="9465" xr:uid="{00000000-0005-0000-0000-00008A230000}"/>
    <cellStyle name="Comma 8 3 3 5 3 2 2" xfId="9466" xr:uid="{00000000-0005-0000-0000-00008B230000}"/>
    <cellStyle name="Comma 8 3 3 5 3 3" xfId="9467" xr:uid="{00000000-0005-0000-0000-00008C230000}"/>
    <cellStyle name="Comma 8 3 3 5 4" xfId="9468" xr:uid="{00000000-0005-0000-0000-00008D230000}"/>
    <cellStyle name="Comma 8 3 3 5 4 2" xfId="9469" xr:uid="{00000000-0005-0000-0000-00008E230000}"/>
    <cellStyle name="Comma 8 3 3 5 5" xfId="9470" xr:uid="{00000000-0005-0000-0000-00008F230000}"/>
    <cellStyle name="Comma 8 3 3 5 5 2" xfId="9471" xr:uid="{00000000-0005-0000-0000-000090230000}"/>
    <cellStyle name="Comma 8 3 3 5 6" xfId="9472" xr:uid="{00000000-0005-0000-0000-000091230000}"/>
    <cellStyle name="Comma 8 3 3 6" xfId="9473" xr:uid="{00000000-0005-0000-0000-000092230000}"/>
    <cellStyle name="Comma 8 3 3 6 2" xfId="9474" xr:uid="{00000000-0005-0000-0000-000093230000}"/>
    <cellStyle name="Comma 8 3 3 6 2 2" xfId="9475" xr:uid="{00000000-0005-0000-0000-000094230000}"/>
    <cellStyle name="Comma 8 3 3 6 3" xfId="9476" xr:uid="{00000000-0005-0000-0000-000095230000}"/>
    <cellStyle name="Comma 8 3 3 7" xfId="9477" xr:uid="{00000000-0005-0000-0000-000096230000}"/>
    <cellStyle name="Comma 8 3 3 7 2" xfId="9478" xr:uid="{00000000-0005-0000-0000-000097230000}"/>
    <cellStyle name="Comma 8 3 3 7 2 2" xfId="9479" xr:uid="{00000000-0005-0000-0000-000098230000}"/>
    <cellStyle name="Comma 8 3 3 7 3" xfId="9480" xr:uid="{00000000-0005-0000-0000-000099230000}"/>
    <cellStyle name="Comma 8 3 3 8" xfId="9481" xr:uid="{00000000-0005-0000-0000-00009A230000}"/>
    <cellStyle name="Comma 8 3 3 8 2" xfId="9482" xr:uid="{00000000-0005-0000-0000-00009B230000}"/>
    <cellStyle name="Comma 8 3 3 9" xfId="9483" xr:uid="{00000000-0005-0000-0000-00009C230000}"/>
    <cellStyle name="Comma 8 3 3 9 2" xfId="9484" xr:uid="{00000000-0005-0000-0000-00009D230000}"/>
    <cellStyle name="Comma 8 3 4" xfId="9485" xr:uid="{00000000-0005-0000-0000-00009E230000}"/>
    <cellStyle name="Comma 8 3 4 2" xfId="9486" xr:uid="{00000000-0005-0000-0000-00009F230000}"/>
    <cellStyle name="Comma 8 3 4 2 2" xfId="9487" xr:uid="{00000000-0005-0000-0000-0000A0230000}"/>
    <cellStyle name="Comma 8 3 4 2 2 2" xfId="9488" xr:uid="{00000000-0005-0000-0000-0000A1230000}"/>
    <cellStyle name="Comma 8 3 4 2 2 2 2" xfId="9489" xr:uid="{00000000-0005-0000-0000-0000A2230000}"/>
    <cellStyle name="Comma 8 3 4 2 2 2 2 2" xfId="9490" xr:uid="{00000000-0005-0000-0000-0000A3230000}"/>
    <cellStyle name="Comma 8 3 4 2 2 2 3" xfId="9491" xr:uid="{00000000-0005-0000-0000-0000A4230000}"/>
    <cellStyle name="Comma 8 3 4 2 2 3" xfId="9492" xr:uid="{00000000-0005-0000-0000-0000A5230000}"/>
    <cellStyle name="Comma 8 3 4 2 2 3 2" xfId="9493" xr:uid="{00000000-0005-0000-0000-0000A6230000}"/>
    <cellStyle name="Comma 8 3 4 2 2 3 2 2" xfId="9494" xr:uid="{00000000-0005-0000-0000-0000A7230000}"/>
    <cellStyle name="Comma 8 3 4 2 2 3 3" xfId="9495" xr:uid="{00000000-0005-0000-0000-0000A8230000}"/>
    <cellStyle name="Comma 8 3 4 2 2 4" xfId="9496" xr:uid="{00000000-0005-0000-0000-0000A9230000}"/>
    <cellStyle name="Comma 8 3 4 2 2 4 2" xfId="9497" xr:uid="{00000000-0005-0000-0000-0000AA230000}"/>
    <cellStyle name="Comma 8 3 4 2 2 5" xfId="9498" xr:uid="{00000000-0005-0000-0000-0000AB230000}"/>
    <cellStyle name="Comma 8 3 4 2 2 5 2" xfId="9499" xr:uid="{00000000-0005-0000-0000-0000AC230000}"/>
    <cellStyle name="Comma 8 3 4 2 2 6" xfId="9500" xr:uid="{00000000-0005-0000-0000-0000AD230000}"/>
    <cellStyle name="Comma 8 3 4 2 3" xfId="9501" xr:uid="{00000000-0005-0000-0000-0000AE230000}"/>
    <cellStyle name="Comma 8 3 4 2 3 2" xfId="9502" xr:uid="{00000000-0005-0000-0000-0000AF230000}"/>
    <cellStyle name="Comma 8 3 4 2 3 2 2" xfId="9503" xr:uid="{00000000-0005-0000-0000-0000B0230000}"/>
    <cellStyle name="Comma 8 3 4 2 3 3" xfId="9504" xr:uid="{00000000-0005-0000-0000-0000B1230000}"/>
    <cellStyle name="Comma 8 3 4 2 4" xfId="9505" xr:uid="{00000000-0005-0000-0000-0000B2230000}"/>
    <cellStyle name="Comma 8 3 4 2 4 2" xfId="9506" xr:uid="{00000000-0005-0000-0000-0000B3230000}"/>
    <cellStyle name="Comma 8 3 4 2 4 2 2" xfId="9507" xr:uid="{00000000-0005-0000-0000-0000B4230000}"/>
    <cellStyle name="Comma 8 3 4 2 4 3" xfId="9508" xr:uid="{00000000-0005-0000-0000-0000B5230000}"/>
    <cellStyle name="Comma 8 3 4 2 5" xfId="9509" xr:uid="{00000000-0005-0000-0000-0000B6230000}"/>
    <cellStyle name="Comma 8 3 4 2 5 2" xfId="9510" xr:uid="{00000000-0005-0000-0000-0000B7230000}"/>
    <cellStyle name="Comma 8 3 4 2 6" xfId="9511" xr:uid="{00000000-0005-0000-0000-0000B8230000}"/>
    <cellStyle name="Comma 8 3 4 2 6 2" xfId="9512" xr:uid="{00000000-0005-0000-0000-0000B9230000}"/>
    <cellStyle name="Comma 8 3 4 2 7" xfId="9513" xr:uid="{00000000-0005-0000-0000-0000BA230000}"/>
    <cellStyle name="Comma 8 3 4 3" xfId="9514" xr:uid="{00000000-0005-0000-0000-0000BB230000}"/>
    <cellStyle name="Comma 8 3 4 3 2" xfId="9515" xr:uid="{00000000-0005-0000-0000-0000BC230000}"/>
    <cellStyle name="Comma 8 3 4 3 2 2" xfId="9516" xr:uid="{00000000-0005-0000-0000-0000BD230000}"/>
    <cellStyle name="Comma 8 3 4 3 2 2 2" xfId="9517" xr:uid="{00000000-0005-0000-0000-0000BE230000}"/>
    <cellStyle name="Comma 8 3 4 3 2 3" xfId="9518" xr:uid="{00000000-0005-0000-0000-0000BF230000}"/>
    <cellStyle name="Comma 8 3 4 3 3" xfId="9519" xr:uid="{00000000-0005-0000-0000-0000C0230000}"/>
    <cellStyle name="Comma 8 3 4 3 3 2" xfId="9520" xr:uid="{00000000-0005-0000-0000-0000C1230000}"/>
    <cellStyle name="Comma 8 3 4 3 3 2 2" xfId="9521" xr:uid="{00000000-0005-0000-0000-0000C2230000}"/>
    <cellStyle name="Comma 8 3 4 3 3 3" xfId="9522" xr:uid="{00000000-0005-0000-0000-0000C3230000}"/>
    <cellStyle name="Comma 8 3 4 3 4" xfId="9523" xr:uid="{00000000-0005-0000-0000-0000C4230000}"/>
    <cellStyle name="Comma 8 3 4 3 4 2" xfId="9524" xr:uid="{00000000-0005-0000-0000-0000C5230000}"/>
    <cellStyle name="Comma 8 3 4 3 5" xfId="9525" xr:uid="{00000000-0005-0000-0000-0000C6230000}"/>
    <cellStyle name="Comma 8 3 4 3 5 2" xfId="9526" xr:uid="{00000000-0005-0000-0000-0000C7230000}"/>
    <cellStyle name="Comma 8 3 4 3 6" xfId="9527" xr:uid="{00000000-0005-0000-0000-0000C8230000}"/>
    <cellStyle name="Comma 8 3 4 4" xfId="9528" xr:uid="{00000000-0005-0000-0000-0000C9230000}"/>
    <cellStyle name="Comma 8 3 4 4 2" xfId="9529" xr:uid="{00000000-0005-0000-0000-0000CA230000}"/>
    <cellStyle name="Comma 8 3 4 4 2 2" xfId="9530" xr:uid="{00000000-0005-0000-0000-0000CB230000}"/>
    <cellStyle name="Comma 8 3 4 4 3" xfId="9531" xr:uid="{00000000-0005-0000-0000-0000CC230000}"/>
    <cellStyle name="Comma 8 3 4 5" xfId="9532" xr:uid="{00000000-0005-0000-0000-0000CD230000}"/>
    <cellStyle name="Comma 8 3 4 5 2" xfId="9533" xr:uid="{00000000-0005-0000-0000-0000CE230000}"/>
    <cellStyle name="Comma 8 3 4 5 2 2" xfId="9534" xr:uid="{00000000-0005-0000-0000-0000CF230000}"/>
    <cellStyle name="Comma 8 3 4 5 3" xfId="9535" xr:uid="{00000000-0005-0000-0000-0000D0230000}"/>
    <cellStyle name="Comma 8 3 4 6" xfId="9536" xr:uid="{00000000-0005-0000-0000-0000D1230000}"/>
    <cellStyle name="Comma 8 3 4 6 2" xfId="9537" xr:uid="{00000000-0005-0000-0000-0000D2230000}"/>
    <cellStyle name="Comma 8 3 4 7" xfId="9538" xr:uid="{00000000-0005-0000-0000-0000D3230000}"/>
    <cellStyle name="Comma 8 3 4 7 2" xfId="9539" xr:uid="{00000000-0005-0000-0000-0000D4230000}"/>
    <cellStyle name="Comma 8 3 4 8" xfId="9540" xr:uid="{00000000-0005-0000-0000-0000D5230000}"/>
    <cellStyle name="Comma 8 3 5" xfId="9541" xr:uid="{00000000-0005-0000-0000-0000D6230000}"/>
    <cellStyle name="Comma 8 3 5 2" xfId="9542" xr:uid="{00000000-0005-0000-0000-0000D7230000}"/>
    <cellStyle name="Comma 8 3 5 2 2" xfId="9543" xr:uid="{00000000-0005-0000-0000-0000D8230000}"/>
    <cellStyle name="Comma 8 3 5 2 2 2" xfId="9544" xr:uid="{00000000-0005-0000-0000-0000D9230000}"/>
    <cellStyle name="Comma 8 3 5 2 2 2 2" xfId="9545" xr:uid="{00000000-0005-0000-0000-0000DA230000}"/>
    <cellStyle name="Comma 8 3 5 2 2 3" xfId="9546" xr:uid="{00000000-0005-0000-0000-0000DB230000}"/>
    <cellStyle name="Comma 8 3 5 2 3" xfId="9547" xr:uid="{00000000-0005-0000-0000-0000DC230000}"/>
    <cellStyle name="Comma 8 3 5 2 3 2" xfId="9548" xr:uid="{00000000-0005-0000-0000-0000DD230000}"/>
    <cellStyle name="Comma 8 3 5 2 3 2 2" xfId="9549" xr:uid="{00000000-0005-0000-0000-0000DE230000}"/>
    <cellStyle name="Comma 8 3 5 2 3 3" xfId="9550" xr:uid="{00000000-0005-0000-0000-0000DF230000}"/>
    <cellStyle name="Comma 8 3 5 2 4" xfId="9551" xr:uid="{00000000-0005-0000-0000-0000E0230000}"/>
    <cellStyle name="Comma 8 3 5 2 4 2" xfId="9552" xr:uid="{00000000-0005-0000-0000-0000E1230000}"/>
    <cellStyle name="Comma 8 3 5 2 5" xfId="9553" xr:uid="{00000000-0005-0000-0000-0000E2230000}"/>
    <cellStyle name="Comma 8 3 5 2 5 2" xfId="9554" xr:uid="{00000000-0005-0000-0000-0000E3230000}"/>
    <cellStyle name="Comma 8 3 5 2 6" xfId="9555" xr:uid="{00000000-0005-0000-0000-0000E4230000}"/>
    <cellStyle name="Comma 8 3 5 3" xfId="9556" xr:uid="{00000000-0005-0000-0000-0000E5230000}"/>
    <cellStyle name="Comma 8 3 5 3 2" xfId="9557" xr:uid="{00000000-0005-0000-0000-0000E6230000}"/>
    <cellStyle name="Comma 8 3 5 3 2 2" xfId="9558" xr:uid="{00000000-0005-0000-0000-0000E7230000}"/>
    <cellStyle name="Comma 8 3 5 3 3" xfId="9559" xr:uid="{00000000-0005-0000-0000-0000E8230000}"/>
    <cellStyle name="Comma 8 3 5 4" xfId="9560" xr:uid="{00000000-0005-0000-0000-0000E9230000}"/>
    <cellStyle name="Comma 8 3 5 4 2" xfId="9561" xr:uid="{00000000-0005-0000-0000-0000EA230000}"/>
    <cellStyle name="Comma 8 3 5 4 2 2" xfId="9562" xr:uid="{00000000-0005-0000-0000-0000EB230000}"/>
    <cellStyle name="Comma 8 3 5 4 3" xfId="9563" xr:uid="{00000000-0005-0000-0000-0000EC230000}"/>
    <cellStyle name="Comma 8 3 5 5" xfId="9564" xr:uid="{00000000-0005-0000-0000-0000ED230000}"/>
    <cellStyle name="Comma 8 3 5 5 2" xfId="9565" xr:uid="{00000000-0005-0000-0000-0000EE230000}"/>
    <cellStyle name="Comma 8 3 5 6" xfId="9566" xr:uid="{00000000-0005-0000-0000-0000EF230000}"/>
    <cellStyle name="Comma 8 3 5 6 2" xfId="9567" xr:uid="{00000000-0005-0000-0000-0000F0230000}"/>
    <cellStyle name="Comma 8 3 5 7" xfId="9568" xr:uid="{00000000-0005-0000-0000-0000F1230000}"/>
    <cellStyle name="Comma 8 3 6" xfId="9569" xr:uid="{00000000-0005-0000-0000-0000F2230000}"/>
    <cellStyle name="Comma 8 3 6 2" xfId="9570" xr:uid="{00000000-0005-0000-0000-0000F3230000}"/>
    <cellStyle name="Comma 8 3 6 2 2" xfId="9571" xr:uid="{00000000-0005-0000-0000-0000F4230000}"/>
    <cellStyle name="Comma 8 3 6 2 2 2" xfId="9572" xr:uid="{00000000-0005-0000-0000-0000F5230000}"/>
    <cellStyle name="Comma 8 3 6 2 2 2 2" xfId="9573" xr:uid="{00000000-0005-0000-0000-0000F6230000}"/>
    <cellStyle name="Comma 8 3 6 2 2 3" xfId="9574" xr:uid="{00000000-0005-0000-0000-0000F7230000}"/>
    <cellStyle name="Comma 8 3 6 2 3" xfId="9575" xr:uid="{00000000-0005-0000-0000-0000F8230000}"/>
    <cellStyle name="Comma 8 3 6 2 3 2" xfId="9576" xr:uid="{00000000-0005-0000-0000-0000F9230000}"/>
    <cellStyle name="Comma 8 3 6 2 3 2 2" xfId="9577" xr:uid="{00000000-0005-0000-0000-0000FA230000}"/>
    <cellStyle name="Comma 8 3 6 2 3 3" xfId="9578" xr:uid="{00000000-0005-0000-0000-0000FB230000}"/>
    <cellStyle name="Comma 8 3 6 2 4" xfId="9579" xr:uid="{00000000-0005-0000-0000-0000FC230000}"/>
    <cellStyle name="Comma 8 3 6 2 4 2" xfId="9580" xr:uid="{00000000-0005-0000-0000-0000FD230000}"/>
    <cellStyle name="Comma 8 3 6 2 5" xfId="9581" xr:uid="{00000000-0005-0000-0000-0000FE230000}"/>
    <cellStyle name="Comma 8 3 6 2 5 2" xfId="9582" xr:uid="{00000000-0005-0000-0000-0000FF230000}"/>
    <cellStyle name="Comma 8 3 6 2 6" xfId="9583" xr:uid="{00000000-0005-0000-0000-000000240000}"/>
    <cellStyle name="Comma 8 3 6 3" xfId="9584" xr:uid="{00000000-0005-0000-0000-000001240000}"/>
    <cellStyle name="Comma 8 3 6 3 2" xfId="9585" xr:uid="{00000000-0005-0000-0000-000002240000}"/>
    <cellStyle name="Comma 8 3 6 3 2 2" xfId="9586" xr:uid="{00000000-0005-0000-0000-000003240000}"/>
    <cellStyle name="Comma 8 3 6 3 3" xfId="9587" xr:uid="{00000000-0005-0000-0000-000004240000}"/>
    <cellStyle name="Comma 8 3 6 4" xfId="9588" xr:uid="{00000000-0005-0000-0000-000005240000}"/>
    <cellStyle name="Comma 8 3 6 4 2" xfId="9589" xr:uid="{00000000-0005-0000-0000-000006240000}"/>
    <cellStyle name="Comma 8 3 6 4 2 2" xfId="9590" xr:uid="{00000000-0005-0000-0000-000007240000}"/>
    <cellStyle name="Comma 8 3 6 4 3" xfId="9591" xr:uid="{00000000-0005-0000-0000-000008240000}"/>
    <cellStyle name="Comma 8 3 6 5" xfId="9592" xr:uid="{00000000-0005-0000-0000-000009240000}"/>
    <cellStyle name="Comma 8 3 6 5 2" xfId="9593" xr:uid="{00000000-0005-0000-0000-00000A240000}"/>
    <cellStyle name="Comma 8 3 6 6" xfId="9594" xr:uid="{00000000-0005-0000-0000-00000B240000}"/>
    <cellStyle name="Comma 8 3 6 6 2" xfId="9595" xr:uid="{00000000-0005-0000-0000-00000C240000}"/>
    <cellStyle name="Comma 8 3 6 7" xfId="9596" xr:uid="{00000000-0005-0000-0000-00000D240000}"/>
    <cellStyle name="Comma 8 3 7" xfId="9597" xr:uid="{00000000-0005-0000-0000-00000E240000}"/>
    <cellStyle name="Comma 8 3 7 2" xfId="9598" xr:uid="{00000000-0005-0000-0000-00000F240000}"/>
    <cellStyle name="Comma 8 3 7 2 2" xfId="9599" xr:uid="{00000000-0005-0000-0000-000010240000}"/>
    <cellStyle name="Comma 8 3 7 2 2 2" xfId="9600" xr:uid="{00000000-0005-0000-0000-000011240000}"/>
    <cellStyle name="Comma 8 3 7 2 3" xfId="9601" xr:uid="{00000000-0005-0000-0000-000012240000}"/>
    <cellStyle name="Comma 8 3 7 3" xfId="9602" xr:uid="{00000000-0005-0000-0000-000013240000}"/>
    <cellStyle name="Comma 8 3 7 3 2" xfId="9603" xr:uid="{00000000-0005-0000-0000-000014240000}"/>
    <cellStyle name="Comma 8 3 7 3 2 2" xfId="9604" xr:uid="{00000000-0005-0000-0000-000015240000}"/>
    <cellStyle name="Comma 8 3 7 3 3" xfId="9605" xr:uid="{00000000-0005-0000-0000-000016240000}"/>
    <cellStyle name="Comma 8 3 7 4" xfId="9606" xr:uid="{00000000-0005-0000-0000-000017240000}"/>
    <cellStyle name="Comma 8 3 7 4 2" xfId="9607" xr:uid="{00000000-0005-0000-0000-000018240000}"/>
    <cellStyle name="Comma 8 3 7 5" xfId="9608" xr:uid="{00000000-0005-0000-0000-000019240000}"/>
    <cellStyle name="Comma 8 3 7 5 2" xfId="9609" xr:uid="{00000000-0005-0000-0000-00001A240000}"/>
    <cellStyle name="Comma 8 3 7 6" xfId="9610" xr:uid="{00000000-0005-0000-0000-00001B240000}"/>
    <cellStyle name="Comma 8 3 8" xfId="9611" xr:uid="{00000000-0005-0000-0000-00001C240000}"/>
    <cellStyle name="Comma 8 3 8 2" xfId="9612" xr:uid="{00000000-0005-0000-0000-00001D240000}"/>
    <cellStyle name="Comma 8 3 8 2 2" xfId="9613" xr:uid="{00000000-0005-0000-0000-00001E240000}"/>
    <cellStyle name="Comma 8 3 8 3" xfId="9614" xr:uid="{00000000-0005-0000-0000-00001F240000}"/>
    <cellStyle name="Comma 8 3 9" xfId="9615" xr:uid="{00000000-0005-0000-0000-000020240000}"/>
    <cellStyle name="Comma 8 3 9 2" xfId="9616" xr:uid="{00000000-0005-0000-0000-000021240000}"/>
    <cellStyle name="Comma 8 3 9 2 2" xfId="9617" xr:uid="{00000000-0005-0000-0000-000022240000}"/>
    <cellStyle name="Comma 8 3 9 3" xfId="9618" xr:uid="{00000000-0005-0000-0000-000023240000}"/>
    <cellStyle name="Comma 8 4" xfId="9619" xr:uid="{00000000-0005-0000-0000-000024240000}"/>
    <cellStyle name="Comma 8 4 10" xfId="9620" xr:uid="{00000000-0005-0000-0000-000025240000}"/>
    <cellStyle name="Comma 8 4 10 2" xfId="9621" xr:uid="{00000000-0005-0000-0000-000026240000}"/>
    <cellStyle name="Comma 8 4 11" xfId="9622" xr:uid="{00000000-0005-0000-0000-000027240000}"/>
    <cellStyle name="Comma 8 4 2" xfId="9623" xr:uid="{00000000-0005-0000-0000-000028240000}"/>
    <cellStyle name="Comma 8 4 2 10" xfId="9624" xr:uid="{00000000-0005-0000-0000-000029240000}"/>
    <cellStyle name="Comma 8 4 2 2" xfId="9625" xr:uid="{00000000-0005-0000-0000-00002A240000}"/>
    <cellStyle name="Comma 8 4 2 2 2" xfId="9626" xr:uid="{00000000-0005-0000-0000-00002B240000}"/>
    <cellStyle name="Comma 8 4 2 2 2 2" xfId="9627" xr:uid="{00000000-0005-0000-0000-00002C240000}"/>
    <cellStyle name="Comma 8 4 2 2 2 2 2" xfId="9628" xr:uid="{00000000-0005-0000-0000-00002D240000}"/>
    <cellStyle name="Comma 8 4 2 2 2 2 2 2" xfId="9629" xr:uid="{00000000-0005-0000-0000-00002E240000}"/>
    <cellStyle name="Comma 8 4 2 2 2 2 2 2 2" xfId="9630" xr:uid="{00000000-0005-0000-0000-00002F240000}"/>
    <cellStyle name="Comma 8 4 2 2 2 2 2 3" xfId="9631" xr:uid="{00000000-0005-0000-0000-000030240000}"/>
    <cellStyle name="Comma 8 4 2 2 2 2 3" xfId="9632" xr:uid="{00000000-0005-0000-0000-000031240000}"/>
    <cellStyle name="Comma 8 4 2 2 2 2 3 2" xfId="9633" xr:uid="{00000000-0005-0000-0000-000032240000}"/>
    <cellStyle name="Comma 8 4 2 2 2 2 3 2 2" xfId="9634" xr:uid="{00000000-0005-0000-0000-000033240000}"/>
    <cellStyle name="Comma 8 4 2 2 2 2 3 3" xfId="9635" xr:uid="{00000000-0005-0000-0000-000034240000}"/>
    <cellStyle name="Comma 8 4 2 2 2 2 4" xfId="9636" xr:uid="{00000000-0005-0000-0000-000035240000}"/>
    <cellStyle name="Comma 8 4 2 2 2 2 4 2" xfId="9637" xr:uid="{00000000-0005-0000-0000-000036240000}"/>
    <cellStyle name="Comma 8 4 2 2 2 2 5" xfId="9638" xr:uid="{00000000-0005-0000-0000-000037240000}"/>
    <cellStyle name="Comma 8 4 2 2 2 2 5 2" xfId="9639" xr:uid="{00000000-0005-0000-0000-000038240000}"/>
    <cellStyle name="Comma 8 4 2 2 2 2 6" xfId="9640" xr:uid="{00000000-0005-0000-0000-000039240000}"/>
    <cellStyle name="Comma 8 4 2 2 2 3" xfId="9641" xr:uid="{00000000-0005-0000-0000-00003A240000}"/>
    <cellStyle name="Comma 8 4 2 2 2 3 2" xfId="9642" xr:uid="{00000000-0005-0000-0000-00003B240000}"/>
    <cellStyle name="Comma 8 4 2 2 2 3 2 2" xfId="9643" xr:uid="{00000000-0005-0000-0000-00003C240000}"/>
    <cellStyle name="Comma 8 4 2 2 2 3 3" xfId="9644" xr:uid="{00000000-0005-0000-0000-00003D240000}"/>
    <cellStyle name="Comma 8 4 2 2 2 4" xfId="9645" xr:uid="{00000000-0005-0000-0000-00003E240000}"/>
    <cellStyle name="Comma 8 4 2 2 2 4 2" xfId="9646" xr:uid="{00000000-0005-0000-0000-00003F240000}"/>
    <cellStyle name="Comma 8 4 2 2 2 4 2 2" xfId="9647" xr:uid="{00000000-0005-0000-0000-000040240000}"/>
    <cellStyle name="Comma 8 4 2 2 2 4 3" xfId="9648" xr:uid="{00000000-0005-0000-0000-000041240000}"/>
    <cellStyle name="Comma 8 4 2 2 2 5" xfId="9649" xr:uid="{00000000-0005-0000-0000-000042240000}"/>
    <cellStyle name="Comma 8 4 2 2 2 5 2" xfId="9650" xr:uid="{00000000-0005-0000-0000-000043240000}"/>
    <cellStyle name="Comma 8 4 2 2 2 6" xfId="9651" xr:uid="{00000000-0005-0000-0000-000044240000}"/>
    <cellStyle name="Comma 8 4 2 2 2 6 2" xfId="9652" xr:uid="{00000000-0005-0000-0000-000045240000}"/>
    <cellStyle name="Comma 8 4 2 2 2 7" xfId="9653" xr:uid="{00000000-0005-0000-0000-000046240000}"/>
    <cellStyle name="Comma 8 4 2 2 3" xfId="9654" xr:uid="{00000000-0005-0000-0000-000047240000}"/>
    <cellStyle name="Comma 8 4 2 2 3 2" xfId="9655" xr:uid="{00000000-0005-0000-0000-000048240000}"/>
    <cellStyle name="Comma 8 4 2 2 3 2 2" xfId="9656" xr:uid="{00000000-0005-0000-0000-000049240000}"/>
    <cellStyle name="Comma 8 4 2 2 3 2 2 2" xfId="9657" xr:uid="{00000000-0005-0000-0000-00004A240000}"/>
    <cellStyle name="Comma 8 4 2 2 3 2 3" xfId="9658" xr:uid="{00000000-0005-0000-0000-00004B240000}"/>
    <cellStyle name="Comma 8 4 2 2 3 3" xfId="9659" xr:uid="{00000000-0005-0000-0000-00004C240000}"/>
    <cellStyle name="Comma 8 4 2 2 3 3 2" xfId="9660" xr:uid="{00000000-0005-0000-0000-00004D240000}"/>
    <cellStyle name="Comma 8 4 2 2 3 3 2 2" xfId="9661" xr:uid="{00000000-0005-0000-0000-00004E240000}"/>
    <cellStyle name="Comma 8 4 2 2 3 3 3" xfId="9662" xr:uid="{00000000-0005-0000-0000-00004F240000}"/>
    <cellStyle name="Comma 8 4 2 2 3 4" xfId="9663" xr:uid="{00000000-0005-0000-0000-000050240000}"/>
    <cellStyle name="Comma 8 4 2 2 3 4 2" xfId="9664" xr:uid="{00000000-0005-0000-0000-000051240000}"/>
    <cellStyle name="Comma 8 4 2 2 3 5" xfId="9665" xr:uid="{00000000-0005-0000-0000-000052240000}"/>
    <cellStyle name="Comma 8 4 2 2 3 5 2" xfId="9666" xr:uid="{00000000-0005-0000-0000-000053240000}"/>
    <cellStyle name="Comma 8 4 2 2 3 6" xfId="9667" xr:uid="{00000000-0005-0000-0000-000054240000}"/>
    <cellStyle name="Comma 8 4 2 2 4" xfId="9668" xr:uid="{00000000-0005-0000-0000-000055240000}"/>
    <cellStyle name="Comma 8 4 2 2 4 2" xfId="9669" xr:uid="{00000000-0005-0000-0000-000056240000}"/>
    <cellStyle name="Comma 8 4 2 2 4 2 2" xfId="9670" xr:uid="{00000000-0005-0000-0000-000057240000}"/>
    <cellStyle name="Comma 8 4 2 2 4 3" xfId="9671" xr:uid="{00000000-0005-0000-0000-000058240000}"/>
    <cellStyle name="Comma 8 4 2 2 5" xfId="9672" xr:uid="{00000000-0005-0000-0000-000059240000}"/>
    <cellStyle name="Comma 8 4 2 2 5 2" xfId="9673" xr:uid="{00000000-0005-0000-0000-00005A240000}"/>
    <cellStyle name="Comma 8 4 2 2 5 2 2" xfId="9674" xr:uid="{00000000-0005-0000-0000-00005B240000}"/>
    <cellStyle name="Comma 8 4 2 2 5 3" xfId="9675" xr:uid="{00000000-0005-0000-0000-00005C240000}"/>
    <cellStyle name="Comma 8 4 2 2 6" xfId="9676" xr:uid="{00000000-0005-0000-0000-00005D240000}"/>
    <cellStyle name="Comma 8 4 2 2 6 2" xfId="9677" xr:uid="{00000000-0005-0000-0000-00005E240000}"/>
    <cellStyle name="Comma 8 4 2 2 7" xfId="9678" xr:uid="{00000000-0005-0000-0000-00005F240000}"/>
    <cellStyle name="Comma 8 4 2 2 7 2" xfId="9679" xr:uid="{00000000-0005-0000-0000-000060240000}"/>
    <cellStyle name="Comma 8 4 2 2 8" xfId="9680" xr:uid="{00000000-0005-0000-0000-000061240000}"/>
    <cellStyle name="Comma 8 4 2 3" xfId="9681" xr:uid="{00000000-0005-0000-0000-000062240000}"/>
    <cellStyle name="Comma 8 4 2 3 2" xfId="9682" xr:uid="{00000000-0005-0000-0000-000063240000}"/>
    <cellStyle name="Comma 8 4 2 3 2 2" xfId="9683" xr:uid="{00000000-0005-0000-0000-000064240000}"/>
    <cellStyle name="Comma 8 4 2 3 2 2 2" xfId="9684" xr:uid="{00000000-0005-0000-0000-000065240000}"/>
    <cellStyle name="Comma 8 4 2 3 2 2 2 2" xfId="9685" xr:uid="{00000000-0005-0000-0000-000066240000}"/>
    <cellStyle name="Comma 8 4 2 3 2 2 3" xfId="9686" xr:uid="{00000000-0005-0000-0000-000067240000}"/>
    <cellStyle name="Comma 8 4 2 3 2 3" xfId="9687" xr:uid="{00000000-0005-0000-0000-000068240000}"/>
    <cellStyle name="Comma 8 4 2 3 2 3 2" xfId="9688" xr:uid="{00000000-0005-0000-0000-000069240000}"/>
    <cellStyle name="Comma 8 4 2 3 2 3 2 2" xfId="9689" xr:uid="{00000000-0005-0000-0000-00006A240000}"/>
    <cellStyle name="Comma 8 4 2 3 2 3 3" xfId="9690" xr:uid="{00000000-0005-0000-0000-00006B240000}"/>
    <cellStyle name="Comma 8 4 2 3 2 4" xfId="9691" xr:uid="{00000000-0005-0000-0000-00006C240000}"/>
    <cellStyle name="Comma 8 4 2 3 2 4 2" xfId="9692" xr:uid="{00000000-0005-0000-0000-00006D240000}"/>
    <cellStyle name="Comma 8 4 2 3 2 5" xfId="9693" xr:uid="{00000000-0005-0000-0000-00006E240000}"/>
    <cellStyle name="Comma 8 4 2 3 2 5 2" xfId="9694" xr:uid="{00000000-0005-0000-0000-00006F240000}"/>
    <cellStyle name="Comma 8 4 2 3 2 6" xfId="9695" xr:uid="{00000000-0005-0000-0000-000070240000}"/>
    <cellStyle name="Comma 8 4 2 3 3" xfId="9696" xr:uid="{00000000-0005-0000-0000-000071240000}"/>
    <cellStyle name="Comma 8 4 2 3 3 2" xfId="9697" xr:uid="{00000000-0005-0000-0000-000072240000}"/>
    <cellStyle name="Comma 8 4 2 3 3 2 2" xfId="9698" xr:uid="{00000000-0005-0000-0000-000073240000}"/>
    <cellStyle name="Comma 8 4 2 3 3 3" xfId="9699" xr:uid="{00000000-0005-0000-0000-000074240000}"/>
    <cellStyle name="Comma 8 4 2 3 4" xfId="9700" xr:uid="{00000000-0005-0000-0000-000075240000}"/>
    <cellStyle name="Comma 8 4 2 3 4 2" xfId="9701" xr:uid="{00000000-0005-0000-0000-000076240000}"/>
    <cellStyle name="Comma 8 4 2 3 4 2 2" xfId="9702" xr:uid="{00000000-0005-0000-0000-000077240000}"/>
    <cellStyle name="Comma 8 4 2 3 4 3" xfId="9703" xr:uid="{00000000-0005-0000-0000-000078240000}"/>
    <cellStyle name="Comma 8 4 2 3 5" xfId="9704" xr:uid="{00000000-0005-0000-0000-000079240000}"/>
    <cellStyle name="Comma 8 4 2 3 5 2" xfId="9705" xr:uid="{00000000-0005-0000-0000-00007A240000}"/>
    <cellStyle name="Comma 8 4 2 3 6" xfId="9706" xr:uid="{00000000-0005-0000-0000-00007B240000}"/>
    <cellStyle name="Comma 8 4 2 3 6 2" xfId="9707" xr:uid="{00000000-0005-0000-0000-00007C240000}"/>
    <cellStyle name="Comma 8 4 2 3 7" xfId="9708" xr:uid="{00000000-0005-0000-0000-00007D240000}"/>
    <cellStyle name="Comma 8 4 2 4" xfId="9709" xr:uid="{00000000-0005-0000-0000-00007E240000}"/>
    <cellStyle name="Comma 8 4 2 4 2" xfId="9710" xr:uid="{00000000-0005-0000-0000-00007F240000}"/>
    <cellStyle name="Comma 8 4 2 4 2 2" xfId="9711" xr:uid="{00000000-0005-0000-0000-000080240000}"/>
    <cellStyle name="Comma 8 4 2 4 2 2 2" xfId="9712" xr:uid="{00000000-0005-0000-0000-000081240000}"/>
    <cellStyle name="Comma 8 4 2 4 2 2 2 2" xfId="9713" xr:uid="{00000000-0005-0000-0000-000082240000}"/>
    <cellStyle name="Comma 8 4 2 4 2 2 3" xfId="9714" xr:uid="{00000000-0005-0000-0000-000083240000}"/>
    <cellStyle name="Comma 8 4 2 4 2 3" xfId="9715" xr:uid="{00000000-0005-0000-0000-000084240000}"/>
    <cellStyle name="Comma 8 4 2 4 2 3 2" xfId="9716" xr:uid="{00000000-0005-0000-0000-000085240000}"/>
    <cellStyle name="Comma 8 4 2 4 2 3 2 2" xfId="9717" xr:uid="{00000000-0005-0000-0000-000086240000}"/>
    <cellStyle name="Comma 8 4 2 4 2 3 3" xfId="9718" xr:uid="{00000000-0005-0000-0000-000087240000}"/>
    <cellStyle name="Comma 8 4 2 4 2 4" xfId="9719" xr:uid="{00000000-0005-0000-0000-000088240000}"/>
    <cellStyle name="Comma 8 4 2 4 2 4 2" xfId="9720" xr:uid="{00000000-0005-0000-0000-000089240000}"/>
    <cellStyle name="Comma 8 4 2 4 2 5" xfId="9721" xr:uid="{00000000-0005-0000-0000-00008A240000}"/>
    <cellStyle name="Comma 8 4 2 4 2 5 2" xfId="9722" xr:uid="{00000000-0005-0000-0000-00008B240000}"/>
    <cellStyle name="Comma 8 4 2 4 2 6" xfId="9723" xr:uid="{00000000-0005-0000-0000-00008C240000}"/>
    <cellStyle name="Comma 8 4 2 4 3" xfId="9724" xr:uid="{00000000-0005-0000-0000-00008D240000}"/>
    <cellStyle name="Comma 8 4 2 4 3 2" xfId="9725" xr:uid="{00000000-0005-0000-0000-00008E240000}"/>
    <cellStyle name="Comma 8 4 2 4 3 2 2" xfId="9726" xr:uid="{00000000-0005-0000-0000-00008F240000}"/>
    <cellStyle name="Comma 8 4 2 4 3 3" xfId="9727" xr:uid="{00000000-0005-0000-0000-000090240000}"/>
    <cellStyle name="Comma 8 4 2 4 4" xfId="9728" xr:uid="{00000000-0005-0000-0000-000091240000}"/>
    <cellStyle name="Comma 8 4 2 4 4 2" xfId="9729" xr:uid="{00000000-0005-0000-0000-000092240000}"/>
    <cellStyle name="Comma 8 4 2 4 4 2 2" xfId="9730" xr:uid="{00000000-0005-0000-0000-000093240000}"/>
    <cellStyle name="Comma 8 4 2 4 4 3" xfId="9731" xr:uid="{00000000-0005-0000-0000-000094240000}"/>
    <cellStyle name="Comma 8 4 2 4 5" xfId="9732" xr:uid="{00000000-0005-0000-0000-000095240000}"/>
    <cellStyle name="Comma 8 4 2 4 5 2" xfId="9733" xr:uid="{00000000-0005-0000-0000-000096240000}"/>
    <cellStyle name="Comma 8 4 2 4 6" xfId="9734" xr:uid="{00000000-0005-0000-0000-000097240000}"/>
    <cellStyle name="Comma 8 4 2 4 6 2" xfId="9735" xr:uid="{00000000-0005-0000-0000-000098240000}"/>
    <cellStyle name="Comma 8 4 2 4 7" xfId="9736" xr:uid="{00000000-0005-0000-0000-000099240000}"/>
    <cellStyle name="Comma 8 4 2 5" xfId="9737" xr:uid="{00000000-0005-0000-0000-00009A240000}"/>
    <cellStyle name="Comma 8 4 2 5 2" xfId="9738" xr:uid="{00000000-0005-0000-0000-00009B240000}"/>
    <cellStyle name="Comma 8 4 2 5 2 2" xfId="9739" xr:uid="{00000000-0005-0000-0000-00009C240000}"/>
    <cellStyle name="Comma 8 4 2 5 2 2 2" xfId="9740" xr:uid="{00000000-0005-0000-0000-00009D240000}"/>
    <cellStyle name="Comma 8 4 2 5 2 3" xfId="9741" xr:uid="{00000000-0005-0000-0000-00009E240000}"/>
    <cellStyle name="Comma 8 4 2 5 3" xfId="9742" xr:uid="{00000000-0005-0000-0000-00009F240000}"/>
    <cellStyle name="Comma 8 4 2 5 3 2" xfId="9743" xr:uid="{00000000-0005-0000-0000-0000A0240000}"/>
    <cellStyle name="Comma 8 4 2 5 3 2 2" xfId="9744" xr:uid="{00000000-0005-0000-0000-0000A1240000}"/>
    <cellStyle name="Comma 8 4 2 5 3 3" xfId="9745" xr:uid="{00000000-0005-0000-0000-0000A2240000}"/>
    <cellStyle name="Comma 8 4 2 5 4" xfId="9746" xr:uid="{00000000-0005-0000-0000-0000A3240000}"/>
    <cellStyle name="Comma 8 4 2 5 4 2" xfId="9747" xr:uid="{00000000-0005-0000-0000-0000A4240000}"/>
    <cellStyle name="Comma 8 4 2 5 5" xfId="9748" xr:uid="{00000000-0005-0000-0000-0000A5240000}"/>
    <cellStyle name="Comma 8 4 2 5 5 2" xfId="9749" xr:uid="{00000000-0005-0000-0000-0000A6240000}"/>
    <cellStyle name="Comma 8 4 2 5 6" xfId="9750" xr:uid="{00000000-0005-0000-0000-0000A7240000}"/>
    <cellStyle name="Comma 8 4 2 6" xfId="9751" xr:uid="{00000000-0005-0000-0000-0000A8240000}"/>
    <cellStyle name="Comma 8 4 2 6 2" xfId="9752" xr:uid="{00000000-0005-0000-0000-0000A9240000}"/>
    <cellStyle name="Comma 8 4 2 6 2 2" xfId="9753" xr:uid="{00000000-0005-0000-0000-0000AA240000}"/>
    <cellStyle name="Comma 8 4 2 6 3" xfId="9754" xr:uid="{00000000-0005-0000-0000-0000AB240000}"/>
    <cellStyle name="Comma 8 4 2 7" xfId="9755" xr:uid="{00000000-0005-0000-0000-0000AC240000}"/>
    <cellStyle name="Comma 8 4 2 7 2" xfId="9756" xr:uid="{00000000-0005-0000-0000-0000AD240000}"/>
    <cellStyle name="Comma 8 4 2 7 2 2" xfId="9757" xr:uid="{00000000-0005-0000-0000-0000AE240000}"/>
    <cellStyle name="Comma 8 4 2 7 3" xfId="9758" xr:uid="{00000000-0005-0000-0000-0000AF240000}"/>
    <cellStyle name="Comma 8 4 2 8" xfId="9759" xr:uid="{00000000-0005-0000-0000-0000B0240000}"/>
    <cellStyle name="Comma 8 4 2 8 2" xfId="9760" xr:uid="{00000000-0005-0000-0000-0000B1240000}"/>
    <cellStyle name="Comma 8 4 2 9" xfId="9761" xr:uid="{00000000-0005-0000-0000-0000B2240000}"/>
    <cellStyle name="Comma 8 4 2 9 2" xfId="9762" xr:uid="{00000000-0005-0000-0000-0000B3240000}"/>
    <cellStyle name="Comma 8 4 3" xfId="9763" xr:uid="{00000000-0005-0000-0000-0000B4240000}"/>
    <cellStyle name="Comma 8 4 3 2" xfId="9764" xr:uid="{00000000-0005-0000-0000-0000B5240000}"/>
    <cellStyle name="Comma 8 4 3 2 2" xfId="9765" xr:uid="{00000000-0005-0000-0000-0000B6240000}"/>
    <cellStyle name="Comma 8 4 3 2 2 2" xfId="9766" xr:uid="{00000000-0005-0000-0000-0000B7240000}"/>
    <cellStyle name="Comma 8 4 3 2 2 2 2" xfId="9767" xr:uid="{00000000-0005-0000-0000-0000B8240000}"/>
    <cellStyle name="Comma 8 4 3 2 2 2 2 2" xfId="9768" xr:uid="{00000000-0005-0000-0000-0000B9240000}"/>
    <cellStyle name="Comma 8 4 3 2 2 2 3" xfId="9769" xr:uid="{00000000-0005-0000-0000-0000BA240000}"/>
    <cellStyle name="Comma 8 4 3 2 2 3" xfId="9770" xr:uid="{00000000-0005-0000-0000-0000BB240000}"/>
    <cellStyle name="Comma 8 4 3 2 2 3 2" xfId="9771" xr:uid="{00000000-0005-0000-0000-0000BC240000}"/>
    <cellStyle name="Comma 8 4 3 2 2 3 2 2" xfId="9772" xr:uid="{00000000-0005-0000-0000-0000BD240000}"/>
    <cellStyle name="Comma 8 4 3 2 2 3 3" xfId="9773" xr:uid="{00000000-0005-0000-0000-0000BE240000}"/>
    <cellStyle name="Comma 8 4 3 2 2 4" xfId="9774" xr:uid="{00000000-0005-0000-0000-0000BF240000}"/>
    <cellStyle name="Comma 8 4 3 2 2 4 2" xfId="9775" xr:uid="{00000000-0005-0000-0000-0000C0240000}"/>
    <cellStyle name="Comma 8 4 3 2 2 5" xfId="9776" xr:uid="{00000000-0005-0000-0000-0000C1240000}"/>
    <cellStyle name="Comma 8 4 3 2 2 5 2" xfId="9777" xr:uid="{00000000-0005-0000-0000-0000C2240000}"/>
    <cellStyle name="Comma 8 4 3 2 2 6" xfId="9778" xr:uid="{00000000-0005-0000-0000-0000C3240000}"/>
    <cellStyle name="Comma 8 4 3 2 3" xfId="9779" xr:uid="{00000000-0005-0000-0000-0000C4240000}"/>
    <cellStyle name="Comma 8 4 3 2 3 2" xfId="9780" xr:uid="{00000000-0005-0000-0000-0000C5240000}"/>
    <cellStyle name="Comma 8 4 3 2 3 2 2" xfId="9781" xr:uid="{00000000-0005-0000-0000-0000C6240000}"/>
    <cellStyle name="Comma 8 4 3 2 3 3" xfId="9782" xr:uid="{00000000-0005-0000-0000-0000C7240000}"/>
    <cellStyle name="Comma 8 4 3 2 4" xfId="9783" xr:uid="{00000000-0005-0000-0000-0000C8240000}"/>
    <cellStyle name="Comma 8 4 3 2 4 2" xfId="9784" xr:uid="{00000000-0005-0000-0000-0000C9240000}"/>
    <cellStyle name="Comma 8 4 3 2 4 2 2" xfId="9785" xr:uid="{00000000-0005-0000-0000-0000CA240000}"/>
    <cellStyle name="Comma 8 4 3 2 4 3" xfId="9786" xr:uid="{00000000-0005-0000-0000-0000CB240000}"/>
    <cellStyle name="Comma 8 4 3 2 5" xfId="9787" xr:uid="{00000000-0005-0000-0000-0000CC240000}"/>
    <cellStyle name="Comma 8 4 3 2 5 2" xfId="9788" xr:uid="{00000000-0005-0000-0000-0000CD240000}"/>
    <cellStyle name="Comma 8 4 3 2 6" xfId="9789" xr:uid="{00000000-0005-0000-0000-0000CE240000}"/>
    <cellStyle name="Comma 8 4 3 2 6 2" xfId="9790" xr:uid="{00000000-0005-0000-0000-0000CF240000}"/>
    <cellStyle name="Comma 8 4 3 2 7" xfId="9791" xr:uid="{00000000-0005-0000-0000-0000D0240000}"/>
    <cellStyle name="Comma 8 4 3 3" xfId="9792" xr:uid="{00000000-0005-0000-0000-0000D1240000}"/>
    <cellStyle name="Comma 8 4 3 3 2" xfId="9793" xr:uid="{00000000-0005-0000-0000-0000D2240000}"/>
    <cellStyle name="Comma 8 4 3 3 2 2" xfId="9794" xr:uid="{00000000-0005-0000-0000-0000D3240000}"/>
    <cellStyle name="Comma 8 4 3 3 2 2 2" xfId="9795" xr:uid="{00000000-0005-0000-0000-0000D4240000}"/>
    <cellStyle name="Comma 8 4 3 3 2 3" xfId="9796" xr:uid="{00000000-0005-0000-0000-0000D5240000}"/>
    <cellStyle name="Comma 8 4 3 3 3" xfId="9797" xr:uid="{00000000-0005-0000-0000-0000D6240000}"/>
    <cellStyle name="Comma 8 4 3 3 3 2" xfId="9798" xr:uid="{00000000-0005-0000-0000-0000D7240000}"/>
    <cellStyle name="Comma 8 4 3 3 3 2 2" xfId="9799" xr:uid="{00000000-0005-0000-0000-0000D8240000}"/>
    <cellStyle name="Comma 8 4 3 3 3 3" xfId="9800" xr:uid="{00000000-0005-0000-0000-0000D9240000}"/>
    <cellStyle name="Comma 8 4 3 3 4" xfId="9801" xr:uid="{00000000-0005-0000-0000-0000DA240000}"/>
    <cellStyle name="Comma 8 4 3 3 4 2" xfId="9802" xr:uid="{00000000-0005-0000-0000-0000DB240000}"/>
    <cellStyle name="Comma 8 4 3 3 5" xfId="9803" xr:uid="{00000000-0005-0000-0000-0000DC240000}"/>
    <cellStyle name="Comma 8 4 3 3 5 2" xfId="9804" xr:uid="{00000000-0005-0000-0000-0000DD240000}"/>
    <cellStyle name="Comma 8 4 3 3 6" xfId="9805" xr:uid="{00000000-0005-0000-0000-0000DE240000}"/>
    <cellStyle name="Comma 8 4 3 4" xfId="9806" xr:uid="{00000000-0005-0000-0000-0000DF240000}"/>
    <cellStyle name="Comma 8 4 3 4 2" xfId="9807" xr:uid="{00000000-0005-0000-0000-0000E0240000}"/>
    <cellStyle name="Comma 8 4 3 4 2 2" xfId="9808" xr:uid="{00000000-0005-0000-0000-0000E1240000}"/>
    <cellStyle name="Comma 8 4 3 4 3" xfId="9809" xr:uid="{00000000-0005-0000-0000-0000E2240000}"/>
    <cellStyle name="Comma 8 4 3 5" xfId="9810" xr:uid="{00000000-0005-0000-0000-0000E3240000}"/>
    <cellStyle name="Comma 8 4 3 5 2" xfId="9811" xr:uid="{00000000-0005-0000-0000-0000E4240000}"/>
    <cellStyle name="Comma 8 4 3 5 2 2" xfId="9812" xr:uid="{00000000-0005-0000-0000-0000E5240000}"/>
    <cellStyle name="Comma 8 4 3 5 3" xfId="9813" xr:uid="{00000000-0005-0000-0000-0000E6240000}"/>
    <cellStyle name="Comma 8 4 3 6" xfId="9814" xr:uid="{00000000-0005-0000-0000-0000E7240000}"/>
    <cellStyle name="Comma 8 4 3 6 2" xfId="9815" xr:uid="{00000000-0005-0000-0000-0000E8240000}"/>
    <cellStyle name="Comma 8 4 3 7" xfId="9816" xr:uid="{00000000-0005-0000-0000-0000E9240000}"/>
    <cellStyle name="Comma 8 4 3 7 2" xfId="9817" xr:uid="{00000000-0005-0000-0000-0000EA240000}"/>
    <cellStyle name="Comma 8 4 3 8" xfId="9818" xr:uid="{00000000-0005-0000-0000-0000EB240000}"/>
    <cellStyle name="Comma 8 4 4" xfId="9819" xr:uid="{00000000-0005-0000-0000-0000EC240000}"/>
    <cellStyle name="Comma 8 4 4 2" xfId="9820" xr:uid="{00000000-0005-0000-0000-0000ED240000}"/>
    <cellStyle name="Comma 8 4 4 2 2" xfId="9821" xr:uid="{00000000-0005-0000-0000-0000EE240000}"/>
    <cellStyle name="Comma 8 4 4 2 2 2" xfId="9822" xr:uid="{00000000-0005-0000-0000-0000EF240000}"/>
    <cellStyle name="Comma 8 4 4 2 2 2 2" xfId="9823" xr:uid="{00000000-0005-0000-0000-0000F0240000}"/>
    <cellStyle name="Comma 8 4 4 2 2 3" xfId="9824" xr:uid="{00000000-0005-0000-0000-0000F1240000}"/>
    <cellStyle name="Comma 8 4 4 2 3" xfId="9825" xr:uid="{00000000-0005-0000-0000-0000F2240000}"/>
    <cellStyle name="Comma 8 4 4 2 3 2" xfId="9826" xr:uid="{00000000-0005-0000-0000-0000F3240000}"/>
    <cellStyle name="Comma 8 4 4 2 3 2 2" xfId="9827" xr:uid="{00000000-0005-0000-0000-0000F4240000}"/>
    <cellStyle name="Comma 8 4 4 2 3 3" xfId="9828" xr:uid="{00000000-0005-0000-0000-0000F5240000}"/>
    <cellStyle name="Comma 8 4 4 2 4" xfId="9829" xr:uid="{00000000-0005-0000-0000-0000F6240000}"/>
    <cellStyle name="Comma 8 4 4 2 4 2" xfId="9830" xr:uid="{00000000-0005-0000-0000-0000F7240000}"/>
    <cellStyle name="Comma 8 4 4 2 5" xfId="9831" xr:uid="{00000000-0005-0000-0000-0000F8240000}"/>
    <cellStyle name="Comma 8 4 4 2 5 2" xfId="9832" xr:uid="{00000000-0005-0000-0000-0000F9240000}"/>
    <cellStyle name="Comma 8 4 4 2 6" xfId="9833" xr:uid="{00000000-0005-0000-0000-0000FA240000}"/>
    <cellStyle name="Comma 8 4 4 3" xfId="9834" xr:uid="{00000000-0005-0000-0000-0000FB240000}"/>
    <cellStyle name="Comma 8 4 4 3 2" xfId="9835" xr:uid="{00000000-0005-0000-0000-0000FC240000}"/>
    <cellStyle name="Comma 8 4 4 3 2 2" xfId="9836" xr:uid="{00000000-0005-0000-0000-0000FD240000}"/>
    <cellStyle name="Comma 8 4 4 3 3" xfId="9837" xr:uid="{00000000-0005-0000-0000-0000FE240000}"/>
    <cellStyle name="Comma 8 4 4 4" xfId="9838" xr:uid="{00000000-0005-0000-0000-0000FF240000}"/>
    <cellStyle name="Comma 8 4 4 4 2" xfId="9839" xr:uid="{00000000-0005-0000-0000-000000250000}"/>
    <cellStyle name="Comma 8 4 4 4 2 2" xfId="9840" xr:uid="{00000000-0005-0000-0000-000001250000}"/>
    <cellStyle name="Comma 8 4 4 4 3" xfId="9841" xr:uid="{00000000-0005-0000-0000-000002250000}"/>
    <cellStyle name="Comma 8 4 4 5" xfId="9842" xr:uid="{00000000-0005-0000-0000-000003250000}"/>
    <cellStyle name="Comma 8 4 4 5 2" xfId="9843" xr:uid="{00000000-0005-0000-0000-000004250000}"/>
    <cellStyle name="Comma 8 4 4 6" xfId="9844" xr:uid="{00000000-0005-0000-0000-000005250000}"/>
    <cellStyle name="Comma 8 4 4 6 2" xfId="9845" xr:uid="{00000000-0005-0000-0000-000006250000}"/>
    <cellStyle name="Comma 8 4 4 7" xfId="9846" xr:uid="{00000000-0005-0000-0000-000007250000}"/>
    <cellStyle name="Comma 8 4 5" xfId="9847" xr:uid="{00000000-0005-0000-0000-000008250000}"/>
    <cellStyle name="Comma 8 4 5 2" xfId="9848" xr:uid="{00000000-0005-0000-0000-000009250000}"/>
    <cellStyle name="Comma 8 4 5 2 2" xfId="9849" xr:uid="{00000000-0005-0000-0000-00000A250000}"/>
    <cellStyle name="Comma 8 4 5 2 2 2" xfId="9850" xr:uid="{00000000-0005-0000-0000-00000B250000}"/>
    <cellStyle name="Comma 8 4 5 2 2 2 2" xfId="9851" xr:uid="{00000000-0005-0000-0000-00000C250000}"/>
    <cellStyle name="Comma 8 4 5 2 2 3" xfId="9852" xr:uid="{00000000-0005-0000-0000-00000D250000}"/>
    <cellStyle name="Comma 8 4 5 2 3" xfId="9853" xr:uid="{00000000-0005-0000-0000-00000E250000}"/>
    <cellStyle name="Comma 8 4 5 2 3 2" xfId="9854" xr:uid="{00000000-0005-0000-0000-00000F250000}"/>
    <cellStyle name="Comma 8 4 5 2 3 2 2" xfId="9855" xr:uid="{00000000-0005-0000-0000-000010250000}"/>
    <cellStyle name="Comma 8 4 5 2 3 3" xfId="9856" xr:uid="{00000000-0005-0000-0000-000011250000}"/>
    <cellStyle name="Comma 8 4 5 2 4" xfId="9857" xr:uid="{00000000-0005-0000-0000-000012250000}"/>
    <cellStyle name="Comma 8 4 5 2 4 2" xfId="9858" xr:uid="{00000000-0005-0000-0000-000013250000}"/>
    <cellStyle name="Comma 8 4 5 2 5" xfId="9859" xr:uid="{00000000-0005-0000-0000-000014250000}"/>
    <cellStyle name="Comma 8 4 5 2 5 2" xfId="9860" xr:uid="{00000000-0005-0000-0000-000015250000}"/>
    <cellStyle name="Comma 8 4 5 2 6" xfId="9861" xr:uid="{00000000-0005-0000-0000-000016250000}"/>
    <cellStyle name="Comma 8 4 5 3" xfId="9862" xr:uid="{00000000-0005-0000-0000-000017250000}"/>
    <cellStyle name="Comma 8 4 5 3 2" xfId="9863" xr:uid="{00000000-0005-0000-0000-000018250000}"/>
    <cellStyle name="Comma 8 4 5 3 2 2" xfId="9864" xr:uid="{00000000-0005-0000-0000-000019250000}"/>
    <cellStyle name="Comma 8 4 5 3 3" xfId="9865" xr:uid="{00000000-0005-0000-0000-00001A250000}"/>
    <cellStyle name="Comma 8 4 5 4" xfId="9866" xr:uid="{00000000-0005-0000-0000-00001B250000}"/>
    <cellStyle name="Comma 8 4 5 4 2" xfId="9867" xr:uid="{00000000-0005-0000-0000-00001C250000}"/>
    <cellStyle name="Comma 8 4 5 4 2 2" xfId="9868" xr:uid="{00000000-0005-0000-0000-00001D250000}"/>
    <cellStyle name="Comma 8 4 5 4 3" xfId="9869" xr:uid="{00000000-0005-0000-0000-00001E250000}"/>
    <cellStyle name="Comma 8 4 5 5" xfId="9870" xr:uid="{00000000-0005-0000-0000-00001F250000}"/>
    <cellStyle name="Comma 8 4 5 5 2" xfId="9871" xr:uid="{00000000-0005-0000-0000-000020250000}"/>
    <cellStyle name="Comma 8 4 5 6" xfId="9872" xr:uid="{00000000-0005-0000-0000-000021250000}"/>
    <cellStyle name="Comma 8 4 5 6 2" xfId="9873" xr:uid="{00000000-0005-0000-0000-000022250000}"/>
    <cellStyle name="Comma 8 4 5 7" xfId="9874" xr:uid="{00000000-0005-0000-0000-000023250000}"/>
    <cellStyle name="Comma 8 4 6" xfId="9875" xr:uid="{00000000-0005-0000-0000-000024250000}"/>
    <cellStyle name="Comma 8 4 6 2" xfId="9876" xr:uid="{00000000-0005-0000-0000-000025250000}"/>
    <cellStyle name="Comma 8 4 6 2 2" xfId="9877" xr:uid="{00000000-0005-0000-0000-000026250000}"/>
    <cellStyle name="Comma 8 4 6 2 2 2" xfId="9878" xr:uid="{00000000-0005-0000-0000-000027250000}"/>
    <cellStyle name="Comma 8 4 6 2 3" xfId="9879" xr:uid="{00000000-0005-0000-0000-000028250000}"/>
    <cellStyle name="Comma 8 4 6 3" xfId="9880" xr:uid="{00000000-0005-0000-0000-000029250000}"/>
    <cellStyle name="Comma 8 4 6 3 2" xfId="9881" xr:uid="{00000000-0005-0000-0000-00002A250000}"/>
    <cellStyle name="Comma 8 4 6 3 2 2" xfId="9882" xr:uid="{00000000-0005-0000-0000-00002B250000}"/>
    <cellStyle name="Comma 8 4 6 3 3" xfId="9883" xr:uid="{00000000-0005-0000-0000-00002C250000}"/>
    <cellStyle name="Comma 8 4 6 4" xfId="9884" xr:uid="{00000000-0005-0000-0000-00002D250000}"/>
    <cellStyle name="Comma 8 4 6 4 2" xfId="9885" xr:uid="{00000000-0005-0000-0000-00002E250000}"/>
    <cellStyle name="Comma 8 4 6 5" xfId="9886" xr:uid="{00000000-0005-0000-0000-00002F250000}"/>
    <cellStyle name="Comma 8 4 6 5 2" xfId="9887" xr:uid="{00000000-0005-0000-0000-000030250000}"/>
    <cellStyle name="Comma 8 4 6 6" xfId="9888" xr:uid="{00000000-0005-0000-0000-000031250000}"/>
    <cellStyle name="Comma 8 4 7" xfId="9889" xr:uid="{00000000-0005-0000-0000-000032250000}"/>
    <cellStyle name="Comma 8 4 7 2" xfId="9890" xr:uid="{00000000-0005-0000-0000-000033250000}"/>
    <cellStyle name="Comma 8 4 7 2 2" xfId="9891" xr:uid="{00000000-0005-0000-0000-000034250000}"/>
    <cellStyle name="Comma 8 4 7 3" xfId="9892" xr:uid="{00000000-0005-0000-0000-000035250000}"/>
    <cellStyle name="Comma 8 4 8" xfId="9893" xr:uid="{00000000-0005-0000-0000-000036250000}"/>
    <cellStyle name="Comma 8 4 8 2" xfId="9894" xr:uid="{00000000-0005-0000-0000-000037250000}"/>
    <cellStyle name="Comma 8 4 8 2 2" xfId="9895" xr:uid="{00000000-0005-0000-0000-000038250000}"/>
    <cellStyle name="Comma 8 4 8 3" xfId="9896" xr:uid="{00000000-0005-0000-0000-000039250000}"/>
    <cellStyle name="Comma 8 4 9" xfId="9897" xr:uid="{00000000-0005-0000-0000-00003A250000}"/>
    <cellStyle name="Comma 8 4 9 2" xfId="9898" xr:uid="{00000000-0005-0000-0000-00003B250000}"/>
    <cellStyle name="Comma 8 5" xfId="9899" xr:uid="{00000000-0005-0000-0000-00003C250000}"/>
    <cellStyle name="Comma 8 5 10" xfId="9900" xr:uid="{00000000-0005-0000-0000-00003D250000}"/>
    <cellStyle name="Comma 8 5 2" xfId="9901" xr:uid="{00000000-0005-0000-0000-00003E250000}"/>
    <cellStyle name="Comma 8 5 2 2" xfId="9902" xr:uid="{00000000-0005-0000-0000-00003F250000}"/>
    <cellStyle name="Comma 8 5 2 2 2" xfId="9903" xr:uid="{00000000-0005-0000-0000-000040250000}"/>
    <cellStyle name="Comma 8 5 2 2 2 2" xfId="9904" xr:uid="{00000000-0005-0000-0000-000041250000}"/>
    <cellStyle name="Comma 8 5 2 2 2 2 2" xfId="9905" xr:uid="{00000000-0005-0000-0000-000042250000}"/>
    <cellStyle name="Comma 8 5 2 2 2 2 2 2" xfId="9906" xr:uid="{00000000-0005-0000-0000-000043250000}"/>
    <cellStyle name="Comma 8 5 2 2 2 2 3" xfId="9907" xr:uid="{00000000-0005-0000-0000-000044250000}"/>
    <cellStyle name="Comma 8 5 2 2 2 3" xfId="9908" xr:uid="{00000000-0005-0000-0000-000045250000}"/>
    <cellStyle name="Comma 8 5 2 2 2 3 2" xfId="9909" xr:uid="{00000000-0005-0000-0000-000046250000}"/>
    <cellStyle name="Comma 8 5 2 2 2 3 2 2" xfId="9910" xr:uid="{00000000-0005-0000-0000-000047250000}"/>
    <cellStyle name="Comma 8 5 2 2 2 3 3" xfId="9911" xr:uid="{00000000-0005-0000-0000-000048250000}"/>
    <cellStyle name="Comma 8 5 2 2 2 4" xfId="9912" xr:uid="{00000000-0005-0000-0000-000049250000}"/>
    <cellStyle name="Comma 8 5 2 2 2 4 2" xfId="9913" xr:uid="{00000000-0005-0000-0000-00004A250000}"/>
    <cellStyle name="Comma 8 5 2 2 2 5" xfId="9914" xr:uid="{00000000-0005-0000-0000-00004B250000}"/>
    <cellStyle name="Comma 8 5 2 2 2 5 2" xfId="9915" xr:uid="{00000000-0005-0000-0000-00004C250000}"/>
    <cellStyle name="Comma 8 5 2 2 2 6" xfId="9916" xr:uid="{00000000-0005-0000-0000-00004D250000}"/>
    <cellStyle name="Comma 8 5 2 2 3" xfId="9917" xr:uid="{00000000-0005-0000-0000-00004E250000}"/>
    <cellStyle name="Comma 8 5 2 2 3 2" xfId="9918" xr:uid="{00000000-0005-0000-0000-00004F250000}"/>
    <cellStyle name="Comma 8 5 2 2 3 2 2" xfId="9919" xr:uid="{00000000-0005-0000-0000-000050250000}"/>
    <cellStyle name="Comma 8 5 2 2 3 3" xfId="9920" xr:uid="{00000000-0005-0000-0000-000051250000}"/>
    <cellStyle name="Comma 8 5 2 2 4" xfId="9921" xr:uid="{00000000-0005-0000-0000-000052250000}"/>
    <cellStyle name="Comma 8 5 2 2 4 2" xfId="9922" xr:uid="{00000000-0005-0000-0000-000053250000}"/>
    <cellStyle name="Comma 8 5 2 2 4 2 2" xfId="9923" xr:uid="{00000000-0005-0000-0000-000054250000}"/>
    <cellStyle name="Comma 8 5 2 2 4 3" xfId="9924" xr:uid="{00000000-0005-0000-0000-000055250000}"/>
    <cellStyle name="Comma 8 5 2 2 5" xfId="9925" xr:uid="{00000000-0005-0000-0000-000056250000}"/>
    <cellStyle name="Comma 8 5 2 2 5 2" xfId="9926" xr:uid="{00000000-0005-0000-0000-000057250000}"/>
    <cellStyle name="Comma 8 5 2 2 6" xfId="9927" xr:uid="{00000000-0005-0000-0000-000058250000}"/>
    <cellStyle name="Comma 8 5 2 2 6 2" xfId="9928" xr:uid="{00000000-0005-0000-0000-000059250000}"/>
    <cellStyle name="Comma 8 5 2 2 7" xfId="9929" xr:uid="{00000000-0005-0000-0000-00005A250000}"/>
    <cellStyle name="Comma 8 5 2 3" xfId="9930" xr:uid="{00000000-0005-0000-0000-00005B250000}"/>
    <cellStyle name="Comma 8 5 2 3 2" xfId="9931" xr:uid="{00000000-0005-0000-0000-00005C250000}"/>
    <cellStyle name="Comma 8 5 2 3 2 2" xfId="9932" xr:uid="{00000000-0005-0000-0000-00005D250000}"/>
    <cellStyle name="Comma 8 5 2 3 2 2 2" xfId="9933" xr:uid="{00000000-0005-0000-0000-00005E250000}"/>
    <cellStyle name="Comma 8 5 2 3 2 3" xfId="9934" xr:uid="{00000000-0005-0000-0000-00005F250000}"/>
    <cellStyle name="Comma 8 5 2 3 3" xfId="9935" xr:uid="{00000000-0005-0000-0000-000060250000}"/>
    <cellStyle name="Comma 8 5 2 3 3 2" xfId="9936" xr:uid="{00000000-0005-0000-0000-000061250000}"/>
    <cellStyle name="Comma 8 5 2 3 3 2 2" xfId="9937" xr:uid="{00000000-0005-0000-0000-000062250000}"/>
    <cellStyle name="Comma 8 5 2 3 3 3" xfId="9938" xr:uid="{00000000-0005-0000-0000-000063250000}"/>
    <cellStyle name="Comma 8 5 2 3 4" xfId="9939" xr:uid="{00000000-0005-0000-0000-000064250000}"/>
    <cellStyle name="Comma 8 5 2 3 4 2" xfId="9940" xr:uid="{00000000-0005-0000-0000-000065250000}"/>
    <cellStyle name="Comma 8 5 2 3 5" xfId="9941" xr:uid="{00000000-0005-0000-0000-000066250000}"/>
    <cellStyle name="Comma 8 5 2 3 5 2" xfId="9942" xr:uid="{00000000-0005-0000-0000-000067250000}"/>
    <cellStyle name="Comma 8 5 2 3 6" xfId="9943" xr:uid="{00000000-0005-0000-0000-000068250000}"/>
    <cellStyle name="Comma 8 5 2 4" xfId="9944" xr:uid="{00000000-0005-0000-0000-000069250000}"/>
    <cellStyle name="Comma 8 5 2 4 2" xfId="9945" xr:uid="{00000000-0005-0000-0000-00006A250000}"/>
    <cellStyle name="Comma 8 5 2 4 2 2" xfId="9946" xr:uid="{00000000-0005-0000-0000-00006B250000}"/>
    <cellStyle name="Comma 8 5 2 4 3" xfId="9947" xr:uid="{00000000-0005-0000-0000-00006C250000}"/>
    <cellStyle name="Comma 8 5 2 5" xfId="9948" xr:uid="{00000000-0005-0000-0000-00006D250000}"/>
    <cellStyle name="Comma 8 5 2 5 2" xfId="9949" xr:uid="{00000000-0005-0000-0000-00006E250000}"/>
    <cellStyle name="Comma 8 5 2 5 2 2" xfId="9950" xr:uid="{00000000-0005-0000-0000-00006F250000}"/>
    <cellStyle name="Comma 8 5 2 5 3" xfId="9951" xr:uid="{00000000-0005-0000-0000-000070250000}"/>
    <cellStyle name="Comma 8 5 2 6" xfId="9952" xr:uid="{00000000-0005-0000-0000-000071250000}"/>
    <cellStyle name="Comma 8 5 2 6 2" xfId="9953" xr:uid="{00000000-0005-0000-0000-000072250000}"/>
    <cellStyle name="Comma 8 5 2 7" xfId="9954" xr:uid="{00000000-0005-0000-0000-000073250000}"/>
    <cellStyle name="Comma 8 5 2 7 2" xfId="9955" xr:uid="{00000000-0005-0000-0000-000074250000}"/>
    <cellStyle name="Comma 8 5 2 8" xfId="9956" xr:uid="{00000000-0005-0000-0000-000075250000}"/>
    <cellStyle name="Comma 8 5 3" xfId="9957" xr:uid="{00000000-0005-0000-0000-000076250000}"/>
    <cellStyle name="Comma 8 5 3 2" xfId="9958" xr:uid="{00000000-0005-0000-0000-000077250000}"/>
    <cellStyle name="Comma 8 5 3 2 2" xfId="9959" xr:uid="{00000000-0005-0000-0000-000078250000}"/>
    <cellStyle name="Comma 8 5 3 2 2 2" xfId="9960" xr:uid="{00000000-0005-0000-0000-000079250000}"/>
    <cellStyle name="Comma 8 5 3 2 2 2 2" xfId="9961" xr:uid="{00000000-0005-0000-0000-00007A250000}"/>
    <cellStyle name="Comma 8 5 3 2 2 3" xfId="9962" xr:uid="{00000000-0005-0000-0000-00007B250000}"/>
    <cellStyle name="Comma 8 5 3 2 3" xfId="9963" xr:uid="{00000000-0005-0000-0000-00007C250000}"/>
    <cellStyle name="Comma 8 5 3 2 3 2" xfId="9964" xr:uid="{00000000-0005-0000-0000-00007D250000}"/>
    <cellStyle name="Comma 8 5 3 2 3 2 2" xfId="9965" xr:uid="{00000000-0005-0000-0000-00007E250000}"/>
    <cellStyle name="Comma 8 5 3 2 3 3" xfId="9966" xr:uid="{00000000-0005-0000-0000-00007F250000}"/>
    <cellStyle name="Comma 8 5 3 2 4" xfId="9967" xr:uid="{00000000-0005-0000-0000-000080250000}"/>
    <cellStyle name="Comma 8 5 3 2 4 2" xfId="9968" xr:uid="{00000000-0005-0000-0000-000081250000}"/>
    <cellStyle name="Comma 8 5 3 2 5" xfId="9969" xr:uid="{00000000-0005-0000-0000-000082250000}"/>
    <cellStyle name="Comma 8 5 3 2 5 2" xfId="9970" xr:uid="{00000000-0005-0000-0000-000083250000}"/>
    <cellStyle name="Comma 8 5 3 2 6" xfId="9971" xr:uid="{00000000-0005-0000-0000-000084250000}"/>
    <cellStyle name="Comma 8 5 3 3" xfId="9972" xr:uid="{00000000-0005-0000-0000-000085250000}"/>
    <cellStyle name="Comma 8 5 3 3 2" xfId="9973" xr:uid="{00000000-0005-0000-0000-000086250000}"/>
    <cellStyle name="Comma 8 5 3 3 2 2" xfId="9974" xr:uid="{00000000-0005-0000-0000-000087250000}"/>
    <cellStyle name="Comma 8 5 3 3 3" xfId="9975" xr:uid="{00000000-0005-0000-0000-000088250000}"/>
    <cellStyle name="Comma 8 5 3 4" xfId="9976" xr:uid="{00000000-0005-0000-0000-000089250000}"/>
    <cellStyle name="Comma 8 5 3 4 2" xfId="9977" xr:uid="{00000000-0005-0000-0000-00008A250000}"/>
    <cellStyle name="Comma 8 5 3 4 2 2" xfId="9978" xr:uid="{00000000-0005-0000-0000-00008B250000}"/>
    <cellStyle name="Comma 8 5 3 4 3" xfId="9979" xr:uid="{00000000-0005-0000-0000-00008C250000}"/>
    <cellStyle name="Comma 8 5 3 5" xfId="9980" xr:uid="{00000000-0005-0000-0000-00008D250000}"/>
    <cellStyle name="Comma 8 5 3 5 2" xfId="9981" xr:uid="{00000000-0005-0000-0000-00008E250000}"/>
    <cellStyle name="Comma 8 5 3 6" xfId="9982" xr:uid="{00000000-0005-0000-0000-00008F250000}"/>
    <cellStyle name="Comma 8 5 3 6 2" xfId="9983" xr:uid="{00000000-0005-0000-0000-000090250000}"/>
    <cellStyle name="Comma 8 5 3 7" xfId="9984" xr:uid="{00000000-0005-0000-0000-000091250000}"/>
    <cellStyle name="Comma 8 5 4" xfId="9985" xr:uid="{00000000-0005-0000-0000-000092250000}"/>
    <cellStyle name="Comma 8 5 4 2" xfId="9986" xr:uid="{00000000-0005-0000-0000-000093250000}"/>
    <cellStyle name="Comma 8 5 4 2 2" xfId="9987" xr:uid="{00000000-0005-0000-0000-000094250000}"/>
    <cellStyle name="Comma 8 5 4 2 2 2" xfId="9988" xr:uid="{00000000-0005-0000-0000-000095250000}"/>
    <cellStyle name="Comma 8 5 4 2 2 2 2" xfId="9989" xr:uid="{00000000-0005-0000-0000-000096250000}"/>
    <cellStyle name="Comma 8 5 4 2 2 3" xfId="9990" xr:uid="{00000000-0005-0000-0000-000097250000}"/>
    <cellStyle name="Comma 8 5 4 2 3" xfId="9991" xr:uid="{00000000-0005-0000-0000-000098250000}"/>
    <cellStyle name="Comma 8 5 4 2 3 2" xfId="9992" xr:uid="{00000000-0005-0000-0000-000099250000}"/>
    <cellStyle name="Comma 8 5 4 2 3 2 2" xfId="9993" xr:uid="{00000000-0005-0000-0000-00009A250000}"/>
    <cellStyle name="Comma 8 5 4 2 3 3" xfId="9994" xr:uid="{00000000-0005-0000-0000-00009B250000}"/>
    <cellStyle name="Comma 8 5 4 2 4" xfId="9995" xr:uid="{00000000-0005-0000-0000-00009C250000}"/>
    <cellStyle name="Comma 8 5 4 2 4 2" xfId="9996" xr:uid="{00000000-0005-0000-0000-00009D250000}"/>
    <cellStyle name="Comma 8 5 4 2 5" xfId="9997" xr:uid="{00000000-0005-0000-0000-00009E250000}"/>
    <cellStyle name="Comma 8 5 4 2 5 2" xfId="9998" xr:uid="{00000000-0005-0000-0000-00009F250000}"/>
    <cellStyle name="Comma 8 5 4 2 6" xfId="9999" xr:uid="{00000000-0005-0000-0000-0000A0250000}"/>
    <cellStyle name="Comma 8 5 4 3" xfId="10000" xr:uid="{00000000-0005-0000-0000-0000A1250000}"/>
    <cellStyle name="Comma 8 5 4 3 2" xfId="10001" xr:uid="{00000000-0005-0000-0000-0000A2250000}"/>
    <cellStyle name="Comma 8 5 4 3 2 2" xfId="10002" xr:uid="{00000000-0005-0000-0000-0000A3250000}"/>
    <cellStyle name="Comma 8 5 4 3 3" xfId="10003" xr:uid="{00000000-0005-0000-0000-0000A4250000}"/>
    <cellStyle name="Comma 8 5 4 4" xfId="10004" xr:uid="{00000000-0005-0000-0000-0000A5250000}"/>
    <cellStyle name="Comma 8 5 4 4 2" xfId="10005" xr:uid="{00000000-0005-0000-0000-0000A6250000}"/>
    <cellStyle name="Comma 8 5 4 4 2 2" xfId="10006" xr:uid="{00000000-0005-0000-0000-0000A7250000}"/>
    <cellStyle name="Comma 8 5 4 4 3" xfId="10007" xr:uid="{00000000-0005-0000-0000-0000A8250000}"/>
    <cellStyle name="Comma 8 5 4 5" xfId="10008" xr:uid="{00000000-0005-0000-0000-0000A9250000}"/>
    <cellStyle name="Comma 8 5 4 5 2" xfId="10009" xr:uid="{00000000-0005-0000-0000-0000AA250000}"/>
    <cellStyle name="Comma 8 5 4 6" xfId="10010" xr:uid="{00000000-0005-0000-0000-0000AB250000}"/>
    <cellStyle name="Comma 8 5 4 6 2" xfId="10011" xr:uid="{00000000-0005-0000-0000-0000AC250000}"/>
    <cellStyle name="Comma 8 5 4 7" xfId="10012" xr:uid="{00000000-0005-0000-0000-0000AD250000}"/>
    <cellStyle name="Comma 8 5 5" xfId="10013" xr:uid="{00000000-0005-0000-0000-0000AE250000}"/>
    <cellStyle name="Comma 8 5 5 2" xfId="10014" xr:uid="{00000000-0005-0000-0000-0000AF250000}"/>
    <cellStyle name="Comma 8 5 5 2 2" xfId="10015" xr:uid="{00000000-0005-0000-0000-0000B0250000}"/>
    <cellStyle name="Comma 8 5 5 2 2 2" xfId="10016" xr:uid="{00000000-0005-0000-0000-0000B1250000}"/>
    <cellStyle name="Comma 8 5 5 2 3" xfId="10017" xr:uid="{00000000-0005-0000-0000-0000B2250000}"/>
    <cellStyle name="Comma 8 5 5 3" xfId="10018" xr:uid="{00000000-0005-0000-0000-0000B3250000}"/>
    <cellStyle name="Comma 8 5 5 3 2" xfId="10019" xr:uid="{00000000-0005-0000-0000-0000B4250000}"/>
    <cellStyle name="Comma 8 5 5 3 2 2" xfId="10020" xr:uid="{00000000-0005-0000-0000-0000B5250000}"/>
    <cellStyle name="Comma 8 5 5 3 3" xfId="10021" xr:uid="{00000000-0005-0000-0000-0000B6250000}"/>
    <cellStyle name="Comma 8 5 5 4" xfId="10022" xr:uid="{00000000-0005-0000-0000-0000B7250000}"/>
    <cellStyle name="Comma 8 5 5 4 2" xfId="10023" xr:uid="{00000000-0005-0000-0000-0000B8250000}"/>
    <cellStyle name="Comma 8 5 5 5" xfId="10024" xr:uid="{00000000-0005-0000-0000-0000B9250000}"/>
    <cellStyle name="Comma 8 5 5 5 2" xfId="10025" xr:uid="{00000000-0005-0000-0000-0000BA250000}"/>
    <cellStyle name="Comma 8 5 5 6" xfId="10026" xr:uid="{00000000-0005-0000-0000-0000BB250000}"/>
    <cellStyle name="Comma 8 5 6" xfId="10027" xr:uid="{00000000-0005-0000-0000-0000BC250000}"/>
    <cellStyle name="Comma 8 5 6 2" xfId="10028" xr:uid="{00000000-0005-0000-0000-0000BD250000}"/>
    <cellStyle name="Comma 8 5 6 2 2" xfId="10029" xr:uid="{00000000-0005-0000-0000-0000BE250000}"/>
    <cellStyle name="Comma 8 5 6 3" xfId="10030" xr:uid="{00000000-0005-0000-0000-0000BF250000}"/>
    <cellStyle name="Comma 8 5 7" xfId="10031" xr:uid="{00000000-0005-0000-0000-0000C0250000}"/>
    <cellStyle name="Comma 8 5 7 2" xfId="10032" xr:uid="{00000000-0005-0000-0000-0000C1250000}"/>
    <cellStyle name="Comma 8 5 7 2 2" xfId="10033" xr:uid="{00000000-0005-0000-0000-0000C2250000}"/>
    <cellStyle name="Comma 8 5 7 3" xfId="10034" xr:uid="{00000000-0005-0000-0000-0000C3250000}"/>
    <cellStyle name="Comma 8 5 8" xfId="10035" xr:uid="{00000000-0005-0000-0000-0000C4250000}"/>
    <cellStyle name="Comma 8 5 8 2" xfId="10036" xr:uid="{00000000-0005-0000-0000-0000C5250000}"/>
    <cellStyle name="Comma 8 5 9" xfId="10037" xr:uid="{00000000-0005-0000-0000-0000C6250000}"/>
    <cellStyle name="Comma 8 5 9 2" xfId="10038" xr:uid="{00000000-0005-0000-0000-0000C7250000}"/>
    <cellStyle name="Comma 8 6" xfId="10039" xr:uid="{00000000-0005-0000-0000-0000C8250000}"/>
    <cellStyle name="Comma 8 6 2" xfId="10040" xr:uid="{00000000-0005-0000-0000-0000C9250000}"/>
    <cellStyle name="Comma 8 6 2 2" xfId="10041" xr:uid="{00000000-0005-0000-0000-0000CA250000}"/>
    <cellStyle name="Comma 8 6 2 2 2" xfId="10042" xr:uid="{00000000-0005-0000-0000-0000CB250000}"/>
    <cellStyle name="Comma 8 6 2 2 2 2" xfId="10043" xr:uid="{00000000-0005-0000-0000-0000CC250000}"/>
    <cellStyle name="Comma 8 6 2 2 2 2 2" xfId="10044" xr:uid="{00000000-0005-0000-0000-0000CD250000}"/>
    <cellStyle name="Comma 8 6 2 2 2 3" xfId="10045" xr:uid="{00000000-0005-0000-0000-0000CE250000}"/>
    <cellStyle name="Comma 8 6 2 2 3" xfId="10046" xr:uid="{00000000-0005-0000-0000-0000CF250000}"/>
    <cellStyle name="Comma 8 6 2 2 3 2" xfId="10047" xr:uid="{00000000-0005-0000-0000-0000D0250000}"/>
    <cellStyle name="Comma 8 6 2 2 3 2 2" xfId="10048" xr:uid="{00000000-0005-0000-0000-0000D1250000}"/>
    <cellStyle name="Comma 8 6 2 2 3 3" xfId="10049" xr:uid="{00000000-0005-0000-0000-0000D2250000}"/>
    <cellStyle name="Comma 8 6 2 2 4" xfId="10050" xr:uid="{00000000-0005-0000-0000-0000D3250000}"/>
    <cellStyle name="Comma 8 6 2 2 4 2" xfId="10051" xr:uid="{00000000-0005-0000-0000-0000D4250000}"/>
    <cellStyle name="Comma 8 6 2 2 5" xfId="10052" xr:uid="{00000000-0005-0000-0000-0000D5250000}"/>
    <cellStyle name="Comma 8 6 2 2 5 2" xfId="10053" xr:uid="{00000000-0005-0000-0000-0000D6250000}"/>
    <cellStyle name="Comma 8 6 2 2 6" xfId="10054" xr:uid="{00000000-0005-0000-0000-0000D7250000}"/>
    <cellStyle name="Comma 8 6 2 3" xfId="10055" xr:uid="{00000000-0005-0000-0000-0000D8250000}"/>
    <cellStyle name="Comma 8 6 2 3 2" xfId="10056" xr:uid="{00000000-0005-0000-0000-0000D9250000}"/>
    <cellStyle name="Comma 8 6 2 3 2 2" xfId="10057" xr:uid="{00000000-0005-0000-0000-0000DA250000}"/>
    <cellStyle name="Comma 8 6 2 3 3" xfId="10058" xr:uid="{00000000-0005-0000-0000-0000DB250000}"/>
    <cellStyle name="Comma 8 6 2 4" xfId="10059" xr:uid="{00000000-0005-0000-0000-0000DC250000}"/>
    <cellStyle name="Comma 8 6 2 4 2" xfId="10060" xr:uid="{00000000-0005-0000-0000-0000DD250000}"/>
    <cellStyle name="Comma 8 6 2 4 2 2" xfId="10061" xr:uid="{00000000-0005-0000-0000-0000DE250000}"/>
    <cellStyle name="Comma 8 6 2 4 3" xfId="10062" xr:uid="{00000000-0005-0000-0000-0000DF250000}"/>
    <cellStyle name="Comma 8 6 2 5" xfId="10063" xr:uid="{00000000-0005-0000-0000-0000E0250000}"/>
    <cellStyle name="Comma 8 6 2 5 2" xfId="10064" xr:uid="{00000000-0005-0000-0000-0000E1250000}"/>
    <cellStyle name="Comma 8 6 2 6" xfId="10065" xr:uid="{00000000-0005-0000-0000-0000E2250000}"/>
    <cellStyle name="Comma 8 6 2 6 2" xfId="10066" xr:uid="{00000000-0005-0000-0000-0000E3250000}"/>
    <cellStyle name="Comma 8 6 2 7" xfId="10067" xr:uid="{00000000-0005-0000-0000-0000E4250000}"/>
    <cellStyle name="Comma 8 6 3" xfId="10068" xr:uid="{00000000-0005-0000-0000-0000E5250000}"/>
    <cellStyle name="Comma 8 6 3 2" xfId="10069" xr:uid="{00000000-0005-0000-0000-0000E6250000}"/>
    <cellStyle name="Comma 8 6 3 2 2" xfId="10070" xr:uid="{00000000-0005-0000-0000-0000E7250000}"/>
    <cellStyle name="Comma 8 6 3 2 2 2" xfId="10071" xr:uid="{00000000-0005-0000-0000-0000E8250000}"/>
    <cellStyle name="Comma 8 6 3 2 3" xfId="10072" xr:uid="{00000000-0005-0000-0000-0000E9250000}"/>
    <cellStyle name="Comma 8 6 3 3" xfId="10073" xr:uid="{00000000-0005-0000-0000-0000EA250000}"/>
    <cellStyle name="Comma 8 6 3 3 2" xfId="10074" xr:uid="{00000000-0005-0000-0000-0000EB250000}"/>
    <cellStyle name="Comma 8 6 3 3 2 2" xfId="10075" xr:uid="{00000000-0005-0000-0000-0000EC250000}"/>
    <cellStyle name="Comma 8 6 3 3 3" xfId="10076" xr:uid="{00000000-0005-0000-0000-0000ED250000}"/>
    <cellStyle name="Comma 8 6 3 4" xfId="10077" xr:uid="{00000000-0005-0000-0000-0000EE250000}"/>
    <cellStyle name="Comma 8 6 3 4 2" xfId="10078" xr:uid="{00000000-0005-0000-0000-0000EF250000}"/>
    <cellStyle name="Comma 8 6 3 5" xfId="10079" xr:uid="{00000000-0005-0000-0000-0000F0250000}"/>
    <cellStyle name="Comma 8 6 3 5 2" xfId="10080" xr:uid="{00000000-0005-0000-0000-0000F1250000}"/>
    <cellStyle name="Comma 8 6 3 6" xfId="10081" xr:uid="{00000000-0005-0000-0000-0000F2250000}"/>
    <cellStyle name="Comma 8 6 4" xfId="10082" xr:uid="{00000000-0005-0000-0000-0000F3250000}"/>
    <cellStyle name="Comma 8 6 4 2" xfId="10083" xr:uid="{00000000-0005-0000-0000-0000F4250000}"/>
    <cellStyle name="Comma 8 6 4 2 2" xfId="10084" xr:uid="{00000000-0005-0000-0000-0000F5250000}"/>
    <cellStyle name="Comma 8 6 4 3" xfId="10085" xr:uid="{00000000-0005-0000-0000-0000F6250000}"/>
    <cellStyle name="Comma 8 6 5" xfId="10086" xr:uid="{00000000-0005-0000-0000-0000F7250000}"/>
    <cellStyle name="Comma 8 6 5 2" xfId="10087" xr:uid="{00000000-0005-0000-0000-0000F8250000}"/>
    <cellStyle name="Comma 8 6 5 2 2" xfId="10088" xr:uid="{00000000-0005-0000-0000-0000F9250000}"/>
    <cellStyle name="Comma 8 6 5 3" xfId="10089" xr:uid="{00000000-0005-0000-0000-0000FA250000}"/>
    <cellStyle name="Comma 8 6 6" xfId="10090" xr:uid="{00000000-0005-0000-0000-0000FB250000}"/>
    <cellStyle name="Comma 8 6 6 2" xfId="10091" xr:uid="{00000000-0005-0000-0000-0000FC250000}"/>
    <cellStyle name="Comma 8 6 7" xfId="10092" xr:uid="{00000000-0005-0000-0000-0000FD250000}"/>
    <cellStyle name="Comma 8 6 7 2" xfId="10093" xr:uid="{00000000-0005-0000-0000-0000FE250000}"/>
    <cellStyle name="Comma 8 6 8" xfId="10094" xr:uid="{00000000-0005-0000-0000-0000FF250000}"/>
    <cellStyle name="Comma 8 7" xfId="10095" xr:uid="{00000000-0005-0000-0000-000000260000}"/>
    <cellStyle name="Comma 8 7 2" xfId="10096" xr:uid="{00000000-0005-0000-0000-000001260000}"/>
    <cellStyle name="Comma 8 7 2 2" xfId="10097" xr:uid="{00000000-0005-0000-0000-000002260000}"/>
    <cellStyle name="Comma 8 7 2 2 2" xfId="10098" xr:uid="{00000000-0005-0000-0000-000003260000}"/>
    <cellStyle name="Comma 8 7 2 2 2 2" xfId="10099" xr:uid="{00000000-0005-0000-0000-000004260000}"/>
    <cellStyle name="Comma 8 7 2 2 3" xfId="10100" xr:uid="{00000000-0005-0000-0000-000005260000}"/>
    <cellStyle name="Comma 8 7 2 3" xfId="10101" xr:uid="{00000000-0005-0000-0000-000006260000}"/>
    <cellStyle name="Comma 8 7 2 3 2" xfId="10102" xr:uid="{00000000-0005-0000-0000-000007260000}"/>
    <cellStyle name="Comma 8 7 2 3 2 2" xfId="10103" xr:uid="{00000000-0005-0000-0000-000008260000}"/>
    <cellStyle name="Comma 8 7 2 3 3" xfId="10104" xr:uid="{00000000-0005-0000-0000-000009260000}"/>
    <cellStyle name="Comma 8 7 2 4" xfId="10105" xr:uid="{00000000-0005-0000-0000-00000A260000}"/>
    <cellStyle name="Comma 8 7 2 4 2" xfId="10106" xr:uid="{00000000-0005-0000-0000-00000B260000}"/>
    <cellStyle name="Comma 8 7 2 5" xfId="10107" xr:uid="{00000000-0005-0000-0000-00000C260000}"/>
    <cellStyle name="Comma 8 7 2 5 2" xfId="10108" xr:uid="{00000000-0005-0000-0000-00000D260000}"/>
    <cellStyle name="Comma 8 7 2 6" xfId="10109" xr:uid="{00000000-0005-0000-0000-00000E260000}"/>
    <cellStyle name="Comma 8 7 3" xfId="10110" xr:uid="{00000000-0005-0000-0000-00000F260000}"/>
    <cellStyle name="Comma 8 7 3 2" xfId="10111" xr:uid="{00000000-0005-0000-0000-000010260000}"/>
    <cellStyle name="Comma 8 7 3 2 2" xfId="10112" xr:uid="{00000000-0005-0000-0000-000011260000}"/>
    <cellStyle name="Comma 8 7 3 3" xfId="10113" xr:uid="{00000000-0005-0000-0000-000012260000}"/>
    <cellStyle name="Comma 8 7 4" xfId="10114" xr:uid="{00000000-0005-0000-0000-000013260000}"/>
    <cellStyle name="Comma 8 7 4 2" xfId="10115" xr:uid="{00000000-0005-0000-0000-000014260000}"/>
    <cellStyle name="Comma 8 7 4 2 2" xfId="10116" xr:uid="{00000000-0005-0000-0000-000015260000}"/>
    <cellStyle name="Comma 8 7 4 3" xfId="10117" xr:uid="{00000000-0005-0000-0000-000016260000}"/>
    <cellStyle name="Comma 8 7 5" xfId="10118" xr:uid="{00000000-0005-0000-0000-000017260000}"/>
    <cellStyle name="Comma 8 7 5 2" xfId="10119" xr:uid="{00000000-0005-0000-0000-000018260000}"/>
    <cellStyle name="Comma 8 7 6" xfId="10120" xr:uid="{00000000-0005-0000-0000-000019260000}"/>
    <cellStyle name="Comma 8 7 6 2" xfId="10121" xr:uid="{00000000-0005-0000-0000-00001A260000}"/>
    <cellStyle name="Comma 8 7 7" xfId="10122" xr:uid="{00000000-0005-0000-0000-00001B260000}"/>
    <cellStyle name="Comma 8 8" xfId="10123" xr:uid="{00000000-0005-0000-0000-00001C260000}"/>
    <cellStyle name="Comma 8 8 2" xfId="10124" xr:uid="{00000000-0005-0000-0000-00001D260000}"/>
    <cellStyle name="Comma 8 8 2 2" xfId="10125" xr:uid="{00000000-0005-0000-0000-00001E260000}"/>
    <cellStyle name="Comma 8 8 2 2 2" xfId="10126" xr:uid="{00000000-0005-0000-0000-00001F260000}"/>
    <cellStyle name="Comma 8 8 2 2 2 2" xfId="10127" xr:uid="{00000000-0005-0000-0000-000020260000}"/>
    <cellStyle name="Comma 8 8 2 2 3" xfId="10128" xr:uid="{00000000-0005-0000-0000-000021260000}"/>
    <cellStyle name="Comma 8 8 2 3" xfId="10129" xr:uid="{00000000-0005-0000-0000-000022260000}"/>
    <cellStyle name="Comma 8 8 2 3 2" xfId="10130" xr:uid="{00000000-0005-0000-0000-000023260000}"/>
    <cellStyle name="Comma 8 8 2 3 2 2" xfId="10131" xr:uid="{00000000-0005-0000-0000-000024260000}"/>
    <cellStyle name="Comma 8 8 2 3 3" xfId="10132" xr:uid="{00000000-0005-0000-0000-000025260000}"/>
    <cellStyle name="Comma 8 8 2 4" xfId="10133" xr:uid="{00000000-0005-0000-0000-000026260000}"/>
    <cellStyle name="Comma 8 8 2 4 2" xfId="10134" xr:uid="{00000000-0005-0000-0000-000027260000}"/>
    <cellStyle name="Comma 8 8 2 5" xfId="10135" xr:uid="{00000000-0005-0000-0000-000028260000}"/>
    <cellStyle name="Comma 8 8 2 5 2" xfId="10136" xr:uid="{00000000-0005-0000-0000-000029260000}"/>
    <cellStyle name="Comma 8 8 2 6" xfId="10137" xr:uid="{00000000-0005-0000-0000-00002A260000}"/>
    <cellStyle name="Comma 8 8 3" xfId="10138" xr:uid="{00000000-0005-0000-0000-00002B260000}"/>
    <cellStyle name="Comma 8 8 3 2" xfId="10139" xr:uid="{00000000-0005-0000-0000-00002C260000}"/>
    <cellStyle name="Comma 8 8 3 2 2" xfId="10140" xr:uid="{00000000-0005-0000-0000-00002D260000}"/>
    <cellStyle name="Comma 8 8 3 3" xfId="10141" xr:uid="{00000000-0005-0000-0000-00002E260000}"/>
    <cellStyle name="Comma 8 8 4" xfId="10142" xr:uid="{00000000-0005-0000-0000-00002F260000}"/>
    <cellStyle name="Comma 8 8 4 2" xfId="10143" xr:uid="{00000000-0005-0000-0000-000030260000}"/>
    <cellStyle name="Comma 8 8 4 2 2" xfId="10144" xr:uid="{00000000-0005-0000-0000-000031260000}"/>
    <cellStyle name="Comma 8 8 4 3" xfId="10145" xr:uid="{00000000-0005-0000-0000-000032260000}"/>
    <cellStyle name="Comma 8 8 5" xfId="10146" xr:uid="{00000000-0005-0000-0000-000033260000}"/>
    <cellStyle name="Comma 8 8 5 2" xfId="10147" xr:uid="{00000000-0005-0000-0000-000034260000}"/>
    <cellStyle name="Comma 8 8 6" xfId="10148" xr:uid="{00000000-0005-0000-0000-000035260000}"/>
    <cellStyle name="Comma 8 8 6 2" xfId="10149" xr:uid="{00000000-0005-0000-0000-000036260000}"/>
    <cellStyle name="Comma 8 8 7" xfId="10150" xr:uid="{00000000-0005-0000-0000-000037260000}"/>
    <cellStyle name="Comma 8 9" xfId="10151" xr:uid="{00000000-0005-0000-0000-000038260000}"/>
    <cellStyle name="Comma 8 9 2" xfId="10152" xr:uid="{00000000-0005-0000-0000-000039260000}"/>
    <cellStyle name="Comma 8 9 2 2" xfId="10153" xr:uid="{00000000-0005-0000-0000-00003A260000}"/>
    <cellStyle name="Comma 8 9 2 2 2" xfId="10154" xr:uid="{00000000-0005-0000-0000-00003B260000}"/>
    <cellStyle name="Comma 8 9 2 3" xfId="10155" xr:uid="{00000000-0005-0000-0000-00003C260000}"/>
    <cellStyle name="Comma 8 9 3" xfId="10156" xr:uid="{00000000-0005-0000-0000-00003D260000}"/>
    <cellStyle name="Comma 8 9 3 2" xfId="10157" xr:uid="{00000000-0005-0000-0000-00003E260000}"/>
    <cellStyle name="Comma 8 9 3 2 2" xfId="10158" xr:uid="{00000000-0005-0000-0000-00003F260000}"/>
    <cellStyle name="Comma 8 9 3 3" xfId="10159" xr:uid="{00000000-0005-0000-0000-000040260000}"/>
    <cellStyle name="Comma 8 9 4" xfId="10160" xr:uid="{00000000-0005-0000-0000-000041260000}"/>
    <cellStyle name="Comma 8 9 4 2" xfId="10161" xr:uid="{00000000-0005-0000-0000-000042260000}"/>
    <cellStyle name="Comma 8 9 5" xfId="10162" xr:uid="{00000000-0005-0000-0000-000043260000}"/>
    <cellStyle name="Comma 8 9 5 2" xfId="10163" xr:uid="{00000000-0005-0000-0000-000044260000}"/>
    <cellStyle name="Comma 8 9 6" xfId="10164" xr:uid="{00000000-0005-0000-0000-000045260000}"/>
    <cellStyle name="Comma 80" xfId="616" xr:uid="{00000000-0005-0000-0000-000046260000}"/>
    <cellStyle name="Comma 81" xfId="617" xr:uid="{00000000-0005-0000-0000-000047260000}"/>
    <cellStyle name="Comma 82" xfId="618" xr:uid="{00000000-0005-0000-0000-000048260000}"/>
    <cellStyle name="Comma 83" xfId="619" xr:uid="{00000000-0005-0000-0000-000049260000}"/>
    <cellStyle name="Comma 84" xfId="620" xr:uid="{00000000-0005-0000-0000-00004A260000}"/>
    <cellStyle name="Comma 85" xfId="621" xr:uid="{00000000-0005-0000-0000-00004B260000}"/>
    <cellStyle name="Comma 86" xfId="658" xr:uid="{00000000-0005-0000-0000-00004C260000}"/>
    <cellStyle name="Comma 87" xfId="659" xr:uid="{00000000-0005-0000-0000-00004D260000}"/>
    <cellStyle name="Comma 88" xfId="38367" xr:uid="{7CCB6434-F135-4503-9378-7BDDF0921F09}"/>
    <cellStyle name="Comma 9" xfId="622" xr:uid="{00000000-0005-0000-0000-00004E260000}"/>
    <cellStyle name="Comma 9 2" xfId="10165" xr:uid="{00000000-0005-0000-0000-00004F260000}"/>
    <cellStyle name="Comma 9 2 2" xfId="10166" xr:uid="{00000000-0005-0000-0000-000050260000}"/>
    <cellStyle name="Comma 9 2 2 10" xfId="10167" xr:uid="{00000000-0005-0000-0000-000051260000}"/>
    <cellStyle name="Comma 9 2 2 10 2" xfId="10168" xr:uid="{00000000-0005-0000-0000-000052260000}"/>
    <cellStyle name="Comma 9 2 2 11" xfId="10169" xr:uid="{00000000-0005-0000-0000-000053260000}"/>
    <cellStyle name="Comma 9 2 2 11 2" xfId="10170" xr:uid="{00000000-0005-0000-0000-000054260000}"/>
    <cellStyle name="Comma 9 2 2 12" xfId="10171" xr:uid="{00000000-0005-0000-0000-000055260000}"/>
    <cellStyle name="Comma 9 2 2 2" xfId="10172" xr:uid="{00000000-0005-0000-0000-000056260000}"/>
    <cellStyle name="Comma 9 2 2 2 10" xfId="10173" xr:uid="{00000000-0005-0000-0000-000057260000}"/>
    <cellStyle name="Comma 9 2 2 2 10 2" xfId="10174" xr:uid="{00000000-0005-0000-0000-000058260000}"/>
    <cellStyle name="Comma 9 2 2 2 11" xfId="10175" xr:uid="{00000000-0005-0000-0000-000059260000}"/>
    <cellStyle name="Comma 9 2 2 2 2" xfId="10176" xr:uid="{00000000-0005-0000-0000-00005A260000}"/>
    <cellStyle name="Comma 9 2 2 2 2 10" xfId="10177" xr:uid="{00000000-0005-0000-0000-00005B260000}"/>
    <cellStyle name="Comma 9 2 2 2 2 2" xfId="10178" xr:uid="{00000000-0005-0000-0000-00005C260000}"/>
    <cellStyle name="Comma 9 2 2 2 2 2 2" xfId="10179" xr:uid="{00000000-0005-0000-0000-00005D260000}"/>
    <cellStyle name="Comma 9 2 2 2 2 2 2 2" xfId="10180" xr:uid="{00000000-0005-0000-0000-00005E260000}"/>
    <cellStyle name="Comma 9 2 2 2 2 2 2 2 2" xfId="10181" xr:uid="{00000000-0005-0000-0000-00005F260000}"/>
    <cellStyle name="Comma 9 2 2 2 2 2 2 2 2 2" xfId="10182" xr:uid="{00000000-0005-0000-0000-000060260000}"/>
    <cellStyle name="Comma 9 2 2 2 2 2 2 2 2 2 2" xfId="10183" xr:uid="{00000000-0005-0000-0000-000061260000}"/>
    <cellStyle name="Comma 9 2 2 2 2 2 2 2 2 3" xfId="10184" xr:uid="{00000000-0005-0000-0000-000062260000}"/>
    <cellStyle name="Comma 9 2 2 2 2 2 2 2 3" xfId="10185" xr:uid="{00000000-0005-0000-0000-000063260000}"/>
    <cellStyle name="Comma 9 2 2 2 2 2 2 2 3 2" xfId="10186" xr:uid="{00000000-0005-0000-0000-000064260000}"/>
    <cellStyle name="Comma 9 2 2 2 2 2 2 2 3 2 2" xfId="10187" xr:uid="{00000000-0005-0000-0000-000065260000}"/>
    <cellStyle name="Comma 9 2 2 2 2 2 2 2 3 3" xfId="10188" xr:uid="{00000000-0005-0000-0000-000066260000}"/>
    <cellStyle name="Comma 9 2 2 2 2 2 2 2 4" xfId="10189" xr:uid="{00000000-0005-0000-0000-000067260000}"/>
    <cellStyle name="Comma 9 2 2 2 2 2 2 2 4 2" xfId="10190" xr:uid="{00000000-0005-0000-0000-000068260000}"/>
    <cellStyle name="Comma 9 2 2 2 2 2 2 2 5" xfId="10191" xr:uid="{00000000-0005-0000-0000-000069260000}"/>
    <cellStyle name="Comma 9 2 2 2 2 2 2 2 5 2" xfId="10192" xr:uid="{00000000-0005-0000-0000-00006A260000}"/>
    <cellStyle name="Comma 9 2 2 2 2 2 2 2 6" xfId="10193" xr:uid="{00000000-0005-0000-0000-00006B260000}"/>
    <cellStyle name="Comma 9 2 2 2 2 2 2 3" xfId="10194" xr:uid="{00000000-0005-0000-0000-00006C260000}"/>
    <cellStyle name="Comma 9 2 2 2 2 2 2 3 2" xfId="10195" xr:uid="{00000000-0005-0000-0000-00006D260000}"/>
    <cellStyle name="Comma 9 2 2 2 2 2 2 3 2 2" xfId="10196" xr:uid="{00000000-0005-0000-0000-00006E260000}"/>
    <cellStyle name="Comma 9 2 2 2 2 2 2 3 3" xfId="10197" xr:uid="{00000000-0005-0000-0000-00006F260000}"/>
    <cellStyle name="Comma 9 2 2 2 2 2 2 4" xfId="10198" xr:uid="{00000000-0005-0000-0000-000070260000}"/>
    <cellStyle name="Comma 9 2 2 2 2 2 2 4 2" xfId="10199" xr:uid="{00000000-0005-0000-0000-000071260000}"/>
    <cellStyle name="Comma 9 2 2 2 2 2 2 4 2 2" xfId="10200" xr:uid="{00000000-0005-0000-0000-000072260000}"/>
    <cellStyle name="Comma 9 2 2 2 2 2 2 4 3" xfId="10201" xr:uid="{00000000-0005-0000-0000-000073260000}"/>
    <cellStyle name="Comma 9 2 2 2 2 2 2 5" xfId="10202" xr:uid="{00000000-0005-0000-0000-000074260000}"/>
    <cellStyle name="Comma 9 2 2 2 2 2 2 5 2" xfId="10203" xr:uid="{00000000-0005-0000-0000-000075260000}"/>
    <cellStyle name="Comma 9 2 2 2 2 2 2 6" xfId="10204" xr:uid="{00000000-0005-0000-0000-000076260000}"/>
    <cellStyle name="Comma 9 2 2 2 2 2 2 6 2" xfId="10205" xr:uid="{00000000-0005-0000-0000-000077260000}"/>
    <cellStyle name="Comma 9 2 2 2 2 2 2 7" xfId="10206" xr:uid="{00000000-0005-0000-0000-000078260000}"/>
    <cellStyle name="Comma 9 2 2 2 2 2 3" xfId="10207" xr:uid="{00000000-0005-0000-0000-000079260000}"/>
    <cellStyle name="Comma 9 2 2 2 2 2 3 2" xfId="10208" xr:uid="{00000000-0005-0000-0000-00007A260000}"/>
    <cellStyle name="Comma 9 2 2 2 2 2 3 2 2" xfId="10209" xr:uid="{00000000-0005-0000-0000-00007B260000}"/>
    <cellStyle name="Comma 9 2 2 2 2 2 3 2 2 2" xfId="10210" xr:uid="{00000000-0005-0000-0000-00007C260000}"/>
    <cellStyle name="Comma 9 2 2 2 2 2 3 2 3" xfId="10211" xr:uid="{00000000-0005-0000-0000-00007D260000}"/>
    <cellStyle name="Comma 9 2 2 2 2 2 3 3" xfId="10212" xr:uid="{00000000-0005-0000-0000-00007E260000}"/>
    <cellStyle name="Comma 9 2 2 2 2 2 3 3 2" xfId="10213" xr:uid="{00000000-0005-0000-0000-00007F260000}"/>
    <cellStyle name="Comma 9 2 2 2 2 2 3 3 2 2" xfId="10214" xr:uid="{00000000-0005-0000-0000-000080260000}"/>
    <cellStyle name="Comma 9 2 2 2 2 2 3 3 3" xfId="10215" xr:uid="{00000000-0005-0000-0000-000081260000}"/>
    <cellStyle name="Comma 9 2 2 2 2 2 3 4" xfId="10216" xr:uid="{00000000-0005-0000-0000-000082260000}"/>
    <cellStyle name="Comma 9 2 2 2 2 2 3 4 2" xfId="10217" xr:uid="{00000000-0005-0000-0000-000083260000}"/>
    <cellStyle name="Comma 9 2 2 2 2 2 3 5" xfId="10218" xr:uid="{00000000-0005-0000-0000-000084260000}"/>
    <cellStyle name="Comma 9 2 2 2 2 2 3 5 2" xfId="10219" xr:uid="{00000000-0005-0000-0000-000085260000}"/>
    <cellStyle name="Comma 9 2 2 2 2 2 3 6" xfId="10220" xr:uid="{00000000-0005-0000-0000-000086260000}"/>
    <cellStyle name="Comma 9 2 2 2 2 2 4" xfId="10221" xr:uid="{00000000-0005-0000-0000-000087260000}"/>
    <cellStyle name="Comma 9 2 2 2 2 2 4 2" xfId="10222" xr:uid="{00000000-0005-0000-0000-000088260000}"/>
    <cellStyle name="Comma 9 2 2 2 2 2 4 2 2" xfId="10223" xr:uid="{00000000-0005-0000-0000-000089260000}"/>
    <cellStyle name="Comma 9 2 2 2 2 2 4 3" xfId="10224" xr:uid="{00000000-0005-0000-0000-00008A260000}"/>
    <cellStyle name="Comma 9 2 2 2 2 2 5" xfId="10225" xr:uid="{00000000-0005-0000-0000-00008B260000}"/>
    <cellStyle name="Comma 9 2 2 2 2 2 5 2" xfId="10226" xr:uid="{00000000-0005-0000-0000-00008C260000}"/>
    <cellStyle name="Comma 9 2 2 2 2 2 5 2 2" xfId="10227" xr:uid="{00000000-0005-0000-0000-00008D260000}"/>
    <cellStyle name="Comma 9 2 2 2 2 2 5 3" xfId="10228" xr:uid="{00000000-0005-0000-0000-00008E260000}"/>
    <cellStyle name="Comma 9 2 2 2 2 2 6" xfId="10229" xr:uid="{00000000-0005-0000-0000-00008F260000}"/>
    <cellStyle name="Comma 9 2 2 2 2 2 6 2" xfId="10230" xr:uid="{00000000-0005-0000-0000-000090260000}"/>
    <cellStyle name="Comma 9 2 2 2 2 2 7" xfId="10231" xr:uid="{00000000-0005-0000-0000-000091260000}"/>
    <cellStyle name="Comma 9 2 2 2 2 2 7 2" xfId="10232" xr:uid="{00000000-0005-0000-0000-000092260000}"/>
    <cellStyle name="Comma 9 2 2 2 2 2 8" xfId="10233" xr:uid="{00000000-0005-0000-0000-000093260000}"/>
    <cellStyle name="Comma 9 2 2 2 2 3" xfId="10234" xr:uid="{00000000-0005-0000-0000-000094260000}"/>
    <cellStyle name="Comma 9 2 2 2 2 3 2" xfId="10235" xr:uid="{00000000-0005-0000-0000-000095260000}"/>
    <cellStyle name="Comma 9 2 2 2 2 3 2 2" xfId="10236" xr:uid="{00000000-0005-0000-0000-000096260000}"/>
    <cellStyle name="Comma 9 2 2 2 2 3 2 2 2" xfId="10237" xr:uid="{00000000-0005-0000-0000-000097260000}"/>
    <cellStyle name="Comma 9 2 2 2 2 3 2 2 2 2" xfId="10238" xr:uid="{00000000-0005-0000-0000-000098260000}"/>
    <cellStyle name="Comma 9 2 2 2 2 3 2 2 3" xfId="10239" xr:uid="{00000000-0005-0000-0000-000099260000}"/>
    <cellStyle name="Comma 9 2 2 2 2 3 2 3" xfId="10240" xr:uid="{00000000-0005-0000-0000-00009A260000}"/>
    <cellStyle name="Comma 9 2 2 2 2 3 2 3 2" xfId="10241" xr:uid="{00000000-0005-0000-0000-00009B260000}"/>
    <cellStyle name="Comma 9 2 2 2 2 3 2 3 2 2" xfId="10242" xr:uid="{00000000-0005-0000-0000-00009C260000}"/>
    <cellStyle name="Comma 9 2 2 2 2 3 2 3 3" xfId="10243" xr:uid="{00000000-0005-0000-0000-00009D260000}"/>
    <cellStyle name="Comma 9 2 2 2 2 3 2 4" xfId="10244" xr:uid="{00000000-0005-0000-0000-00009E260000}"/>
    <cellStyle name="Comma 9 2 2 2 2 3 2 4 2" xfId="10245" xr:uid="{00000000-0005-0000-0000-00009F260000}"/>
    <cellStyle name="Comma 9 2 2 2 2 3 2 5" xfId="10246" xr:uid="{00000000-0005-0000-0000-0000A0260000}"/>
    <cellStyle name="Comma 9 2 2 2 2 3 2 5 2" xfId="10247" xr:uid="{00000000-0005-0000-0000-0000A1260000}"/>
    <cellStyle name="Comma 9 2 2 2 2 3 2 6" xfId="10248" xr:uid="{00000000-0005-0000-0000-0000A2260000}"/>
    <cellStyle name="Comma 9 2 2 2 2 3 3" xfId="10249" xr:uid="{00000000-0005-0000-0000-0000A3260000}"/>
    <cellStyle name="Comma 9 2 2 2 2 3 3 2" xfId="10250" xr:uid="{00000000-0005-0000-0000-0000A4260000}"/>
    <cellStyle name="Comma 9 2 2 2 2 3 3 2 2" xfId="10251" xr:uid="{00000000-0005-0000-0000-0000A5260000}"/>
    <cellStyle name="Comma 9 2 2 2 2 3 3 3" xfId="10252" xr:uid="{00000000-0005-0000-0000-0000A6260000}"/>
    <cellStyle name="Comma 9 2 2 2 2 3 4" xfId="10253" xr:uid="{00000000-0005-0000-0000-0000A7260000}"/>
    <cellStyle name="Comma 9 2 2 2 2 3 4 2" xfId="10254" xr:uid="{00000000-0005-0000-0000-0000A8260000}"/>
    <cellStyle name="Comma 9 2 2 2 2 3 4 2 2" xfId="10255" xr:uid="{00000000-0005-0000-0000-0000A9260000}"/>
    <cellStyle name="Comma 9 2 2 2 2 3 4 3" xfId="10256" xr:uid="{00000000-0005-0000-0000-0000AA260000}"/>
    <cellStyle name="Comma 9 2 2 2 2 3 5" xfId="10257" xr:uid="{00000000-0005-0000-0000-0000AB260000}"/>
    <cellStyle name="Comma 9 2 2 2 2 3 5 2" xfId="10258" xr:uid="{00000000-0005-0000-0000-0000AC260000}"/>
    <cellStyle name="Comma 9 2 2 2 2 3 6" xfId="10259" xr:uid="{00000000-0005-0000-0000-0000AD260000}"/>
    <cellStyle name="Comma 9 2 2 2 2 3 6 2" xfId="10260" xr:uid="{00000000-0005-0000-0000-0000AE260000}"/>
    <cellStyle name="Comma 9 2 2 2 2 3 7" xfId="10261" xr:uid="{00000000-0005-0000-0000-0000AF260000}"/>
    <cellStyle name="Comma 9 2 2 2 2 4" xfId="10262" xr:uid="{00000000-0005-0000-0000-0000B0260000}"/>
    <cellStyle name="Comma 9 2 2 2 2 4 2" xfId="10263" xr:uid="{00000000-0005-0000-0000-0000B1260000}"/>
    <cellStyle name="Comma 9 2 2 2 2 4 2 2" xfId="10264" xr:uid="{00000000-0005-0000-0000-0000B2260000}"/>
    <cellStyle name="Comma 9 2 2 2 2 4 2 2 2" xfId="10265" xr:uid="{00000000-0005-0000-0000-0000B3260000}"/>
    <cellStyle name="Comma 9 2 2 2 2 4 2 2 2 2" xfId="10266" xr:uid="{00000000-0005-0000-0000-0000B4260000}"/>
    <cellStyle name="Comma 9 2 2 2 2 4 2 2 3" xfId="10267" xr:uid="{00000000-0005-0000-0000-0000B5260000}"/>
    <cellStyle name="Comma 9 2 2 2 2 4 2 3" xfId="10268" xr:uid="{00000000-0005-0000-0000-0000B6260000}"/>
    <cellStyle name="Comma 9 2 2 2 2 4 2 3 2" xfId="10269" xr:uid="{00000000-0005-0000-0000-0000B7260000}"/>
    <cellStyle name="Comma 9 2 2 2 2 4 2 3 2 2" xfId="10270" xr:uid="{00000000-0005-0000-0000-0000B8260000}"/>
    <cellStyle name="Comma 9 2 2 2 2 4 2 3 3" xfId="10271" xr:uid="{00000000-0005-0000-0000-0000B9260000}"/>
    <cellStyle name="Comma 9 2 2 2 2 4 2 4" xfId="10272" xr:uid="{00000000-0005-0000-0000-0000BA260000}"/>
    <cellStyle name="Comma 9 2 2 2 2 4 2 4 2" xfId="10273" xr:uid="{00000000-0005-0000-0000-0000BB260000}"/>
    <cellStyle name="Comma 9 2 2 2 2 4 2 5" xfId="10274" xr:uid="{00000000-0005-0000-0000-0000BC260000}"/>
    <cellStyle name="Comma 9 2 2 2 2 4 2 5 2" xfId="10275" xr:uid="{00000000-0005-0000-0000-0000BD260000}"/>
    <cellStyle name="Comma 9 2 2 2 2 4 2 6" xfId="10276" xr:uid="{00000000-0005-0000-0000-0000BE260000}"/>
    <cellStyle name="Comma 9 2 2 2 2 4 3" xfId="10277" xr:uid="{00000000-0005-0000-0000-0000BF260000}"/>
    <cellStyle name="Comma 9 2 2 2 2 4 3 2" xfId="10278" xr:uid="{00000000-0005-0000-0000-0000C0260000}"/>
    <cellStyle name="Comma 9 2 2 2 2 4 3 2 2" xfId="10279" xr:uid="{00000000-0005-0000-0000-0000C1260000}"/>
    <cellStyle name="Comma 9 2 2 2 2 4 3 3" xfId="10280" xr:uid="{00000000-0005-0000-0000-0000C2260000}"/>
    <cellStyle name="Comma 9 2 2 2 2 4 4" xfId="10281" xr:uid="{00000000-0005-0000-0000-0000C3260000}"/>
    <cellStyle name="Comma 9 2 2 2 2 4 4 2" xfId="10282" xr:uid="{00000000-0005-0000-0000-0000C4260000}"/>
    <cellStyle name="Comma 9 2 2 2 2 4 4 2 2" xfId="10283" xr:uid="{00000000-0005-0000-0000-0000C5260000}"/>
    <cellStyle name="Comma 9 2 2 2 2 4 4 3" xfId="10284" xr:uid="{00000000-0005-0000-0000-0000C6260000}"/>
    <cellStyle name="Comma 9 2 2 2 2 4 5" xfId="10285" xr:uid="{00000000-0005-0000-0000-0000C7260000}"/>
    <cellStyle name="Comma 9 2 2 2 2 4 5 2" xfId="10286" xr:uid="{00000000-0005-0000-0000-0000C8260000}"/>
    <cellStyle name="Comma 9 2 2 2 2 4 6" xfId="10287" xr:uid="{00000000-0005-0000-0000-0000C9260000}"/>
    <cellStyle name="Comma 9 2 2 2 2 4 6 2" xfId="10288" xr:uid="{00000000-0005-0000-0000-0000CA260000}"/>
    <cellStyle name="Comma 9 2 2 2 2 4 7" xfId="10289" xr:uid="{00000000-0005-0000-0000-0000CB260000}"/>
    <cellStyle name="Comma 9 2 2 2 2 5" xfId="10290" xr:uid="{00000000-0005-0000-0000-0000CC260000}"/>
    <cellStyle name="Comma 9 2 2 2 2 5 2" xfId="10291" xr:uid="{00000000-0005-0000-0000-0000CD260000}"/>
    <cellStyle name="Comma 9 2 2 2 2 5 2 2" xfId="10292" xr:uid="{00000000-0005-0000-0000-0000CE260000}"/>
    <cellStyle name="Comma 9 2 2 2 2 5 2 2 2" xfId="10293" xr:uid="{00000000-0005-0000-0000-0000CF260000}"/>
    <cellStyle name="Comma 9 2 2 2 2 5 2 3" xfId="10294" xr:uid="{00000000-0005-0000-0000-0000D0260000}"/>
    <cellStyle name="Comma 9 2 2 2 2 5 3" xfId="10295" xr:uid="{00000000-0005-0000-0000-0000D1260000}"/>
    <cellStyle name="Comma 9 2 2 2 2 5 3 2" xfId="10296" xr:uid="{00000000-0005-0000-0000-0000D2260000}"/>
    <cellStyle name="Comma 9 2 2 2 2 5 3 2 2" xfId="10297" xr:uid="{00000000-0005-0000-0000-0000D3260000}"/>
    <cellStyle name="Comma 9 2 2 2 2 5 3 3" xfId="10298" xr:uid="{00000000-0005-0000-0000-0000D4260000}"/>
    <cellStyle name="Comma 9 2 2 2 2 5 4" xfId="10299" xr:uid="{00000000-0005-0000-0000-0000D5260000}"/>
    <cellStyle name="Comma 9 2 2 2 2 5 4 2" xfId="10300" xr:uid="{00000000-0005-0000-0000-0000D6260000}"/>
    <cellStyle name="Comma 9 2 2 2 2 5 5" xfId="10301" xr:uid="{00000000-0005-0000-0000-0000D7260000}"/>
    <cellStyle name="Comma 9 2 2 2 2 5 5 2" xfId="10302" xr:uid="{00000000-0005-0000-0000-0000D8260000}"/>
    <cellStyle name="Comma 9 2 2 2 2 5 6" xfId="10303" xr:uid="{00000000-0005-0000-0000-0000D9260000}"/>
    <cellStyle name="Comma 9 2 2 2 2 6" xfId="10304" xr:uid="{00000000-0005-0000-0000-0000DA260000}"/>
    <cellStyle name="Comma 9 2 2 2 2 6 2" xfId="10305" xr:uid="{00000000-0005-0000-0000-0000DB260000}"/>
    <cellStyle name="Comma 9 2 2 2 2 6 2 2" xfId="10306" xr:uid="{00000000-0005-0000-0000-0000DC260000}"/>
    <cellStyle name="Comma 9 2 2 2 2 6 3" xfId="10307" xr:uid="{00000000-0005-0000-0000-0000DD260000}"/>
    <cellStyle name="Comma 9 2 2 2 2 7" xfId="10308" xr:uid="{00000000-0005-0000-0000-0000DE260000}"/>
    <cellStyle name="Comma 9 2 2 2 2 7 2" xfId="10309" xr:uid="{00000000-0005-0000-0000-0000DF260000}"/>
    <cellStyle name="Comma 9 2 2 2 2 7 2 2" xfId="10310" xr:uid="{00000000-0005-0000-0000-0000E0260000}"/>
    <cellStyle name="Comma 9 2 2 2 2 7 3" xfId="10311" xr:uid="{00000000-0005-0000-0000-0000E1260000}"/>
    <cellStyle name="Comma 9 2 2 2 2 8" xfId="10312" xr:uid="{00000000-0005-0000-0000-0000E2260000}"/>
    <cellStyle name="Comma 9 2 2 2 2 8 2" xfId="10313" xr:uid="{00000000-0005-0000-0000-0000E3260000}"/>
    <cellStyle name="Comma 9 2 2 2 2 9" xfId="10314" xr:uid="{00000000-0005-0000-0000-0000E4260000}"/>
    <cellStyle name="Comma 9 2 2 2 2 9 2" xfId="10315" xr:uid="{00000000-0005-0000-0000-0000E5260000}"/>
    <cellStyle name="Comma 9 2 2 2 3" xfId="10316" xr:uid="{00000000-0005-0000-0000-0000E6260000}"/>
    <cellStyle name="Comma 9 2 2 2 3 2" xfId="10317" xr:uid="{00000000-0005-0000-0000-0000E7260000}"/>
    <cellStyle name="Comma 9 2 2 2 3 2 2" xfId="10318" xr:uid="{00000000-0005-0000-0000-0000E8260000}"/>
    <cellStyle name="Comma 9 2 2 2 3 2 2 2" xfId="10319" xr:uid="{00000000-0005-0000-0000-0000E9260000}"/>
    <cellStyle name="Comma 9 2 2 2 3 2 2 2 2" xfId="10320" xr:uid="{00000000-0005-0000-0000-0000EA260000}"/>
    <cellStyle name="Comma 9 2 2 2 3 2 2 2 2 2" xfId="10321" xr:uid="{00000000-0005-0000-0000-0000EB260000}"/>
    <cellStyle name="Comma 9 2 2 2 3 2 2 2 3" xfId="10322" xr:uid="{00000000-0005-0000-0000-0000EC260000}"/>
    <cellStyle name="Comma 9 2 2 2 3 2 2 3" xfId="10323" xr:uid="{00000000-0005-0000-0000-0000ED260000}"/>
    <cellStyle name="Comma 9 2 2 2 3 2 2 3 2" xfId="10324" xr:uid="{00000000-0005-0000-0000-0000EE260000}"/>
    <cellStyle name="Comma 9 2 2 2 3 2 2 3 2 2" xfId="10325" xr:uid="{00000000-0005-0000-0000-0000EF260000}"/>
    <cellStyle name="Comma 9 2 2 2 3 2 2 3 3" xfId="10326" xr:uid="{00000000-0005-0000-0000-0000F0260000}"/>
    <cellStyle name="Comma 9 2 2 2 3 2 2 4" xfId="10327" xr:uid="{00000000-0005-0000-0000-0000F1260000}"/>
    <cellStyle name="Comma 9 2 2 2 3 2 2 4 2" xfId="10328" xr:uid="{00000000-0005-0000-0000-0000F2260000}"/>
    <cellStyle name="Comma 9 2 2 2 3 2 2 5" xfId="10329" xr:uid="{00000000-0005-0000-0000-0000F3260000}"/>
    <cellStyle name="Comma 9 2 2 2 3 2 2 5 2" xfId="10330" xr:uid="{00000000-0005-0000-0000-0000F4260000}"/>
    <cellStyle name="Comma 9 2 2 2 3 2 2 6" xfId="10331" xr:uid="{00000000-0005-0000-0000-0000F5260000}"/>
    <cellStyle name="Comma 9 2 2 2 3 2 3" xfId="10332" xr:uid="{00000000-0005-0000-0000-0000F6260000}"/>
    <cellStyle name="Comma 9 2 2 2 3 2 3 2" xfId="10333" xr:uid="{00000000-0005-0000-0000-0000F7260000}"/>
    <cellStyle name="Comma 9 2 2 2 3 2 3 2 2" xfId="10334" xr:uid="{00000000-0005-0000-0000-0000F8260000}"/>
    <cellStyle name="Comma 9 2 2 2 3 2 3 3" xfId="10335" xr:uid="{00000000-0005-0000-0000-0000F9260000}"/>
    <cellStyle name="Comma 9 2 2 2 3 2 4" xfId="10336" xr:uid="{00000000-0005-0000-0000-0000FA260000}"/>
    <cellStyle name="Comma 9 2 2 2 3 2 4 2" xfId="10337" xr:uid="{00000000-0005-0000-0000-0000FB260000}"/>
    <cellStyle name="Comma 9 2 2 2 3 2 4 2 2" xfId="10338" xr:uid="{00000000-0005-0000-0000-0000FC260000}"/>
    <cellStyle name="Comma 9 2 2 2 3 2 4 3" xfId="10339" xr:uid="{00000000-0005-0000-0000-0000FD260000}"/>
    <cellStyle name="Comma 9 2 2 2 3 2 5" xfId="10340" xr:uid="{00000000-0005-0000-0000-0000FE260000}"/>
    <cellStyle name="Comma 9 2 2 2 3 2 5 2" xfId="10341" xr:uid="{00000000-0005-0000-0000-0000FF260000}"/>
    <cellStyle name="Comma 9 2 2 2 3 2 6" xfId="10342" xr:uid="{00000000-0005-0000-0000-000000270000}"/>
    <cellStyle name="Comma 9 2 2 2 3 2 6 2" xfId="10343" xr:uid="{00000000-0005-0000-0000-000001270000}"/>
    <cellStyle name="Comma 9 2 2 2 3 2 7" xfId="10344" xr:uid="{00000000-0005-0000-0000-000002270000}"/>
    <cellStyle name="Comma 9 2 2 2 3 3" xfId="10345" xr:uid="{00000000-0005-0000-0000-000003270000}"/>
    <cellStyle name="Comma 9 2 2 2 3 3 2" xfId="10346" xr:uid="{00000000-0005-0000-0000-000004270000}"/>
    <cellStyle name="Comma 9 2 2 2 3 3 2 2" xfId="10347" xr:uid="{00000000-0005-0000-0000-000005270000}"/>
    <cellStyle name="Comma 9 2 2 2 3 3 2 2 2" xfId="10348" xr:uid="{00000000-0005-0000-0000-000006270000}"/>
    <cellStyle name="Comma 9 2 2 2 3 3 2 3" xfId="10349" xr:uid="{00000000-0005-0000-0000-000007270000}"/>
    <cellStyle name="Comma 9 2 2 2 3 3 3" xfId="10350" xr:uid="{00000000-0005-0000-0000-000008270000}"/>
    <cellStyle name="Comma 9 2 2 2 3 3 3 2" xfId="10351" xr:uid="{00000000-0005-0000-0000-000009270000}"/>
    <cellStyle name="Comma 9 2 2 2 3 3 3 2 2" xfId="10352" xr:uid="{00000000-0005-0000-0000-00000A270000}"/>
    <cellStyle name="Comma 9 2 2 2 3 3 3 3" xfId="10353" xr:uid="{00000000-0005-0000-0000-00000B270000}"/>
    <cellStyle name="Comma 9 2 2 2 3 3 4" xfId="10354" xr:uid="{00000000-0005-0000-0000-00000C270000}"/>
    <cellStyle name="Comma 9 2 2 2 3 3 4 2" xfId="10355" xr:uid="{00000000-0005-0000-0000-00000D270000}"/>
    <cellStyle name="Comma 9 2 2 2 3 3 5" xfId="10356" xr:uid="{00000000-0005-0000-0000-00000E270000}"/>
    <cellStyle name="Comma 9 2 2 2 3 3 5 2" xfId="10357" xr:uid="{00000000-0005-0000-0000-00000F270000}"/>
    <cellStyle name="Comma 9 2 2 2 3 3 6" xfId="10358" xr:uid="{00000000-0005-0000-0000-000010270000}"/>
    <cellStyle name="Comma 9 2 2 2 3 4" xfId="10359" xr:uid="{00000000-0005-0000-0000-000011270000}"/>
    <cellStyle name="Comma 9 2 2 2 3 4 2" xfId="10360" xr:uid="{00000000-0005-0000-0000-000012270000}"/>
    <cellStyle name="Comma 9 2 2 2 3 4 2 2" xfId="10361" xr:uid="{00000000-0005-0000-0000-000013270000}"/>
    <cellStyle name="Comma 9 2 2 2 3 4 3" xfId="10362" xr:uid="{00000000-0005-0000-0000-000014270000}"/>
    <cellStyle name="Comma 9 2 2 2 3 5" xfId="10363" xr:uid="{00000000-0005-0000-0000-000015270000}"/>
    <cellStyle name="Comma 9 2 2 2 3 5 2" xfId="10364" xr:uid="{00000000-0005-0000-0000-000016270000}"/>
    <cellStyle name="Comma 9 2 2 2 3 5 2 2" xfId="10365" xr:uid="{00000000-0005-0000-0000-000017270000}"/>
    <cellStyle name="Comma 9 2 2 2 3 5 3" xfId="10366" xr:uid="{00000000-0005-0000-0000-000018270000}"/>
    <cellStyle name="Comma 9 2 2 2 3 6" xfId="10367" xr:uid="{00000000-0005-0000-0000-000019270000}"/>
    <cellStyle name="Comma 9 2 2 2 3 6 2" xfId="10368" xr:uid="{00000000-0005-0000-0000-00001A270000}"/>
    <cellStyle name="Comma 9 2 2 2 3 7" xfId="10369" xr:uid="{00000000-0005-0000-0000-00001B270000}"/>
    <cellStyle name="Comma 9 2 2 2 3 7 2" xfId="10370" xr:uid="{00000000-0005-0000-0000-00001C270000}"/>
    <cellStyle name="Comma 9 2 2 2 3 8" xfId="10371" xr:uid="{00000000-0005-0000-0000-00001D270000}"/>
    <cellStyle name="Comma 9 2 2 2 4" xfId="10372" xr:uid="{00000000-0005-0000-0000-00001E270000}"/>
    <cellStyle name="Comma 9 2 2 2 4 2" xfId="10373" xr:uid="{00000000-0005-0000-0000-00001F270000}"/>
    <cellStyle name="Comma 9 2 2 2 4 2 2" xfId="10374" xr:uid="{00000000-0005-0000-0000-000020270000}"/>
    <cellStyle name="Comma 9 2 2 2 4 2 2 2" xfId="10375" xr:uid="{00000000-0005-0000-0000-000021270000}"/>
    <cellStyle name="Comma 9 2 2 2 4 2 2 2 2" xfId="10376" xr:uid="{00000000-0005-0000-0000-000022270000}"/>
    <cellStyle name="Comma 9 2 2 2 4 2 2 3" xfId="10377" xr:uid="{00000000-0005-0000-0000-000023270000}"/>
    <cellStyle name="Comma 9 2 2 2 4 2 3" xfId="10378" xr:uid="{00000000-0005-0000-0000-000024270000}"/>
    <cellStyle name="Comma 9 2 2 2 4 2 3 2" xfId="10379" xr:uid="{00000000-0005-0000-0000-000025270000}"/>
    <cellStyle name="Comma 9 2 2 2 4 2 3 2 2" xfId="10380" xr:uid="{00000000-0005-0000-0000-000026270000}"/>
    <cellStyle name="Comma 9 2 2 2 4 2 3 3" xfId="10381" xr:uid="{00000000-0005-0000-0000-000027270000}"/>
    <cellStyle name="Comma 9 2 2 2 4 2 4" xfId="10382" xr:uid="{00000000-0005-0000-0000-000028270000}"/>
    <cellStyle name="Comma 9 2 2 2 4 2 4 2" xfId="10383" xr:uid="{00000000-0005-0000-0000-000029270000}"/>
    <cellStyle name="Comma 9 2 2 2 4 2 5" xfId="10384" xr:uid="{00000000-0005-0000-0000-00002A270000}"/>
    <cellStyle name="Comma 9 2 2 2 4 2 5 2" xfId="10385" xr:uid="{00000000-0005-0000-0000-00002B270000}"/>
    <cellStyle name="Comma 9 2 2 2 4 2 6" xfId="10386" xr:uid="{00000000-0005-0000-0000-00002C270000}"/>
    <cellStyle name="Comma 9 2 2 2 4 3" xfId="10387" xr:uid="{00000000-0005-0000-0000-00002D270000}"/>
    <cellStyle name="Comma 9 2 2 2 4 3 2" xfId="10388" xr:uid="{00000000-0005-0000-0000-00002E270000}"/>
    <cellStyle name="Comma 9 2 2 2 4 3 2 2" xfId="10389" xr:uid="{00000000-0005-0000-0000-00002F270000}"/>
    <cellStyle name="Comma 9 2 2 2 4 3 3" xfId="10390" xr:uid="{00000000-0005-0000-0000-000030270000}"/>
    <cellStyle name="Comma 9 2 2 2 4 4" xfId="10391" xr:uid="{00000000-0005-0000-0000-000031270000}"/>
    <cellStyle name="Comma 9 2 2 2 4 4 2" xfId="10392" xr:uid="{00000000-0005-0000-0000-000032270000}"/>
    <cellStyle name="Comma 9 2 2 2 4 4 2 2" xfId="10393" xr:uid="{00000000-0005-0000-0000-000033270000}"/>
    <cellStyle name="Comma 9 2 2 2 4 4 3" xfId="10394" xr:uid="{00000000-0005-0000-0000-000034270000}"/>
    <cellStyle name="Comma 9 2 2 2 4 5" xfId="10395" xr:uid="{00000000-0005-0000-0000-000035270000}"/>
    <cellStyle name="Comma 9 2 2 2 4 5 2" xfId="10396" xr:uid="{00000000-0005-0000-0000-000036270000}"/>
    <cellStyle name="Comma 9 2 2 2 4 6" xfId="10397" xr:uid="{00000000-0005-0000-0000-000037270000}"/>
    <cellStyle name="Comma 9 2 2 2 4 6 2" xfId="10398" xr:uid="{00000000-0005-0000-0000-000038270000}"/>
    <cellStyle name="Comma 9 2 2 2 4 7" xfId="10399" xr:uid="{00000000-0005-0000-0000-000039270000}"/>
    <cellStyle name="Comma 9 2 2 2 5" xfId="10400" xr:uid="{00000000-0005-0000-0000-00003A270000}"/>
    <cellStyle name="Comma 9 2 2 2 5 2" xfId="10401" xr:uid="{00000000-0005-0000-0000-00003B270000}"/>
    <cellStyle name="Comma 9 2 2 2 5 2 2" xfId="10402" xr:uid="{00000000-0005-0000-0000-00003C270000}"/>
    <cellStyle name="Comma 9 2 2 2 5 2 2 2" xfId="10403" xr:uid="{00000000-0005-0000-0000-00003D270000}"/>
    <cellStyle name="Comma 9 2 2 2 5 2 2 2 2" xfId="10404" xr:uid="{00000000-0005-0000-0000-00003E270000}"/>
    <cellStyle name="Comma 9 2 2 2 5 2 2 3" xfId="10405" xr:uid="{00000000-0005-0000-0000-00003F270000}"/>
    <cellStyle name="Comma 9 2 2 2 5 2 3" xfId="10406" xr:uid="{00000000-0005-0000-0000-000040270000}"/>
    <cellStyle name="Comma 9 2 2 2 5 2 3 2" xfId="10407" xr:uid="{00000000-0005-0000-0000-000041270000}"/>
    <cellStyle name="Comma 9 2 2 2 5 2 3 2 2" xfId="10408" xr:uid="{00000000-0005-0000-0000-000042270000}"/>
    <cellStyle name="Comma 9 2 2 2 5 2 3 3" xfId="10409" xr:uid="{00000000-0005-0000-0000-000043270000}"/>
    <cellStyle name="Comma 9 2 2 2 5 2 4" xfId="10410" xr:uid="{00000000-0005-0000-0000-000044270000}"/>
    <cellStyle name="Comma 9 2 2 2 5 2 4 2" xfId="10411" xr:uid="{00000000-0005-0000-0000-000045270000}"/>
    <cellStyle name="Comma 9 2 2 2 5 2 5" xfId="10412" xr:uid="{00000000-0005-0000-0000-000046270000}"/>
    <cellStyle name="Comma 9 2 2 2 5 2 5 2" xfId="10413" xr:uid="{00000000-0005-0000-0000-000047270000}"/>
    <cellStyle name="Comma 9 2 2 2 5 2 6" xfId="10414" xr:uid="{00000000-0005-0000-0000-000048270000}"/>
    <cellStyle name="Comma 9 2 2 2 5 3" xfId="10415" xr:uid="{00000000-0005-0000-0000-000049270000}"/>
    <cellStyle name="Comma 9 2 2 2 5 3 2" xfId="10416" xr:uid="{00000000-0005-0000-0000-00004A270000}"/>
    <cellStyle name="Comma 9 2 2 2 5 3 2 2" xfId="10417" xr:uid="{00000000-0005-0000-0000-00004B270000}"/>
    <cellStyle name="Comma 9 2 2 2 5 3 3" xfId="10418" xr:uid="{00000000-0005-0000-0000-00004C270000}"/>
    <cellStyle name="Comma 9 2 2 2 5 4" xfId="10419" xr:uid="{00000000-0005-0000-0000-00004D270000}"/>
    <cellStyle name="Comma 9 2 2 2 5 4 2" xfId="10420" xr:uid="{00000000-0005-0000-0000-00004E270000}"/>
    <cellStyle name="Comma 9 2 2 2 5 4 2 2" xfId="10421" xr:uid="{00000000-0005-0000-0000-00004F270000}"/>
    <cellStyle name="Comma 9 2 2 2 5 4 3" xfId="10422" xr:uid="{00000000-0005-0000-0000-000050270000}"/>
    <cellStyle name="Comma 9 2 2 2 5 5" xfId="10423" xr:uid="{00000000-0005-0000-0000-000051270000}"/>
    <cellStyle name="Comma 9 2 2 2 5 5 2" xfId="10424" xr:uid="{00000000-0005-0000-0000-000052270000}"/>
    <cellStyle name="Comma 9 2 2 2 5 6" xfId="10425" xr:uid="{00000000-0005-0000-0000-000053270000}"/>
    <cellStyle name="Comma 9 2 2 2 5 6 2" xfId="10426" xr:uid="{00000000-0005-0000-0000-000054270000}"/>
    <cellStyle name="Comma 9 2 2 2 5 7" xfId="10427" xr:uid="{00000000-0005-0000-0000-000055270000}"/>
    <cellStyle name="Comma 9 2 2 2 6" xfId="10428" xr:uid="{00000000-0005-0000-0000-000056270000}"/>
    <cellStyle name="Comma 9 2 2 2 6 2" xfId="10429" xr:uid="{00000000-0005-0000-0000-000057270000}"/>
    <cellStyle name="Comma 9 2 2 2 6 2 2" xfId="10430" xr:uid="{00000000-0005-0000-0000-000058270000}"/>
    <cellStyle name="Comma 9 2 2 2 6 2 2 2" xfId="10431" xr:uid="{00000000-0005-0000-0000-000059270000}"/>
    <cellStyle name="Comma 9 2 2 2 6 2 3" xfId="10432" xr:uid="{00000000-0005-0000-0000-00005A270000}"/>
    <cellStyle name="Comma 9 2 2 2 6 3" xfId="10433" xr:uid="{00000000-0005-0000-0000-00005B270000}"/>
    <cellStyle name="Comma 9 2 2 2 6 3 2" xfId="10434" xr:uid="{00000000-0005-0000-0000-00005C270000}"/>
    <cellStyle name="Comma 9 2 2 2 6 3 2 2" xfId="10435" xr:uid="{00000000-0005-0000-0000-00005D270000}"/>
    <cellStyle name="Comma 9 2 2 2 6 3 3" xfId="10436" xr:uid="{00000000-0005-0000-0000-00005E270000}"/>
    <cellStyle name="Comma 9 2 2 2 6 4" xfId="10437" xr:uid="{00000000-0005-0000-0000-00005F270000}"/>
    <cellStyle name="Comma 9 2 2 2 6 4 2" xfId="10438" xr:uid="{00000000-0005-0000-0000-000060270000}"/>
    <cellStyle name="Comma 9 2 2 2 6 5" xfId="10439" xr:uid="{00000000-0005-0000-0000-000061270000}"/>
    <cellStyle name="Comma 9 2 2 2 6 5 2" xfId="10440" xr:uid="{00000000-0005-0000-0000-000062270000}"/>
    <cellStyle name="Comma 9 2 2 2 6 6" xfId="10441" xr:uid="{00000000-0005-0000-0000-000063270000}"/>
    <cellStyle name="Comma 9 2 2 2 7" xfId="10442" xr:uid="{00000000-0005-0000-0000-000064270000}"/>
    <cellStyle name="Comma 9 2 2 2 7 2" xfId="10443" xr:uid="{00000000-0005-0000-0000-000065270000}"/>
    <cellStyle name="Comma 9 2 2 2 7 2 2" xfId="10444" xr:uid="{00000000-0005-0000-0000-000066270000}"/>
    <cellStyle name="Comma 9 2 2 2 7 3" xfId="10445" xr:uid="{00000000-0005-0000-0000-000067270000}"/>
    <cellStyle name="Comma 9 2 2 2 8" xfId="10446" xr:uid="{00000000-0005-0000-0000-000068270000}"/>
    <cellStyle name="Comma 9 2 2 2 8 2" xfId="10447" xr:uid="{00000000-0005-0000-0000-000069270000}"/>
    <cellStyle name="Comma 9 2 2 2 8 2 2" xfId="10448" xr:uid="{00000000-0005-0000-0000-00006A270000}"/>
    <cellStyle name="Comma 9 2 2 2 8 3" xfId="10449" xr:uid="{00000000-0005-0000-0000-00006B270000}"/>
    <cellStyle name="Comma 9 2 2 2 9" xfId="10450" xr:uid="{00000000-0005-0000-0000-00006C270000}"/>
    <cellStyle name="Comma 9 2 2 2 9 2" xfId="10451" xr:uid="{00000000-0005-0000-0000-00006D270000}"/>
    <cellStyle name="Comma 9 2 2 3" xfId="10452" xr:uid="{00000000-0005-0000-0000-00006E270000}"/>
    <cellStyle name="Comma 9 2 2 3 10" xfId="10453" xr:uid="{00000000-0005-0000-0000-00006F270000}"/>
    <cellStyle name="Comma 9 2 2 3 2" xfId="10454" xr:uid="{00000000-0005-0000-0000-000070270000}"/>
    <cellStyle name="Comma 9 2 2 3 2 2" xfId="10455" xr:uid="{00000000-0005-0000-0000-000071270000}"/>
    <cellStyle name="Comma 9 2 2 3 2 2 2" xfId="10456" xr:uid="{00000000-0005-0000-0000-000072270000}"/>
    <cellStyle name="Comma 9 2 2 3 2 2 2 2" xfId="10457" xr:uid="{00000000-0005-0000-0000-000073270000}"/>
    <cellStyle name="Comma 9 2 2 3 2 2 2 2 2" xfId="10458" xr:uid="{00000000-0005-0000-0000-000074270000}"/>
    <cellStyle name="Comma 9 2 2 3 2 2 2 2 2 2" xfId="10459" xr:uid="{00000000-0005-0000-0000-000075270000}"/>
    <cellStyle name="Comma 9 2 2 3 2 2 2 2 3" xfId="10460" xr:uid="{00000000-0005-0000-0000-000076270000}"/>
    <cellStyle name="Comma 9 2 2 3 2 2 2 3" xfId="10461" xr:uid="{00000000-0005-0000-0000-000077270000}"/>
    <cellStyle name="Comma 9 2 2 3 2 2 2 3 2" xfId="10462" xr:uid="{00000000-0005-0000-0000-000078270000}"/>
    <cellStyle name="Comma 9 2 2 3 2 2 2 3 2 2" xfId="10463" xr:uid="{00000000-0005-0000-0000-000079270000}"/>
    <cellStyle name="Comma 9 2 2 3 2 2 2 3 3" xfId="10464" xr:uid="{00000000-0005-0000-0000-00007A270000}"/>
    <cellStyle name="Comma 9 2 2 3 2 2 2 4" xfId="10465" xr:uid="{00000000-0005-0000-0000-00007B270000}"/>
    <cellStyle name="Comma 9 2 2 3 2 2 2 4 2" xfId="10466" xr:uid="{00000000-0005-0000-0000-00007C270000}"/>
    <cellStyle name="Comma 9 2 2 3 2 2 2 5" xfId="10467" xr:uid="{00000000-0005-0000-0000-00007D270000}"/>
    <cellStyle name="Comma 9 2 2 3 2 2 2 5 2" xfId="10468" xr:uid="{00000000-0005-0000-0000-00007E270000}"/>
    <cellStyle name="Comma 9 2 2 3 2 2 2 6" xfId="10469" xr:uid="{00000000-0005-0000-0000-00007F270000}"/>
    <cellStyle name="Comma 9 2 2 3 2 2 3" xfId="10470" xr:uid="{00000000-0005-0000-0000-000080270000}"/>
    <cellStyle name="Comma 9 2 2 3 2 2 3 2" xfId="10471" xr:uid="{00000000-0005-0000-0000-000081270000}"/>
    <cellStyle name="Comma 9 2 2 3 2 2 3 2 2" xfId="10472" xr:uid="{00000000-0005-0000-0000-000082270000}"/>
    <cellStyle name="Comma 9 2 2 3 2 2 3 3" xfId="10473" xr:uid="{00000000-0005-0000-0000-000083270000}"/>
    <cellStyle name="Comma 9 2 2 3 2 2 4" xfId="10474" xr:uid="{00000000-0005-0000-0000-000084270000}"/>
    <cellStyle name="Comma 9 2 2 3 2 2 4 2" xfId="10475" xr:uid="{00000000-0005-0000-0000-000085270000}"/>
    <cellStyle name="Comma 9 2 2 3 2 2 4 2 2" xfId="10476" xr:uid="{00000000-0005-0000-0000-000086270000}"/>
    <cellStyle name="Comma 9 2 2 3 2 2 4 3" xfId="10477" xr:uid="{00000000-0005-0000-0000-000087270000}"/>
    <cellStyle name="Comma 9 2 2 3 2 2 5" xfId="10478" xr:uid="{00000000-0005-0000-0000-000088270000}"/>
    <cellStyle name="Comma 9 2 2 3 2 2 5 2" xfId="10479" xr:uid="{00000000-0005-0000-0000-000089270000}"/>
    <cellStyle name="Comma 9 2 2 3 2 2 6" xfId="10480" xr:uid="{00000000-0005-0000-0000-00008A270000}"/>
    <cellStyle name="Comma 9 2 2 3 2 2 6 2" xfId="10481" xr:uid="{00000000-0005-0000-0000-00008B270000}"/>
    <cellStyle name="Comma 9 2 2 3 2 2 7" xfId="10482" xr:uid="{00000000-0005-0000-0000-00008C270000}"/>
    <cellStyle name="Comma 9 2 2 3 2 3" xfId="10483" xr:uid="{00000000-0005-0000-0000-00008D270000}"/>
    <cellStyle name="Comma 9 2 2 3 2 3 2" xfId="10484" xr:uid="{00000000-0005-0000-0000-00008E270000}"/>
    <cellStyle name="Comma 9 2 2 3 2 3 2 2" xfId="10485" xr:uid="{00000000-0005-0000-0000-00008F270000}"/>
    <cellStyle name="Comma 9 2 2 3 2 3 2 2 2" xfId="10486" xr:uid="{00000000-0005-0000-0000-000090270000}"/>
    <cellStyle name="Comma 9 2 2 3 2 3 2 3" xfId="10487" xr:uid="{00000000-0005-0000-0000-000091270000}"/>
    <cellStyle name="Comma 9 2 2 3 2 3 3" xfId="10488" xr:uid="{00000000-0005-0000-0000-000092270000}"/>
    <cellStyle name="Comma 9 2 2 3 2 3 3 2" xfId="10489" xr:uid="{00000000-0005-0000-0000-000093270000}"/>
    <cellStyle name="Comma 9 2 2 3 2 3 3 2 2" xfId="10490" xr:uid="{00000000-0005-0000-0000-000094270000}"/>
    <cellStyle name="Comma 9 2 2 3 2 3 3 3" xfId="10491" xr:uid="{00000000-0005-0000-0000-000095270000}"/>
    <cellStyle name="Comma 9 2 2 3 2 3 4" xfId="10492" xr:uid="{00000000-0005-0000-0000-000096270000}"/>
    <cellStyle name="Comma 9 2 2 3 2 3 4 2" xfId="10493" xr:uid="{00000000-0005-0000-0000-000097270000}"/>
    <cellStyle name="Comma 9 2 2 3 2 3 5" xfId="10494" xr:uid="{00000000-0005-0000-0000-000098270000}"/>
    <cellStyle name="Comma 9 2 2 3 2 3 5 2" xfId="10495" xr:uid="{00000000-0005-0000-0000-000099270000}"/>
    <cellStyle name="Comma 9 2 2 3 2 3 6" xfId="10496" xr:uid="{00000000-0005-0000-0000-00009A270000}"/>
    <cellStyle name="Comma 9 2 2 3 2 4" xfId="10497" xr:uid="{00000000-0005-0000-0000-00009B270000}"/>
    <cellStyle name="Comma 9 2 2 3 2 4 2" xfId="10498" xr:uid="{00000000-0005-0000-0000-00009C270000}"/>
    <cellStyle name="Comma 9 2 2 3 2 4 2 2" xfId="10499" xr:uid="{00000000-0005-0000-0000-00009D270000}"/>
    <cellStyle name="Comma 9 2 2 3 2 4 3" xfId="10500" xr:uid="{00000000-0005-0000-0000-00009E270000}"/>
    <cellStyle name="Comma 9 2 2 3 2 5" xfId="10501" xr:uid="{00000000-0005-0000-0000-00009F270000}"/>
    <cellStyle name="Comma 9 2 2 3 2 5 2" xfId="10502" xr:uid="{00000000-0005-0000-0000-0000A0270000}"/>
    <cellStyle name="Comma 9 2 2 3 2 5 2 2" xfId="10503" xr:uid="{00000000-0005-0000-0000-0000A1270000}"/>
    <cellStyle name="Comma 9 2 2 3 2 5 3" xfId="10504" xr:uid="{00000000-0005-0000-0000-0000A2270000}"/>
    <cellStyle name="Comma 9 2 2 3 2 6" xfId="10505" xr:uid="{00000000-0005-0000-0000-0000A3270000}"/>
    <cellStyle name="Comma 9 2 2 3 2 6 2" xfId="10506" xr:uid="{00000000-0005-0000-0000-0000A4270000}"/>
    <cellStyle name="Comma 9 2 2 3 2 7" xfId="10507" xr:uid="{00000000-0005-0000-0000-0000A5270000}"/>
    <cellStyle name="Comma 9 2 2 3 2 7 2" xfId="10508" xr:uid="{00000000-0005-0000-0000-0000A6270000}"/>
    <cellStyle name="Comma 9 2 2 3 2 8" xfId="10509" xr:uid="{00000000-0005-0000-0000-0000A7270000}"/>
    <cellStyle name="Comma 9 2 2 3 3" xfId="10510" xr:uid="{00000000-0005-0000-0000-0000A8270000}"/>
    <cellStyle name="Comma 9 2 2 3 3 2" xfId="10511" xr:uid="{00000000-0005-0000-0000-0000A9270000}"/>
    <cellStyle name="Comma 9 2 2 3 3 2 2" xfId="10512" xr:uid="{00000000-0005-0000-0000-0000AA270000}"/>
    <cellStyle name="Comma 9 2 2 3 3 2 2 2" xfId="10513" xr:uid="{00000000-0005-0000-0000-0000AB270000}"/>
    <cellStyle name="Comma 9 2 2 3 3 2 2 2 2" xfId="10514" xr:uid="{00000000-0005-0000-0000-0000AC270000}"/>
    <cellStyle name="Comma 9 2 2 3 3 2 2 3" xfId="10515" xr:uid="{00000000-0005-0000-0000-0000AD270000}"/>
    <cellStyle name="Comma 9 2 2 3 3 2 3" xfId="10516" xr:uid="{00000000-0005-0000-0000-0000AE270000}"/>
    <cellStyle name="Comma 9 2 2 3 3 2 3 2" xfId="10517" xr:uid="{00000000-0005-0000-0000-0000AF270000}"/>
    <cellStyle name="Comma 9 2 2 3 3 2 3 2 2" xfId="10518" xr:uid="{00000000-0005-0000-0000-0000B0270000}"/>
    <cellStyle name="Comma 9 2 2 3 3 2 3 3" xfId="10519" xr:uid="{00000000-0005-0000-0000-0000B1270000}"/>
    <cellStyle name="Comma 9 2 2 3 3 2 4" xfId="10520" xr:uid="{00000000-0005-0000-0000-0000B2270000}"/>
    <cellStyle name="Comma 9 2 2 3 3 2 4 2" xfId="10521" xr:uid="{00000000-0005-0000-0000-0000B3270000}"/>
    <cellStyle name="Comma 9 2 2 3 3 2 5" xfId="10522" xr:uid="{00000000-0005-0000-0000-0000B4270000}"/>
    <cellStyle name="Comma 9 2 2 3 3 2 5 2" xfId="10523" xr:uid="{00000000-0005-0000-0000-0000B5270000}"/>
    <cellStyle name="Comma 9 2 2 3 3 2 6" xfId="10524" xr:uid="{00000000-0005-0000-0000-0000B6270000}"/>
    <cellStyle name="Comma 9 2 2 3 3 3" xfId="10525" xr:uid="{00000000-0005-0000-0000-0000B7270000}"/>
    <cellStyle name="Comma 9 2 2 3 3 3 2" xfId="10526" xr:uid="{00000000-0005-0000-0000-0000B8270000}"/>
    <cellStyle name="Comma 9 2 2 3 3 3 2 2" xfId="10527" xr:uid="{00000000-0005-0000-0000-0000B9270000}"/>
    <cellStyle name="Comma 9 2 2 3 3 3 3" xfId="10528" xr:uid="{00000000-0005-0000-0000-0000BA270000}"/>
    <cellStyle name="Comma 9 2 2 3 3 4" xfId="10529" xr:uid="{00000000-0005-0000-0000-0000BB270000}"/>
    <cellStyle name="Comma 9 2 2 3 3 4 2" xfId="10530" xr:uid="{00000000-0005-0000-0000-0000BC270000}"/>
    <cellStyle name="Comma 9 2 2 3 3 4 2 2" xfId="10531" xr:uid="{00000000-0005-0000-0000-0000BD270000}"/>
    <cellStyle name="Comma 9 2 2 3 3 4 3" xfId="10532" xr:uid="{00000000-0005-0000-0000-0000BE270000}"/>
    <cellStyle name="Comma 9 2 2 3 3 5" xfId="10533" xr:uid="{00000000-0005-0000-0000-0000BF270000}"/>
    <cellStyle name="Comma 9 2 2 3 3 5 2" xfId="10534" xr:uid="{00000000-0005-0000-0000-0000C0270000}"/>
    <cellStyle name="Comma 9 2 2 3 3 6" xfId="10535" xr:uid="{00000000-0005-0000-0000-0000C1270000}"/>
    <cellStyle name="Comma 9 2 2 3 3 6 2" xfId="10536" xr:uid="{00000000-0005-0000-0000-0000C2270000}"/>
    <cellStyle name="Comma 9 2 2 3 3 7" xfId="10537" xr:uid="{00000000-0005-0000-0000-0000C3270000}"/>
    <cellStyle name="Comma 9 2 2 3 4" xfId="10538" xr:uid="{00000000-0005-0000-0000-0000C4270000}"/>
    <cellStyle name="Comma 9 2 2 3 4 2" xfId="10539" xr:uid="{00000000-0005-0000-0000-0000C5270000}"/>
    <cellStyle name="Comma 9 2 2 3 4 2 2" xfId="10540" xr:uid="{00000000-0005-0000-0000-0000C6270000}"/>
    <cellStyle name="Comma 9 2 2 3 4 2 2 2" xfId="10541" xr:uid="{00000000-0005-0000-0000-0000C7270000}"/>
    <cellStyle name="Comma 9 2 2 3 4 2 2 2 2" xfId="10542" xr:uid="{00000000-0005-0000-0000-0000C8270000}"/>
    <cellStyle name="Comma 9 2 2 3 4 2 2 3" xfId="10543" xr:uid="{00000000-0005-0000-0000-0000C9270000}"/>
    <cellStyle name="Comma 9 2 2 3 4 2 3" xfId="10544" xr:uid="{00000000-0005-0000-0000-0000CA270000}"/>
    <cellStyle name="Comma 9 2 2 3 4 2 3 2" xfId="10545" xr:uid="{00000000-0005-0000-0000-0000CB270000}"/>
    <cellStyle name="Comma 9 2 2 3 4 2 3 2 2" xfId="10546" xr:uid="{00000000-0005-0000-0000-0000CC270000}"/>
    <cellStyle name="Comma 9 2 2 3 4 2 3 3" xfId="10547" xr:uid="{00000000-0005-0000-0000-0000CD270000}"/>
    <cellStyle name="Comma 9 2 2 3 4 2 4" xfId="10548" xr:uid="{00000000-0005-0000-0000-0000CE270000}"/>
    <cellStyle name="Comma 9 2 2 3 4 2 4 2" xfId="10549" xr:uid="{00000000-0005-0000-0000-0000CF270000}"/>
    <cellStyle name="Comma 9 2 2 3 4 2 5" xfId="10550" xr:uid="{00000000-0005-0000-0000-0000D0270000}"/>
    <cellStyle name="Comma 9 2 2 3 4 2 5 2" xfId="10551" xr:uid="{00000000-0005-0000-0000-0000D1270000}"/>
    <cellStyle name="Comma 9 2 2 3 4 2 6" xfId="10552" xr:uid="{00000000-0005-0000-0000-0000D2270000}"/>
    <cellStyle name="Comma 9 2 2 3 4 3" xfId="10553" xr:uid="{00000000-0005-0000-0000-0000D3270000}"/>
    <cellStyle name="Comma 9 2 2 3 4 3 2" xfId="10554" xr:uid="{00000000-0005-0000-0000-0000D4270000}"/>
    <cellStyle name="Comma 9 2 2 3 4 3 2 2" xfId="10555" xr:uid="{00000000-0005-0000-0000-0000D5270000}"/>
    <cellStyle name="Comma 9 2 2 3 4 3 3" xfId="10556" xr:uid="{00000000-0005-0000-0000-0000D6270000}"/>
    <cellStyle name="Comma 9 2 2 3 4 4" xfId="10557" xr:uid="{00000000-0005-0000-0000-0000D7270000}"/>
    <cellStyle name="Comma 9 2 2 3 4 4 2" xfId="10558" xr:uid="{00000000-0005-0000-0000-0000D8270000}"/>
    <cellStyle name="Comma 9 2 2 3 4 4 2 2" xfId="10559" xr:uid="{00000000-0005-0000-0000-0000D9270000}"/>
    <cellStyle name="Comma 9 2 2 3 4 4 3" xfId="10560" xr:uid="{00000000-0005-0000-0000-0000DA270000}"/>
    <cellStyle name="Comma 9 2 2 3 4 5" xfId="10561" xr:uid="{00000000-0005-0000-0000-0000DB270000}"/>
    <cellStyle name="Comma 9 2 2 3 4 5 2" xfId="10562" xr:uid="{00000000-0005-0000-0000-0000DC270000}"/>
    <cellStyle name="Comma 9 2 2 3 4 6" xfId="10563" xr:uid="{00000000-0005-0000-0000-0000DD270000}"/>
    <cellStyle name="Comma 9 2 2 3 4 6 2" xfId="10564" xr:uid="{00000000-0005-0000-0000-0000DE270000}"/>
    <cellStyle name="Comma 9 2 2 3 4 7" xfId="10565" xr:uid="{00000000-0005-0000-0000-0000DF270000}"/>
    <cellStyle name="Comma 9 2 2 3 5" xfId="10566" xr:uid="{00000000-0005-0000-0000-0000E0270000}"/>
    <cellStyle name="Comma 9 2 2 3 5 2" xfId="10567" xr:uid="{00000000-0005-0000-0000-0000E1270000}"/>
    <cellStyle name="Comma 9 2 2 3 5 2 2" xfId="10568" xr:uid="{00000000-0005-0000-0000-0000E2270000}"/>
    <cellStyle name="Comma 9 2 2 3 5 2 2 2" xfId="10569" xr:uid="{00000000-0005-0000-0000-0000E3270000}"/>
    <cellStyle name="Comma 9 2 2 3 5 2 3" xfId="10570" xr:uid="{00000000-0005-0000-0000-0000E4270000}"/>
    <cellStyle name="Comma 9 2 2 3 5 3" xfId="10571" xr:uid="{00000000-0005-0000-0000-0000E5270000}"/>
    <cellStyle name="Comma 9 2 2 3 5 3 2" xfId="10572" xr:uid="{00000000-0005-0000-0000-0000E6270000}"/>
    <cellStyle name="Comma 9 2 2 3 5 3 2 2" xfId="10573" xr:uid="{00000000-0005-0000-0000-0000E7270000}"/>
    <cellStyle name="Comma 9 2 2 3 5 3 3" xfId="10574" xr:uid="{00000000-0005-0000-0000-0000E8270000}"/>
    <cellStyle name="Comma 9 2 2 3 5 4" xfId="10575" xr:uid="{00000000-0005-0000-0000-0000E9270000}"/>
    <cellStyle name="Comma 9 2 2 3 5 4 2" xfId="10576" xr:uid="{00000000-0005-0000-0000-0000EA270000}"/>
    <cellStyle name="Comma 9 2 2 3 5 5" xfId="10577" xr:uid="{00000000-0005-0000-0000-0000EB270000}"/>
    <cellStyle name="Comma 9 2 2 3 5 5 2" xfId="10578" xr:uid="{00000000-0005-0000-0000-0000EC270000}"/>
    <cellStyle name="Comma 9 2 2 3 5 6" xfId="10579" xr:uid="{00000000-0005-0000-0000-0000ED270000}"/>
    <cellStyle name="Comma 9 2 2 3 6" xfId="10580" xr:uid="{00000000-0005-0000-0000-0000EE270000}"/>
    <cellStyle name="Comma 9 2 2 3 6 2" xfId="10581" xr:uid="{00000000-0005-0000-0000-0000EF270000}"/>
    <cellStyle name="Comma 9 2 2 3 6 2 2" xfId="10582" xr:uid="{00000000-0005-0000-0000-0000F0270000}"/>
    <cellStyle name="Comma 9 2 2 3 6 3" xfId="10583" xr:uid="{00000000-0005-0000-0000-0000F1270000}"/>
    <cellStyle name="Comma 9 2 2 3 7" xfId="10584" xr:uid="{00000000-0005-0000-0000-0000F2270000}"/>
    <cellStyle name="Comma 9 2 2 3 7 2" xfId="10585" xr:uid="{00000000-0005-0000-0000-0000F3270000}"/>
    <cellStyle name="Comma 9 2 2 3 7 2 2" xfId="10586" xr:uid="{00000000-0005-0000-0000-0000F4270000}"/>
    <cellStyle name="Comma 9 2 2 3 7 3" xfId="10587" xr:uid="{00000000-0005-0000-0000-0000F5270000}"/>
    <cellStyle name="Comma 9 2 2 3 8" xfId="10588" xr:uid="{00000000-0005-0000-0000-0000F6270000}"/>
    <cellStyle name="Comma 9 2 2 3 8 2" xfId="10589" xr:uid="{00000000-0005-0000-0000-0000F7270000}"/>
    <cellStyle name="Comma 9 2 2 3 9" xfId="10590" xr:uid="{00000000-0005-0000-0000-0000F8270000}"/>
    <cellStyle name="Comma 9 2 2 3 9 2" xfId="10591" xr:uid="{00000000-0005-0000-0000-0000F9270000}"/>
    <cellStyle name="Comma 9 2 2 4" xfId="10592" xr:uid="{00000000-0005-0000-0000-0000FA270000}"/>
    <cellStyle name="Comma 9 2 2 4 2" xfId="10593" xr:uid="{00000000-0005-0000-0000-0000FB270000}"/>
    <cellStyle name="Comma 9 2 2 4 2 2" xfId="10594" xr:uid="{00000000-0005-0000-0000-0000FC270000}"/>
    <cellStyle name="Comma 9 2 2 4 2 2 2" xfId="10595" xr:uid="{00000000-0005-0000-0000-0000FD270000}"/>
    <cellStyle name="Comma 9 2 2 4 2 2 2 2" xfId="10596" xr:uid="{00000000-0005-0000-0000-0000FE270000}"/>
    <cellStyle name="Comma 9 2 2 4 2 2 2 2 2" xfId="10597" xr:uid="{00000000-0005-0000-0000-0000FF270000}"/>
    <cellStyle name="Comma 9 2 2 4 2 2 2 3" xfId="10598" xr:uid="{00000000-0005-0000-0000-000000280000}"/>
    <cellStyle name="Comma 9 2 2 4 2 2 3" xfId="10599" xr:uid="{00000000-0005-0000-0000-000001280000}"/>
    <cellStyle name="Comma 9 2 2 4 2 2 3 2" xfId="10600" xr:uid="{00000000-0005-0000-0000-000002280000}"/>
    <cellStyle name="Comma 9 2 2 4 2 2 3 2 2" xfId="10601" xr:uid="{00000000-0005-0000-0000-000003280000}"/>
    <cellStyle name="Comma 9 2 2 4 2 2 3 3" xfId="10602" xr:uid="{00000000-0005-0000-0000-000004280000}"/>
    <cellStyle name="Comma 9 2 2 4 2 2 4" xfId="10603" xr:uid="{00000000-0005-0000-0000-000005280000}"/>
    <cellStyle name="Comma 9 2 2 4 2 2 4 2" xfId="10604" xr:uid="{00000000-0005-0000-0000-000006280000}"/>
    <cellStyle name="Comma 9 2 2 4 2 2 5" xfId="10605" xr:uid="{00000000-0005-0000-0000-000007280000}"/>
    <cellStyle name="Comma 9 2 2 4 2 2 5 2" xfId="10606" xr:uid="{00000000-0005-0000-0000-000008280000}"/>
    <cellStyle name="Comma 9 2 2 4 2 2 6" xfId="10607" xr:uid="{00000000-0005-0000-0000-000009280000}"/>
    <cellStyle name="Comma 9 2 2 4 2 3" xfId="10608" xr:uid="{00000000-0005-0000-0000-00000A280000}"/>
    <cellStyle name="Comma 9 2 2 4 2 3 2" xfId="10609" xr:uid="{00000000-0005-0000-0000-00000B280000}"/>
    <cellStyle name="Comma 9 2 2 4 2 3 2 2" xfId="10610" xr:uid="{00000000-0005-0000-0000-00000C280000}"/>
    <cellStyle name="Comma 9 2 2 4 2 3 3" xfId="10611" xr:uid="{00000000-0005-0000-0000-00000D280000}"/>
    <cellStyle name="Comma 9 2 2 4 2 4" xfId="10612" xr:uid="{00000000-0005-0000-0000-00000E280000}"/>
    <cellStyle name="Comma 9 2 2 4 2 4 2" xfId="10613" xr:uid="{00000000-0005-0000-0000-00000F280000}"/>
    <cellStyle name="Comma 9 2 2 4 2 4 2 2" xfId="10614" xr:uid="{00000000-0005-0000-0000-000010280000}"/>
    <cellStyle name="Comma 9 2 2 4 2 4 3" xfId="10615" xr:uid="{00000000-0005-0000-0000-000011280000}"/>
    <cellStyle name="Comma 9 2 2 4 2 5" xfId="10616" xr:uid="{00000000-0005-0000-0000-000012280000}"/>
    <cellStyle name="Comma 9 2 2 4 2 5 2" xfId="10617" xr:uid="{00000000-0005-0000-0000-000013280000}"/>
    <cellStyle name="Comma 9 2 2 4 2 6" xfId="10618" xr:uid="{00000000-0005-0000-0000-000014280000}"/>
    <cellStyle name="Comma 9 2 2 4 2 6 2" xfId="10619" xr:uid="{00000000-0005-0000-0000-000015280000}"/>
    <cellStyle name="Comma 9 2 2 4 2 7" xfId="10620" xr:uid="{00000000-0005-0000-0000-000016280000}"/>
    <cellStyle name="Comma 9 2 2 4 3" xfId="10621" xr:uid="{00000000-0005-0000-0000-000017280000}"/>
    <cellStyle name="Comma 9 2 2 4 3 2" xfId="10622" xr:uid="{00000000-0005-0000-0000-000018280000}"/>
    <cellStyle name="Comma 9 2 2 4 3 2 2" xfId="10623" xr:uid="{00000000-0005-0000-0000-000019280000}"/>
    <cellStyle name="Comma 9 2 2 4 3 2 2 2" xfId="10624" xr:uid="{00000000-0005-0000-0000-00001A280000}"/>
    <cellStyle name="Comma 9 2 2 4 3 2 3" xfId="10625" xr:uid="{00000000-0005-0000-0000-00001B280000}"/>
    <cellStyle name="Comma 9 2 2 4 3 3" xfId="10626" xr:uid="{00000000-0005-0000-0000-00001C280000}"/>
    <cellStyle name="Comma 9 2 2 4 3 3 2" xfId="10627" xr:uid="{00000000-0005-0000-0000-00001D280000}"/>
    <cellStyle name="Comma 9 2 2 4 3 3 2 2" xfId="10628" xr:uid="{00000000-0005-0000-0000-00001E280000}"/>
    <cellStyle name="Comma 9 2 2 4 3 3 3" xfId="10629" xr:uid="{00000000-0005-0000-0000-00001F280000}"/>
    <cellStyle name="Comma 9 2 2 4 3 4" xfId="10630" xr:uid="{00000000-0005-0000-0000-000020280000}"/>
    <cellStyle name="Comma 9 2 2 4 3 4 2" xfId="10631" xr:uid="{00000000-0005-0000-0000-000021280000}"/>
    <cellStyle name="Comma 9 2 2 4 3 5" xfId="10632" xr:uid="{00000000-0005-0000-0000-000022280000}"/>
    <cellStyle name="Comma 9 2 2 4 3 5 2" xfId="10633" xr:uid="{00000000-0005-0000-0000-000023280000}"/>
    <cellStyle name="Comma 9 2 2 4 3 6" xfId="10634" xr:uid="{00000000-0005-0000-0000-000024280000}"/>
    <cellStyle name="Comma 9 2 2 4 4" xfId="10635" xr:uid="{00000000-0005-0000-0000-000025280000}"/>
    <cellStyle name="Comma 9 2 2 4 4 2" xfId="10636" xr:uid="{00000000-0005-0000-0000-000026280000}"/>
    <cellStyle name="Comma 9 2 2 4 4 2 2" xfId="10637" xr:uid="{00000000-0005-0000-0000-000027280000}"/>
    <cellStyle name="Comma 9 2 2 4 4 3" xfId="10638" xr:uid="{00000000-0005-0000-0000-000028280000}"/>
    <cellStyle name="Comma 9 2 2 4 5" xfId="10639" xr:uid="{00000000-0005-0000-0000-000029280000}"/>
    <cellStyle name="Comma 9 2 2 4 5 2" xfId="10640" xr:uid="{00000000-0005-0000-0000-00002A280000}"/>
    <cellStyle name="Comma 9 2 2 4 5 2 2" xfId="10641" xr:uid="{00000000-0005-0000-0000-00002B280000}"/>
    <cellStyle name="Comma 9 2 2 4 5 3" xfId="10642" xr:uid="{00000000-0005-0000-0000-00002C280000}"/>
    <cellStyle name="Comma 9 2 2 4 6" xfId="10643" xr:uid="{00000000-0005-0000-0000-00002D280000}"/>
    <cellStyle name="Comma 9 2 2 4 6 2" xfId="10644" xr:uid="{00000000-0005-0000-0000-00002E280000}"/>
    <cellStyle name="Comma 9 2 2 4 7" xfId="10645" xr:uid="{00000000-0005-0000-0000-00002F280000}"/>
    <cellStyle name="Comma 9 2 2 4 7 2" xfId="10646" xr:uid="{00000000-0005-0000-0000-000030280000}"/>
    <cellStyle name="Comma 9 2 2 4 8" xfId="10647" xr:uid="{00000000-0005-0000-0000-000031280000}"/>
    <cellStyle name="Comma 9 2 2 5" xfId="10648" xr:uid="{00000000-0005-0000-0000-000032280000}"/>
    <cellStyle name="Comma 9 2 2 5 2" xfId="10649" xr:uid="{00000000-0005-0000-0000-000033280000}"/>
    <cellStyle name="Comma 9 2 2 5 2 2" xfId="10650" xr:uid="{00000000-0005-0000-0000-000034280000}"/>
    <cellStyle name="Comma 9 2 2 5 2 2 2" xfId="10651" xr:uid="{00000000-0005-0000-0000-000035280000}"/>
    <cellStyle name="Comma 9 2 2 5 2 2 2 2" xfId="10652" xr:uid="{00000000-0005-0000-0000-000036280000}"/>
    <cellStyle name="Comma 9 2 2 5 2 2 3" xfId="10653" xr:uid="{00000000-0005-0000-0000-000037280000}"/>
    <cellStyle name="Comma 9 2 2 5 2 3" xfId="10654" xr:uid="{00000000-0005-0000-0000-000038280000}"/>
    <cellStyle name="Comma 9 2 2 5 2 3 2" xfId="10655" xr:uid="{00000000-0005-0000-0000-000039280000}"/>
    <cellStyle name="Comma 9 2 2 5 2 3 2 2" xfId="10656" xr:uid="{00000000-0005-0000-0000-00003A280000}"/>
    <cellStyle name="Comma 9 2 2 5 2 3 3" xfId="10657" xr:uid="{00000000-0005-0000-0000-00003B280000}"/>
    <cellStyle name="Comma 9 2 2 5 2 4" xfId="10658" xr:uid="{00000000-0005-0000-0000-00003C280000}"/>
    <cellStyle name="Comma 9 2 2 5 2 4 2" xfId="10659" xr:uid="{00000000-0005-0000-0000-00003D280000}"/>
    <cellStyle name="Comma 9 2 2 5 2 5" xfId="10660" xr:uid="{00000000-0005-0000-0000-00003E280000}"/>
    <cellStyle name="Comma 9 2 2 5 2 5 2" xfId="10661" xr:uid="{00000000-0005-0000-0000-00003F280000}"/>
    <cellStyle name="Comma 9 2 2 5 2 6" xfId="10662" xr:uid="{00000000-0005-0000-0000-000040280000}"/>
    <cellStyle name="Comma 9 2 2 5 3" xfId="10663" xr:uid="{00000000-0005-0000-0000-000041280000}"/>
    <cellStyle name="Comma 9 2 2 5 3 2" xfId="10664" xr:uid="{00000000-0005-0000-0000-000042280000}"/>
    <cellStyle name="Comma 9 2 2 5 3 2 2" xfId="10665" xr:uid="{00000000-0005-0000-0000-000043280000}"/>
    <cellStyle name="Comma 9 2 2 5 3 3" xfId="10666" xr:uid="{00000000-0005-0000-0000-000044280000}"/>
    <cellStyle name="Comma 9 2 2 5 4" xfId="10667" xr:uid="{00000000-0005-0000-0000-000045280000}"/>
    <cellStyle name="Comma 9 2 2 5 4 2" xfId="10668" xr:uid="{00000000-0005-0000-0000-000046280000}"/>
    <cellStyle name="Comma 9 2 2 5 4 2 2" xfId="10669" xr:uid="{00000000-0005-0000-0000-000047280000}"/>
    <cellStyle name="Comma 9 2 2 5 4 3" xfId="10670" xr:uid="{00000000-0005-0000-0000-000048280000}"/>
    <cellStyle name="Comma 9 2 2 5 5" xfId="10671" xr:uid="{00000000-0005-0000-0000-000049280000}"/>
    <cellStyle name="Comma 9 2 2 5 5 2" xfId="10672" xr:uid="{00000000-0005-0000-0000-00004A280000}"/>
    <cellStyle name="Comma 9 2 2 5 6" xfId="10673" xr:uid="{00000000-0005-0000-0000-00004B280000}"/>
    <cellStyle name="Comma 9 2 2 5 6 2" xfId="10674" xr:uid="{00000000-0005-0000-0000-00004C280000}"/>
    <cellStyle name="Comma 9 2 2 5 7" xfId="10675" xr:uid="{00000000-0005-0000-0000-00004D280000}"/>
    <cellStyle name="Comma 9 2 2 6" xfId="10676" xr:uid="{00000000-0005-0000-0000-00004E280000}"/>
    <cellStyle name="Comma 9 2 2 6 2" xfId="10677" xr:uid="{00000000-0005-0000-0000-00004F280000}"/>
    <cellStyle name="Comma 9 2 2 6 2 2" xfId="10678" xr:uid="{00000000-0005-0000-0000-000050280000}"/>
    <cellStyle name="Comma 9 2 2 6 2 2 2" xfId="10679" xr:uid="{00000000-0005-0000-0000-000051280000}"/>
    <cellStyle name="Comma 9 2 2 6 2 2 2 2" xfId="10680" xr:uid="{00000000-0005-0000-0000-000052280000}"/>
    <cellStyle name="Comma 9 2 2 6 2 2 3" xfId="10681" xr:uid="{00000000-0005-0000-0000-000053280000}"/>
    <cellStyle name="Comma 9 2 2 6 2 3" xfId="10682" xr:uid="{00000000-0005-0000-0000-000054280000}"/>
    <cellStyle name="Comma 9 2 2 6 2 3 2" xfId="10683" xr:uid="{00000000-0005-0000-0000-000055280000}"/>
    <cellStyle name="Comma 9 2 2 6 2 3 2 2" xfId="10684" xr:uid="{00000000-0005-0000-0000-000056280000}"/>
    <cellStyle name="Comma 9 2 2 6 2 3 3" xfId="10685" xr:uid="{00000000-0005-0000-0000-000057280000}"/>
    <cellStyle name="Comma 9 2 2 6 2 4" xfId="10686" xr:uid="{00000000-0005-0000-0000-000058280000}"/>
    <cellStyle name="Comma 9 2 2 6 2 4 2" xfId="10687" xr:uid="{00000000-0005-0000-0000-000059280000}"/>
    <cellStyle name="Comma 9 2 2 6 2 5" xfId="10688" xr:uid="{00000000-0005-0000-0000-00005A280000}"/>
    <cellStyle name="Comma 9 2 2 6 2 5 2" xfId="10689" xr:uid="{00000000-0005-0000-0000-00005B280000}"/>
    <cellStyle name="Comma 9 2 2 6 2 6" xfId="10690" xr:uid="{00000000-0005-0000-0000-00005C280000}"/>
    <cellStyle name="Comma 9 2 2 6 3" xfId="10691" xr:uid="{00000000-0005-0000-0000-00005D280000}"/>
    <cellStyle name="Comma 9 2 2 6 3 2" xfId="10692" xr:uid="{00000000-0005-0000-0000-00005E280000}"/>
    <cellStyle name="Comma 9 2 2 6 3 2 2" xfId="10693" xr:uid="{00000000-0005-0000-0000-00005F280000}"/>
    <cellStyle name="Comma 9 2 2 6 3 3" xfId="10694" xr:uid="{00000000-0005-0000-0000-000060280000}"/>
    <cellStyle name="Comma 9 2 2 6 4" xfId="10695" xr:uid="{00000000-0005-0000-0000-000061280000}"/>
    <cellStyle name="Comma 9 2 2 6 4 2" xfId="10696" xr:uid="{00000000-0005-0000-0000-000062280000}"/>
    <cellStyle name="Comma 9 2 2 6 4 2 2" xfId="10697" xr:uid="{00000000-0005-0000-0000-000063280000}"/>
    <cellStyle name="Comma 9 2 2 6 4 3" xfId="10698" xr:uid="{00000000-0005-0000-0000-000064280000}"/>
    <cellStyle name="Comma 9 2 2 6 5" xfId="10699" xr:uid="{00000000-0005-0000-0000-000065280000}"/>
    <cellStyle name="Comma 9 2 2 6 5 2" xfId="10700" xr:uid="{00000000-0005-0000-0000-000066280000}"/>
    <cellStyle name="Comma 9 2 2 6 6" xfId="10701" xr:uid="{00000000-0005-0000-0000-000067280000}"/>
    <cellStyle name="Comma 9 2 2 6 6 2" xfId="10702" xr:uid="{00000000-0005-0000-0000-000068280000}"/>
    <cellStyle name="Comma 9 2 2 6 7" xfId="10703" xr:uid="{00000000-0005-0000-0000-000069280000}"/>
    <cellStyle name="Comma 9 2 2 7" xfId="10704" xr:uid="{00000000-0005-0000-0000-00006A280000}"/>
    <cellStyle name="Comma 9 2 2 7 2" xfId="10705" xr:uid="{00000000-0005-0000-0000-00006B280000}"/>
    <cellStyle name="Comma 9 2 2 7 2 2" xfId="10706" xr:uid="{00000000-0005-0000-0000-00006C280000}"/>
    <cellStyle name="Comma 9 2 2 7 2 2 2" xfId="10707" xr:uid="{00000000-0005-0000-0000-00006D280000}"/>
    <cellStyle name="Comma 9 2 2 7 2 3" xfId="10708" xr:uid="{00000000-0005-0000-0000-00006E280000}"/>
    <cellStyle name="Comma 9 2 2 7 3" xfId="10709" xr:uid="{00000000-0005-0000-0000-00006F280000}"/>
    <cellStyle name="Comma 9 2 2 7 3 2" xfId="10710" xr:uid="{00000000-0005-0000-0000-000070280000}"/>
    <cellStyle name="Comma 9 2 2 7 3 2 2" xfId="10711" xr:uid="{00000000-0005-0000-0000-000071280000}"/>
    <cellStyle name="Comma 9 2 2 7 3 3" xfId="10712" xr:uid="{00000000-0005-0000-0000-000072280000}"/>
    <cellStyle name="Comma 9 2 2 7 4" xfId="10713" xr:uid="{00000000-0005-0000-0000-000073280000}"/>
    <cellStyle name="Comma 9 2 2 7 4 2" xfId="10714" xr:uid="{00000000-0005-0000-0000-000074280000}"/>
    <cellStyle name="Comma 9 2 2 7 5" xfId="10715" xr:uid="{00000000-0005-0000-0000-000075280000}"/>
    <cellStyle name="Comma 9 2 2 7 5 2" xfId="10716" xr:uid="{00000000-0005-0000-0000-000076280000}"/>
    <cellStyle name="Comma 9 2 2 7 6" xfId="10717" xr:uid="{00000000-0005-0000-0000-000077280000}"/>
    <cellStyle name="Comma 9 2 2 8" xfId="10718" xr:uid="{00000000-0005-0000-0000-000078280000}"/>
    <cellStyle name="Comma 9 2 2 8 2" xfId="10719" xr:uid="{00000000-0005-0000-0000-000079280000}"/>
    <cellStyle name="Comma 9 2 2 8 2 2" xfId="10720" xr:uid="{00000000-0005-0000-0000-00007A280000}"/>
    <cellStyle name="Comma 9 2 2 8 3" xfId="10721" xr:uid="{00000000-0005-0000-0000-00007B280000}"/>
    <cellStyle name="Comma 9 2 2 9" xfId="10722" xr:uid="{00000000-0005-0000-0000-00007C280000}"/>
    <cellStyle name="Comma 9 2 2 9 2" xfId="10723" xr:uid="{00000000-0005-0000-0000-00007D280000}"/>
    <cellStyle name="Comma 9 2 2 9 2 2" xfId="10724" xr:uid="{00000000-0005-0000-0000-00007E280000}"/>
    <cellStyle name="Comma 9 2 2 9 3" xfId="10725" xr:uid="{00000000-0005-0000-0000-00007F280000}"/>
    <cellStyle name="Comma 9 3" xfId="10726" xr:uid="{00000000-0005-0000-0000-000080280000}"/>
    <cellStyle name="Comma 9 3 10" xfId="10727" xr:uid="{00000000-0005-0000-0000-000081280000}"/>
    <cellStyle name="Comma 9 3 10 2" xfId="10728" xr:uid="{00000000-0005-0000-0000-000082280000}"/>
    <cellStyle name="Comma 9 3 11" xfId="10729" xr:uid="{00000000-0005-0000-0000-000083280000}"/>
    <cellStyle name="Comma 9 3 11 2" xfId="10730" xr:uid="{00000000-0005-0000-0000-000084280000}"/>
    <cellStyle name="Comma 9 3 12" xfId="10731" xr:uid="{00000000-0005-0000-0000-000085280000}"/>
    <cellStyle name="Comma 9 3 2" xfId="10732" xr:uid="{00000000-0005-0000-0000-000086280000}"/>
    <cellStyle name="Comma 9 3 2 10" xfId="10733" xr:uid="{00000000-0005-0000-0000-000087280000}"/>
    <cellStyle name="Comma 9 3 2 10 2" xfId="10734" xr:uid="{00000000-0005-0000-0000-000088280000}"/>
    <cellStyle name="Comma 9 3 2 11" xfId="10735" xr:uid="{00000000-0005-0000-0000-000089280000}"/>
    <cellStyle name="Comma 9 3 2 2" xfId="10736" xr:uid="{00000000-0005-0000-0000-00008A280000}"/>
    <cellStyle name="Comma 9 3 2 2 10" xfId="10737" xr:uid="{00000000-0005-0000-0000-00008B280000}"/>
    <cellStyle name="Comma 9 3 2 2 2" xfId="10738" xr:uid="{00000000-0005-0000-0000-00008C280000}"/>
    <cellStyle name="Comma 9 3 2 2 2 2" xfId="10739" xr:uid="{00000000-0005-0000-0000-00008D280000}"/>
    <cellStyle name="Comma 9 3 2 2 2 2 2" xfId="10740" xr:uid="{00000000-0005-0000-0000-00008E280000}"/>
    <cellStyle name="Comma 9 3 2 2 2 2 2 2" xfId="10741" xr:uid="{00000000-0005-0000-0000-00008F280000}"/>
    <cellStyle name="Comma 9 3 2 2 2 2 2 2 2" xfId="10742" xr:uid="{00000000-0005-0000-0000-000090280000}"/>
    <cellStyle name="Comma 9 3 2 2 2 2 2 2 2 2" xfId="10743" xr:uid="{00000000-0005-0000-0000-000091280000}"/>
    <cellStyle name="Comma 9 3 2 2 2 2 2 2 3" xfId="10744" xr:uid="{00000000-0005-0000-0000-000092280000}"/>
    <cellStyle name="Comma 9 3 2 2 2 2 2 3" xfId="10745" xr:uid="{00000000-0005-0000-0000-000093280000}"/>
    <cellStyle name="Comma 9 3 2 2 2 2 2 3 2" xfId="10746" xr:uid="{00000000-0005-0000-0000-000094280000}"/>
    <cellStyle name="Comma 9 3 2 2 2 2 2 3 2 2" xfId="10747" xr:uid="{00000000-0005-0000-0000-000095280000}"/>
    <cellStyle name="Comma 9 3 2 2 2 2 2 3 3" xfId="10748" xr:uid="{00000000-0005-0000-0000-000096280000}"/>
    <cellStyle name="Comma 9 3 2 2 2 2 2 4" xfId="10749" xr:uid="{00000000-0005-0000-0000-000097280000}"/>
    <cellStyle name="Comma 9 3 2 2 2 2 2 4 2" xfId="10750" xr:uid="{00000000-0005-0000-0000-000098280000}"/>
    <cellStyle name="Comma 9 3 2 2 2 2 2 5" xfId="10751" xr:uid="{00000000-0005-0000-0000-000099280000}"/>
    <cellStyle name="Comma 9 3 2 2 2 2 2 5 2" xfId="10752" xr:uid="{00000000-0005-0000-0000-00009A280000}"/>
    <cellStyle name="Comma 9 3 2 2 2 2 2 6" xfId="10753" xr:uid="{00000000-0005-0000-0000-00009B280000}"/>
    <cellStyle name="Comma 9 3 2 2 2 2 3" xfId="10754" xr:uid="{00000000-0005-0000-0000-00009C280000}"/>
    <cellStyle name="Comma 9 3 2 2 2 2 3 2" xfId="10755" xr:uid="{00000000-0005-0000-0000-00009D280000}"/>
    <cellStyle name="Comma 9 3 2 2 2 2 3 2 2" xfId="10756" xr:uid="{00000000-0005-0000-0000-00009E280000}"/>
    <cellStyle name="Comma 9 3 2 2 2 2 3 3" xfId="10757" xr:uid="{00000000-0005-0000-0000-00009F280000}"/>
    <cellStyle name="Comma 9 3 2 2 2 2 4" xfId="10758" xr:uid="{00000000-0005-0000-0000-0000A0280000}"/>
    <cellStyle name="Comma 9 3 2 2 2 2 4 2" xfId="10759" xr:uid="{00000000-0005-0000-0000-0000A1280000}"/>
    <cellStyle name="Comma 9 3 2 2 2 2 4 2 2" xfId="10760" xr:uid="{00000000-0005-0000-0000-0000A2280000}"/>
    <cellStyle name="Comma 9 3 2 2 2 2 4 3" xfId="10761" xr:uid="{00000000-0005-0000-0000-0000A3280000}"/>
    <cellStyle name="Comma 9 3 2 2 2 2 5" xfId="10762" xr:uid="{00000000-0005-0000-0000-0000A4280000}"/>
    <cellStyle name="Comma 9 3 2 2 2 2 5 2" xfId="10763" xr:uid="{00000000-0005-0000-0000-0000A5280000}"/>
    <cellStyle name="Comma 9 3 2 2 2 2 6" xfId="10764" xr:uid="{00000000-0005-0000-0000-0000A6280000}"/>
    <cellStyle name="Comma 9 3 2 2 2 2 6 2" xfId="10765" xr:uid="{00000000-0005-0000-0000-0000A7280000}"/>
    <cellStyle name="Comma 9 3 2 2 2 2 7" xfId="10766" xr:uid="{00000000-0005-0000-0000-0000A8280000}"/>
    <cellStyle name="Comma 9 3 2 2 2 3" xfId="10767" xr:uid="{00000000-0005-0000-0000-0000A9280000}"/>
    <cellStyle name="Comma 9 3 2 2 2 3 2" xfId="10768" xr:uid="{00000000-0005-0000-0000-0000AA280000}"/>
    <cellStyle name="Comma 9 3 2 2 2 3 2 2" xfId="10769" xr:uid="{00000000-0005-0000-0000-0000AB280000}"/>
    <cellStyle name="Comma 9 3 2 2 2 3 2 2 2" xfId="10770" xr:uid="{00000000-0005-0000-0000-0000AC280000}"/>
    <cellStyle name="Comma 9 3 2 2 2 3 2 3" xfId="10771" xr:uid="{00000000-0005-0000-0000-0000AD280000}"/>
    <cellStyle name="Comma 9 3 2 2 2 3 3" xfId="10772" xr:uid="{00000000-0005-0000-0000-0000AE280000}"/>
    <cellStyle name="Comma 9 3 2 2 2 3 3 2" xfId="10773" xr:uid="{00000000-0005-0000-0000-0000AF280000}"/>
    <cellStyle name="Comma 9 3 2 2 2 3 3 2 2" xfId="10774" xr:uid="{00000000-0005-0000-0000-0000B0280000}"/>
    <cellStyle name="Comma 9 3 2 2 2 3 3 3" xfId="10775" xr:uid="{00000000-0005-0000-0000-0000B1280000}"/>
    <cellStyle name="Comma 9 3 2 2 2 3 4" xfId="10776" xr:uid="{00000000-0005-0000-0000-0000B2280000}"/>
    <cellStyle name="Comma 9 3 2 2 2 3 4 2" xfId="10777" xr:uid="{00000000-0005-0000-0000-0000B3280000}"/>
    <cellStyle name="Comma 9 3 2 2 2 3 5" xfId="10778" xr:uid="{00000000-0005-0000-0000-0000B4280000}"/>
    <cellStyle name="Comma 9 3 2 2 2 3 5 2" xfId="10779" xr:uid="{00000000-0005-0000-0000-0000B5280000}"/>
    <cellStyle name="Comma 9 3 2 2 2 3 6" xfId="10780" xr:uid="{00000000-0005-0000-0000-0000B6280000}"/>
    <cellStyle name="Comma 9 3 2 2 2 4" xfId="10781" xr:uid="{00000000-0005-0000-0000-0000B7280000}"/>
    <cellStyle name="Comma 9 3 2 2 2 4 2" xfId="10782" xr:uid="{00000000-0005-0000-0000-0000B8280000}"/>
    <cellStyle name="Comma 9 3 2 2 2 4 2 2" xfId="10783" xr:uid="{00000000-0005-0000-0000-0000B9280000}"/>
    <cellStyle name="Comma 9 3 2 2 2 4 3" xfId="10784" xr:uid="{00000000-0005-0000-0000-0000BA280000}"/>
    <cellStyle name="Comma 9 3 2 2 2 5" xfId="10785" xr:uid="{00000000-0005-0000-0000-0000BB280000}"/>
    <cellStyle name="Comma 9 3 2 2 2 5 2" xfId="10786" xr:uid="{00000000-0005-0000-0000-0000BC280000}"/>
    <cellStyle name="Comma 9 3 2 2 2 5 2 2" xfId="10787" xr:uid="{00000000-0005-0000-0000-0000BD280000}"/>
    <cellStyle name="Comma 9 3 2 2 2 5 3" xfId="10788" xr:uid="{00000000-0005-0000-0000-0000BE280000}"/>
    <cellStyle name="Comma 9 3 2 2 2 6" xfId="10789" xr:uid="{00000000-0005-0000-0000-0000BF280000}"/>
    <cellStyle name="Comma 9 3 2 2 2 6 2" xfId="10790" xr:uid="{00000000-0005-0000-0000-0000C0280000}"/>
    <cellStyle name="Comma 9 3 2 2 2 7" xfId="10791" xr:uid="{00000000-0005-0000-0000-0000C1280000}"/>
    <cellStyle name="Comma 9 3 2 2 2 7 2" xfId="10792" xr:uid="{00000000-0005-0000-0000-0000C2280000}"/>
    <cellStyle name="Comma 9 3 2 2 2 8" xfId="10793" xr:uid="{00000000-0005-0000-0000-0000C3280000}"/>
    <cellStyle name="Comma 9 3 2 2 3" xfId="10794" xr:uid="{00000000-0005-0000-0000-0000C4280000}"/>
    <cellStyle name="Comma 9 3 2 2 3 2" xfId="10795" xr:uid="{00000000-0005-0000-0000-0000C5280000}"/>
    <cellStyle name="Comma 9 3 2 2 3 2 2" xfId="10796" xr:uid="{00000000-0005-0000-0000-0000C6280000}"/>
    <cellStyle name="Comma 9 3 2 2 3 2 2 2" xfId="10797" xr:uid="{00000000-0005-0000-0000-0000C7280000}"/>
    <cellStyle name="Comma 9 3 2 2 3 2 2 2 2" xfId="10798" xr:uid="{00000000-0005-0000-0000-0000C8280000}"/>
    <cellStyle name="Comma 9 3 2 2 3 2 2 3" xfId="10799" xr:uid="{00000000-0005-0000-0000-0000C9280000}"/>
    <cellStyle name="Comma 9 3 2 2 3 2 3" xfId="10800" xr:uid="{00000000-0005-0000-0000-0000CA280000}"/>
    <cellStyle name="Comma 9 3 2 2 3 2 3 2" xfId="10801" xr:uid="{00000000-0005-0000-0000-0000CB280000}"/>
    <cellStyle name="Comma 9 3 2 2 3 2 3 2 2" xfId="10802" xr:uid="{00000000-0005-0000-0000-0000CC280000}"/>
    <cellStyle name="Comma 9 3 2 2 3 2 3 3" xfId="10803" xr:uid="{00000000-0005-0000-0000-0000CD280000}"/>
    <cellStyle name="Comma 9 3 2 2 3 2 4" xfId="10804" xr:uid="{00000000-0005-0000-0000-0000CE280000}"/>
    <cellStyle name="Comma 9 3 2 2 3 2 4 2" xfId="10805" xr:uid="{00000000-0005-0000-0000-0000CF280000}"/>
    <cellStyle name="Comma 9 3 2 2 3 2 5" xfId="10806" xr:uid="{00000000-0005-0000-0000-0000D0280000}"/>
    <cellStyle name="Comma 9 3 2 2 3 2 5 2" xfId="10807" xr:uid="{00000000-0005-0000-0000-0000D1280000}"/>
    <cellStyle name="Comma 9 3 2 2 3 2 6" xfId="10808" xr:uid="{00000000-0005-0000-0000-0000D2280000}"/>
    <cellStyle name="Comma 9 3 2 2 3 3" xfId="10809" xr:uid="{00000000-0005-0000-0000-0000D3280000}"/>
    <cellStyle name="Comma 9 3 2 2 3 3 2" xfId="10810" xr:uid="{00000000-0005-0000-0000-0000D4280000}"/>
    <cellStyle name="Comma 9 3 2 2 3 3 2 2" xfId="10811" xr:uid="{00000000-0005-0000-0000-0000D5280000}"/>
    <cellStyle name="Comma 9 3 2 2 3 3 3" xfId="10812" xr:uid="{00000000-0005-0000-0000-0000D6280000}"/>
    <cellStyle name="Comma 9 3 2 2 3 4" xfId="10813" xr:uid="{00000000-0005-0000-0000-0000D7280000}"/>
    <cellStyle name="Comma 9 3 2 2 3 4 2" xfId="10814" xr:uid="{00000000-0005-0000-0000-0000D8280000}"/>
    <cellStyle name="Comma 9 3 2 2 3 4 2 2" xfId="10815" xr:uid="{00000000-0005-0000-0000-0000D9280000}"/>
    <cellStyle name="Comma 9 3 2 2 3 4 3" xfId="10816" xr:uid="{00000000-0005-0000-0000-0000DA280000}"/>
    <cellStyle name="Comma 9 3 2 2 3 5" xfId="10817" xr:uid="{00000000-0005-0000-0000-0000DB280000}"/>
    <cellStyle name="Comma 9 3 2 2 3 5 2" xfId="10818" xr:uid="{00000000-0005-0000-0000-0000DC280000}"/>
    <cellStyle name="Comma 9 3 2 2 3 6" xfId="10819" xr:uid="{00000000-0005-0000-0000-0000DD280000}"/>
    <cellStyle name="Comma 9 3 2 2 3 6 2" xfId="10820" xr:uid="{00000000-0005-0000-0000-0000DE280000}"/>
    <cellStyle name="Comma 9 3 2 2 3 7" xfId="10821" xr:uid="{00000000-0005-0000-0000-0000DF280000}"/>
    <cellStyle name="Comma 9 3 2 2 4" xfId="10822" xr:uid="{00000000-0005-0000-0000-0000E0280000}"/>
    <cellStyle name="Comma 9 3 2 2 4 2" xfId="10823" xr:uid="{00000000-0005-0000-0000-0000E1280000}"/>
    <cellStyle name="Comma 9 3 2 2 4 2 2" xfId="10824" xr:uid="{00000000-0005-0000-0000-0000E2280000}"/>
    <cellStyle name="Comma 9 3 2 2 4 2 2 2" xfId="10825" xr:uid="{00000000-0005-0000-0000-0000E3280000}"/>
    <cellStyle name="Comma 9 3 2 2 4 2 2 2 2" xfId="10826" xr:uid="{00000000-0005-0000-0000-0000E4280000}"/>
    <cellStyle name="Comma 9 3 2 2 4 2 2 3" xfId="10827" xr:uid="{00000000-0005-0000-0000-0000E5280000}"/>
    <cellStyle name="Comma 9 3 2 2 4 2 3" xfId="10828" xr:uid="{00000000-0005-0000-0000-0000E6280000}"/>
    <cellStyle name="Comma 9 3 2 2 4 2 3 2" xfId="10829" xr:uid="{00000000-0005-0000-0000-0000E7280000}"/>
    <cellStyle name="Comma 9 3 2 2 4 2 3 2 2" xfId="10830" xr:uid="{00000000-0005-0000-0000-0000E8280000}"/>
    <cellStyle name="Comma 9 3 2 2 4 2 3 3" xfId="10831" xr:uid="{00000000-0005-0000-0000-0000E9280000}"/>
    <cellStyle name="Comma 9 3 2 2 4 2 4" xfId="10832" xr:uid="{00000000-0005-0000-0000-0000EA280000}"/>
    <cellStyle name="Comma 9 3 2 2 4 2 4 2" xfId="10833" xr:uid="{00000000-0005-0000-0000-0000EB280000}"/>
    <cellStyle name="Comma 9 3 2 2 4 2 5" xfId="10834" xr:uid="{00000000-0005-0000-0000-0000EC280000}"/>
    <cellStyle name="Comma 9 3 2 2 4 2 5 2" xfId="10835" xr:uid="{00000000-0005-0000-0000-0000ED280000}"/>
    <cellStyle name="Comma 9 3 2 2 4 2 6" xfId="10836" xr:uid="{00000000-0005-0000-0000-0000EE280000}"/>
    <cellStyle name="Comma 9 3 2 2 4 3" xfId="10837" xr:uid="{00000000-0005-0000-0000-0000EF280000}"/>
    <cellStyle name="Comma 9 3 2 2 4 3 2" xfId="10838" xr:uid="{00000000-0005-0000-0000-0000F0280000}"/>
    <cellStyle name="Comma 9 3 2 2 4 3 2 2" xfId="10839" xr:uid="{00000000-0005-0000-0000-0000F1280000}"/>
    <cellStyle name="Comma 9 3 2 2 4 3 3" xfId="10840" xr:uid="{00000000-0005-0000-0000-0000F2280000}"/>
    <cellStyle name="Comma 9 3 2 2 4 4" xfId="10841" xr:uid="{00000000-0005-0000-0000-0000F3280000}"/>
    <cellStyle name="Comma 9 3 2 2 4 4 2" xfId="10842" xr:uid="{00000000-0005-0000-0000-0000F4280000}"/>
    <cellStyle name="Comma 9 3 2 2 4 4 2 2" xfId="10843" xr:uid="{00000000-0005-0000-0000-0000F5280000}"/>
    <cellStyle name="Comma 9 3 2 2 4 4 3" xfId="10844" xr:uid="{00000000-0005-0000-0000-0000F6280000}"/>
    <cellStyle name="Comma 9 3 2 2 4 5" xfId="10845" xr:uid="{00000000-0005-0000-0000-0000F7280000}"/>
    <cellStyle name="Comma 9 3 2 2 4 5 2" xfId="10846" xr:uid="{00000000-0005-0000-0000-0000F8280000}"/>
    <cellStyle name="Comma 9 3 2 2 4 6" xfId="10847" xr:uid="{00000000-0005-0000-0000-0000F9280000}"/>
    <cellStyle name="Comma 9 3 2 2 4 6 2" xfId="10848" xr:uid="{00000000-0005-0000-0000-0000FA280000}"/>
    <cellStyle name="Comma 9 3 2 2 4 7" xfId="10849" xr:uid="{00000000-0005-0000-0000-0000FB280000}"/>
    <cellStyle name="Comma 9 3 2 2 5" xfId="10850" xr:uid="{00000000-0005-0000-0000-0000FC280000}"/>
    <cellStyle name="Comma 9 3 2 2 5 2" xfId="10851" xr:uid="{00000000-0005-0000-0000-0000FD280000}"/>
    <cellStyle name="Comma 9 3 2 2 5 2 2" xfId="10852" xr:uid="{00000000-0005-0000-0000-0000FE280000}"/>
    <cellStyle name="Comma 9 3 2 2 5 2 2 2" xfId="10853" xr:uid="{00000000-0005-0000-0000-0000FF280000}"/>
    <cellStyle name="Comma 9 3 2 2 5 2 3" xfId="10854" xr:uid="{00000000-0005-0000-0000-000000290000}"/>
    <cellStyle name="Comma 9 3 2 2 5 3" xfId="10855" xr:uid="{00000000-0005-0000-0000-000001290000}"/>
    <cellStyle name="Comma 9 3 2 2 5 3 2" xfId="10856" xr:uid="{00000000-0005-0000-0000-000002290000}"/>
    <cellStyle name="Comma 9 3 2 2 5 3 2 2" xfId="10857" xr:uid="{00000000-0005-0000-0000-000003290000}"/>
    <cellStyle name="Comma 9 3 2 2 5 3 3" xfId="10858" xr:uid="{00000000-0005-0000-0000-000004290000}"/>
    <cellStyle name="Comma 9 3 2 2 5 4" xfId="10859" xr:uid="{00000000-0005-0000-0000-000005290000}"/>
    <cellStyle name="Comma 9 3 2 2 5 4 2" xfId="10860" xr:uid="{00000000-0005-0000-0000-000006290000}"/>
    <cellStyle name="Comma 9 3 2 2 5 5" xfId="10861" xr:uid="{00000000-0005-0000-0000-000007290000}"/>
    <cellStyle name="Comma 9 3 2 2 5 5 2" xfId="10862" xr:uid="{00000000-0005-0000-0000-000008290000}"/>
    <cellStyle name="Comma 9 3 2 2 5 6" xfId="10863" xr:uid="{00000000-0005-0000-0000-000009290000}"/>
    <cellStyle name="Comma 9 3 2 2 6" xfId="10864" xr:uid="{00000000-0005-0000-0000-00000A290000}"/>
    <cellStyle name="Comma 9 3 2 2 6 2" xfId="10865" xr:uid="{00000000-0005-0000-0000-00000B290000}"/>
    <cellStyle name="Comma 9 3 2 2 6 2 2" xfId="10866" xr:uid="{00000000-0005-0000-0000-00000C290000}"/>
    <cellStyle name="Comma 9 3 2 2 6 3" xfId="10867" xr:uid="{00000000-0005-0000-0000-00000D290000}"/>
    <cellStyle name="Comma 9 3 2 2 7" xfId="10868" xr:uid="{00000000-0005-0000-0000-00000E290000}"/>
    <cellStyle name="Comma 9 3 2 2 7 2" xfId="10869" xr:uid="{00000000-0005-0000-0000-00000F290000}"/>
    <cellStyle name="Comma 9 3 2 2 7 2 2" xfId="10870" xr:uid="{00000000-0005-0000-0000-000010290000}"/>
    <cellStyle name="Comma 9 3 2 2 7 3" xfId="10871" xr:uid="{00000000-0005-0000-0000-000011290000}"/>
    <cellStyle name="Comma 9 3 2 2 8" xfId="10872" xr:uid="{00000000-0005-0000-0000-000012290000}"/>
    <cellStyle name="Comma 9 3 2 2 8 2" xfId="10873" xr:uid="{00000000-0005-0000-0000-000013290000}"/>
    <cellStyle name="Comma 9 3 2 2 9" xfId="10874" xr:uid="{00000000-0005-0000-0000-000014290000}"/>
    <cellStyle name="Comma 9 3 2 2 9 2" xfId="10875" xr:uid="{00000000-0005-0000-0000-000015290000}"/>
    <cellStyle name="Comma 9 3 2 3" xfId="10876" xr:uid="{00000000-0005-0000-0000-000016290000}"/>
    <cellStyle name="Comma 9 3 2 3 2" xfId="10877" xr:uid="{00000000-0005-0000-0000-000017290000}"/>
    <cellStyle name="Comma 9 3 2 3 2 2" xfId="10878" xr:uid="{00000000-0005-0000-0000-000018290000}"/>
    <cellStyle name="Comma 9 3 2 3 2 2 2" xfId="10879" xr:uid="{00000000-0005-0000-0000-000019290000}"/>
    <cellStyle name="Comma 9 3 2 3 2 2 2 2" xfId="10880" xr:uid="{00000000-0005-0000-0000-00001A290000}"/>
    <cellStyle name="Comma 9 3 2 3 2 2 2 2 2" xfId="10881" xr:uid="{00000000-0005-0000-0000-00001B290000}"/>
    <cellStyle name="Comma 9 3 2 3 2 2 2 3" xfId="10882" xr:uid="{00000000-0005-0000-0000-00001C290000}"/>
    <cellStyle name="Comma 9 3 2 3 2 2 3" xfId="10883" xr:uid="{00000000-0005-0000-0000-00001D290000}"/>
    <cellStyle name="Comma 9 3 2 3 2 2 3 2" xfId="10884" xr:uid="{00000000-0005-0000-0000-00001E290000}"/>
    <cellStyle name="Comma 9 3 2 3 2 2 3 2 2" xfId="10885" xr:uid="{00000000-0005-0000-0000-00001F290000}"/>
    <cellStyle name="Comma 9 3 2 3 2 2 3 3" xfId="10886" xr:uid="{00000000-0005-0000-0000-000020290000}"/>
    <cellStyle name="Comma 9 3 2 3 2 2 4" xfId="10887" xr:uid="{00000000-0005-0000-0000-000021290000}"/>
    <cellStyle name="Comma 9 3 2 3 2 2 4 2" xfId="10888" xr:uid="{00000000-0005-0000-0000-000022290000}"/>
    <cellStyle name="Comma 9 3 2 3 2 2 5" xfId="10889" xr:uid="{00000000-0005-0000-0000-000023290000}"/>
    <cellStyle name="Comma 9 3 2 3 2 2 5 2" xfId="10890" xr:uid="{00000000-0005-0000-0000-000024290000}"/>
    <cellStyle name="Comma 9 3 2 3 2 2 6" xfId="10891" xr:uid="{00000000-0005-0000-0000-000025290000}"/>
    <cellStyle name="Comma 9 3 2 3 2 3" xfId="10892" xr:uid="{00000000-0005-0000-0000-000026290000}"/>
    <cellStyle name="Comma 9 3 2 3 2 3 2" xfId="10893" xr:uid="{00000000-0005-0000-0000-000027290000}"/>
    <cellStyle name="Comma 9 3 2 3 2 3 2 2" xfId="10894" xr:uid="{00000000-0005-0000-0000-000028290000}"/>
    <cellStyle name="Comma 9 3 2 3 2 3 3" xfId="10895" xr:uid="{00000000-0005-0000-0000-000029290000}"/>
    <cellStyle name="Comma 9 3 2 3 2 4" xfId="10896" xr:uid="{00000000-0005-0000-0000-00002A290000}"/>
    <cellStyle name="Comma 9 3 2 3 2 4 2" xfId="10897" xr:uid="{00000000-0005-0000-0000-00002B290000}"/>
    <cellStyle name="Comma 9 3 2 3 2 4 2 2" xfId="10898" xr:uid="{00000000-0005-0000-0000-00002C290000}"/>
    <cellStyle name="Comma 9 3 2 3 2 4 3" xfId="10899" xr:uid="{00000000-0005-0000-0000-00002D290000}"/>
    <cellStyle name="Comma 9 3 2 3 2 5" xfId="10900" xr:uid="{00000000-0005-0000-0000-00002E290000}"/>
    <cellStyle name="Comma 9 3 2 3 2 5 2" xfId="10901" xr:uid="{00000000-0005-0000-0000-00002F290000}"/>
    <cellStyle name="Comma 9 3 2 3 2 6" xfId="10902" xr:uid="{00000000-0005-0000-0000-000030290000}"/>
    <cellStyle name="Comma 9 3 2 3 2 6 2" xfId="10903" xr:uid="{00000000-0005-0000-0000-000031290000}"/>
    <cellStyle name="Comma 9 3 2 3 2 7" xfId="10904" xr:uid="{00000000-0005-0000-0000-000032290000}"/>
    <cellStyle name="Comma 9 3 2 3 3" xfId="10905" xr:uid="{00000000-0005-0000-0000-000033290000}"/>
    <cellStyle name="Comma 9 3 2 3 3 2" xfId="10906" xr:uid="{00000000-0005-0000-0000-000034290000}"/>
    <cellStyle name="Comma 9 3 2 3 3 2 2" xfId="10907" xr:uid="{00000000-0005-0000-0000-000035290000}"/>
    <cellStyle name="Comma 9 3 2 3 3 2 2 2" xfId="10908" xr:uid="{00000000-0005-0000-0000-000036290000}"/>
    <cellStyle name="Comma 9 3 2 3 3 2 3" xfId="10909" xr:uid="{00000000-0005-0000-0000-000037290000}"/>
    <cellStyle name="Comma 9 3 2 3 3 3" xfId="10910" xr:uid="{00000000-0005-0000-0000-000038290000}"/>
    <cellStyle name="Comma 9 3 2 3 3 3 2" xfId="10911" xr:uid="{00000000-0005-0000-0000-000039290000}"/>
    <cellStyle name="Comma 9 3 2 3 3 3 2 2" xfId="10912" xr:uid="{00000000-0005-0000-0000-00003A290000}"/>
    <cellStyle name="Comma 9 3 2 3 3 3 3" xfId="10913" xr:uid="{00000000-0005-0000-0000-00003B290000}"/>
    <cellStyle name="Comma 9 3 2 3 3 4" xfId="10914" xr:uid="{00000000-0005-0000-0000-00003C290000}"/>
    <cellStyle name="Comma 9 3 2 3 3 4 2" xfId="10915" xr:uid="{00000000-0005-0000-0000-00003D290000}"/>
    <cellStyle name="Comma 9 3 2 3 3 5" xfId="10916" xr:uid="{00000000-0005-0000-0000-00003E290000}"/>
    <cellStyle name="Comma 9 3 2 3 3 5 2" xfId="10917" xr:uid="{00000000-0005-0000-0000-00003F290000}"/>
    <cellStyle name="Comma 9 3 2 3 3 6" xfId="10918" xr:uid="{00000000-0005-0000-0000-000040290000}"/>
    <cellStyle name="Comma 9 3 2 3 4" xfId="10919" xr:uid="{00000000-0005-0000-0000-000041290000}"/>
    <cellStyle name="Comma 9 3 2 3 4 2" xfId="10920" xr:uid="{00000000-0005-0000-0000-000042290000}"/>
    <cellStyle name="Comma 9 3 2 3 4 2 2" xfId="10921" xr:uid="{00000000-0005-0000-0000-000043290000}"/>
    <cellStyle name="Comma 9 3 2 3 4 3" xfId="10922" xr:uid="{00000000-0005-0000-0000-000044290000}"/>
    <cellStyle name="Comma 9 3 2 3 5" xfId="10923" xr:uid="{00000000-0005-0000-0000-000045290000}"/>
    <cellStyle name="Comma 9 3 2 3 5 2" xfId="10924" xr:uid="{00000000-0005-0000-0000-000046290000}"/>
    <cellStyle name="Comma 9 3 2 3 5 2 2" xfId="10925" xr:uid="{00000000-0005-0000-0000-000047290000}"/>
    <cellStyle name="Comma 9 3 2 3 5 3" xfId="10926" xr:uid="{00000000-0005-0000-0000-000048290000}"/>
    <cellStyle name="Comma 9 3 2 3 6" xfId="10927" xr:uid="{00000000-0005-0000-0000-000049290000}"/>
    <cellStyle name="Comma 9 3 2 3 6 2" xfId="10928" xr:uid="{00000000-0005-0000-0000-00004A290000}"/>
    <cellStyle name="Comma 9 3 2 3 7" xfId="10929" xr:uid="{00000000-0005-0000-0000-00004B290000}"/>
    <cellStyle name="Comma 9 3 2 3 7 2" xfId="10930" xr:uid="{00000000-0005-0000-0000-00004C290000}"/>
    <cellStyle name="Comma 9 3 2 3 8" xfId="10931" xr:uid="{00000000-0005-0000-0000-00004D290000}"/>
    <cellStyle name="Comma 9 3 2 4" xfId="10932" xr:uid="{00000000-0005-0000-0000-00004E290000}"/>
    <cellStyle name="Comma 9 3 2 4 2" xfId="10933" xr:uid="{00000000-0005-0000-0000-00004F290000}"/>
    <cellStyle name="Comma 9 3 2 4 2 2" xfId="10934" xr:uid="{00000000-0005-0000-0000-000050290000}"/>
    <cellStyle name="Comma 9 3 2 4 2 2 2" xfId="10935" xr:uid="{00000000-0005-0000-0000-000051290000}"/>
    <cellStyle name="Comma 9 3 2 4 2 2 2 2" xfId="10936" xr:uid="{00000000-0005-0000-0000-000052290000}"/>
    <cellStyle name="Comma 9 3 2 4 2 2 3" xfId="10937" xr:uid="{00000000-0005-0000-0000-000053290000}"/>
    <cellStyle name="Comma 9 3 2 4 2 3" xfId="10938" xr:uid="{00000000-0005-0000-0000-000054290000}"/>
    <cellStyle name="Comma 9 3 2 4 2 3 2" xfId="10939" xr:uid="{00000000-0005-0000-0000-000055290000}"/>
    <cellStyle name="Comma 9 3 2 4 2 3 2 2" xfId="10940" xr:uid="{00000000-0005-0000-0000-000056290000}"/>
    <cellStyle name="Comma 9 3 2 4 2 3 3" xfId="10941" xr:uid="{00000000-0005-0000-0000-000057290000}"/>
    <cellStyle name="Comma 9 3 2 4 2 4" xfId="10942" xr:uid="{00000000-0005-0000-0000-000058290000}"/>
    <cellStyle name="Comma 9 3 2 4 2 4 2" xfId="10943" xr:uid="{00000000-0005-0000-0000-000059290000}"/>
    <cellStyle name="Comma 9 3 2 4 2 5" xfId="10944" xr:uid="{00000000-0005-0000-0000-00005A290000}"/>
    <cellStyle name="Comma 9 3 2 4 2 5 2" xfId="10945" xr:uid="{00000000-0005-0000-0000-00005B290000}"/>
    <cellStyle name="Comma 9 3 2 4 2 6" xfId="10946" xr:uid="{00000000-0005-0000-0000-00005C290000}"/>
    <cellStyle name="Comma 9 3 2 4 3" xfId="10947" xr:uid="{00000000-0005-0000-0000-00005D290000}"/>
    <cellStyle name="Comma 9 3 2 4 3 2" xfId="10948" xr:uid="{00000000-0005-0000-0000-00005E290000}"/>
    <cellStyle name="Comma 9 3 2 4 3 2 2" xfId="10949" xr:uid="{00000000-0005-0000-0000-00005F290000}"/>
    <cellStyle name="Comma 9 3 2 4 3 3" xfId="10950" xr:uid="{00000000-0005-0000-0000-000060290000}"/>
    <cellStyle name="Comma 9 3 2 4 4" xfId="10951" xr:uid="{00000000-0005-0000-0000-000061290000}"/>
    <cellStyle name="Comma 9 3 2 4 4 2" xfId="10952" xr:uid="{00000000-0005-0000-0000-000062290000}"/>
    <cellStyle name="Comma 9 3 2 4 4 2 2" xfId="10953" xr:uid="{00000000-0005-0000-0000-000063290000}"/>
    <cellStyle name="Comma 9 3 2 4 4 3" xfId="10954" xr:uid="{00000000-0005-0000-0000-000064290000}"/>
    <cellStyle name="Comma 9 3 2 4 5" xfId="10955" xr:uid="{00000000-0005-0000-0000-000065290000}"/>
    <cellStyle name="Comma 9 3 2 4 5 2" xfId="10956" xr:uid="{00000000-0005-0000-0000-000066290000}"/>
    <cellStyle name="Comma 9 3 2 4 6" xfId="10957" xr:uid="{00000000-0005-0000-0000-000067290000}"/>
    <cellStyle name="Comma 9 3 2 4 6 2" xfId="10958" xr:uid="{00000000-0005-0000-0000-000068290000}"/>
    <cellStyle name="Comma 9 3 2 4 7" xfId="10959" xr:uid="{00000000-0005-0000-0000-000069290000}"/>
    <cellStyle name="Comma 9 3 2 5" xfId="10960" xr:uid="{00000000-0005-0000-0000-00006A290000}"/>
    <cellStyle name="Comma 9 3 2 5 2" xfId="10961" xr:uid="{00000000-0005-0000-0000-00006B290000}"/>
    <cellStyle name="Comma 9 3 2 5 2 2" xfId="10962" xr:uid="{00000000-0005-0000-0000-00006C290000}"/>
    <cellStyle name="Comma 9 3 2 5 2 2 2" xfId="10963" xr:uid="{00000000-0005-0000-0000-00006D290000}"/>
    <cellStyle name="Comma 9 3 2 5 2 2 2 2" xfId="10964" xr:uid="{00000000-0005-0000-0000-00006E290000}"/>
    <cellStyle name="Comma 9 3 2 5 2 2 3" xfId="10965" xr:uid="{00000000-0005-0000-0000-00006F290000}"/>
    <cellStyle name="Comma 9 3 2 5 2 3" xfId="10966" xr:uid="{00000000-0005-0000-0000-000070290000}"/>
    <cellStyle name="Comma 9 3 2 5 2 3 2" xfId="10967" xr:uid="{00000000-0005-0000-0000-000071290000}"/>
    <cellStyle name="Comma 9 3 2 5 2 3 2 2" xfId="10968" xr:uid="{00000000-0005-0000-0000-000072290000}"/>
    <cellStyle name="Comma 9 3 2 5 2 3 3" xfId="10969" xr:uid="{00000000-0005-0000-0000-000073290000}"/>
    <cellStyle name="Comma 9 3 2 5 2 4" xfId="10970" xr:uid="{00000000-0005-0000-0000-000074290000}"/>
    <cellStyle name="Comma 9 3 2 5 2 4 2" xfId="10971" xr:uid="{00000000-0005-0000-0000-000075290000}"/>
    <cellStyle name="Comma 9 3 2 5 2 5" xfId="10972" xr:uid="{00000000-0005-0000-0000-000076290000}"/>
    <cellStyle name="Comma 9 3 2 5 2 5 2" xfId="10973" xr:uid="{00000000-0005-0000-0000-000077290000}"/>
    <cellStyle name="Comma 9 3 2 5 2 6" xfId="10974" xr:uid="{00000000-0005-0000-0000-000078290000}"/>
    <cellStyle name="Comma 9 3 2 5 3" xfId="10975" xr:uid="{00000000-0005-0000-0000-000079290000}"/>
    <cellStyle name="Comma 9 3 2 5 3 2" xfId="10976" xr:uid="{00000000-0005-0000-0000-00007A290000}"/>
    <cellStyle name="Comma 9 3 2 5 3 2 2" xfId="10977" xr:uid="{00000000-0005-0000-0000-00007B290000}"/>
    <cellStyle name="Comma 9 3 2 5 3 3" xfId="10978" xr:uid="{00000000-0005-0000-0000-00007C290000}"/>
    <cellStyle name="Comma 9 3 2 5 4" xfId="10979" xr:uid="{00000000-0005-0000-0000-00007D290000}"/>
    <cellStyle name="Comma 9 3 2 5 4 2" xfId="10980" xr:uid="{00000000-0005-0000-0000-00007E290000}"/>
    <cellStyle name="Comma 9 3 2 5 4 2 2" xfId="10981" xr:uid="{00000000-0005-0000-0000-00007F290000}"/>
    <cellStyle name="Comma 9 3 2 5 4 3" xfId="10982" xr:uid="{00000000-0005-0000-0000-000080290000}"/>
    <cellStyle name="Comma 9 3 2 5 5" xfId="10983" xr:uid="{00000000-0005-0000-0000-000081290000}"/>
    <cellStyle name="Comma 9 3 2 5 5 2" xfId="10984" xr:uid="{00000000-0005-0000-0000-000082290000}"/>
    <cellStyle name="Comma 9 3 2 5 6" xfId="10985" xr:uid="{00000000-0005-0000-0000-000083290000}"/>
    <cellStyle name="Comma 9 3 2 5 6 2" xfId="10986" xr:uid="{00000000-0005-0000-0000-000084290000}"/>
    <cellStyle name="Comma 9 3 2 5 7" xfId="10987" xr:uid="{00000000-0005-0000-0000-000085290000}"/>
    <cellStyle name="Comma 9 3 2 6" xfId="10988" xr:uid="{00000000-0005-0000-0000-000086290000}"/>
    <cellStyle name="Comma 9 3 2 6 2" xfId="10989" xr:uid="{00000000-0005-0000-0000-000087290000}"/>
    <cellStyle name="Comma 9 3 2 6 2 2" xfId="10990" xr:uid="{00000000-0005-0000-0000-000088290000}"/>
    <cellStyle name="Comma 9 3 2 6 2 2 2" xfId="10991" xr:uid="{00000000-0005-0000-0000-000089290000}"/>
    <cellStyle name="Comma 9 3 2 6 2 3" xfId="10992" xr:uid="{00000000-0005-0000-0000-00008A290000}"/>
    <cellStyle name="Comma 9 3 2 6 3" xfId="10993" xr:uid="{00000000-0005-0000-0000-00008B290000}"/>
    <cellStyle name="Comma 9 3 2 6 3 2" xfId="10994" xr:uid="{00000000-0005-0000-0000-00008C290000}"/>
    <cellStyle name="Comma 9 3 2 6 3 2 2" xfId="10995" xr:uid="{00000000-0005-0000-0000-00008D290000}"/>
    <cellStyle name="Comma 9 3 2 6 3 3" xfId="10996" xr:uid="{00000000-0005-0000-0000-00008E290000}"/>
    <cellStyle name="Comma 9 3 2 6 4" xfId="10997" xr:uid="{00000000-0005-0000-0000-00008F290000}"/>
    <cellStyle name="Comma 9 3 2 6 4 2" xfId="10998" xr:uid="{00000000-0005-0000-0000-000090290000}"/>
    <cellStyle name="Comma 9 3 2 6 5" xfId="10999" xr:uid="{00000000-0005-0000-0000-000091290000}"/>
    <cellStyle name="Comma 9 3 2 6 5 2" xfId="11000" xr:uid="{00000000-0005-0000-0000-000092290000}"/>
    <cellStyle name="Comma 9 3 2 6 6" xfId="11001" xr:uid="{00000000-0005-0000-0000-000093290000}"/>
    <cellStyle name="Comma 9 3 2 7" xfId="11002" xr:uid="{00000000-0005-0000-0000-000094290000}"/>
    <cellStyle name="Comma 9 3 2 7 2" xfId="11003" xr:uid="{00000000-0005-0000-0000-000095290000}"/>
    <cellStyle name="Comma 9 3 2 7 2 2" xfId="11004" xr:uid="{00000000-0005-0000-0000-000096290000}"/>
    <cellStyle name="Comma 9 3 2 7 3" xfId="11005" xr:uid="{00000000-0005-0000-0000-000097290000}"/>
    <cellStyle name="Comma 9 3 2 8" xfId="11006" xr:uid="{00000000-0005-0000-0000-000098290000}"/>
    <cellStyle name="Comma 9 3 2 8 2" xfId="11007" xr:uid="{00000000-0005-0000-0000-000099290000}"/>
    <cellStyle name="Comma 9 3 2 8 2 2" xfId="11008" xr:uid="{00000000-0005-0000-0000-00009A290000}"/>
    <cellStyle name="Comma 9 3 2 8 3" xfId="11009" xr:uid="{00000000-0005-0000-0000-00009B290000}"/>
    <cellStyle name="Comma 9 3 2 9" xfId="11010" xr:uid="{00000000-0005-0000-0000-00009C290000}"/>
    <cellStyle name="Comma 9 3 2 9 2" xfId="11011" xr:uid="{00000000-0005-0000-0000-00009D290000}"/>
    <cellStyle name="Comma 9 3 3" xfId="11012" xr:uid="{00000000-0005-0000-0000-00009E290000}"/>
    <cellStyle name="Comma 9 3 3 10" xfId="11013" xr:uid="{00000000-0005-0000-0000-00009F290000}"/>
    <cellStyle name="Comma 9 3 3 2" xfId="11014" xr:uid="{00000000-0005-0000-0000-0000A0290000}"/>
    <cellStyle name="Comma 9 3 3 2 2" xfId="11015" xr:uid="{00000000-0005-0000-0000-0000A1290000}"/>
    <cellStyle name="Comma 9 3 3 2 2 2" xfId="11016" xr:uid="{00000000-0005-0000-0000-0000A2290000}"/>
    <cellStyle name="Comma 9 3 3 2 2 2 2" xfId="11017" xr:uid="{00000000-0005-0000-0000-0000A3290000}"/>
    <cellStyle name="Comma 9 3 3 2 2 2 2 2" xfId="11018" xr:uid="{00000000-0005-0000-0000-0000A4290000}"/>
    <cellStyle name="Comma 9 3 3 2 2 2 2 2 2" xfId="11019" xr:uid="{00000000-0005-0000-0000-0000A5290000}"/>
    <cellStyle name="Comma 9 3 3 2 2 2 2 3" xfId="11020" xr:uid="{00000000-0005-0000-0000-0000A6290000}"/>
    <cellStyle name="Comma 9 3 3 2 2 2 3" xfId="11021" xr:uid="{00000000-0005-0000-0000-0000A7290000}"/>
    <cellStyle name="Comma 9 3 3 2 2 2 3 2" xfId="11022" xr:uid="{00000000-0005-0000-0000-0000A8290000}"/>
    <cellStyle name="Comma 9 3 3 2 2 2 3 2 2" xfId="11023" xr:uid="{00000000-0005-0000-0000-0000A9290000}"/>
    <cellStyle name="Comma 9 3 3 2 2 2 3 3" xfId="11024" xr:uid="{00000000-0005-0000-0000-0000AA290000}"/>
    <cellStyle name="Comma 9 3 3 2 2 2 4" xfId="11025" xr:uid="{00000000-0005-0000-0000-0000AB290000}"/>
    <cellStyle name="Comma 9 3 3 2 2 2 4 2" xfId="11026" xr:uid="{00000000-0005-0000-0000-0000AC290000}"/>
    <cellStyle name="Comma 9 3 3 2 2 2 5" xfId="11027" xr:uid="{00000000-0005-0000-0000-0000AD290000}"/>
    <cellStyle name="Comma 9 3 3 2 2 2 5 2" xfId="11028" xr:uid="{00000000-0005-0000-0000-0000AE290000}"/>
    <cellStyle name="Comma 9 3 3 2 2 2 6" xfId="11029" xr:uid="{00000000-0005-0000-0000-0000AF290000}"/>
    <cellStyle name="Comma 9 3 3 2 2 3" xfId="11030" xr:uid="{00000000-0005-0000-0000-0000B0290000}"/>
    <cellStyle name="Comma 9 3 3 2 2 3 2" xfId="11031" xr:uid="{00000000-0005-0000-0000-0000B1290000}"/>
    <cellStyle name="Comma 9 3 3 2 2 3 2 2" xfId="11032" xr:uid="{00000000-0005-0000-0000-0000B2290000}"/>
    <cellStyle name="Comma 9 3 3 2 2 3 3" xfId="11033" xr:uid="{00000000-0005-0000-0000-0000B3290000}"/>
    <cellStyle name="Comma 9 3 3 2 2 4" xfId="11034" xr:uid="{00000000-0005-0000-0000-0000B4290000}"/>
    <cellStyle name="Comma 9 3 3 2 2 4 2" xfId="11035" xr:uid="{00000000-0005-0000-0000-0000B5290000}"/>
    <cellStyle name="Comma 9 3 3 2 2 4 2 2" xfId="11036" xr:uid="{00000000-0005-0000-0000-0000B6290000}"/>
    <cellStyle name="Comma 9 3 3 2 2 4 3" xfId="11037" xr:uid="{00000000-0005-0000-0000-0000B7290000}"/>
    <cellStyle name="Comma 9 3 3 2 2 5" xfId="11038" xr:uid="{00000000-0005-0000-0000-0000B8290000}"/>
    <cellStyle name="Comma 9 3 3 2 2 5 2" xfId="11039" xr:uid="{00000000-0005-0000-0000-0000B9290000}"/>
    <cellStyle name="Comma 9 3 3 2 2 6" xfId="11040" xr:uid="{00000000-0005-0000-0000-0000BA290000}"/>
    <cellStyle name="Comma 9 3 3 2 2 6 2" xfId="11041" xr:uid="{00000000-0005-0000-0000-0000BB290000}"/>
    <cellStyle name="Comma 9 3 3 2 2 7" xfId="11042" xr:uid="{00000000-0005-0000-0000-0000BC290000}"/>
    <cellStyle name="Comma 9 3 3 2 3" xfId="11043" xr:uid="{00000000-0005-0000-0000-0000BD290000}"/>
    <cellStyle name="Comma 9 3 3 2 3 2" xfId="11044" xr:uid="{00000000-0005-0000-0000-0000BE290000}"/>
    <cellStyle name="Comma 9 3 3 2 3 2 2" xfId="11045" xr:uid="{00000000-0005-0000-0000-0000BF290000}"/>
    <cellStyle name="Comma 9 3 3 2 3 2 2 2" xfId="11046" xr:uid="{00000000-0005-0000-0000-0000C0290000}"/>
    <cellStyle name="Comma 9 3 3 2 3 2 3" xfId="11047" xr:uid="{00000000-0005-0000-0000-0000C1290000}"/>
    <cellStyle name="Comma 9 3 3 2 3 3" xfId="11048" xr:uid="{00000000-0005-0000-0000-0000C2290000}"/>
    <cellStyle name="Comma 9 3 3 2 3 3 2" xfId="11049" xr:uid="{00000000-0005-0000-0000-0000C3290000}"/>
    <cellStyle name="Comma 9 3 3 2 3 3 2 2" xfId="11050" xr:uid="{00000000-0005-0000-0000-0000C4290000}"/>
    <cellStyle name="Comma 9 3 3 2 3 3 3" xfId="11051" xr:uid="{00000000-0005-0000-0000-0000C5290000}"/>
    <cellStyle name="Comma 9 3 3 2 3 4" xfId="11052" xr:uid="{00000000-0005-0000-0000-0000C6290000}"/>
    <cellStyle name="Comma 9 3 3 2 3 4 2" xfId="11053" xr:uid="{00000000-0005-0000-0000-0000C7290000}"/>
    <cellStyle name="Comma 9 3 3 2 3 5" xfId="11054" xr:uid="{00000000-0005-0000-0000-0000C8290000}"/>
    <cellStyle name="Comma 9 3 3 2 3 5 2" xfId="11055" xr:uid="{00000000-0005-0000-0000-0000C9290000}"/>
    <cellStyle name="Comma 9 3 3 2 3 6" xfId="11056" xr:uid="{00000000-0005-0000-0000-0000CA290000}"/>
    <cellStyle name="Comma 9 3 3 2 4" xfId="11057" xr:uid="{00000000-0005-0000-0000-0000CB290000}"/>
    <cellStyle name="Comma 9 3 3 2 4 2" xfId="11058" xr:uid="{00000000-0005-0000-0000-0000CC290000}"/>
    <cellStyle name="Comma 9 3 3 2 4 2 2" xfId="11059" xr:uid="{00000000-0005-0000-0000-0000CD290000}"/>
    <cellStyle name="Comma 9 3 3 2 4 3" xfId="11060" xr:uid="{00000000-0005-0000-0000-0000CE290000}"/>
    <cellStyle name="Comma 9 3 3 2 5" xfId="11061" xr:uid="{00000000-0005-0000-0000-0000CF290000}"/>
    <cellStyle name="Comma 9 3 3 2 5 2" xfId="11062" xr:uid="{00000000-0005-0000-0000-0000D0290000}"/>
    <cellStyle name="Comma 9 3 3 2 5 2 2" xfId="11063" xr:uid="{00000000-0005-0000-0000-0000D1290000}"/>
    <cellStyle name="Comma 9 3 3 2 5 3" xfId="11064" xr:uid="{00000000-0005-0000-0000-0000D2290000}"/>
    <cellStyle name="Comma 9 3 3 2 6" xfId="11065" xr:uid="{00000000-0005-0000-0000-0000D3290000}"/>
    <cellStyle name="Comma 9 3 3 2 6 2" xfId="11066" xr:uid="{00000000-0005-0000-0000-0000D4290000}"/>
    <cellStyle name="Comma 9 3 3 2 7" xfId="11067" xr:uid="{00000000-0005-0000-0000-0000D5290000}"/>
    <cellStyle name="Comma 9 3 3 2 7 2" xfId="11068" xr:uid="{00000000-0005-0000-0000-0000D6290000}"/>
    <cellStyle name="Comma 9 3 3 2 8" xfId="11069" xr:uid="{00000000-0005-0000-0000-0000D7290000}"/>
    <cellStyle name="Comma 9 3 3 3" xfId="11070" xr:uid="{00000000-0005-0000-0000-0000D8290000}"/>
    <cellStyle name="Comma 9 3 3 3 2" xfId="11071" xr:uid="{00000000-0005-0000-0000-0000D9290000}"/>
    <cellStyle name="Comma 9 3 3 3 2 2" xfId="11072" xr:uid="{00000000-0005-0000-0000-0000DA290000}"/>
    <cellStyle name="Comma 9 3 3 3 2 2 2" xfId="11073" xr:uid="{00000000-0005-0000-0000-0000DB290000}"/>
    <cellStyle name="Comma 9 3 3 3 2 2 2 2" xfId="11074" xr:uid="{00000000-0005-0000-0000-0000DC290000}"/>
    <cellStyle name="Comma 9 3 3 3 2 2 3" xfId="11075" xr:uid="{00000000-0005-0000-0000-0000DD290000}"/>
    <cellStyle name="Comma 9 3 3 3 2 3" xfId="11076" xr:uid="{00000000-0005-0000-0000-0000DE290000}"/>
    <cellStyle name="Comma 9 3 3 3 2 3 2" xfId="11077" xr:uid="{00000000-0005-0000-0000-0000DF290000}"/>
    <cellStyle name="Comma 9 3 3 3 2 3 2 2" xfId="11078" xr:uid="{00000000-0005-0000-0000-0000E0290000}"/>
    <cellStyle name="Comma 9 3 3 3 2 3 3" xfId="11079" xr:uid="{00000000-0005-0000-0000-0000E1290000}"/>
    <cellStyle name="Comma 9 3 3 3 2 4" xfId="11080" xr:uid="{00000000-0005-0000-0000-0000E2290000}"/>
    <cellStyle name="Comma 9 3 3 3 2 4 2" xfId="11081" xr:uid="{00000000-0005-0000-0000-0000E3290000}"/>
    <cellStyle name="Comma 9 3 3 3 2 5" xfId="11082" xr:uid="{00000000-0005-0000-0000-0000E4290000}"/>
    <cellStyle name="Comma 9 3 3 3 2 5 2" xfId="11083" xr:uid="{00000000-0005-0000-0000-0000E5290000}"/>
    <cellStyle name="Comma 9 3 3 3 2 6" xfId="11084" xr:uid="{00000000-0005-0000-0000-0000E6290000}"/>
    <cellStyle name="Comma 9 3 3 3 3" xfId="11085" xr:uid="{00000000-0005-0000-0000-0000E7290000}"/>
    <cellStyle name="Comma 9 3 3 3 3 2" xfId="11086" xr:uid="{00000000-0005-0000-0000-0000E8290000}"/>
    <cellStyle name="Comma 9 3 3 3 3 2 2" xfId="11087" xr:uid="{00000000-0005-0000-0000-0000E9290000}"/>
    <cellStyle name="Comma 9 3 3 3 3 3" xfId="11088" xr:uid="{00000000-0005-0000-0000-0000EA290000}"/>
    <cellStyle name="Comma 9 3 3 3 4" xfId="11089" xr:uid="{00000000-0005-0000-0000-0000EB290000}"/>
    <cellStyle name="Comma 9 3 3 3 4 2" xfId="11090" xr:uid="{00000000-0005-0000-0000-0000EC290000}"/>
    <cellStyle name="Comma 9 3 3 3 4 2 2" xfId="11091" xr:uid="{00000000-0005-0000-0000-0000ED290000}"/>
    <cellStyle name="Comma 9 3 3 3 4 3" xfId="11092" xr:uid="{00000000-0005-0000-0000-0000EE290000}"/>
    <cellStyle name="Comma 9 3 3 3 5" xfId="11093" xr:uid="{00000000-0005-0000-0000-0000EF290000}"/>
    <cellStyle name="Comma 9 3 3 3 5 2" xfId="11094" xr:uid="{00000000-0005-0000-0000-0000F0290000}"/>
    <cellStyle name="Comma 9 3 3 3 6" xfId="11095" xr:uid="{00000000-0005-0000-0000-0000F1290000}"/>
    <cellStyle name="Comma 9 3 3 3 6 2" xfId="11096" xr:uid="{00000000-0005-0000-0000-0000F2290000}"/>
    <cellStyle name="Comma 9 3 3 3 7" xfId="11097" xr:uid="{00000000-0005-0000-0000-0000F3290000}"/>
    <cellStyle name="Comma 9 3 3 4" xfId="11098" xr:uid="{00000000-0005-0000-0000-0000F4290000}"/>
    <cellStyle name="Comma 9 3 3 4 2" xfId="11099" xr:uid="{00000000-0005-0000-0000-0000F5290000}"/>
    <cellStyle name="Comma 9 3 3 4 2 2" xfId="11100" xr:uid="{00000000-0005-0000-0000-0000F6290000}"/>
    <cellStyle name="Comma 9 3 3 4 2 2 2" xfId="11101" xr:uid="{00000000-0005-0000-0000-0000F7290000}"/>
    <cellStyle name="Comma 9 3 3 4 2 2 2 2" xfId="11102" xr:uid="{00000000-0005-0000-0000-0000F8290000}"/>
    <cellStyle name="Comma 9 3 3 4 2 2 3" xfId="11103" xr:uid="{00000000-0005-0000-0000-0000F9290000}"/>
    <cellStyle name="Comma 9 3 3 4 2 3" xfId="11104" xr:uid="{00000000-0005-0000-0000-0000FA290000}"/>
    <cellStyle name="Comma 9 3 3 4 2 3 2" xfId="11105" xr:uid="{00000000-0005-0000-0000-0000FB290000}"/>
    <cellStyle name="Comma 9 3 3 4 2 3 2 2" xfId="11106" xr:uid="{00000000-0005-0000-0000-0000FC290000}"/>
    <cellStyle name="Comma 9 3 3 4 2 3 3" xfId="11107" xr:uid="{00000000-0005-0000-0000-0000FD290000}"/>
    <cellStyle name="Comma 9 3 3 4 2 4" xfId="11108" xr:uid="{00000000-0005-0000-0000-0000FE290000}"/>
    <cellStyle name="Comma 9 3 3 4 2 4 2" xfId="11109" xr:uid="{00000000-0005-0000-0000-0000FF290000}"/>
    <cellStyle name="Comma 9 3 3 4 2 5" xfId="11110" xr:uid="{00000000-0005-0000-0000-0000002A0000}"/>
    <cellStyle name="Comma 9 3 3 4 2 5 2" xfId="11111" xr:uid="{00000000-0005-0000-0000-0000012A0000}"/>
    <cellStyle name="Comma 9 3 3 4 2 6" xfId="11112" xr:uid="{00000000-0005-0000-0000-0000022A0000}"/>
    <cellStyle name="Comma 9 3 3 4 3" xfId="11113" xr:uid="{00000000-0005-0000-0000-0000032A0000}"/>
    <cellStyle name="Comma 9 3 3 4 3 2" xfId="11114" xr:uid="{00000000-0005-0000-0000-0000042A0000}"/>
    <cellStyle name="Comma 9 3 3 4 3 2 2" xfId="11115" xr:uid="{00000000-0005-0000-0000-0000052A0000}"/>
    <cellStyle name="Comma 9 3 3 4 3 3" xfId="11116" xr:uid="{00000000-0005-0000-0000-0000062A0000}"/>
    <cellStyle name="Comma 9 3 3 4 4" xfId="11117" xr:uid="{00000000-0005-0000-0000-0000072A0000}"/>
    <cellStyle name="Comma 9 3 3 4 4 2" xfId="11118" xr:uid="{00000000-0005-0000-0000-0000082A0000}"/>
    <cellStyle name="Comma 9 3 3 4 4 2 2" xfId="11119" xr:uid="{00000000-0005-0000-0000-0000092A0000}"/>
    <cellStyle name="Comma 9 3 3 4 4 3" xfId="11120" xr:uid="{00000000-0005-0000-0000-00000A2A0000}"/>
    <cellStyle name="Comma 9 3 3 4 5" xfId="11121" xr:uid="{00000000-0005-0000-0000-00000B2A0000}"/>
    <cellStyle name="Comma 9 3 3 4 5 2" xfId="11122" xr:uid="{00000000-0005-0000-0000-00000C2A0000}"/>
    <cellStyle name="Comma 9 3 3 4 6" xfId="11123" xr:uid="{00000000-0005-0000-0000-00000D2A0000}"/>
    <cellStyle name="Comma 9 3 3 4 6 2" xfId="11124" xr:uid="{00000000-0005-0000-0000-00000E2A0000}"/>
    <cellStyle name="Comma 9 3 3 4 7" xfId="11125" xr:uid="{00000000-0005-0000-0000-00000F2A0000}"/>
    <cellStyle name="Comma 9 3 3 5" xfId="11126" xr:uid="{00000000-0005-0000-0000-0000102A0000}"/>
    <cellStyle name="Comma 9 3 3 5 2" xfId="11127" xr:uid="{00000000-0005-0000-0000-0000112A0000}"/>
    <cellStyle name="Comma 9 3 3 5 2 2" xfId="11128" xr:uid="{00000000-0005-0000-0000-0000122A0000}"/>
    <cellStyle name="Comma 9 3 3 5 2 2 2" xfId="11129" xr:uid="{00000000-0005-0000-0000-0000132A0000}"/>
    <cellStyle name="Comma 9 3 3 5 2 3" xfId="11130" xr:uid="{00000000-0005-0000-0000-0000142A0000}"/>
    <cellStyle name="Comma 9 3 3 5 3" xfId="11131" xr:uid="{00000000-0005-0000-0000-0000152A0000}"/>
    <cellStyle name="Comma 9 3 3 5 3 2" xfId="11132" xr:uid="{00000000-0005-0000-0000-0000162A0000}"/>
    <cellStyle name="Comma 9 3 3 5 3 2 2" xfId="11133" xr:uid="{00000000-0005-0000-0000-0000172A0000}"/>
    <cellStyle name="Comma 9 3 3 5 3 3" xfId="11134" xr:uid="{00000000-0005-0000-0000-0000182A0000}"/>
    <cellStyle name="Comma 9 3 3 5 4" xfId="11135" xr:uid="{00000000-0005-0000-0000-0000192A0000}"/>
    <cellStyle name="Comma 9 3 3 5 4 2" xfId="11136" xr:uid="{00000000-0005-0000-0000-00001A2A0000}"/>
    <cellStyle name="Comma 9 3 3 5 5" xfId="11137" xr:uid="{00000000-0005-0000-0000-00001B2A0000}"/>
    <cellStyle name="Comma 9 3 3 5 5 2" xfId="11138" xr:uid="{00000000-0005-0000-0000-00001C2A0000}"/>
    <cellStyle name="Comma 9 3 3 5 6" xfId="11139" xr:uid="{00000000-0005-0000-0000-00001D2A0000}"/>
    <cellStyle name="Comma 9 3 3 6" xfId="11140" xr:uid="{00000000-0005-0000-0000-00001E2A0000}"/>
    <cellStyle name="Comma 9 3 3 6 2" xfId="11141" xr:uid="{00000000-0005-0000-0000-00001F2A0000}"/>
    <cellStyle name="Comma 9 3 3 6 2 2" xfId="11142" xr:uid="{00000000-0005-0000-0000-0000202A0000}"/>
    <cellStyle name="Comma 9 3 3 6 3" xfId="11143" xr:uid="{00000000-0005-0000-0000-0000212A0000}"/>
    <cellStyle name="Comma 9 3 3 7" xfId="11144" xr:uid="{00000000-0005-0000-0000-0000222A0000}"/>
    <cellStyle name="Comma 9 3 3 7 2" xfId="11145" xr:uid="{00000000-0005-0000-0000-0000232A0000}"/>
    <cellStyle name="Comma 9 3 3 7 2 2" xfId="11146" xr:uid="{00000000-0005-0000-0000-0000242A0000}"/>
    <cellStyle name="Comma 9 3 3 7 3" xfId="11147" xr:uid="{00000000-0005-0000-0000-0000252A0000}"/>
    <cellStyle name="Comma 9 3 3 8" xfId="11148" xr:uid="{00000000-0005-0000-0000-0000262A0000}"/>
    <cellStyle name="Comma 9 3 3 8 2" xfId="11149" xr:uid="{00000000-0005-0000-0000-0000272A0000}"/>
    <cellStyle name="Comma 9 3 3 9" xfId="11150" xr:uid="{00000000-0005-0000-0000-0000282A0000}"/>
    <cellStyle name="Comma 9 3 3 9 2" xfId="11151" xr:uid="{00000000-0005-0000-0000-0000292A0000}"/>
    <cellStyle name="Comma 9 3 4" xfId="11152" xr:uid="{00000000-0005-0000-0000-00002A2A0000}"/>
    <cellStyle name="Comma 9 3 4 2" xfId="11153" xr:uid="{00000000-0005-0000-0000-00002B2A0000}"/>
    <cellStyle name="Comma 9 3 4 2 2" xfId="11154" xr:uid="{00000000-0005-0000-0000-00002C2A0000}"/>
    <cellStyle name="Comma 9 3 4 2 2 2" xfId="11155" xr:uid="{00000000-0005-0000-0000-00002D2A0000}"/>
    <cellStyle name="Comma 9 3 4 2 2 2 2" xfId="11156" xr:uid="{00000000-0005-0000-0000-00002E2A0000}"/>
    <cellStyle name="Comma 9 3 4 2 2 2 2 2" xfId="11157" xr:uid="{00000000-0005-0000-0000-00002F2A0000}"/>
    <cellStyle name="Comma 9 3 4 2 2 2 3" xfId="11158" xr:uid="{00000000-0005-0000-0000-0000302A0000}"/>
    <cellStyle name="Comma 9 3 4 2 2 3" xfId="11159" xr:uid="{00000000-0005-0000-0000-0000312A0000}"/>
    <cellStyle name="Comma 9 3 4 2 2 3 2" xfId="11160" xr:uid="{00000000-0005-0000-0000-0000322A0000}"/>
    <cellStyle name="Comma 9 3 4 2 2 3 2 2" xfId="11161" xr:uid="{00000000-0005-0000-0000-0000332A0000}"/>
    <cellStyle name="Comma 9 3 4 2 2 3 3" xfId="11162" xr:uid="{00000000-0005-0000-0000-0000342A0000}"/>
    <cellStyle name="Comma 9 3 4 2 2 4" xfId="11163" xr:uid="{00000000-0005-0000-0000-0000352A0000}"/>
    <cellStyle name="Comma 9 3 4 2 2 4 2" xfId="11164" xr:uid="{00000000-0005-0000-0000-0000362A0000}"/>
    <cellStyle name="Comma 9 3 4 2 2 5" xfId="11165" xr:uid="{00000000-0005-0000-0000-0000372A0000}"/>
    <cellStyle name="Comma 9 3 4 2 2 5 2" xfId="11166" xr:uid="{00000000-0005-0000-0000-0000382A0000}"/>
    <cellStyle name="Comma 9 3 4 2 2 6" xfId="11167" xr:uid="{00000000-0005-0000-0000-0000392A0000}"/>
    <cellStyle name="Comma 9 3 4 2 3" xfId="11168" xr:uid="{00000000-0005-0000-0000-00003A2A0000}"/>
    <cellStyle name="Comma 9 3 4 2 3 2" xfId="11169" xr:uid="{00000000-0005-0000-0000-00003B2A0000}"/>
    <cellStyle name="Comma 9 3 4 2 3 2 2" xfId="11170" xr:uid="{00000000-0005-0000-0000-00003C2A0000}"/>
    <cellStyle name="Comma 9 3 4 2 3 3" xfId="11171" xr:uid="{00000000-0005-0000-0000-00003D2A0000}"/>
    <cellStyle name="Comma 9 3 4 2 4" xfId="11172" xr:uid="{00000000-0005-0000-0000-00003E2A0000}"/>
    <cellStyle name="Comma 9 3 4 2 4 2" xfId="11173" xr:uid="{00000000-0005-0000-0000-00003F2A0000}"/>
    <cellStyle name="Comma 9 3 4 2 4 2 2" xfId="11174" xr:uid="{00000000-0005-0000-0000-0000402A0000}"/>
    <cellStyle name="Comma 9 3 4 2 4 3" xfId="11175" xr:uid="{00000000-0005-0000-0000-0000412A0000}"/>
    <cellStyle name="Comma 9 3 4 2 5" xfId="11176" xr:uid="{00000000-0005-0000-0000-0000422A0000}"/>
    <cellStyle name="Comma 9 3 4 2 5 2" xfId="11177" xr:uid="{00000000-0005-0000-0000-0000432A0000}"/>
    <cellStyle name="Comma 9 3 4 2 6" xfId="11178" xr:uid="{00000000-0005-0000-0000-0000442A0000}"/>
    <cellStyle name="Comma 9 3 4 2 6 2" xfId="11179" xr:uid="{00000000-0005-0000-0000-0000452A0000}"/>
    <cellStyle name="Comma 9 3 4 2 7" xfId="11180" xr:uid="{00000000-0005-0000-0000-0000462A0000}"/>
    <cellStyle name="Comma 9 3 4 3" xfId="11181" xr:uid="{00000000-0005-0000-0000-0000472A0000}"/>
    <cellStyle name="Comma 9 3 4 3 2" xfId="11182" xr:uid="{00000000-0005-0000-0000-0000482A0000}"/>
    <cellStyle name="Comma 9 3 4 3 2 2" xfId="11183" xr:uid="{00000000-0005-0000-0000-0000492A0000}"/>
    <cellStyle name="Comma 9 3 4 3 2 2 2" xfId="11184" xr:uid="{00000000-0005-0000-0000-00004A2A0000}"/>
    <cellStyle name="Comma 9 3 4 3 2 3" xfId="11185" xr:uid="{00000000-0005-0000-0000-00004B2A0000}"/>
    <cellStyle name="Comma 9 3 4 3 3" xfId="11186" xr:uid="{00000000-0005-0000-0000-00004C2A0000}"/>
    <cellStyle name="Comma 9 3 4 3 3 2" xfId="11187" xr:uid="{00000000-0005-0000-0000-00004D2A0000}"/>
    <cellStyle name="Comma 9 3 4 3 3 2 2" xfId="11188" xr:uid="{00000000-0005-0000-0000-00004E2A0000}"/>
    <cellStyle name="Comma 9 3 4 3 3 3" xfId="11189" xr:uid="{00000000-0005-0000-0000-00004F2A0000}"/>
    <cellStyle name="Comma 9 3 4 3 4" xfId="11190" xr:uid="{00000000-0005-0000-0000-0000502A0000}"/>
    <cellStyle name="Comma 9 3 4 3 4 2" xfId="11191" xr:uid="{00000000-0005-0000-0000-0000512A0000}"/>
    <cellStyle name="Comma 9 3 4 3 5" xfId="11192" xr:uid="{00000000-0005-0000-0000-0000522A0000}"/>
    <cellStyle name="Comma 9 3 4 3 5 2" xfId="11193" xr:uid="{00000000-0005-0000-0000-0000532A0000}"/>
    <cellStyle name="Comma 9 3 4 3 6" xfId="11194" xr:uid="{00000000-0005-0000-0000-0000542A0000}"/>
    <cellStyle name="Comma 9 3 4 4" xfId="11195" xr:uid="{00000000-0005-0000-0000-0000552A0000}"/>
    <cellStyle name="Comma 9 3 4 4 2" xfId="11196" xr:uid="{00000000-0005-0000-0000-0000562A0000}"/>
    <cellStyle name="Comma 9 3 4 4 2 2" xfId="11197" xr:uid="{00000000-0005-0000-0000-0000572A0000}"/>
    <cellStyle name="Comma 9 3 4 4 3" xfId="11198" xr:uid="{00000000-0005-0000-0000-0000582A0000}"/>
    <cellStyle name="Comma 9 3 4 5" xfId="11199" xr:uid="{00000000-0005-0000-0000-0000592A0000}"/>
    <cellStyle name="Comma 9 3 4 5 2" xfId="11200" xr:uid="{00000000-0005-0000-0000-00005A2A0000}"/>
    <cellStyle name="Comma 9 3 4 5 2 2" xfId="11201" xr:uid="{00000000-0005-0000-0000-00005B2A0000}"/>
    <cellStyle name="Comma 9 3 4 5 3" xfId="11202" xr:uid="{00000000-0005-0000-0000-00005C2A0000}"/>
    <cellStyle name="Comma 9 3 4 6" xfId="11203" xr:uid="{00000000-0005-0000-0000-00005D2A0000}"/>
    <cellStyle name="Comma 9 3 4 6 2" xfId="11204" xr:uid="{00000000-0005-0000-0000-00005E2A0000}"/>
    <cellStyle name="Comma 9 3 4 7" xfId="11205" xr:uid="{00000000-0005-0000-0000-00005F2A0000}"/>
    <cellStyle name="Comma 9 3 4 7 2" xfId="11206" xr:uid="{00000000-0005-0000-0000-0000602A0000}"/>
    <cellStyle name="Comma 9 3 4 8" xfId="11207" xr:uid="{00000000-0005-0000-0000-0000612A0000}"/>
    <cellStyle name="Comma 9 3 5" xfId="11208" xr:uid="{00000000-0005-0000-0000-0000622A0000}"/>
    <cellStyle name="Comma 9 3 5 2" xfId="11209" xr:uid="{00000000-0005-0000-0000-0000632A0000}"/>
    <cellStyle name="Comma 9 3 5 2 2" xfId="11210" xr:uid="{00000000-0005-0000-0000-0000642A0000}"/>
    <cellStyle name="Comma 9 3 5 2 2 2" xfId="11211" xr:uid="{00000000-0005-0000-0000-0000652A0000}"/>
    <cellStyle name="Comma 9 3 5 2 2 2 2" xfId="11212" xr:uid="{00000000-0005-0000-0000-0000662A0000}"/>
    <cellStyle name="Comma 9 3 5 2 2 3" xfId="11213" xr:uid="{00000000-0005-0000-0000-0000672A0000}"/>
    <cellStyle name="Comma 9 3 5 2 3" xfId="11214" xr:uid="{00000000-0005-0000-0000-0000682A0000}"/>
    <cellStyle name="Comma 9 3 5 2 3 2" xfId="11215" xr:uid="{00000000-0005-0000-0000-0000692A0000}"/>
    <cellStyle name="Comma 9 3 5 2 3 2 2" xfId="11216" xr:uid="{00000000-0005-0000-0000-00006A2A0000}"/>
    <cellStyle name="Comma 9 3 5 2 3 3" xfId="11217" xr:uid="{00000000-0005-0000-0000-00006B2A0000}"/>
    <cellStyle name="Comma 9 3 5 2 4" xfId="11218" xr:uid="{00000000-0005-0000-0000-00006C2A0000}"/>
    <cellStyle name="Comma 9 3 5 2 4 2" xfId="11219" xr:uid="{00000000-0005-0000-0000-00006D2A0000}"/>
    <cellStyle name="Comma 9 3 5 2 5" xfId="11220" xr:uid="{00000000-0005-0000-0000-00006E2A0000}"/>
    <cellStyle name="Comma 9 3 5 2 5 2" xfId="11221" xr:uid="{00000000-0005-0000-0000-00006F2A0000}"/>
    <cellStyle name="Comma 9 3 5 2 6" xfId="11222" xr:uid="{00000000-0005-0000-0000-0000702A0000}"/>
    <cellStyle name="Comma 9 3 5 3" xfId="11223" xr:uid="{00000000-0005-0000-0000-0000712A0000}"/>
    <cellStyle name="Comma 9 3 5 3 2" xfId="11224" xr:uid="{00000000-0005-0000-0000-0000722A0000}"/>
    <cellStyle name="Comma 9 3 5 3 2 2" xfId="11225" xr:uid="{00000000-0005-0000-0000-0000732A0000}"/>
    <cellStyle name="Comma 9 3 5 3 3" xfId="11226" xr:uid="{00000000-0005-0000-0000-0000742A0000}"/>
    <cellStyle name="Comma 9 3 5 4" xfId="11227" xr:uid="{00000000-0005-0000-0000-0000752A0000}"/>
    <cellStyle name="Comma 9 3 5 4 2" xfId="11228" xr:uid="{00000000-0005-0000-0000-0000762A0000}"/>
    <cellStyle name="Comma 9 3 5 4 2 2" xfId="11229" xr:uid="{00000000-0005-0000-0000-0000772A0000}"/>
    <cellStyle name="Comma 9 3 5 4 3" xfId="11230" xr:uid="{00000000-0005-0000-0000-0000782A0000}"/>
    <cellStyle name="Comma 9 3 5 5" xfId="11231" xr:uid="{00000000-0005-0000-0000-0000792A0000}"/>
    <cellStyle name="Comma 9 3 5 5 2" xfId="11232" xr:uid="{00000000-0005-0000-0000-00007A2A0000}"/>
    <cellStyle name="Comma 9 3 5 6" xfId="11233" xr:uid="{00000000-0005-0000-0000-00007B2A0000}"/>
    <cellStyle name="Comma 9 3 5 6 2" xfId="11234" xr:uid="{00000000-0005-0000-0000-00007C2A0000}"/>
    <cellStyle name="Comma 9 3 5 7" xfId="11235" xr:uid="{00000000-0005-0000-0000-00007D2A0000}"/>
    <cellStyle name="Comma 9 3 6" xfId="11236" xr:uid="{00000000-0005-0000-0000-00007E2A0000}"/>
    <cellStyle name="Comma 9 3 6 2" xfId="11237" xr:uid="{00000000-0005-0000-0000-00007F2A0000}"/>
    <cellStyle name="Comma 9 3 6 2 2" xfId="11238" xr:uid="{00000000-0005-0000-0000-0000802A0000}"/>
    <cellStyle name="Comma 9 3 6 2 2 2" xfId="11239" xr:uid="{00000000-0005-0000-0000-0000812A0000}"/>
    <cellStyle name="Comma 9 3 6 2 2 2 2" xfId="11240" xr:uid="{00000000-0005-0000-0000-0000822A0000}"/>
    <cellStyle name="Comma 9 3 6 2 2 3" xfId="11241" xr:uid="{00000000-0005-0000-0000-0000832A0000}"/>
    <cellStyle name="Comma 9 3 6 2 3" xfId="11242" xr:uid="{00000000-0005-0000-0000-0000842A0000}"/>
    <cellStyle name="Comma 9 3 6 2 3 2" xfId="11243" xr:uid="{00000000-0005-0000-0000-0000852A0000}"/>
    <cellStyle name="Comma 9 3 6 2 3 2 2" xfId="11244" xr:uid="{00000000-0005-0000-0000-0000862A0000}"/>
    <cellStyle name="Comma 9 3 6 2 3 3" xfId="11245" xr:uid="{00000000-0005-0000-0000-0000872A0000}"/>
    <cellStyle name="Comma 9 3 6 2 4" xfId="11246" xr:uid="{00000000-0005-0000-0000-0000882A0000}"/>
    <cellStyle name="Comma 9 3 6 2 4 2" xfId="11247" xr:uid="{00000000-0005-0000-0000-0000892A0000}"/>
    <cellStyle name="Comma 9 3 6 2 5" xfId="11248" xr:uid="{00000000-0005-0000-0000-00008A2A0000}"/>
    <cellStyle name="Comma 9 3 6 2 5 2" xfId="11249" xr:uid="{00000000-0005-0000-0000-00008B2A0000}"/>
    <cellStyle name="Comma 9 3 6 2 6" xfId="11250" xr:uid="{00000000-0005-0000-0000-00008C2A0000}"/>
    <cellStyle name="Comma 9 3 6 3" xfId="11251" xr:uid="{00000000-0005-0000-0000-00008D2A0000}"/>
    <cellStyle name="Comma 9 3 6 3 2" xfId="11252" xr:uid="{00000000-0005-0000-0000-00008E2A0000}"/>
    <cellStyle name="Comma 9 3 6 3 2 2" xfId="11253" xr:uid="{00000000-0005-0000-0000-00008F2A0000}"/>
    <cellStyle name="Comma 9 3 6 3 3" xfId="11254" xr:uid="{00000000-0005-0000-0000-0000902A0000}"/>
    <cellStyle name="Comma 9 3 6 4" xfId="11255" xr:uid="{00000000-0005-0000-0000-0000912A0000}"/>
    <cellStyle name="Comma 9 3 6 4 2" xfId="11256" xr:uid="{00000000-0005-0000-0000-0000922A0000}"/>
    <cellStyle name="Comma 9 3 6 4 2 2" xfId="11257" xr:uid="{00000000-0005-0000-0000-0000932A0000}"/>
    <cellStyle name="Comma 9 3 6 4 3" xfId="11258" xr:uid="{00000000-0005-0000-0000-0000942A0000}"/>
    <cellStyle name="Comma 9 3 6 5" xfId="11259" xr:uid="{00000000-0005-0000-0000-0000952A0000}"/>
    <cellStyle name="Comma 9 3 6 5 2" xfId="11260" xr:uid="{00000000-0005-0000-0000-0000962A0000}"/>
    <cellStyle name="Comma 9 3 6 6" xfId="11261" xr:uid="{00000000-0005-0000-0000-0000972A0000}"/>
    <cellStyle name="Comma 9 3 6 6 2" xfId="11262" xr:uid="{00000000-0005-0000-0000-0000982A0000}"/>
    <cellStyle name="Comma 9 3 6 7" xfId="11263" xr:uid="{00000000-0005-0000-0000-0000992A0000}"/>
    <cellStyle name="Comma 9 3 7" xfId="11264" xr:uid="{00000000-0005-0000-0000-00009A2A0000}"/>
    <cellStyle name="Comma 9 3 7 2" xfId="11265" xr:uid="{00000000-0005-0000-0000-00009B2A0000}"/>
    <cellStyle name="Comma 9 3 7 2 2" xfId="11266" xr:uid="{00000000-0005-0000-0000-00009C2A0000}"/>
    <cellStyle name="Comma 9 3 7 2 2 2" xfId="11267" xr:uid="{00000000-0005-0000-0000-00009D2A0000}"/>
    <cellStyle name="Comma 9 3 7 2 3" xfId="11268" xr:uid="{00000000-0005-0000-0000-00009E2A0000}"/>
    <cellStyle name="Comma 9 3 7 3" xfId="11269" xr:uid="{00000000-0005-0000-0000-00009F2A0000}"/>
    <cellStyle name="Comma 9 3 7 3 2" xfId="11270" xr:uid="{00000000-0005-0000-0000-0000A02A0000}"/>
    <cellStyle name="Comma 9 3 7 3 2 2" xfId="11271" xr:uid="{00000000-0005-0000-0000-0000A12A0000}"/>
    <cellStyle name="Comma 9 3 7 3 3" xfId="11272" xr:uid="{00000000-0005-0000-0000-0000A22A0000}"/>
    <cellStyle name="Comma 9 3 7 4" xfId="11273" xr:uid="{00000000-0005-0000-0000-0000A32A0000}"/>
    <cellStyle name="Comma 9 3 7 4 2" xfId="11274" xr:uid="{00000000-0005-0000-0000-0000A42A0000}"/>
    <cellStyle name="Comma 9 3 7 5" xfId="11275" xr:uid="{00000000-0005-0000-0000-0000A52A0000}"/>
    <cellStyle name="Comma 9 3 7 5 2" xfId="11276" xr:uid="{00000000-0005-0000-0000-0000A62A0000}"/>
    <cellStyle name="Comma 9 3 7 6" xfId="11277" xr:uid="{00000000-0005-0000-0000-0000A72A0000}"/>
    <cellStyle name="Comma 9 3 8" xfId="11278" xr:uid="{00000000-0005-0000-0000-0000A82A0000}"/>
    <cellStyle name="Comma 9 3 8 2" xfId="11279" xr:uid="{00000000-0005-0000-0000-0000A92A0000}"/>
    <cellStyle name="Comma 9 3 8 2 2" xfId="11280" xr:uid="{00000000-0005-0000-0000-0000AA2A0000}"/>
    <cellStyle name="Comma 9 3 8 3" xfId="11281" xr:uid="{00000000-0005-0000-0000-0000AB2A0000}"/>
    <cellStyle name="Comma 9 3 9" xfId="11282" xr:uid="{00000000-0005-0000-0000-0000AC2A0000}"/>
    <cellStyle name="Comma 9 3 9 2" xfId="11283" xr:uid="{00000000-0005-0000-0000-0000AD2A0000}"/>
    <cellStyle name="Comma 9 3 9 2 2" xfId="11284" xr:uid="{00000000-0005-0000-0000-0000AE2A0000}"/>
    <cellStyle name="Comma 9 3 9 3" xfId="11285" xr:uid="{00000000-0005-0000-0000-0000AF2A0000}"/>
    <cellStyle name="Comma*" xfId="254" xr:uid="{00000000-0005-0000-0000-0000B02A0000}"/>
    <cellStyle name="Comma* 2" xfId="38314" xr:uid="{00000000-0005-0000-0000-0000B12A0000}"/>
    <cellStyle name="comma[0]" xfId="255" xr:uid="{00000000-0005-0000-0000-0000B22A0000}"/>
    <cellStyle name="comma[0] 2" xfId="38315" xr:uid="{00000000-0005-0000-0000-0000B32A0000}"/>
    <cellStyle name="Comma0" xfId="39" xr:uid="{00000000-0005-0000-0000-0000B42A0000}"/>
    <cellStyle name="Comma0 - Style2" xfId="11286" xr:uid="{00000000-0005-0000-0000-0000B52A0000}"/>
    <cellStyle name="CompanyName" xfId="256" xr:uid="{00000000-0005-0000-0000-0000B62A0000}"/>
    <cellStyle name="CompanyName 2" xfId="38316" xr:uid="{00000000-0005-0000-0000-0000B72A0000}"/>
    <cellStyle name="Config Data" xfId="40" xr:uid="{00000000-0005-0000-0000-0000B82A0000}"/>
    <cellStyle name="Copied" xfId="257" xr:uid="{00000000-0005-0000-0000-0000B92A0000}"/>
    <cellStyle name="Copy0_" xfId="258" xr:uid="{00000000-0005-0000-0000-0000BA2A0000}"/>
    <cellStyle name="Copy1_" xfId="259" xr:uid="{00000000-0005-0000-0000-0000BB2A0000}"/>
    <cellStyle name="Copy2_" xfId="260" xr:uid="{00000000-0005-0000-0000-0000BC2A0000}"/>
    <cellStyle name="cost_per_kw" xfId="11287" xr:uid="{00000000-0005-0000-0000-0000BD2A0000}"/>
    <cellStyle name="Currency" xfId="41" builtinId="4"/>
    <cellStyle name="Currency [$0]" xfId="11288" xr:uid="{00000000-0005-0000-0000-0000BF2A0000}"/>
    <cellStyle name="Currency [£0]" xfId="11289" xr:uid="{00000000-0005-0000-0000-0000C02A0000}"/>
    <cellStyle name="Currency [0.00]" xfId="261" xr:uid="{00000000-0005-0000-0000-0000C12A0000}"/>
    <cellStyle name="Currency [2]" xfId="623" xr:uid="{00000000-0005-0000-0000-0000C22A0000}"/>
    <cellStyle name="Currency 0" xfId="262" xr:uid="{00000000-0005-0000-0000-0000C32A0000}"/>
    <cellStyle name="Currency 2" xfId="42" xr:uid="{00000000-0005-0000-0000-0000C42A0000}"/>
    <cellStyle name="Currency 2 2" xfId="43" xr:uid="{00000000-0005-0000-0000-0000C52A0000}"/>
    <cellStyle name="Currency 2 2 2" xfId="11290" xr:uid="{00000000-0005-0000-0000-0000C62A0000}"/>
    <cellStyle name="Currency 2 2 3" xfId="11291" xr:uid="{00000000-0005-0000-0000-0000C72A0000}"/>
    <cellStyle name="Currency 2 3" xfId="11292" xr:uid="{00000000-0005-0000-0000-0000C82A0000}"/>
    <cellStyle name="Currency 2*" xfId="263" xr:uid="{00000000-0005-0000-0000-0000C92A0000}"/>
    <cellStyle name="Currency 2* 2" xfId="38317" xr:uid="{00000000-0005-0000-0000-0000CA2A0000}"/>
    <cellStyle name="Currency 2_Model_Sep_2_02" xfId="264" xr:uid="{00000000-0005-0000-0000-0000CB2A0000}"/>
    <cellStyle name="Currency 3" xfId="44" xr:uid="{00000000-0005-0000-0000-0000CC2A0000}"/>
    <cellStyle name="Currency 3 2" xfId="45" xr:uid="{00000000-0005-0000-0000-0000CD2A0000}"/>
    <cellStyle name="Currency 3 3" xfId="651" xr:uid="{00000000-0005-0000-0000-0000CE2A0000}"/>
    <cellStyle name="Currency 3*" xfId="265" xr:uid="{00000000-0005-0000-0000-0000CF2A0000}"/>
    <cellStyle name="Currency 3* 2" xfId="38318" xr:uid="{00000000-0005-0000-0000-0000D02A0000}"/>
    <cellStyle name="Currency 4" xfId="521" xr:uid="{00000000-0005-0000-0000-0000D12A0000}"/>
    <cellStyle name="Currency 4 10" xfId="38361" xr:uid="{00000000-0005-0000-0000-0000D22A0000}"/>
    <cellStyle name="Currency 4 2" xfId="660" xr:uid="{00000000-0005-0000-0000-0000D32A0000}"/>
    <cellStyle name="Currency 4 2 10" xfId="11293" xr:uid="{00000000-0005-0000-0000-0000D42A0000}"/>
    <cellStyle name="Currency 4 2 10 2" xfId="11294" xr:uid="{00000000-0005-0000-0000-0000D52A0000}"/>
    <cellStyle name="Currency 4 2 11" xfId="11295" xr:uid="{00000000-0005-0000-0000-0000D62A0000}"/>
    <cellStyle name="Currency 4 2 2" xfId="11296" xr:uid="{00000000-0005-0000-0000-0000D72A0000}"/>
    <cellStyle name="Currency 4 2 2 10" xfId="11297" xr:uid="{00000000-0005-0000-0000-0000D82A0000}"/>
    <cellStyle name="Currency 4 2 2 2" xfId="11298" xr:uid="{00000000-0005-0000-0000-0000D92A0000}"/>
    <cellStyle name="Currency 4 2 2 2 2" xfId="11299" xr:uid="{00000000-0005-0000-0000-0000DA2A0000}"/>
    <cellStyle name="Currency 4 2 2 2 2 2" xfId="11300" xr:uid="{00000000-0005-0000-0000-0000DB2A0000}"/>
    <cellStyle name="Currency 4 2 2 2 2 2 2" xfId="11301" xr:uid="{00000000-0005-0000-0000-0000DC2A0000}"/>
    <cellStyle name="Currency 4 2 2 2 2 2 2 2" xfId="11302" xr:uid="{00000000-0005-0000-0000-0000DD2A0000}"/>
    <cellStyle name="Currency 4 2 2 2 2 2 2 2 2" xfId="11303" xr:uid="{00000000-0005-0000-0000-0000DE2A0000}"/>
    <cellStyle name="Currency 4 2 2 2 2 2 2 3" xfId="11304" xr:uid="{00000000-0005-0000-0000-0000DF2A0000}"/>
    <cellStyle name="Currency 4 2 2 2 2 2 3" xfId="11305" xr:uid="{00000000-0005-0000-0000-0000E02A0000}"/>
    <cellStyle name="Currency 4 2 2 2 2 2 3 2" xfId="11306" xr:uid="{00000000-0005-0000-0000-0000E12A0000}"/>
    <cellStyle name="Currency 4 2 2 2 2 2 3 2 2" xfId="11307" xr:uid="{00000000-0005-0000-0000-0000E22A0000}"/>
    <cellStyle name="Currency 4 2 2 2 2 2 3 3" xfId="11308" xr:uid="{00000000-0005-0000-0000-0000E32A0000}"/>
    <cellStyle name="Currency 4 2 2 2 2 2 4" xfId="11309" xr:uid="{00000000-0005-0000-0000-0000E42A0000}"/>
    <cellStyle name="Currency 4 2 2 2 2 2 4 2" xfId="11310" xr:uid="{00000000-0005-0000-0000-0000E52A0000}"/>
    <cellStyle name="Currency 4 2 2 2 2 2 5" xfId="11311" xr:uid="{00000000-0005-0000-0000-0000E62A0000}"/>
    <cellStyle name="Currency 4 2 2 2 2 2 5 2" xfId="11312" xr:uid="{00000000-0005-0000-0000-0000E72A0000}"/>
    <cellStyle name="Currency 4 2 2 2 2 2 6" xfId="11313" xr:uid="{00000000-0005-0000-0000-0000E82A0000}"/>
    <cellStyle name="Currency 4 2 2 2 2 3" xfId="11314" xr:uid="{00000000-0005-0000-0000-0000E92A0000}"/>
    <cellStyle name="Currency 4 2 2 2 2 3 2" xfId="11315" xr:uid="{00000000-0005-0000-0000-0000EA2A0000}"/>
    <cellStyle name="Currency 4 2 2 2 2 3 2 2" xfId="11316" xr:uid="{00000000-0005-0000-0000-0000EB2A0000}"/>
    <cellStyle name="Currency 4 2 2 2 2 3 3" xfId="11317" xr:uid="{00000000-0005-0000-0000-0000EC2A0000}"/>
    <cellStyle name="Currency 4 2 2 2 2 4" xfId="11318" xr:uid="{00000000-0005-0000-0000-0000ED2A0000}"/>
    <cellStyle name="Currency 4 2 2 2 2 4 2" xfId="11319" xr:uid="{00000000-0005-0000-0000-0000EE2A0000}"/>
    <cellStyle name="Currency 4 2 2 2 2 4 2 2" xfId="11320" xr:uid="{00000000-0005-0000-0000-0000EF2A0000}"/>
    <cellStyle name="Currency 4 2 2 2 2 4 3" xfId="11321" xr:uid="{00000000-0005-0000-0000-0000F02A0000}"/>
    <cellStyle name="Currency 4 2 2 2 2 5" xfId="11322" xr:uid="{00000000-0005-0000-0000-0000F12A0000}"/>
    <cellStyle name="Currency 4 2 2 2 2 5 2" xfId="11323" xr:uid="{00000000-0005-0000-0000-0000F22A0000}"/>
    <cellStyle name="Currency 4 2 2 2 2 6" xfId="11324" xr:uid="{00000000-0005-0000-0000-0000F32A0000}"/>
    <cellStyle name="Currency 4 2 2 2 2 6 2" xfId="11325" xr:uid="{00000000-0005-0000-0000-0000F42A0000}"/>
    <cellStyle name="Currency 4 2 2 2 2 7" xfId="11326" xr:uid="{00000000-0005-0000-0000-0000F52A0000}"/>
    <cellStyle name="Currency 4 2 2 2 3" xfId="11327" xr:uid="{00000000-0005-0000-0000-0000F62A0000}"/>
    <cellStyle name="Currency 4 2 2 2 3 2" xfId="11328" xr:uid="{00000000-0005-0000-0000-0000F72A0000}"/>
    <cellStyle name="Currency 4 2 2 2 3 2 2" xfId="11329" xr:uid="{00000000-0005-0000-0000-0000F82A0000}"/>
    <cellStyle name="Currency 4 2 2 2 3 2 2 2" xfId="11330" xr:uid="{00000000-0005-0000-0000-0000F92A0000}"/>
    <cellStyle name="Currency 4 2 2 2 3 2 3" xfId="11331" xr:uid="{00000000-0005-0000-0000-0000FA2A0000}"/>
    <cellStyle name="Currency 4 2 2 2 3 3" xfId="11332" xr:uid="{00000000-0005-0000-0000-0000FB2A0000}"/>
    <cellStyle name="Currency 4 2 2 2 3 3 2" xfId="11333" xr:uid="{00000000-0005-0000-0000-0000FC2A0000}"/>
    <cellStyle name="Currency 4 2 2 2 3 3 2 2" xfId="11334" xr:uid="{00000000-0005-0000-0000-0000FD2A0000}"/>
    <cellStyle name="Currency 4 2 2 2 3 3 3" xfId="11335" xr:uid="{00000000-0005-0000-0000-0000FE2A0000}"/>
    <cellStyle name="Currency 4 2 2 2 3 4" xfId="11336" xr:uid="{00000000-0005-0000-0000-0000FF2A0000}"/>
    <cellStyle name="Currency 4 2 2 2 3 4 2" xfId="11337" xr:uid="{00000000-0005-0000-0000-0000002B0000}"/>
    <cellStyle name="Currency 4 2 2 2 3 5" xfId="11338" xr:uid="{00000000-0005-0000-0000-0000012B0000}"/>
    <cellStyle name="Currency 4 2 2 2 3 5 2" xfId="11339" xr:uid="{00000000-0005-0000-0000-0000022B0000}"/>
    <cellStyle name="Currency 4 2 2 2 3 6" xfId="11340" xr:uid="{00000000-0005-0000-0000-0000032B0000}"/>
    <cellStyle name="Currency 4 2 2 2 4" xfId="11341" xr:uid="{00000000-0005-0000-0000-0000042B0000}"/>
    <cellStyle name="Currency 4 2 2 2 4 2" xfId="11342" xr:uid="{00000000-0005-0000-0000-0000052B0000}"/>
    <cellStyle name="Currency 4 2 2 2 4 2 2" xfId="11343" xr:uid="{00000000-0005-0000-0000-0000062B0000}"/>
    <cellStyle name="Currency 4 2 2 2 4 3" xfId="11344" xr:uid="{00000000-0005-0000-0000-0000072B0000}"/>
    <cellStyle name="Currency 4 2 2 2 5" xfId="11345" xr:uid="{00000000-0005-0000-0000-0000082B0000}"/>
    <cellStyle name="Currency 4 2 2 2 5 2" xfId="11346" xr:uid="{00000000-0005-0000-0000-0000092B0000}"/>
    <cellStyle name="Currency 4 2 2 2 5 2 2" xfId="11347" xr:uid="{00000000-0005-0000-0000-00000A2B0000}"/>
    <cellStyle name="Currency 4 2 2 2 5 3" xfId="11348" xr:uid="{00000000-0005-0000-0000-00000B2B0000}"/>
    <cellStyle name="Currency 4 2 2 2 6" xfId="11349" xr:uid="{00000000-0005-0000-0000-00000C2B0000}"/>
    <cellStyle name="Currency 4 2 2 2 6 2" xfId="11350" xr:uid="{00000000-0005-0000-0000-00000D2B0000}"/>
    <cellStyle name="Currency 4 2 2 2 7" xfId="11351" xr:uid="{00000000-0005-0000-0000-00000E2B0000}"/>
    <cellStyle name="Currency 4 2 2 2 7 2" xfId="11352" xr:uid="{00000000-0005-0000-0000-00000F2B0000}"/>
    <cellStyle name="Currency 4 2 2 2 8" xfId="11353" xr:uid="{00000000-0005-0000-0000-0000102B0000}"/>
    <cellStyle name="Currency 4 2 2 3" xfId="11354" xr:uid="{00000000-0005-0000-0000-0000112B0000}"/>
    <cellStyle name="Currency 4 2 2 3 2" xfId="11355" xr:uid="{00000000-0005-0000-0000-0000122B0000}"/>
    <cellStyle name="Currency 4 2 2 3 2 2" xfId="11356" xr:uid="{00000000-0005-0000-0000-0000132B0000}"/>
    <cellStyle name="Currency 4 2 2 3 2 2 2" xfId="11357" xr:uid="{00000000-0005-0000-0000-0000142B0000}"/>
    <cellStyle name="Currency 4 2 2 3 2 2 2 2" xfId="11358" xr:uid="{00000000-0005-0000-0000-0000152B0000}"/>
    <cellStyle name="Currency 4 2 2 3 2 2 3" xfId="11359" xr:uid="{00000000-0005-0000-0000-0000162B0000}"/>
    <cellStyle name="Currency 4 2 2 3 2 3" xfId="11360" xr:uid="{00000000-0005-0000-0000-0000172B0000}"/>
    <cellStyle name="Currency 4 2 2 3 2 3 2" xfId="11361" xr:uid="{00000000-0005-0000-0000-0000182B0000}"/>
    <cellStyle name="Currency 4 2 2 3 2 3 2 2" xfId="11362" xr:uid="{00000000-0005-0000-0000-0000192B0000}"/>
    <cellStyle name="Currency 4 2 2 3 2 3 3" xfId="11363" xr:uid="{00000000-0005-0000-0000-00001A2B0000}"/>
    <cellStyle name="Currency 4 2 2 3 2 4" xfId="11364" xr:uid="{00000000-0005-0000-0000-00001B2B0000}"/>
    <cellStyle name="Currency 4 2 2 3 2 4 2" xfId="11365" xr:uid="{00000000-0005-0000-0000-00001C2B0000}"/>
    <cellStyle name="Currency 4 2 2 3 2 5" xfId="11366" xr:uid="{00000000-0005-0000-0000-00001D2B0000}"/>
    <cellStyle name="Currency 4 2 2 3 2 5 2" xfId="11367" xr:uid="{00000000-0005-0000-0000-00001E2B0000}"/>
    <cellStyle name="Currency 4 2 2 3 2 6" xfId="11368" xr:uid="{00000000-0005-0000-0000-00001F2B0000}"/>
    <cellStyle name="Currency 4 2 2 3 3" xfId="11369" xr:uid="{00000000-0005-0000-0000-0000202B0000}"/>
    <cellStyle name="Currency 4 2 2 3 3 2" xfId="11370" xr:uid="{00000000-0005-0000-0000-0000212B0000}"/>
    <cellStyle name="Currency 4 2 2 3 3 2 2" xfId="11371" xr:uid="{00000000-0005-0000-0000-0000222B0000}"/>
    <cellStyle name="Currency 4 2 2 3 3 3" xfId="11372" xr:uid="{00000000-0005-0000-0000-0000232B0000}"/>
    <cellStyle name="Currency 4 2 2 3 4" xfId="11373" xr:uid="{00000000-0005-0000-0000-0000242B0000}"/>
    <cellStyle name="Currency 4 2 2 3 4 2" xfId="11374" xr:uid="{00000000-0005-0000-0000-0000252B0000}"/>
    <cellStyle name="Currency 4 2 2 3 4 2 2" xfId="11375" xr:uid="{00000000-0005-0000-0000-0000262B0000}"/>
    <cellStyle name="Currency 4 2 2 3 4 3" xfId="11376" xr:uid="{00000000-0005-0000-0000-0000272B0000}"/>
    <cellStyle name="Currency 4 2 2 3 5" xfId="11377" xr:uid="{00000000-0005-0000-0000-0000282B0000}"/>
    <cellStyle name="Currency 4 2 2 3 5 2" xfId="11378" xr:uid="{00000000-0005-0000-0000-0000292B0000}"/>
    <cellStyle name="Currency 4 2 2 3 6" xfId="11379" xr:uid="{00000000-0005-0000-0000-00002A2B0000}"/>
    <cellStyle name="Currency 4 2 2 3 6 2" xfId="11380" xr:uid="{00000000-0005-0000-0000-00002B2B0000}"/>
    <cellStyle name="Currency 4 2 2 3 7" xfId="11381" xr:uid="{00000000-0005-0000-0000-00002C2B0000}"/>
    <cellStyle name="Currency 4 2 2 4" xfId="11382" xr:uid="{00000000-0005-0000-0000-00002D2B0000}"/>
    <cellStyle name="Currency 4 2 2 4 2" xfId="11383" xr:uid="{00000000-0005-0000-0000-00002E2B0000}"/>
    <cellStyle name="Currency 4 2 2 4 2 2" xfId="11384" xr:uid="{00000000-0005-0000-0000-00002F2B0000}"/>
    <cellStyle name="Currency 4 2 2 4 2 2 2" xfId="11385" xr:uid="{00000000-0005-0000-0000-0000302B0000}"/>
    <cellStyle name="Currency 4 2 2 4 2 2 2 2" xfId="11386" xr:uid="{00000000-0005-0000-0000-0000312B0000}"/>
    <cellStyle name="Currency 4 2 2 4 2 2 3" xfId="11387" xr:uid="{00000000-0005-0000-0000-0000322B0000}"/>
    <cellStyle name="Currency 4 2 2 4 2 3" xfId="11388" xr:uid="{00000000-0005-0000-0000-0000332B0000}"/>
    <cellStyle name="Currency 4 2 2 4 2 3 2" xfId="11389" xr:uid="{00000000-0005-0000-0000-0000342B0000}"/>
    <cellStyle name="Currency 4 2 2 4 2 3 2 2" xfId="11390" xr:uid="{00000000-0005-0000-0000-0000352B0000}"/>
    <cellStyle name="Currency 4 2 2 4 2 3 3" xfId="11391" xr:uid="{00000000-0005-0000-0000-0000362B0000}"/>
    <cellStyle name="Currency 4 2 2 4 2 4" xfId="11392" xr:uid="{00000000-0005-0000-0000-0000372B0000}"/>
    <cellStyle name="Currency 4 2 2 4 2 4 2" xfId="11393" xr:uid="{00000000-0005-0000-0000-0000382B0000}"/>
    <cellStyle name="Currency 4 2 2 4 2 5" xfId="11394" xr:uid="{00000000-0005-0000-0000-0000392B0000}"/>
    <cellStyle name="Currency 4 2 2 4 2 5 2" xfId="11395" xr:uid="{00000000-0005-0000-0000-00003A2B0000}"/>
    <cellStyle name="Currency 4 2 2 4 2 6" xfId="11396" xr:uid="{00000000-0005-0000-0000-00003B2B0000}"/>
    <cellStyle name="Currency 4 2 2 4 3" xfId="11397" xr:uid="{00000000-0005-0000-0000-00003C2B0000}"/>
    <cellStyle name="Currency 4 2 2 4 3 2" xfId="11398" xr:uid="{00000000-0005-0000-0000-00003D2B0000}"/>
    <cellStyle name="Currency 4 2 2 4 3 2 2" xfId="11399" xr:uid="{00000000-0005-0000-0000-00003E2B0000}"/>
    <cellStyle name="Currency 4 2 2 4 3 3" xfId="11400" xr:uid="{00000000-0005-0000-0000-00003F2B0000}"/>
    <cellStyle name="Currency 4 2 2 4 4" xfId="11401" xr:uid="{00000000-0005-0000-0000-0000402B0000}"/>
    <cellStyle name="Currency 4 2 2 4 4 2" xfId="11402" xr:uid="{00000000-0005-0000-0000-0000412B0000}"/>
    <cellStyle name="Currency 4 2 2 4 4 2 2" xfId="11403" xr:uid="{00000000-0005-0000-0000-0000422B0000}"/>
    <cellStyle name="Currency 4 2 2 4 4 3" xfId="11404" xr:uid="{00000000-0005-0000-0000-0000432B0000}"/>
    <cellStyle name="Currency 4 2 2 4 5" xfId="11405" xr:uid="{00000000-0005-0000-0000-0000442B0000}"/>
    <cellStyle name="Currency 4 2 2 4 5 2" xfId="11406" xr:uid="{00000000-0005-0000-0000-0000452B0000}"/>
    <cellStyle name="Currency 4 2 2 4 6" xfId="11407" xr:uid="{00000000-0005-0000-0000-0000462B0000}"/>
    <cellStyle name="Currency 4 2 2 4 6 2" xfId="11408" xr:uid="{00000000-0005-0000-0000-0000472B0000}"/>
    <cellStyle name="Currency 4 2 2 4 7" xfId="11409" xr:uid="{00000000-0005-0000-0000-0000482B0000}"/>
    <cellStyle name="Currency 4 2 2 5" xfId="11410" xr:uid="{00000000-0005-0000-0000-0000492B0000}"/>
    <cellStyle name="Currency 4 2 2 5 2" xfId="11411" xr:uid="{00000000-0005-0000-0000-00004A2B0000}"/>
    <cellStyle name="Currency 4 2 2 5 2 2" xfId="11412" xr:uid="{00000000-0005-0000-0000-00004B2B0000}"/>
    <cellStyle name="Currency 4 2 2 5 2 2 2" xfId="11413" xr:uid="{00000000-0005-0000-0000-00004C2B0000}"/>
    <cellStyle name="Currency 4 2 2 5 2 3" xfId="11414" xr:uid="{00000000-0005-0000-0000-00004D2B0000}"/>
    <cellStyle name="Currency 4 2 2 5 3" xfId="11415" xr:uid="{00000000-0005-0000-0000-00004E2B0000}"/>
    <cellStyle name="Currency 4 2 2 5 3 2" xfId="11416" xr:uid="{00000000-0005-0000-0000-00004F2B0000}"/>
    <cellStyle name="Currency 4 2 2 5 3 2 2" xfId="11417" xr:uid="{00000000-0005-0000-0000-0000502B0000}"/>
    <cellStyle name="Currency 4 2 2 5 3 3" xfId="11418" xr:uid="{00000000-0005-0000-0000-0000512B0000}"/>
    <cellStyle name="Currency 4 2 2 5 4" xfId="11419" xr:uid="{00000000-0005-0000-0000-0000522B0000}"/>
    <cellStyle name="Currency 4 2 2 5 4 2" xfId="11420" xr:uid="{00000000-0005-0000-0000-0000532B0000}"/>
    <cellStyle name="Currency 4 2 2 5 5" xfId="11421" xr:uid="{00000000-0005-0000-0000-0000542B0000}"/>
    <cellStyle name="Currency 4 2 2 5 5 2" xfId="11422" xr:uid="{00000000-0005-0000-0000-0000552B0000}"/>
    <cellStyle name="Currency 4 2 2 5 6" xfId="11423" xr:uid="{00000000-0005-0000-0000-0000562B0000}"/>
    <cellStyle name="Currency 4 2 2 6" xfId="11424" xr:uid="{00000000-0005-0000-0000-0000572B0000}"/>
    <cellStyle name="Currency 4 2 2 6 2" xfId="11425" xr:uid="{00000000-0005-0000-0000-0000582B0000}"/>
    <cellStyle name="Currency 4 2 2 6 2 2" xfId="11426" xr:uid="{00000000-0005-0000-0000-0000592B0000}"/>
    <cellStyle name="Currency 4 2 2 6 3" xfId="11427" xr:uid="{00000000-0005-0000-0000-00005A2B0000}"/>
    <cellStyle name="Currency 4 2 2 7" xfId="11428" xr:uid="{00000000-0005-0000-0000-00005B2B0000}"/>
    <cellStyle name="Currency 4 2 2 7 2" xfId="11429" xr:uid="{00000000-0005-0000-0000-00005C2B0000}"/>
    <cellStyle name="Currency 4 2 2 7 2 2" xfId="11430" xr:uid="{00000000-0005-0000-0000-00005D2B0000}"/>
    <cellStyle name="Currency 4 2 2 7 3" xfId="11431" xr:uid="{00000000-0005-0000-0000-00005E2B0000}"/>
    <cellStyle name="Currency 4 2 2 8" xfId="11432" xr:uid="{00000000-0005-0000-0000-00005F2B0000}"/>
    <cellStyle name="Currency 4 2 2 8 2" xfId="11433" xr:uid="{00000000-0005-0000-0000-0000602B0000}"/>
    <cellStyle name="Currency 4 2 2 9" xfId="11434" xr:uid="{00000000-0005-0000-0000-0000612B0000}"/>
    <cellStyle name="Currency 4 2 2 9 2" xfId="11435" xr:uid="{00000000-0005-0000-0000-0000622B0000}"/>
    <cellStyle name="Currency 4 2 3" xfId="11436" xr:uid="{00000000-0005-0000-0000-0000632B0000}"/>
    <cellStyle name="Currency 4 2 3 2" xfId="11437" xr:uid="{00000000-0005-0000-0000-0000642B0000}"/>
    <cellStyle name="Currency 4 2 3 2 2" xfId="11438" xr:uid="{00000000-0005-0000-0000-0000652B0000}"/>
    <cellStyle name="Currency 4 2 3 2 2 2" xfId="11439" xr:uid="{00000000-0005-0000-0000-0000662B0000}"/>
    <cellStyle name="Currency 4 2 3 2 2 2 2" xfId="11440" xr:uid="{00000000-0005-0000-0000-0000672B0000}"/>
    <cellStyle name="Currency 4 2 3 2 2 2 2 2" xfId="11441" xr:uid="{00000000-0005-0000-0000-0000682B0000}"/>
    <cellStyle name="Currency 4 2 3 2 2 2 3" xfId="11442" xr:uid="{00000000-0005-0000-0000-0000692B0000}"/>
    <cellStyle name="Currency 4 2 3 2 2 3" xfId="11443" xr:uid="{00000000-0005-0000-0000-00006A2B0000}"/>
    <cellStyle name="Currency 4 2 3 2 2 3 2" xfId="11444" xr:uid="{00000000-0005-0000-0000-00006B2B0000}"/>
    <cellStyle name="Currency 4 2 3 2 2 3 2 2" xfId="11445" xr:uid="{00000000-0005-0000-0000-00006C2B0000}"/>
    <cellStyle name="Currency 4 2 3 2 2 3 3" xfId="11446" xr:uid="{00000000-0005-0000-0000-00006D2B0000}"/>
    <cellStyle name="Currency 4 2 3 2 2 4" xfId="11447" xr:uid="{00000000-0005-0000-0000-00006E2B0000}"/>
    <cellStyle name="Currency 4 2 3 2 2 4 2" xfId="11448" xr:uid="{00000000-0005-0000-0000-00006F2B0000}"/>
    <cellStyle name="Currency 4 2 3 2 2 5" xfId="11449" xr:uid="{00000000-0005-0000-0000-0000702B0000}"/>
    <cellStyle name="Currency 4 2 3 2 2 5 2" xfId="11450" xr:uid="{00000000-0005-0000-0000-0000712B0000}"/>
    <cellStyle name="Currency 4 2 3 2 2 6" xfId="11451" xr:uid="{00000000-0005-0000-0000-0000722B0000}"/>
    <cellStyle name="Currency 4 2 3 2 3" xfId="11452" xr:uid="{00000000-0005-0000-0000-0000732B0000}"/>
    <cellStyle name="Currency 4 2 3 2 3 2" xfId="11453" xr:uid="{00000000-0005-0000-0000-0000742B0000}"/>
    <cellStyle name="Currency 4 2 3 2 3 2 2" xfId="11454" xr:uid="{00000000-0005-0000-0000-0000752B0000}"/>
    <cellStyle name="Currency 4 2 3 2 3 3" xfId="11455" xr:uid="{00000000-0005-0000-0000-0000762B0000}"/>
    <cellStyle name="Currency 4 2 3 2 4" xfId="11456" xr:uid="{00000000-0005-0000-0000-0000772B0000}"/>
    <cellStyle name="Currency 4 2 3 2 4 2" xfId="11457" xr:uid="{00000000-0005-0000-0000-0000782B0000}"/>
    <cellStyle name="Currency 4 2 3 2 4 2 2" xfId="11458" xr:uid="{00000000-0005-0000-0000-0000792B0000}"/>
    <cellStyle name="Currency 4 2 3 2 4 3" xfId="11459" xr:uid="{00000000-0005-0000-0000-00007A2B0000}"/>
    <cellStyle name="Currency 4 2 3 2 5" xfId="11460" xr:uid="{00000000-0005-0000-0000-00007B2B0000}"/>
    <cellStyle name="Currency 4 2 3 2 5 2" xfId="11461" xr:uid="{00000000-0005-0000-0000-00007C2B0000}"/>
    <cellStyle name="Currency 4 2 3 2 6" xfId="11462" xr:uid="{00000000-0005-0000-0000-00007D2B0000}"/>
    <cellStyle name="Currency 4 2 3 2 6 2" xfId="11463" xr:uid="{00000000-0005-0000-0000-00007E2B0000}"/>
    <cellStyle name="Currency 4 2 3 2 7" xfId="11464" xr:uid="{00000000-0005-0000-0000-00007F2B0000}"/>
    <cellStyle name="Currency 4 2 3 3" xfId="11465" xr:uid="{00000000-0005-0000-0000-0000802B0000}"/>
    <cellStyle name="Currency 4 2 3 3 2" xfId="11466" xr:uid="{00000000-0005-0000-0000-0000812B0000}"/>
    <cellStyle name="Currency 4 2 3 3 2 2" xfId="11467" xr:uid="{00000000-0005-0000-0000-0000822B0000}"/>
    <cellStyle name="Currency 4 2 3 3 2 2 2" xfId="11468" xr:uid="{00000000-0005-0000-0000-0000832B0000}"/>
    <cellStyle name="Currency 4 2 3 3 2 3" xfId="11469" xr:uid="{00000000-0005-0000-0000-0000842B0000}"/>
    <cellStyle name="Currency 4 2 3 3 3" xfId="11470" xr:uid="{00000000-0005-0000-0000-0000852B0000}"/>
    <cellStyle name="Currency 4 2 3 3 3 2" xfId="11471" xr:uid="{00000000-0005-0000-0000-0000862B0000}"/>
    <cellStyle name="Currency 4 2 3 3 3 2 2" xfId="11472" xr:uid="{00000000-0005-0000-0000-0000872B0000}"/>
    <cellStyle name="Currency 4 2 3 3 3 3" xfId="11473" xr:uid="{00000000-0005-0000-0000-0000882B0000}"/>
    <cellStyle name="Currency 4 2 3 3 4" xfId="11474" xr:uid="{00000000-0005-0000-0000-0000892B0000}"/>
    <cellStyle name="Currency 4 2 3 3 4 2" xfId="11475" xr:uid="{00000000-0005-0000-0000-00008A2B0000}"/>
    <cellStyle name="Currency 4 2 3 3 5" xfId="11476" xr:uid="{00000000-0005-0000-0000-00008B2B0000}"/>
    <cellStyle name="Currency 4 2 3 3 5 2" xfId="11477" xr:uid="{00000000-0005-0000-0000-00008C2B0000}"/>
    <cellStyle name="Currency 4 2 3 3 6" xfId="11478" xr:uid="{00000000-0005-0000-0000-00008D2B0000}"/>
    <cellStyle name="Currency 4 2 3 4" xfId="11479" xr:uid="{00000000-0005-0000-0000-00008E2B0000}"/>
    <cellStyle name="Currency 4 2 3 4 2" xfId="11480" xr:uid="{00000000-0005-0000-0000-00008F2B0000}"/>
    <cellStyle name="Currency 4 2 3 4 2 2" xfId="11481" xr:uid="{00000000-0005-0000-0000-0000902B0000}"/>
    <cellStyle name="Currency 4 2 3 4 3" xfId="11482" xr:uid="{00000000-0005-0000-0000-0000912B0000}"/>
    <cellStyle name="Currency 4 2 3 5" xfId="11483" xr:uid="{00000000-0005-0000-0000-0000922B0000}"/>
    <cellStyle name="Currency 4 2 3 5 2" xfId="11484" xr:uid="{00000000-0005-0000-0000-0000932B0000}"/>
    <cellStyle name="Currency 4 2 3 5 2 2" xfId="11485" xr:uid="{00000000-0005-0000-0000-0000942B0000}"/>
    <cellStyle name="Currency 4 2 3 5 3" xfId="11486" xr:uid="{00000000-0005-0000-0000-0000952B0000}"/>
    <cellStyle name="Currency 4 2 3 6" xfId="11487" xr:uid="{00000000-0005-0000-0000-0000962B0000}"/>
    <cellStyle name="Currency 4 2 3 6 2" xfId="11488" xr:uid="{00000000-0005-0000-0000-0000972B0000}"/>
    <cellStyle name="Currency 4 2 3 7" xfId="11489" xr:uid="{00000000-0005-0000-0000-0000982B0000}"/>
    <cellStyle name="Currency 4 2 3 7 2" xfId="11490" xr:uid="{00000000-0005-0000-0000-0000992B0000}"/>
    <cellStyle name="Currency 4 2 3 8" xfId="11491" xr:uid="{00000000-0005-0000-0000-00009A2B0000}"/>
    <cellStyle name="Currency 4 2 4" xfId="11492" xr:uid="{00000000-0005-0000-0000-00009B2B0000}"/>
    <cellStyle name="Currency 4 2 4 2" xfId="11493" xr:uid="{00000000-0005-0000-0000-00009C2B0000}"/>
    <cellStyle name="Currency 4 2 4 2 2" xfId="11494" xr:uid="{00000000-0005-0000-0000-00009D2B0000}"/>
    <cellStyle name="Currency 4 2 4 2 2 2" xfId="11495" xr:uid="{00000000-0005-0000-0000-00009E2B0000}"/>
    <cellStyle name="Currency 4 2 4 2 2 2 2" xfId="11496" xr:uid="{00000000-0005-0000-0000-00009F2B0000}"/>
    <cellStyle name="Currency 4 2 4 2 2 3" xfId="11497" xr:uid="{00000000-0005-0000-0000-0000A02B0000}"/>
    <cellStyle name="Currency 4 2 4 2 3" xfId="11498" xr:uid="{00000000-0005-0000-0000-0000A12B0000}"/>
    <cellStyle name="Currency 4 2 4 2 3 2" xfId="11499" xr:uid="{00000000-0005-0000-0000-0000A22B0000}"/>
    <cellStyle name="Currency 4 2 4 2 3 2 2" xfId="11500" xr:uid="{00000000-0005-0000-0000-0000A32B0000}"/>
    <cellStyle name="Currency 4 2 4 2 3 3" xfId="11501" xr:uid="{00000000-0005-0000-0000-0000A42B0000}"/>
    <cellStyle name="Currency 4 2 4 2 4" xfId="11502" xr:uid="{00000000-0005-0000-0000-0000A52B0000}"/>
    <cellStyle name="Currency 4 2 4 2 4 2" xfId="11503" xr:uid="{00000000-0005-0000-0000-0000A62B0000}"/>
    <cellStyle name="Currency 4 2 4 2 5" xfId="11504" xr:uid="{00000000-0005-0000-0000-0000A72B0000}"/>
    <cellStyle name="Currency 4 2 4 2 5 2" xfId="11505" xr:uid="{00000000-0005-0000-0000-0000A82B0000}"/>
    <cellStyle name="Currency 4 2 4 2 6" xfId="11506" xr:uid="{00000000-0005-0000-0000-0000A92B0000}"/>
    <cellStyle name="Currency 4 2 4 3" xfId="11507" xr:uid="{00000000-0005-0000-0000-0000AA2B0000}"/>
    <cellStyle name="Currency 4 2 4 3 2" xfId="11508" xr:uid="{00000000-0005-0000-0000-0000AB2B0000}"/>
    <cellStyle name="Currency 4 2 4 3 2 2" xfId="11509" xr:uid="{00000000-0005-0000-0000-0000AC2B0000}"/>
    <cellStyle name="Currency 4 2 4 3 3" xfId="11510" xr:uid="{00000000-0005-0000-0000-0000AD2B0000}"/>
    <cellStyle name="Currency 4 2 4 4" xfId="11511" xr:uid="{00000000-0005-0000-0000-0000AE2B0000}"/>
    <cellStyle name="Currency 4 2 4 4 2" xfId="11512" xr:uid="{00000000-0005-0000-0000-0000AF2B0000}"/>
    <cellStyle name="Currency 4 2 4 4 2 2" xfId="11513" xr:uid="{00000000-0005-0000-0000-0000B02B0000}"/>
    <cellStyle name="Currency 4 2 4 4 3" xfId="11514" xr:uid="{00000000-0005-0000-0000-0000B12B0000}"/>
    <cellStyle name="Currency 4 2 4 5" xfId="11515" xr:uid="{00000000-0005-0000-0000-0000B22B0000}"/>
    <cellStyle name="Currency 4 2 4 5 2" xfId="11516" xr:uid="{00000000-0005-0000-0000-0000B32B0000}"/>
    <cellStyle name="Currency 4 2 4 6" xfId="11517" xr:uid="{00000000-0005-0000-0000-0000B42B0000}"/>
    <cellStyle name="Currency 4 2 4 6 2" xfId="11518" xr:uid="{00000000-0005-0000-0000-0000B52B0000}"/>
    <cellStyle name="Currency 4 2 4 7" xfId="11519" xr:uid="{00000000-0005-0000-0000-0000B62B0000}"/>
    <cellStyle name="Currency 4 2 5" xfId="11520" xr:uid="{00000000-0005-0000-0000-0000B72B0000}"/>
    <cellStyle name="Currency 4 2 5 2" xfId="11521" xr:uid="{00000000-0005-0000-0000-0000B82B0000}"/>
    <cellStyle name="Currency 4 2 5 2 2" xfId="11522" xr:uid="{00000000-0005-0000-0000-0000B92B0000}"/>
    <cellStyle name="Currency 4 2 5 2 2 2" xfId="11523" xr:uid="{00000000-0005-0000-0000-0000BA2B0000}"/>
    <cellStyle name="Currency 4 2 5 2 2 2 2" xfId="11524" xr:uid="{00000000-0005-0000-0000-0000BB2B0000}"/>
    <cellStyle name="Currency 4 2 5 2 2 3" xfId="11525" xr:uid="{00000000-0005-0000-0000-0000BC2B0000}"/>
    <cellStyle name="Currency 4 2 5 2 3" xfId="11526" xr:uid="{00000000-0005-0000-0000-0000BD2B0000}"/>
    <cellStyle name="Currency 4 2 5 2 3 2" xfId="11527" xr:uid="{00000000-0005-0000-0000-0000BE2B0000}"/>
    <cellStyle name="Currency 4 2 5 2 3 2 2" xfId="11528" xr:uid="{00000000-0005-0000-0000-0000BF2B0000}"/>
    <cellStyle name="Currency 4 2 5 2 3 3" xfId="11529" xr:uid="{00000000-0005-0000-0000-0000C02B0000}"/>
    <cellStyle name="Currency 4 2 5 2 4" xfId="11530" xr:uid="{00000000-0005-0000-0000-0000C12B0000}"/>
    <cellStyle name="Currency 4 2 5 2 4 2" xfId="11531" xr:uid="{00000000-0005-0000-0000-0000C22B0000}"/>
    <cellStyle name="Currency 4 2 5 2 5" xfId="11532" xr:uid="{00000000-0005-0000-0000-0000C32B0000}"/>
    <cellStyle name="Currency 4 2 5 2 5 2" xfId="11533" xr:uid="{00000000-0005-0000-0000-0000C42B0000}"/>
    <cellStyle name="Currency 4 2 5 2 6" xfId="11534" xr:uid="{00000000-0005-0000-0000-0000C52B0000}"/>
    <cellStyle name="Currency 4 2 5 3" xfId="11535" xr:uid="{00000000-0005-0000-0000-0000C62B0000}"/>
    <cellStyle name="Currency 4 2 5 3 2" xfId="11536" xr:uid="{00000000-0005-0000-0000-0000C72B0000}"/>
    <cellStyle name="Currency 4 2 5 3 2 2" xfId="11537" xr:uid="{00000000-0005-0000-0000-0000C82B0000}"/>
    <cellStyle name="Currency 4 2 5 3 3" xfId="11538" xr:uid="{00000000-0005-0000-0000-0000C92B0000}"/>
    <cellStyle name="Currency 4 2 5 4" xfId="11539" xr:uid="{00000000-0005-0000-0000-0000CA2B0000}"/>
    <cellStyle name="Currency 4 2 5 4 2" xfId="11540" xr:uid="{00000000-0005-0000-0000-0000CB2B0000}"/>
    <cellStyle name="Currency 4 2 5 4 2 2" xfId="11541" xr:uid="{00000000-0005-0000-0000-0000CC2B0000}"/>
    <cellStyle name="Currency 4 2 5 4 3" xfId="11542" xr:uid="{00000000-0005-0000-0000-0000CD2B0000}"/>
    <cellStyle name="Currency 4 2 5 5" xfId="11543" xr:uid="{00000000-0005-0000-0000-0000CE2B0000}"/>
    <cellStyle name="Currency 4 2 5 5 2" xfId="11544" xr:uid="{00000000-0005-0000-0000-0000CF2B0000}"/>
    <cellStyle name="Currency 4 2 5 6" xfId="11545" xr:uid="{00000000-0005-0000-0000-0000D02B0000}"/>
    <cellStyle name="Currency 4 2 5 6 2" xfId="11546" xr:uid="{00000000-0005-0000-0000-0000D12B0000}"/>
    <cellStyle name="Currency 4 2 5 7" xfId="11547" xr:uid="{00000000-0005-0000-0000-0000D22B0000}"/>
    <cellStyle name="Currency 4 2 6" xfId="11548" xr:uid="{00000000-0005-0000-0000-0000D32B0000}"/>
    <cellStyle name="Currency 4 2 6 2" xfId="11549" xr:uid="{00000000-0005-0000-0000-0000D42B0000}"/>
    <cellStyle name="Currency 4 2 6 2 2" xfId="11550" xr:uid="{00000000-0005-0000-0000-0000D52B0000}"/>
    <cellStyle name="Currency 4 2 6 2 2 2" xfId="11551" xr:uid="{00000000-0005-0000-0000-0000D62B0000}"/>
    <cellStyle name="Currency 4 2 6 2 3" xfId="11552" xr:uid="{00000000-0005-0000-0000-0000D72B0000}"/>
    <cellStyle name="Currency 4 2 6 3" xfId="11553" xr:uid="{00000000-0005-0000-0000-0000D82B0000}"/>
    <cellStyle name="Currency 4 2 6 3 2" xfId="11554" xr:uid="{00000000-0005-0000-0000-0000D92B0000}"/>
    <cellStyle name="Currency 4 2 6 3 2 2" xfId="11555" xr:uid="{00000000-0005-0000-0000-0000DA2B0000}"/>
    <cellStyle name="Currency 4 2 6 3 3" xfId="11556" xr:uid="{00000000-0005-0000-0000-0000DB2B0000}"/>
    <cellStyle name="Currency 4 2 6 4" xfId="11557" xr:uid="{00000000-0005-0000-0000-0000DC2B0000}"/>
    <cellStyle name="Currency 4 2 6 4 2" xfId="11558" xr:uid="{00000000-0005-0000-0000-0000DD2B0000}"/>
    <cellStyle name="Currency 4 2 6 5" xfId="11559" xr:uid="{00000000-0005-0000-0000-0000DE2B0000}"/>
    <cellStyle name="Currency 4 2 6 5 2" xfId="11560" xr:uid="{00000000-0005-0000-0000-0000DF2B0000}"/>
    <cellStyle name="Currency 4 2 6 6" xfId="11561" xr:uid="{00000000-0005-0000-0000-0000E02B0000}"/>
    <cellStyle name="Currency 4 2 7" xfId="11562" xr:uid="{00000000-0005-0000-0000-0000E12B0000}"/>
    <cellStyle name="Currency 4 2 7 2" xfId="11563" xr:uid="{00000000-0005-0000-0000-0000E22B0000}"/>
    <cellStyle name="Currency 4 2 7 2 2" xfId="11564" xr:uid="{00000000-0005-0000-0000-0000E32B0000}"/>
    <cellStyle name="Currency 4 2 7 3" xfId="11565" xr:uid="{00000000-0005-0000-0000-0000E42B0000}"/>
    <cellStyle name="Currency 4 2 8" xfId="11566" xr:uid="{00000000-0005-0000-0000-0000E52B0000}"/>
    <cellStyle name="Currency 4 2 8 2" xfId="11567" xr:uid="{00000000-0005-0000-0000-0000E62B0000}"/>
    <cellStyle name="Currency 4 2 8 2 2" xfId="11568" xr:uid="{00000000-0005-0000-0000-0000E72B0000}"/>
    <cellStyle name="Currency 4 2 8 3" xfId="11569" xr:uid="{00000000-0005-0000-0000-0000E82B0000}"/>
    <cellStyle name="Currency 4 2 9" xfId="11570" xr:uid="{00000000-0005-0000-0000-0000E92B0000}"/>
    <cellStyle name="Currency 4 2 9 2" xfId="11571" xr:uid="{00000000-0005-0000-0000-0000EA2B0000}"/>
    <cellStyle name="Currency 4 3" xfId="11572" xr:uid="{00000000-0005-0000-0000-0000EB2B0000}"/>
    <cellStyle name="Currency 4 3 10" xfId="11573" xr:uid="{00000000-0005-0000-0000-0000EC2B0000}"/>
    <cellStyle name="Currency 4 3 2" xfId="11574" xr:uid="{00000000-0005-0000-0000-0000ED2B0000}"/>
    <cellStyle name="Currency 4 3 2 2" xfId="11575" xr:uid="{00000000-0005-0000-0000-0000EE2B0000}"/>
    <cellStyle name="Currency 4 3 2 2 2" xfId="11576" xr:uid="{00000000-0005-0000-0000-0000EF2B0000}"/>
    <cellStyle name="Currency 4 3 2 2 2 2" xfId="11577" xr:uid="{00000000-0005-0000-0000-0000F02B0000}"/>
    <cellStyle name="Currency 4 3 2 2 2 2 2" xfId="11578" xr:uid="{00000000-0005-0000-0000-0000F12B0000}"/>
    <cellStyle name="Currency 4 3 2 2 2 2 2 2" xfId="11579" xr:uid="{00000000-0005-0000-0000-0000F22B0000}"/>
    <cellStyle name="Currency 4 3 2 2 2 2 3" xfId="11580" xr:uid="{00000000-0005-0000-0000-0000F32B0000}"/>
    <cellStyle name="Currency 4 3 2 2 2 3" xfId="11581" xr:uid="{00000000-0005-0000-0000-0000F42B0000}"/>
    <cellStyle name="Currency 4 3 2 2 2 3 2" xfId="11582" xr:uid="{00000000-0005-0000-0000-0000F52B0000}"/>
    <cellStyle name="Currency 4 3 2 2 2 3 2 2" xfId="11583" xr:uid="{00000000-0005-0000-0000-0000F62B0000}"/>
    <cellStyle name="Currency 4 3 2 2 2 3 3" xfId="11584" xr:uid="{00000000-0005-0000-0000-0000F72B0000}"/>
    <cellStyle name="Currency 4 3 2 2 2 4" xfId="11585" xr:uid="{00000000-0005-0000-0000-0000F82B0000}"/>
    <cellStyle name="Currency 4 3 2 2 2 4 2" xfId="11586" xr:uid="{00000000-0005-0000-0000-0000F92B0000}"/>
    <cellStyle name="Currency 4 3 2 2 2 5" xfId="11587" xr:uid="{00000000-0005-0000-0000-0000FA2B0000}"/>
    <cellStyle name="Currency 4 3 2 2 2 5 2" xfId="11588" xr:uid="{00000000-0005-0000-0000-0000FB2B0000}"/>
    <cellStyle name="Currency 4 3 2 2 2 6" xfId="11589" xr:uid="{00000000-0005-0000-0000-0000FC2B0000}"/>
    <cellStyle name="Currency 4 3 2 2 3" xfId="11590" xr:uid="{00000000-0005-0000-0000-0000FD2B0000}"/>
    <cellStyle name="Currency 4 3 2 2 3 2" xfId="11591" xr:uid="{00000000-0005-0000-0000-0000FE2B0000}"/>
    <cellStyle name="Currency 4 3 2 2 3 2 2" xfId="11592" xr:uid="{00000000-0005-0000-0000-0000FF2B0000}"/>
    <cellStyle name="Currency 4 3 2 2 3 3" xfId="11593" xr:uid="{00000000-0005-0000-0000-0000002C0000}"/>
    <cellStyle name="Currency 4 3 2 2 4" xfId="11594" xr:uid="{00000000-0005-0000-0000-0000012C0000}"/>
    <cellStyle name="Currency 4 3 2 2 4 2" xfId="11595" xr:uid="{00000000-0005-0000-0000-0000022C0000}"/>
    <cellStyle name="Currency 4 3 2 2 4 2 2" xfId="11596" xr:uid="{00000000-0005-0000-0000-0000032C0000}"/>
    <cellStyle name="Currency 4 3 2 2 4 3" xfId="11597" xr:uid="{00000000-0005-0000-0000-0000042C0000}"/>
    <cellStyle name="Currency 4 3 2 2 5" xfId="11598" xr:uid="{00000000-0005-0000-0000-0000052C0000}"/>
    <cellStyle name="Currency 4 3 2 2 5 2" xfId="11599" xr:uid="{00000000-0005-0000-0000-0000062C0000}"/>
    <cellStyle name="Currency 4 3 2 2 6" xfId="11600" xr:uid="{00000000-0005-0000-0000-0000072C0000}"/>
    <cellStyle name="Currency 4 3 2 2 6 2" xfId="11601" xr:uid="{00000000-0005-0000-0000-0000082C0000}"/>
    <cellStyle name="Currency 4 3 2 2 7" xfId="11602" xr:uid="{00000000-0005-0000-0000-0000092C0000}"/>
    <cellStyle name="Currency 4 3 2 3" xfId="11603" xr:uid="{00000000-0005-0000-0000-00000A2C0000}"/>
    <cellStyle name="Currency 4 3 2 3 2" xfId="11604" xr:uid="{00000000-0005-0000-0000-00000B2C0000}"/>
    <cellStyle name="Currency 4 3 2 3 2 2" xfId="11605" xr:uid="{00000000-0005-0000-0000-00000C2C0000}"/>
    <cellStyle name="Currency 4 3 2 3 2 2 2" xfId="11606" xr:uid="{00000000-0005-0000-0000-00000D2C0000}"/>
    <cellStyle name="Currency 4 3 2 3 2 3" xfId="11607" xr:uid="{00000000-0005-0000-0000-00000E2C0000}"/>
    <cellStyle name="Currency 4 3 2 3 3" xfId="11608" xr:uid="{00000000-0005-0000-0000-00000F2C0000}"/>
    <cellStyle name="Currency 4 3 2 3 3 2" xfId="11609" xr:uid="{00000000-0005-0000-0000-0000102C0000}"/>
    <cellStyle name="Currency 4 3 2 3 3 2 2" xfId="11610" xr:uid="{00000000-0005-0000-0000-0000112C0000}"/>
    <cellStyle name="Currency 4 3 2 3 3 3" xfId="11611" xr:uid="{00000000-0005-0000-0000-0000122C0000}"/>
    <cellStyle name="Currency 4 3 2 3 4" xfId="11612" xr:uid="{00000000-0005-0000-0000-0000132C0000}"/>
    <cellStyle name="Currency 4 3 2 3 4 2" xfId="11613" xr:uid="{00000000-0005-0000-0000-0000142C0000}"/>
    <cellStyle name="Currency 4 3 2 3 5" xfId="11614" xr:uid="{00000000-0005-0000-0000-0000152C0000}"/>
    <cellStyle name="Currency 4 3 2 3 5 2" xfId="11615" xr:uid="{00000000-0005-0000-0000-0000162C0000}"/>
    <cellStyle name="Currency 4 3 2 3 6" xfId="11616" xr:uid="{00000000-0005-0000-0000-0000172C0000}"/>
    <cellStyle name="Currency 4 3 2 4" xfId="11617" xr:uid="{00000000-0005-0000-0000-0000182C0000}"/>
    <cellStyle name="Currency 4 3 2 4 2" xfId="11618" xr:uid="{00000000-0005-0000-0000-0000192C0000}"/>
    <cellStyle name="Currency 4 3 2 4 2 2" xfId="11619" xr:uid="{00000000-0005-0000-0000-00001A2C0000}"/>
    <cellStyle name="Currency 4 3 2 4 3" xfId="11620" xr:uid="{00000000-0005-0000-0000-00001B2C0000}"/>
    <cellStyle name="Currency 4 3 2 5" xfId="11621" xr:uid="{00000000-0005-0000-0000-00001C2C0000}"/>
    <cellStyle name="Currency 4 3 2 5 2" xfId="11622" xr:uid="{00000000-0005-0000-0000-00001D2C0000}"/>
    <cellStyle name="Currency 4 3 2 5 2 2" xfId="11623" xr:uid="{00000000-0005-0000-0000-00001E2C0000}"/>
    <cellStyle name="Currency 4 3 2 5 3" xfId="11624" xr:uid="{00000000-0005-0000-0000-00001F2C0000}"/>
    <cellStyle name="Currency 4 3 2 6" xfId="11625" xr:uid="{00000000-0005-0000-0000-0000202C0000}"/>
    <cellStyle name="Currency 4 3 2 6 2" xfId="11626" xr:uid="{00000000-0005-0000-0000-0000212C0000}"/>
    <cellStyle name="Currency 4 3 2 7" xfId="11627" xr:uid="{00000000-0005-0000-0000-0000222C0000}"/>
    <cellStyle name="Currency 4 3 2 7 2" xfId="11628" xr:uid="{00000000-0005-0000-0000-0000232C0000}"/>
    <cellStyle name="Currency 4 3 2 8" xfId="11629" xr:uid="{00000000-0005-0000-0000-0000242C0000}"/>
    <cellStyle name="Currency 4 3 3" xfId="11630" xr:uid="{00000000-0005-0000-0000-0000252C0000}"/>
    <cellStyle name="Currency 4 3 3 2" xfId="11631" xr:uid="{00000000-0005-0000-0000-0000262C0000}"/>
    <cellStyle name="Currency 4 3 3 2 2" xfId="11632" xr:uid="{00000000-0005-0000-0000-0000272C0000}"/>
    <cellStyle name="Currency 4 3 3 2 2 2" xfId="11633" xr:uid="{00000000-0005-0000-0000-0000282C0000}"/>
    <cellStyle name="Currency 4 3 3 2 2 2 2" xfId="11634" xr:uid="{00000000-0005-0000-0000-0000292C0000}"/>
    <cellStyle name="Currency 4 3 3 2 2 3" xfId="11635" xr:uid="{00000000-0005-0000-0000-00002A2C0000}"/>
    <cellStyle name="Currency 4 3 3 2 3" xfId="11636" xr:uid="{00000000-0005-0000-0000-00002B2C0000}"/>
    <cellStyle name="Currency 4 3 3 2 3 2" xfId="11637" xr:uid="{00000000-0005-0000-0000-00002C2C0000}"/>
    <cellStyle name="Currency 4 3 3 2 3 2 2" xfId="11638" xr:uid="{00000000-0005-0000-0000-00002D2C0000}"/>
    <cellStyle name="Currency 4 3 3 2 3 3" xfId="11639" xr:uid="{00000000-0005-0000-0000-00002E2C0000}"/>
    <cellStyle name="Currency 4 3 3 2 4" xfId="11640" xr:uid="{00000000-0005-0000-0000-00002F2C0000}"/>
    <cellStyle name="Currency 4 3 3 2 4 2" xfId="11641" xr:uid="{00000000-0005-0000-0000-0000302C0000}"/>
    <cellStyle name="Currency 4 3 3 2 5" xfId="11642" xr:uid="{00000000-0005-0000-0000-0000312C0000}"/>
    <cellStyle name="Currency 4 3 3 2 5 2" xfId="11643" xr:uid="{00000000-0005-0000-0000-0000322C0000}"/>
    <cellStyle name="Currency 4 3 3 2 6" xfId="11644" xr:uid="{00000000-0005-0000-0000-0000332C0000}"/>
    <cellStyle name="Currency 4 3 3 3" xfId="11645" xr:uid="{00000000-0005-0000-0000-0000342C0000}"/>
    <cellStyle name="Currency 4 3 3 3 2" xfId="11646" xr:uid="{00000000-0005-0000-0000-0000352C0000}"/>
    <cellStyle name="Currency 4 3 3 3 2 2" xfId="11647" xr:uid="{00000000-0005-0000-0000-0000362C0000}"/>
    <cellStyle name="Currency 4 3 3 3 3" xfId="11648" xr:uid="{00000000-0005-0000-0000-0000372C0000}"/>
    <cellStyle name="Currency 4 3 3 4" xfId="11649" xr:uid="{00000000-0005-0000-0000-0000382C0000}"/>
    <cellStyle name="Currency 4 3 3 4 2" xfId="11650" xr:uid="{00000000-0005-0000-0000-0000392C0000}"/>
    <cellStyle name="Currency 4 3 3 4 2 2" xfId="11651" xr:uid="{00000000-0005-0000-0000-00003A2C0000}"/>
    <cellStyle name="Currency 4 3 3 4 3" xfId="11652" xr:uid="{00000000-0005-0000-0000-00003B2C0000}"/>
    <cellStyle name="Currency 4 3 3 5" xfId="11653" xr:uid="{00000000-0005-0000-0000-00003C2C0000}"/>
    <cellStyle name="Currency 4 3 3 5 2" xfId="11654" xr:uid="{00000000-0005-0000-0000-00003D2C0000}"/>
    <cellStyle name="Currency 4 3 3 6" xfId="11655" xr:uid="{00000000-0005-0000-0000-00003E2C0000}"/>
    <cellStyle name="Currency 4 3 3 6 2" xfId="11656" xr:uid="{00000000-0005-0000-0000-00003F2C0000}"/>
    <cellStyle name="Currency 4 3 3 7" xfId="11657" xr:uid="{00000000-0005-0000-0000-0000402C0000}"/>
    <cellStyle name="Currency 4 3 4" xfId="11658" xr:uid="{00000000-0005-0000-0000-0000412C0000}"/>
    <cellStyle name="Currency 4 3 4 2" xfId="11659" xr:uid="{00000000-0005-0000-0000-0000422C0000}"/>
    <cellStyle name="Currency 4 3 4 2 2" xfId="11660" xr:uid="{00000000-0005-0000-0000-0000432C0000}"/>
    <cellStyle name="Currency 4 3 4 2 2 2" xfId="11661" xr:uid="{00000000-0005-0000-0000-0000442C0000}"/>
    <cellStyle name="Currency 4 3 4 2 2 2 2" xfId="11662" xr:uid="{00000000-0005-0000-0000-0000452C0000}"/>
    <cellStyle name="Currency 4 3 4 2 2 3" xfId="11663" xr:uid="{00000000-0005-0000-0000-0000462C0000}"/>
    <cellStyle name="Currency 4 3 4 2 3" xfId="11664" xr:uid="{00000000-0005-0000-0000-0000472C0000}"/>
    <cellStyle name="Currency 4 3 4 2 3 2" xfId="11665" xr:uid="{00000000-0005-0000-0000-0000482C0000}"/>
    <cellStyle name="Currency 4 3 4 2 3 2 2" xfId="11666" xr:uid="{00000000-0005-0000-0000-0000492C0000}"/>
    <cellStyle name="Currency 4 3 4 2 3 3" xfId="11667" xr:uid="{00000000-0005-0000-0000-00004A2C0000}"/>
    <cellStyle name="Currency 4 3 4 2 4" xfId="11668" xr:uid="{00000000-0005-0000-0000-00004B2C0000}"/>
    <cellStyle name="Currency 4 3 4 2 4 2" xfId="11669" xr:uid="{00000000-0005-0000-0000-00004C2C0000}"/>
    <cellStyle name="Currency 4 3 4 2 5" xfId="11670" xr:uid="{00000000-0005-0000-0000-00004D2C0000}"/>
    <cellStyle name="Currency 4 3 4 2 5 2" xfId="11671" xr:uid="{00000000-0005-0000-0000-00004E2C0000}"/>
    <cellStyle name="Currency 4 3 4 2 6" xfId="11672" xr:uid="{00000000-0005-0000-0000-00004F2C0000}"/>
    <cellStyle name="Currency 4 3 4 3" xfId="11673" xr:uid="{00000000-0005-0000-0000-0000502C0000}"/>
    <cellStyle name="Currency 4 3 4 3 2" xfId="11674" xr:uid="{00000000-0005-0000-0000-0000512C0000}"/>
    <cellStyle name="Currency 4 3 4 3 2 2" xfId="11675" xr:uid="{00000000-0005-0000-0000-0000522C0000}"/>
    <cellStyle name="Currency 4 3 4 3 3" xfId="11676" xr:uid="{00000000-0005-0000-0000-0000532C0000}"/>
    <cellStyle name="Currency 4 3 4 4" xfId="11677" xr:uid="{00000000-0005-0000-0000-0000542C0000}"/>
    <cellStyle name="Currency 4 3 4 4 2" xfId="11678" xr:uid="{00000000-0005-0000-0000-0000552C0000}"/>
    <cellStyle name="Currency 4 3 4 4 2 2" xfId="11679" xr:uid="{00000000-0005-0000-0000-0000562C0000}"/>
    <cellStyle name="Currency 4 3 4 4 3" xfId="11680" xr:uid="{00000000-0005-0000-0000-0000572C0000}"/>
    <cellStyle name="Currency 4 3 4 5" xfId="11681" xr:uid="{00000000-0005-0000-0000-0000582C0000}"/>
    <cellStyle name="Currency 4 3 4 5 2" xfId="11682" xr:uid="{00000000-0005-0000-0000-0000592C0000}"/>
    <cellStyle name="Currency 4 3 4 6" xfId="11683" xr:uid="{00000000-0005-0000-0000-00005A2C0000}"/>
    <cellStyle name="Currency 4 3 4 6 2" xfId="11684" xr:uid="{00000000-0005-0000-0000-00005B2C0000}"/>
    <cellStyle name="Currency 4 3 4 7" xfId="11685" xr:uid="{00000000-0005-0000-0000-00005C2C0000}"/>
    <cellStyle name="Currency 4 3 5" xfId="11686" xr:uid="{00000000-0005-0000-0000-00005D2C0000}"/>
    <cellStyle name="Currency 4 3 5 2" xfId="11687" xr:uid="{00000000-0005-0000-0000-00005E2C0000}"/>
    <cellStyle name="Currency 4 3 5 2 2" xfId="11688" xr:uid="{00000000-0005-0000-0000-00005F2C0000}"/>
    <cellStyle name="Currency 4 3 5 2 2 2" xfId="11689" xr:uid="{00000000-0005-0000-0000-0000602C0000}"/>
    <cellStyle name="Currency 4 3 5 2 3" xfId="11690" xr:uid="{00000000-0005-0000-0000-0000612C0000}"/>
    <cellStyle name="Currency 4 3 5 3" xfId="11691" xr:uid="{00000000-0005-0000-0000-0000622C0000}"/>
    <cellStyle name="Currency 4 3 5 3 2" xfId="11692" xr:uid="{00000000-0005-0000-0000-0000632C0000}"/>
    <cellStyle name="Currency 4 3 5 3 2 2" xfId="11693" xr:uid="{00000000-0005-0000-0000-0000642C0000}"/>
    <cellStyle name="Currency 4 3 5 3 3" xfId="11694" xr:uid="{00000000-0005-0000-0000-0000652C0000}"/>
    <cellStyle name="Currency 4 3 5 4" xfId="11695" xr:uid="{00000000-0005-0000-0000-0000662C0000}"/>
    <cellStyle name="Currency 4 3 5 4 2" xfId="11696" xr:uid="{00000000-0005-0000-0000-0000672C0000}"/>
    <cellStyle name="Currency 4 3 5 5" xfId="11697" xr:uid="{00000000-0005-0000-0000-0000682C0000}"/>
    <cellStyle name="Currency 4 3 5 5 2" xfId="11698" xr:uid="{00000000-0005-0000-0000-0000692C0000}"/>
    <cellStyle name="Currency 4 3 5 6" xfId="11699" xr:uid="{00000000-0005-0000-0000-00006A2C0000}"/>
    <cellStyle name="Currency 4 3 6" xfId="11700" xr:uid="{00000000-0005-0000-0000-00006B2C0000}"/>
    <cellStyle name="Currency 4 3 6 2" xfId="11701" xr:uid="{00000000-0005-0000-0000-00006C2C0000}"/>
    <cellStyle name="Currency 4 3 6 2 2" xfId="11702" xr:uid="{00000000-0005-0000-0000-00006D2C0000}"/>
    <cellStyle name="Currency 4 3 6 3" xfId="11703" xr:uid="{00000000-0005-0000-0000-00006E2C0000}"/>
    <cellStyle name="Currency 4 3 7" xfId="11704" xr:uid="{00000000-0005-0000-0000-00006F2C0000}"/>
    <cellStyle name="Currency 4 3 7 2" xfId="11705" xr:uid="{00000000-0005-0000-0000-0000702C0000}"/>
    <cellStyle name="Currency 4 3 7 2 2" xfId="11706" xr:uid="{00000000-0005-0000-0000-0000712C0000}"/>
    <cellStyle name="Currency 4 3 7 3" xfId="11707" xr:uid="{00000000-0005-0000-0000-0000722C0000}"/>
    <cellStyle name="Currency 4 3 8" xfId="11708" xr:uid="{00000000-0005-0000-0000-0000732C0000}"/>
    <cellStyle name="Currency 4 3 8 2" xfId="11709" xr:uid="{00000000-0005-0000-0000-0000742C0000}"/>
    <cellStyle name="Currency 4 3 9" xfId="11710" xr:uid="{00000000-0005-0000-0000-0000752C0000}"/>
    <cellStyle name="Currency 4 3 9 2" xfId="11711" xr:uid="{00000000-0005-0000-0000-0000762C0000}"/>
    <cellStyle name="Currency 4 4" xfId="11712" xr:uid="{00000000-0005-0000-0000-0000772C0000}"/>
    <cellStyle name="Currency 4 4 2" xfId="11713" xr:uid="{00000000-0005-0000-0000-0000782C0000}"/>
    <cellStyle name="Currency 4 4 2 2" xfId="11714" xr:uid="{00000000-0005-0000-0000-0000792C0000}"/>
    <cellStyle name="Currency 4 4 2 2 2" xfId="11715" xr:uid="{00000000-0005-0000-0000-00007A2C0000}"/>
    <cellStyle name="Currency 4 4 2 2 2 2" xfId="11716" xr:uid="{00000000-0005-0000-0000-00007B2C0000}"/>
    <cellStyle name="Currency 4 4 2 2 2 2 2" xfId="11717" xr:uid="{00000000-0005-0000-0000-00007C2C0000}"/>
    <cellStyle name="Currency 4 4 2 2 2 3" xfId="11718" xr:uid="{00000000-0005-0000-0000-00007D2C0000}"/>
    <cellStyle name="Currency 4 4 2 2 3" xfId="11719" xr:uid="{00000000-0005-0000-0000-00007E2C0000}"/>
    <cellStyle name="Currency 4 4 2 2 3 2" xfId="11720" xr:uid="{00000000-0005-0000-0000-00007F2C0000}"/>
    <cellStyle name="Currency 4 4 2 2 3 2 2" xfId="11721" xr:uid="{00000000-0005-0000-0000-0000802C0000}"/>
    <cellStyle name="Currency 4 4 2 2 3 3" xfId="11722" xr:uid="{00000000-0005-0000-0000-0000812C0000}"/>
    <cellStyle name="Currency 4 4 2 2 4" xfId="11723" xr:uid="{00000000-0005-0000-0000-0000822C0000}"/>
    <cellStyle name="Currency 4 4 2 2 4 2" xfId="11724" xr:uid="{00000000-0005-0000-0000-0000832C0000}"/>
    <cellStyle name="Currency 4 4 2 2 5" xfId="11725" xr:uid="{00000000-0005-0000-0000-0000842C0000}"/>
    <cellStyle name="Currency 4 4 2 2 5 2" xfId="11726" xr:uid="{00000000-0005-0000-0000-0000852C0000}"/>
    <cellStyle name="Currency 4 4 2 2 6" xfId="11727" xr:uid="{00000000-0005-0000-0000-0000862C0000}"/>
    <cellStyle name="Currency 4 4 2 3" xfId="11728" xr:uid="{00000000-0005-0000-0000-0000872C0000}"/>
    <cellStyle name="Currency 4 4 2 3 2" xfId="11729" xr:uid="{00000000-0005-0000-0000-0000882C0000}"/>
    <cellStyle name="Currency 4 4 2 3 2 2" xfId="11730" xr:uid="{00000000-0005-0000-0000-0000892C0000}"/>
    <cellStyle name="Currency 4 4 2 3 3" xfId="11731" xr:uid="{00000000-0005-0000-0000-00008A2C0000}"/>
    <cellStyle name="Currency 4 4 2 4" xfId="11732" xr:uid="{00000000-0005-0000-0000-00008B2C0000}"/>
    <cellStyle name="Currency 4 4 2 4 2" xfId="11733" xr:uid="{00000000-0005-0000-0000-00008C2C0000}"/>
    <cellStyle name="Currency 4 4 2 4 2 2" xfId="11734" xr:uid="{00000000-0005-0000-0000-00008D2C0000}"/>
    <cellStyle name="Currency 4 4 2 4 3" xfId="11735" xr:uid="{00000000-0005-0000-0000-00008E2C0000}"/>
    <cellStyle name="Currency 4 4 2 5" xfId="11736" xr:uid="{00000000-0005-0000-0000-00008F2C0000}"/>
    <cellStyle name="Currency 4 4 2 5 2" xfId="11737" xr:uid="{00000000-0005-0000-0000-0000902C0000}"/>
    <cellStyle name="Currency 4 4 2 6" xfId="11738" xr:uid="{00000000-0005-0000-0000-0000912C0000}"/>
    <cellStyle name="Currency 4 4 2 6 2" xfId="11739" xr:uid="{00000000-0005-0000-0000-0000922C0000}"/>
    <cellStyle name="Currency 4 4 2 7" xfId="11740" xr:uid="{00000000-0005-0000-0000-0000932C0000}"/>
    <cellStyle name="Currency 4 4 3" xfId="11741" xr:uid="{00000000-0005-0000-0000-0000942C0000}"/>
    <cellStyle name="Currency 4 4 3 2" xfId="11742" xr:uid="{00000000-0005-0000-0000-0000952C0000}"/>
    <cellStyle name="Currency 4 4 3 2 2" xfId="11743" xr:uid="{00000000-0005-0000-0000-0000962C0000}"/>
    <cellStyle name="Currency 4 4 3 2 2 2" xfId="11744" xr:uid="{00000000-0005-0000-0000-0000972C0000}"/>
    <cellStyle name="Currency 4 4 3 2 3" xfId="11745" xr:uid="{00000000-0005-0000-0000-0000982C0000}"/>
    <cellStyle name="Currency 4 4 3 3" xfId="11746" xr:uid="{00000000-0005-0000-0000-0000992C0000}"/>
    <cellStyle name="Currency 4 4 3 3 2" xfId="11747" xr:uid="{00000000-0005-0000-0000-00009A2C0000}"/>
    <cellStyle name="Currency 4 4 3 3 2 2" xfId="11748" xr:uid="{00000000-0005-0000-0000-00009B2C0000}"/>
    <cellStyle name="Currency 4 4 3 3 3" xfId="11749" xr:uid="{00000000-0005-0000-0000-00009C2C0000}"/>
    <cellStyle name="Currency 4 4 3 4" xfId="11750" xr:uid="{00000000-0005-0000-0000-00009D2C0000}"/>
    <cellStyle name="Currency 4 4 3 4 2" xfId="11751" xr:uid="{00000000-0005-0000-0000-00009E2C0000}"/>
    <cellStyle name="Currency 4 4 3 5" xfId="11752" xr:uid="{00000000-0005-0000-0000-00009F2C0000}"/>
    <cellStyle name="Currency 4 4 3 5 2" xfId="11753" xr:uid="{00000000-0005-0000-0000-0000A02C0000}"/>
    <cellStyle name="Currency 4 4 3 6" xfId="11754" xr:uid="{00000000-0005-0000-0000-0000A12C0000}"/>
    <cellStyle name="Currency 4 4 4" xfId="11755" xr:uid="{00000000-0005-0000-0000-0000A22C0000}"/>
    <cellStyle name="Currency 4 4 4 2" xfId="11756" xr:uid="{00000000-0005-0000-0000-0000A32C0000}"/>
    <cellStyle name="Currency 4 4 4 2 2" xfId="11757" xr:uid="{00000000-0005-0000-0000-0000A42C0000}"/>
    <cellStyle name="Currency 4 4 4 3" xfId="11758" xr:uid="{00000000-0005-0000-0000-0000A52C0000}"/>
    <cellStyle name="Currency 4 4 5" xfId="11759" xr:uid="{00000000-0005-0000-0000-0000A62C0000}"/>
    <cellStyle name="Currency 4 4 5 2" xfId="11760" xr:uid="{00000000-0005-0000-0000-0000A72C0000}"/>
    <cellStyle name="Currency 4 4 5 2 2" xfId="11761" xr:uid="{00000000-0005-0000-0000-0000A82C0000}"/>
    <cellStyle name="Currency 4 4 5 3" xfId="11762" xr:uid="{00000000-0005-0000-0000-0000A92C0000}"/>
    <cellStyle name="Currency 4 4 6" xfId="11763" xr:uid="{00000000-0005-0000-0000-0000AA2C0000}"/>
    <cellStyle name="Currency 4 4 6 2" xfId="11764" xr:uid="{00000000-0005-0000-0000-0000AB2C0000}"/>
    <cellStyle name="Currency 4 4 7" xfId="11765" xr:uid="{00000000-0005-0000-0000-0000AC2C0000}"/>
    <cellStyle name="Currency 4 4 7 2" xfId="11766" xr:uid="{00000000-0005-0000-0000-0000AD2C0000}"/>
    <cellStyle name="Currency 4 4 8" xfId="11767" xr:uid="{00000000-0005-0000-0000-0000AE2C0000}"/>
    <cellStyle name="Currency 4 5" xfId="11768" xr:uid="{00000000-0005-0000-0000-0000AF2C0000}"/>
    <cellStyle name="Currency 4 5 2" xfId="11769" xr:uid="{00000000-0005-0000-0000-0000B02C0000}"/>
    <cellStyle name="Currency 4 5 2 2" xfId="11770" xr:uid="{00000000-0005-0000-0000-0000B12C0000}"/>
    <cellStyle name="Currency 4 5 2 2 2" xfId="11771" xr:uid="{00000000-0005-0000-0000-0000B22C0000}"/>
    <cellStyle name="Currency 4 5 2 2 2 2" xfId="11772" xr:uid="{00000000-0005-0000-0000-0000B32C0000}"/>
    <cellStyle name="Currency 4 5 2 2 3" xfId="11773" xr:uid="{00000000-0005-0000-0000-0000B42C0000}"/>
    <cellStyle name="Currency 4 5 2 3" xfId="11774" xr:uid="{00000000-0005-0000-0000-0000B52C0000}"/>
    <cellStyle name="Currency 4 5 2 3 2" xfId="11775" xr:uid="{00000000-0005-0000-0000-0000B62C0000}"/>
    <cellStyle name="Currency 4 5 2 3 2 2" xfId="11776" xr:uid="{00000000-0005-0000-0000-0000B72C0000}"/>
    <cellStyle name="Currency 4 5 2 3 3" xfId="11777" xr:uid="{00000000-0005-0000-0000-0000B82C0000}"/>
    <cellStyle name="Currency 4 5 2 4" xfId="11778" xr:uid="{00000000-0005-0000-0000-0000B92C0000}"/>
    <cellStyle name="Currency 4 5 2 4 2" xfId="11779" xr:uid="{00000000-0005-0000-0000-0000BA2C0000}"/>
    <cellStyle name="Currency 4 5 2 5" xfId="11780" xr:uid="{00000000-0005-0000-0000-0000BB2C0000}"/>
    <cellStyle name="Currency 4 5 2 5 2" xfId="11781" xr:uid="{00000000-0005-0000-0000-0000BC2C0000}"/>
    <cellStyle name="Currency 4 5 2 6" xfId="11782" xr:uid="{00000000-0005-0000-0000-0000BD2C0000}"/>
    <cellStyle name="Currency 4 5 3" xfId="11783" xr:uid="{00000000-0005-0000-0000-0000BE2C0000}"/>
    <cellStyle name="Currency 4 5 3 2" xfId="11784" xr:uid="{00000000-0005-0000-0000-0000BF2C0000}"/>
    <cellStyle name="Currency 4 5 3 2 2" xfId="11785" xr:uid="{00000000-0005-0000-0000-0000C02C0000}"/>
    <cellStyle name="Currency 4 5 3 3" xfId="11786" xr:uid="{00000000-0005-0000-0000-0000C12C0000}"/>
    <cellStyle name="Currency 4 5 4" xfId="11787" xr:uid="{00000000-0005-0000-0000-0000C22C0000}"/>
    <cellStyle name="Currency 4 5 4 2" xfId="11788" xr:uid="{00000000-0005-0000-0000-0000C32C0000}"/>
    <cellStyle name="Currency 4 5 4 2 2" xfId="11789" xr:uid="{00000000-0005-0000-0000-0000C42C0000}"/>
    <cellStyle name="Currency 4 5 4 3" xfId="11790" xr:uid="{00000000-0005-0000-0000-0000C52C0000}"/>
    <cellStyle name="Currency 4 5 5" xfId="11791" xr:uid="{00000000-0005-0000-0000-0000C62C0000}"/>
    <cellStyle name="Currency 4 5 5 2" xfId="11792" xr:uid="{00000000-0005-0000-0000-0000C72C0000}"/>
    <cellStyle name="Currency 4 5 6" xfId="11793" xr:uid="{00000000-0005-0000-0000-0000C82C0000}"/>
    <cellStyle name="Currency 4 5 6 2" xfId="11794" xr:uid="{00000000-0005-0000-0000-0000C92C0000}"/>
    <cellStyle name="Currency 4 5 7" xfId="11795" xr:uid="{00000000-0005-0000-0000-0000CA2C0000}"/>
    <cellStyle name="Currency 4 6" xfId="11796" xr:uid="{00000000-0005-0000-0000-0000CB2C0000}"/>
    <cellStyle name="Currency 4 6 2" xfId="11797" xr:uid="{00000000-0005-0000-0000-0000CC2C0000}"/>
    <cellStyle name="Currency 4 6 2 2" xfId="11798" xr:uid="{00000000-0005-0000-0000-0000CD2C0000}"/>
    <cellStyle name="Currency 4 6 2 2 2" xfId="11799" xr:uid="{00000000-0005-0000-0000-0000CE2C0000}"/>
    <cellStyle name="Currency 4 6 2 2 2 2" xfId="11800" xr:uid="{00000000-0005-0000-0000-0000CF2C0000}"/>
    <cellStyle name="Currency 4 6 2 2 3" xfId="11801" xr:uid="{00000000-0005-0000-0000-0000D02C0000}"/>
    <cellStyle name="Currency 4 6 2 3" xfId="11802" xr:uid="{00000000-0005-0000-0000-0000D12C0000}"/>
    <cellStyle name="Currency 4 6 2 3 2" xfId="11803" xr:uid="{00000000-0005-0000-0000-0000D22C0000}"/>
    <cellStyle name="Currency 4 6 2 3 2 2" xfId="11804" xr:uid="{00000000-0005-0000-0000-0000D32C0000}"/>
    <cellStyle name="Currency 4 6 2 3 3" xfId="11805" xr:uid="{00000000-0005-0000-0000-0000D42C0000}"/>
    <cellStyle name="Currency 4 6 2 4" xfId="11806" xr:uid="{00000000-0005-0000-0000-0000D52C0000}"/>
    <cellStyle name="Currency 4 6 2 4 2" xfId="11807" xr:uid="{00000000-0005-0000-0000-0000D62C0000}"/>
    <cellStyle name="Currency 4 6 2 5" xfId="11808" xr:uid="{00000000-0005-0000-0000-0000D72C0000}"/>
    <cellStyle name="Currency 4 6 2 5 2" xfId="11809" xr:uid="{00000000-0005-0000-0000-0000D82C0000}"/>
    <cellStyle name="Currency 4 6 2 6" xfId="11810" xr:uid="{00000000-0005-0000-0000-0000D92C0000}"/>
    <cellStyle name="Currency 4 6 3" xfId="11811" xr:uid="{00000000-0005-0000-0000-0000DA2C0000}"/>
    <cellStyle name="Currency 4 6 3 2" xfId="11812" xr:uid="{00000000-0005-0000-0000-0000DB2C0000}"/>
    <cellStyle name="Currency 4 6 3 2 2" xfId="11813" xr:uid="{00000000-0005-0000-0000-0000DC2C0000}"/>
    <cellStyle name="Currency 4 6 3 3" xfId="11814" xr:uid="{00000000-0005-0000-0000-0000DD2C0000}"/>
    <cellStyle name="Currency 4 6 4" xfId="11815" xr:uid="{00000000-0005-0000-0000-0000DE2C0000}"/>
    <cellStyle name="Currency 4 6 4 2" xfId="11816" xr:uid="{00000000-0005-0000-0000-0000DF2C0000}"/>
    <cellStyle name="Currency 4 6 4 2 2" xfId="11817" xr:uid="{00000000-0005-0000-0000-0000E02C0000}"/>
    <cellStyle name="Currency 4 6 4 3" xfId="11818" xr:uid="{00000000-0005-0000-0000-0000E12C0000}"/>
    <cellStyle name="Currency 4 6 5" xfId="11819" xr:uid="{00000000-0005-0000-0000-0000E22C0000}"/>
    <cellStyle name="Currency 4 6 5 2" xfId="11820" xr:uid="{00000000-0005-0000-0000-0000E32C0000}"/>
    <cellStyle name="Currency 4 6 6" xfId="11821" xr:uid="{00000000-0005-0000-0000-0000E42C0000}"/>
    <cellStyle name="Currency 4 6 6 2" xfId="11822" xr:uid="{00000000-0005-0000-0000-0000E52C0000}"/>
    <cellStyle name="Currency 4 6 7" xfId="11823" xr:uid="{00000000-0005-0000-0000-0000E62C0000}"/>
    <cellStyle name="Currency 4 7" xfId="11824" xr:uid="{00000000-0005-0000-0000-0000E72C0000}"/>
    <cellStyle name="Currency 4 7 2" xfId="11825" xr:uid="{00000000-0005-0000-0000-0000E82C0000}"/>
    <cellStyle name="Currency 4 7 2 2" xfId="11826" xr:uid="{00000000-0005-0000-0000-0000E92C0000}"/>
    <cellStyle name="Currency 4 7 2 2 2" xfId="11827" xr:uid="{00000000-0005-0000-0000-0000EA2C0000}"/>
    <cellStyle name="Currency 4 7 2 3" xfId="11828" xr:uid="{00000000-0005-0000-0000-0000EB2C0000}"/>
    <cellStyle name="Currency 4 7 3" xfId="11829" xr:uid="{00000000-0005-0000-0000-0000EC2C0000}"/>
    <cellStyle name="Currency 4 7 3 2" xfId="11830" xr:uid="{00000000-0005-0000-0000-0000ED2C0000}"/>
    <cellStyle name="Currency 4 7 3 2 2" xfId="11831" xr:uid="{00000000-0005-0000-0000-0000EE2C0000}"/>
    <cellStyle name="Currency 4 7 3 3" xfId="11832" xr:uid="{00000000-0005-0000-0000-0000EF2C0000}"/>
    <cellStyle name="Currency 4 7 4" xfId="11833" xr:uid="{00000000-0005-0000-0000-0000F02C0000}"/>
    <cellStyle name="Currency 4 7 4 2" xfId="11834" xr:uid="{00000000-0005-0000-0000-0000F12C0000}"/>
    <cellStyle name="Currency 4 7 5" xfId="11835" xr:uid="{00000000-0005-0000-0000-0000F22C0000}"/>
    <cellStyle name="Currency 4 7 5 2" xfId="11836" xr:uid="{00000000-0005-0000-0000-0000F32C0000}"/>
    <cellStyle name="Currency 4 7 6" xfId="11837" xr:uid="{00000000-0005-0000-0000-0000F42C0000}"/>
    <cellStyle name="Currency 4 8" xfId="11838" xr:uid="{00000000-0005-0000-0000-0000F52C0000}"/>
    <cellStyle name="Currency 4 9" xfId="624" xr:uid="{00000000-0005-0000-0000-0000F62C0000}"/>
    <cellStyle name="Currency 5" xfId="625" xr:uid="{00000000-0005-0000-0000-0000F72C0000}"/>
    <cellStyle name="Currency 5 2" xfId="11839" xr:uid="{00000000-0005-0000-0000-0000F82C0000}"/>
    <cellStyle name="Currency 5 2 10" xfId="11840" xr:uid="{00000000-0005-0000-0000-0000F92C0000}"/>
    <cellStyle name="Currency 5 2 10 2" xfId="11841" xr:uid="{00000000-0005-0000-0000-0000FA2C0000}"/>
    <cellStyle name="Currency 5 2 11" xfId="11842" xr:uid="{00000000-0005-0000-0000-0000FB2C0000}"/>
    <cellStyle name="Currency 5 2 11 2" xfId="11843" xr:uid="{00000000-0005-0000-0000-0000FC2C0000}"/>
    <cellStyle name="Currency 5 2 12" xfId="11844" xr:uid="{00000000-0005-0000-0000-0000FD2C0000}"/>
    <cellStyle name="Currency 5 2 2" xfId="11845" xr:uid="{00000000-0005-0000-0000-0000FE2C0000}"/>
    <cellStyle name="Currency 5 2 2 10" xfId="11846" xr:uid="{00000000-0005-0000-0000-0000FF2C0000}"/>
    <cellStyle name="Currency 5 2 2 10 2" xfId="11847" xr:uid="{00000000-0005-0000-0000-0000002D0000}"/>
    <cellStyle name="Currency 5 2 2 11" xfId="11848" xr:uid="{00000000-0005-0000-0000-0000012D0000}"/>
    <cellStyle name="Currency 5 2 2 2" xfId="11849" xr:uid="{00000000-0005-0000-0000-0000022D0000}"/>
    <cellStyle name="Currency 5 2 2 2 10" xfId="11850" xr:uid="{00000000-0005-0000-0000-0000032D0000}"/>
    <cellStyle name="Currency 5 2 2 2 2" xfId="11851" xr:uid="{00000000-0005-0000-0000-0000042D0000}"/>
    <cellStyle name="Currency 5 2 2 2 2 2" xfId="11852" xr:uid="{00000000-0005-0000-0000-0000052D0000}"/>
    <cellStyle name="Currency 5 2 2 2 2 2 2" xfId="11853" xr:uid="{00000000-0005-0000-0000-0000062D0000}"/>
    <cellStyle name="Currency 5 2 2 2 2 2 2 2" xfId="11854" xr:uid="{00000000-0005-0000-0000-0000072D0000}"/>
    <cellStyle name="Currency 5 2 2 2 2 2 2 2 2" xfId="11855" xr:uid="{00000000-0005-0000-0000-0000082D0000}"/>
    <cellStyle name="Currency 5 2 2 2 2 2 2 2 2 2" xfId="11856" xr:uid="{00000000-0005-0000-0000-0000092D0000}"/>
    <cellStyle name="Currency 5 2 2 2 2 2 2 2 3" xfId="11857" xr:uid="{00000000-0005-0000-0000-00000A2D0000}"/>
    <cellStyle name="Currency 5 2 2 2 2 2 2 3" xfId="11858" xr:uid="{00000000-0005-0000-0000-00000B2D0000}"/>
    <cellStyle name="Currency 5 2 2 2 2 2 2 3 2" xfId="11859" xr:uid="{00000000-0005-0000-0000-00000C2D0000}"/>
    <cellStyle name="Currency 5 2 2 2 2 2 2 3 2 2" xfId="11860" xr:uid="{00000000-0005-0000-0000-00000D2D0000}"/>
    <cellStyle name="Currency 5 2 2 2 2 2 2 3 3" xfId="11861" xr:uid="{00000000-0005-0000-0000-00000E2D0000}"/>
    <cellStyle name="Currency 5 2 2 2 2 2 2 4" xfId="11862" xr:uid="{00000000-0005-0000-0000-00000F2D0000}"/>
    <cellStyle name="Currency 5 2 2 2 2 2 2 4 2" xfId="11863" xr:uid="{00000000-0005-0000-0000-0000102D0000}"/>
    <cellStyle name="Currency 5 2 2 2 2 2 2 5" xfId="11864" xr:uid="{00000000-0005-0000-0000-0000112D0000}"/>
    <cellStyle name="Currency 5 2 2 2 2 2 2 5 2" xfId="11865" xr:uid="{00000000-0005-0000-0000-0000122D0000}"/>
    <cellStyle name="Currency 5 2 2 2 2 2 2 6" xfId="11866" xr:uid="{00000000-0005-0000-0000-0000132D0000}"/>
    <cellStyle name="Currency 5 2 2 2 2 2 3" xfId="11867" xr:uid="{00000000-0005-0000-0000-0000142D0000}"/>
    <cellStyle name="Currency 5 2 2 2 2 2 3 2" xfId="11868" xr:uid="{00000000-0005-0000-0000-0000152D0000}"/>
    <cellStyle name="Currency 5 2 2 2 2 2 3 2 2" xfId="11869" xr:uid="{00000000-0005-0000-0000-0000162D0000}"/>
    <cellStyle name="Currency 5 2 2 2 2 2 3 3" xfId="11870" xr:uid="{00000000-0005-0000-0000-0000172D0000}"/>
    <cellStyle name="Currency 5 2 2 2 2 2 4" xfId="11871" xr:uid="{00000000-0005-0000-0000-0000182D0000}"/>
    <cellStyle name="Currency 5 2 2 2 2 2 4 2" xfId="11872" xr:uid="{00000000-0005-0000-0000-0000192D0000}"/>
    <cellStyle name="Currency 5 2 2 2 2 2 4 2 2" xfId="11873" xr:uid="{00000000-0005-0000-0000-00001A2D0000}"/>
    <cellStyle name="Currency 5 2 2 2 2 2 4 3" xfId="11874" xr:uid="{00000000-0005-0000-0000-00001B2D0000}"/>
    <cellStyle name="Currency 5 2 2 2 2 2 5" xfId="11875" xr:uid="{00000000-0005-0000-0000-00001C2D0000}"/>
    <cellStyle name="Currency 5 2 2 2 2 2 5 2" xfId="11876" xr:uid="{00000000-0005-0000-0000-00001D2D0000}"/>
    <cellStyle name="Currency 5 2 2 2 2 2 6" xfId="11877" xr:uid="{00000000-0005-0000-0000-00001E2D0000}"/>
    <cellStyle name="Currency 5 2 2 2 2 2 6 2" xfId="11878" xr:uid="{00000000-0005-0000-0000-00001F2D0000}"/>
    <cellStyle name="Currency 5 2 2 2 2 2 7" xfId="11879" xr:uid="{00000000-0005-0000-0000-0000202D0000}"/>
    <cellStyle name="Currency 5 2 2 2 2 3" xfId="11880" xr:uid="{00000000-0005-0000-0000-0000212D0000}"/>
    <cellStyle name="Currency 5 2 2 2 2 3 2" xfId="11881" xr:uid="{00000000-0005-0000-0000-0000222D0000}"/>
    <cellStyle name="Currency 5 2 2 2 2 3 2 2" xfId="11882" xr:uid="{00000000-0005-0000-0000-0000232D0000}"/>
    <cellStyle name="Currency 5 2 2 2 2 3 2 2 2" xfId="11883" xr:uid="{00000000-0005-0000-0000-0000242D0000}"/>
    <cellStyle name="Currency 5 2 2 2 2 3 2 3" xfId="11884" xr:uid="{00000000-0005-0000-0000-0000252D0000}"/>
    <cellStyle name="Currency 5 2 2 2 2 3 3" xfId="11885" xr:uid="{00000000-0005-0000-0000-0000262D0000}"/>
    <cellStyle name="Currency 5 2 2 2 2 3 3 2" xfId="11886" xr:uid="{00000000-0005-0000-0000-0000272D0000}"/>
    <cellStyle name="Currency 5 2 2 2 2 3 3 2 2" xfId="11887" xr:uid="{00000000-0005-0000-0000-0000282D0000}"/>
    <cellStyle name="Currency 5 2 2 2 2 3 3 3" xfId="11888" xr:uid="{00000000-0005-0000-0000-0000292D0000}"/>
    <cellStyle name="Currency 5 2 2 2 2 3 4" xfId="11889" xr:uid="{00000000-0005-0000-0000-00002A2D0000}"/>
    <cellStyle name="Currency 5 2 2 2 2 3 4 2" xfId="11890" xr:uid="{00000000-0005-0000-0000-00002B2D0000}"/>
    <cellStyle name="Currency 5 2 2 2 2 3 5" xfId="11891" xr:uid="{00000000-0005-0000-0000-00002C2D0000}"/>
    <cellStyle name="Currency 5 2 2 2 2 3 5 2" xfId="11892" xr:uid="{00000000-0005-0000-0000-00002D2D0000}"/>
    <cellStyle name="Currency 5 2 2 2 2 3 6" xfId="11893" xr:uid="{00000000-0005-0000-0000-00002E2D0000}"/>
    <cellStyle name="Currency 5 2 2 2 2 4" xfId="11894" xr:uid="{00000000-0005-0000-0000-00002F2D0000}"/>
    <cellStyle name="Currency 5 2 2 2 2 4 2" xfId="11895" xr:uid="{00000000-0005-0000-0000-0000302D0000}"/>
    <cellStyle name="Currency 5 2 2 2 2 4 2 2" xfId="11896" xr:uid="{00000000-0005-0000-0000-0000312D0000}"/>
    <cellStyle name="Currency 5 2 2 2 2 4 3" xfId="11897" xr:uid="{00000000-0005-0000-0000-0000322D0000}"/>
    <cellStyle name="Currency 5 2 2 2 2 5" xfId="11898" xr:uid="{00000000-0005-0000-0000-0000332D0000}"/>
    <cellStyle name="Currency 5 2 2 2 2 5 2" xfId="11899" xr:uid="{00000000-0005-0000-0000-0000342D0000}"/>
    <cellStyle name="Currency 5 2 2 2 2 5 2 2" xfId="11900" xr:uid="{00000000-0005-0000-0000-0000352D0000}"/>
    <cellStyle name="Currency 5 2 2 2 2 5 3" xfId="11901" xr:uid="{00000000-0005-0000-0000-0000362D0000}"/>
    <cellStyle name="Currency 5 2 2 2 2 6" xfId="11902" xr:uid="{00000000-0005-0000-0000-0000372D0000}"/>
    <cellStyle name="Currency 5 2 2 2 2 6 2" xfId="11903" xr:uid="{00000000-0005-0000-0000-0000382D0000}"/>
    <cellStyle name="Currency 5 2 2 2 2 7" xfId="11904" xr:uid="{00000000-0005-0000-0000-0000392D0000}"/>
    <cellStyle name="Currency 5 2 2 2 2 7 2" xfId="11905" xr:uid="{00000000-0005-0000-0000-00003A2D0000}"/>
    <cellStyle name="Currency 5 2 2 2 2 8" xfId="11906" xr:uid="{00000000-0005-0000-0000-00003B2D0000}"/>
    <cellStyle name="Currency 5 2 2 2 3" xfId="11907" xr:uid="{00000000-0005-0000-0000-00003C2D0000}"/>
    <cellStyle name="Currency 5 2 2 2 3 2" xfId="11908" xr:uid="{00000000-0005-0000-0000-00003D2D0000}"/>
    <cellStyle name="Currency 5 2 2 2 3 2 2" xfId="11909" xr:uid="{00000000-0005-0000-0000-00003E2D0000}"/>
    <cellStyle name="Currency 5 2 2 2 3 2 2 2" xfId="11910" xr:uid="{00000000-0005-0000-0000-00003F2D0000}"/>
    <cellStyle name="Currency 5 2 2 2 3 2 2 2 2" xfId="11911" xr:uid="{00000000-0005-0000-0000-0000402D0000}"/>
    <cellStyle name="Currency 5 2 2 2 3 2 2 3" xfId="11912" xr:uid="{00000000-0005-0000-0000-0000412D0000}"/>
    <cellStyle name="Currency 5 2 2 2 3 2 3" xfId="11913" xr:uid="{00000000-0005-0000-0000-0000422D0000}"/>
    <cellStyle name="Currency 5 2 2 2 3 2 3 2" xfId="11914" xr:uid="{00000000-0005-0000-0000-0000432D0000}"/>
    <cellStyle name="Currency 5 2 2 2 3 2 3 2 2" xfId="11915" xr:uid="{00000000-0005-0000-0000-0000442D0000}"/>
    <cellStyle name="Currency 5 2 2 2 3 2 3 3" xfId="11916" xr:uid="{00000000-0005-0000-0000-0000452D0000}"/>
    <cellStyle name="Currency 5 2 2 2 3 2 4" xfId="11917" xr:uid="{00000000-0005-0000-0000-0000462D0000}"/>
    <cellStyle name="Currency 5 2 2 2 3 2 4 2" xfId="11918" xr:uid="{00000000-0005-0000-0000-0000472D0000}"/>
    <cellStyle name="Currency 5 2 2 2 3 2 5" xfId="11919" xr:uid="{00000000-0005-0000-0000-0000482D0000}"/>
    <cellStyle name="Currency 5 2 2 2 3 2 5 2" xfId="11920" xr:uid="{00000000-0005-0000-0000-0000492D0000}"/>
    <cellStyle name="Currency 5 2 2 2 3 2 6" xfId="11921" xr:uid="{00000000-0005-0000-0000-00004A2D0000}"/>
    <cellStyle name="Currency 5 2 2 2 3 3" xfId="11922" xr:uid="{00000000-0005-0000-0000-00004B2D0000}"/>
    <cellStyle name="Currency 5 2 2 2 3 3 2" xfId="11923" xr:uid="{00000000-0005-0000-0000-00004C2D0000}"/>
    <cellStyle name="Currency 5 2 2 2 3 3 2 2" xfId="11924" xr:uid="{00000000-0005-0000-0000-00004D2D0000}"/>
    <cellStyle name="Currency 5 2 2 2 3 3 3" xfId="11925" xr:uid="{00000000-0005-0000-0000-00004E2D0000}"/>
    <cellStyle name="Currency 5 2 2 2 3 4" xfId="11926" xr:uid="{00000000-0005-0000-0000-00004F2D0000}"/>
    <cellStyle name="Currency 5 2 2 2 3 4 2" xfId="11927" xr:uid="{00000000-0005-0000-0000-0000502D0000}"/>
    <cellStyle name="Currency 5 2 2 2 3 4 2 2" xfId="11928" xr:uid="{00000000-0005-0000-0000-0000512D0000}"/>
    <cellStyle name="Currency 5 2 2 2 3 4 3" xfId="11929" xr:uid="{00000000-0005-0000-0000-0000522D0000}"/>
    <cellStyle name="Currency 5 2 2 2 3 5" xfId="11930" xr:uid="{00000000-0005-0000-0000-0000532D0000}"/>
    <cellStyle name="Currency 5 2 2 2 3 5 2" xfId="11931" xr:uid="{00000000-0005-0000-0000-0000542D0000}"/>
    <cellStyle name="Currency 5 2 2 2 3 6" xfId="11932" xr:uid="{00000000-0005-0000-0000-0000552D0000}"/>
    <cellStyle name="Currency 5 2 2 2 3 6 2" xfId="11933" xr:uid="{00000000-0005-0000-0000-0000562D0000}"/>
    <cellStyle name="Currency 5 2 2 2 3 7" xfId="11934" xr:uid="{00000000-0005-0000-0000-0000572D0000}"/>
    <cellStyle name="Currency 5 2 2 2 4" xfId="11935" xr:uid="{00000000-0005-0000-0000-0000582D0000}"/>
    <cellStyle name="Currency 5 2 2 2 4 2" xfId="11936" xr:uid="{00000000-0005-0000-0000-0000592D0000}"/>
    <cellStyle name="Currency 5 2 2 2 4 2 2" xfId="11937" xr:uid="{00000000-0005-0000-0000-00005A2D0000}"/>
    <cellStyle name="Currency 5 2 2 2 4 2 2 2" xfId="11938" xr:uid="{00000000-0005-0000-0000-00005B2D0000}"/>
    <cellStyle name="Currency 5 2 2 2 4 2 2 2 2" xfId="11939" xr:uid="{00000000-0005-0000-0000-00005C2D0000}"/>
    <cellStyle name="Currency 5 2 2 2 4 2 2 3" xfId="11940" xr:uid="{00000000-0005-0000-0000-00005D2D0000}"/>
    <cellStyle name="Currency 5 2 2 2 4 2 3" xfId="11941" xr:uid="{00000000-0005-0000-0000-00005E2D0000}"/>
    <cellStyle name="Currency 5 2 2 2 4 2 3 2" xfId="11942" xr:uid="{00000000-0005-0000-0000-00005F2D0000}"/>
    <cellStyle name="Currency 5 2 2 2 4 2 3 2 2" xfId="11943" xr:uid="{00000000-0005-0000-0000-0000602D0000}"/>
    <cellStyle name="Currency 5 2 2 2 4 2 3 3" xfId="11944" xr:uid="{00000000-0005-0000-0000-0000612D0000}"/>
    <cellStyle name="Currency 5 2 2 2 4 2 4" xfId="11945" xr:uid="{00000000-0005-0000-0000-0000622D0000}"/>
    <cellStyle name="Currency 5 2 2 2 4 2 4 2" xfId="11946" xr:uid="{00000000-0005-0000-0000-0000632D0000}"/>
    <cellStyle name="Currency 5 2 2 2 4 2 5" xfId="11947" xr:uid="{00000000-0005-0000-0000-0000642D0000}"/>
    <cellStyle name="Currency 5 2 2 2 4 2 5 2" xfId="11948" xr:uid="{00000000-0005-0000-0000-0000652D0000}"/>
    <cellStyle name="Currency 5 2 2 2 4 2 6" xfId="11949" xr:uid="{00000000-0005-0000-0000-0000662D0000}"/>
    <cellStyle name="Currency 5 2 2 2 4 3" xfId="11950" xr:uid="{00000000-0005-0000-0000-0000672D0000}"/>
    <cellStyle name="Currency 5 2 2 2 4 3 2" xfId="11951" xr:uid="{00000000-0005-0000-0000-0000682D0000}"/>
    <cellStyle name="Currency 5 2 2 2 4 3 2 2" xfId="11952" xr:uid="{00000000-0005-0000-0000-0000692D0000}"/>
    <cellStyle name="Currency 5 2 2 2 4 3 3" xfId="11953" xr:uid="{00000000-0005-0000-0000-00006A2D0000}"/>
    <cellStyle name="Currency 5 2 2 2 4 4" xfId="11954" xr:uid="{00000000-0005-0000-0000-00006B2D0000}"/>
    <cellStyle name="Currency 5 2 2 2 4 4 2" xfId="11955" xr:uid="{00000000-0005-0000-0000-00006C2D0000}"/>
    <cellStyle name="Currency 5 2 2 2 4 4 2 2" xfId="11956" xr:uid="{00000000-0005-0000-0000-00006D2D0000}"/>
    <cellStyle name="Currency 5 2 2 2 4 4 3" xfId="11957" xr:uid="{00000000-0005-0000-0000-00006E2D0000}"/>
    <cellStyle name="Currency 5 2 2 2 4 5" xfId="11958" xr:uid="{00000000-0005-0000-0000-00006F2D0000}"/>
    <cellStyle name="Currency 5 2 2 2 4 5 2" xfId="11959" xr:uid="{00000000-0005-0000-0000-0000702D0000}"/>
    <cellStyle name="Currency 5 2 2 2 4 6" xfId="11960" xr:uid="{00000000-0005-0000-0000-0000712D0000}"/>
    <cellStyle name="Currency 5 2 2 2 4 6 2" xfId="11961" xr:uid="{00000000-0005-0000-0000-0000722D0000}"/>
    <cellStyle name="Currency 5 2 2 2 4 7" xfId="11962" xr:uid="{00000000-0005-0000-0000-0000732D0000}"/>
    <cellStyle name="Currency 5 2 2 2 5" xfId="11963" xr:uid="{00000000-0005-0000-0000-0000742D0000}"/>
    <cellStyle name="Currency 5 2 2 2 5 2" xfId="11964" xr:uid="{00000000-0005-0000-0000-0000752D0000}"/>
    <cellStyle name="Currency 5 2 2 2 5 2 2" xfId="11965" xr:uid="{00000000-0005-0000-0000-0000762D0000}"/>
    <cellStyle name="Currency 5 2 2 2 5 2 2 2" xfId="11966" xr:uid="{00000000-0005-0000-0000-0000772D0000}"/>
    <cellStyle name="Currency 5 2 2 2 5 2 3" xfId="11967" xr:uid="{00000000-0005-0000-0000-0000782D0000}"/>
    <cellStyle name="Currency 5 2 2 2 5 3" xfId="11968" xr:uid="{00000000-0005-0000-0000-0000792D0000}"/>
    <cellStyle name="Currency 5 2 2 2 5 3 2" xfId="11969" xr:uid="{00000000-0005-0000-0000-00007A2D0000}"/>
    <cellStyle name="Currency 5 2 2 2 5 3 2 2" xfId="11970" xr:uid="{00000000-0005-0000-0000-00007B2D0000}"/>
    <cellStyle name="Currency 5 2 2 2 5 3 3" xfId="11971" xr:uid="{00000000-0005-0000-0000-00007C2D0000}"/>
    <cellStyle name="Currency 5 2 2 2 5 4" xfId="11972" xr:uid="{00000000-0005-0000-0000-00007D2D0000}"/>
    <cellStyle name="Currency 5 2 2 2 5 4 2" xfId="11973" xr:uid="{00000000-0005-0000-0000-00007E2D0000}"/>
    <cellStyle name="Currency 5 2 2 2 5 5" xfId="11974" xr:uid="{00000000-0005-0000-0000-00007F2D0000}"/>
    <cellStyle name="Currency 5 2 2 2 5 5 2" xfId="11975" xr:uid="{00000000-0005-0000-0000-0000802D0000}"/>
    <cellStyle name="Currency 5 2 2 2 5 6" xfId="11976" xr:uid="{00000000-0005-0000-0000-0000812D0000}"/>
    <cellStyle name="Currency 5 2 2 2 6" xfId="11977" xr:uid="{00000000-0005-0000-0000-0000822D0000}"/>
    <cellStyle name="Currency 5 2 2 2 6 2" xfId="11978" xr:uid="{00000000-0005-0000-0000-0000832D0000}"/>
    <cellStyle name="Currency 5 2 2 2 6 2 2" xfId="11979" xr:uid="{00000000-0005-0000-0000-0000842D0000}"/>
    <cellStyle name="Currency 5 2 2 2 6 3" xfId="11980" xr:uid="{00000000-0005-0000-0000-0000852D0000}"/>
    <cellStyle name="Currency 5 2 2 2 7" xfId="11981" xr:uid="{00000000-0005-0000-0000-0000862D0000}"/>
    <cellStyle name="Currency 5 2 2 2 7 2" xfId="11982" xr:uid="{00000000-0005-0000-0000-0000872D0000}"/>
    <cellStyle name="Currency 5 2 2 2 7 2 2" xfId="11983" xr:uid="{00000000-0005-0000-0000-0000882D0000}"/>
    <cellStyle name="Currency 5 2 2 2 7 3" xfId="11984" xr:uid="{00000000-0005-0000-0000-0000892D0000}"/>
    <cellStyle name="Currency 5 2 2 2 8" xfId="11985" xr:uid="{00000000-0005-0000-0000-00008A2D0000}"/>
    <cellStyle name="Currency 5 2 2 2 8 2" xfId="11986" xr:uid="{00000000-0005-0000-0000-00008B2D0000}"/>
    <cellStyle name="Currency 5 2 2 2 9" xfId="11987" xr:uid="{00000000-0005-0000-0000-00008C2D0000}"/>
    <cellStyle name="Currency 5 2 2 2 9 2" xfId="11988" xr:uid="{00000000-0005-0000-0000-00008D2D0000}"/>
    <cellStyle name="Currency 5 2 2 3" xfId="11989" xr:uid="{00000000-0005-0000-0000-00008E2D0000}"/>
    <cellStyle name="Currency 5 2 2 3 2" xfId="11990" xr:uid="{00000000-0005-0000-0000-00008F2D0000}"/>
    <cellStyle name="Currency 5 2 2 3 2 2" xfId="11991" xr:uid="{00000000-0005-0000-0000-0000902D0000}"/>
    <cellStyle name="Currency 5 2 2 3 2 2 2" xfId="11992" xr:uid="{00000000-0005-0000-0000-0000912D0000}"/>
    <cellStyle name="Currency 5 2 2 3 2 2 2 2" xfId="11993" xr:uid="{00000000-0005-0000-0000-0000922D0000}"/>
    <cellStyle name="Currency 5 2 2 3 2 2 2 2 2" xfId="11994" xr:uid="{00000000-0005-0000-0000-0000932D0000}"/>
    <cellStyle name="Currency 5 2 2 3 2 2 2 3" xfId="11995" xr:uid="{00000000-0005-0000-0000-0000942D0000}"/>
    <cellStyle name="Currency 5 2 2 3 2 2 3" xfId="11996" xr:uid="{00000000-0005-0000-0000-0000952D0000}"/>
    <cellStyle name="Currency 5 2 2 3 2 2 3 2" xfId="11997" xr:uid="{00000000-0005-0000-0000-0000962D0000}"/>
    <cellStyle name="Currency 5 2 2 3 2 2 3 2 2" xfId="11998" xr:uid="{00000000-0005-0000-0000-0000972D0000}"/>
    <cellStyle name="Currency 5 2 2 3 2 2 3 3" xfId="11999" xr:uid="{00000000-0005-0000-0000-0000982D0000}"/>
    <cellStyle name="Currency 5 2 2 3 2 2 4" xfId="12000" xr:uid="{00000000-0005-0000-0000-0000992D0000}"/>
    <cellStyle name="Currency 5 2 2 3 2 2 4 2" xfId="12001" xr:uid="{00000000-0005-0000-0000-00009A2D0000}"/>
    <cellStyle name="Currency 5 2 2 3 2 2 5" xfId="12002" xr:uid="{00000000-0005-0000-0000-00009B2D0000}"/>
    <cellStyle name="Currency 5 2 2 3 2 2 5 2" xfId="12003" xr:uid="{00000000-0005-0000-0000-00009C2D0000}"/>
    <cellStyle name="Currency 5 2 2 3 2 2 6" xfId="12004" xr:uid="{00000000-0005-0000-0000-00009D2D0000}"/>
    <cellStyle name="Currency 5 2 2 3 2 3" xfId="12005" xr:uid="{00000000-0005-0000-0000-00009E2D0000}"/>
    <cellStyle name="Currency 5 2 2 3 2 3 2" xfId="12006" xr:uid="{00000000-0005-0000-0000-00009F2D0000}"/>
    <cellStyle name="Currency 5 2 2 3 2 3 2 2" xfId="12007" xr:uid="{00000000-0005-0000-0000-0000A02D0000}"/>
    <cellStyle name="Currency 5 2 2 3 2 3 3" xfId="12008" xr:uid="{00000000-0005-0000-0000-0000A12D0000}"/>
    <cellStyle name="Currency 5 2 2 3 2 4" xfId="12009" xr:uid="{00000000-0005-0000-0000-0000A22D0000}"/>
    <cellStyle name="Currency 5 2 2 3 2 4 2" xfId="12010" xr:uid="{00000000-0005-0000-0000-0000A32D0000}"/>
    <cellStyle name="Currency 5 2 2 3 2 4 2 2" xfId="12011" xr:uid="{00000000-0005-0000-0000-0000A42D0000}"/>
    <cellStyle name="Currency 5 2 2 3 2 4 3" xfId="12012" xr:uid="{00000000-0005-0000-0000-0000A52D0000}"/>
    <cellStyle name="Currency 5 2 2 3 2 5" xfId="12013" xr:uid="{00000000-0005-0000-0000-0000A62D0000}"/>
    <cellStyle name="Currency 5 2 2 3 2 5 2" xfId="12014" xr:uid="{00000000-0005-0000-0000-0000A72D0000}"/>
    <cellStyle name="Currency 5 2 2 3 2 6" xfId="12015" xr:uid="{00000000-0005-0000-0000-0000A82D0000}"/>
    <cellStyle name="Currency 5 2 2 3 2 6 2" xfId="12016" xr:uid="{00000000-0005-0000-0000-0000A92D0000}"/>
    <cellStyle name="Currency 5 2 2 3 2 7" xfId="12017" xr:uid="{00000000-0005-0000-0000-0000AA2D0000}"/>
    <cellStyle name="Currency 5 2 2 3 3" xfId="12018" xr:uid="{00000000-0005-0000-0000-0000AB2D0000}"/>
    <cellStyle name="Currency 5 2 2 3 3 2" xfId="12019" xr:uid="{00000000-0005-0000-0000-0000AC2D0000}"/>
    <cellStyle name="Currency 5 2 2 3 3 2 2" xfId="12020" xr:uid="{00000000-0005-0000-0000-0000AD2D0000}"/>
    <cellStyle name="Currency 5 2 2 3 3 2 2 2" xfId="12021" xr:uid="{00000000-0005-0000-0000-0000AE2D0000}"/>
    <cellStyle name="Currency 5 2 2 3 3 2 3" xfId="12022" xr:uid="{00000000-0005-0000-0000-0000AF2D0000}"/>
    <cellStyle name="Currency 5 2 2 3 3 3" xfId="12023" xr:uid="{00000000-0005-0000-0000-0000B02D0000}"/>
    <cellStyle name="Currency 5 2 2 3 3 3 2" xfId="12024" xr:uid="{00000000-0005-0000-0000-0000B12D0000}"/>
    <cellStyle name="Currency 5 2 2 3 3 3 2 2" xfId="12025" xr:uid="{00000000-0005-0000-0000-0000B22D0000}"/>
    <cellStyle name="Currency 5 2 2 3 3 3 3" xfId="12026" xr:uid="{00000000-0005-0000-0000-0000B32D0000}"/>
    <cellStyle name="Currency 5 2 2 3 3 4" xfId="12027" xr:uid="{00000000-0005-0000-0000-0000B42D0000}"/>
    <cellStyle name="Currency 5 2 2 3 3 4 2" xfId="12028" xr:uid="{00000000-0005-0000-0000-0000B52D0000}"/>
    <cellStyle name="Currency 5 2 2 3 3 5" xfId="12029" xr:uid="{00000000-0005-0000-0000-0000B62D0000}"/>
    <cellStyle name="Currency 5 2 2 3 3 5 2" xfId="12030" xr:uid="{00000000-0005-0000-0000-0000B72D0000}"/>
    <cellStyle name="Currency 5 2 2 3 3 6" xfId="12031" xr:uid="{00000000-0005-0000-0000-0000B82D0000}"/>
    <cellStyle name="Currency 5 2 2 3 4" xfId="12032" xr:uid="{00000000-0005-0000-0000-0000B92D0000}"/>
    <cellStyle name="Currency 5 2 2 3 4 2" xfId="12033" xr:uid="{00000000-0005-0000-0000-0000BA2D0000}"/>
    <cellStyle name="Currency 5 2 2 3 4 2 2" xfId="12034" xr:uid="{00000000-0005-0000-0000-0000BB2D0000}"/>
    <cellStyle name="Currency 5 2 2 3 4 3" xfId="12035" xr:uid="{00000000-0005-0000-0000-0000BC2D0000}"/>
    <cellStyle name="Currency 5 2 2 3 5" xfId="12036" xr:uid="{00000000-0005-0000-0000-0000BD2D0000}"/>
    <cellStyle name="Currency 5 2 2 3 5 2" xfId="12037" xr:uid="{00000000-0005-0000-0000-0000BE2D0000}"/>
    <cellStyle name="Currency 5 2 2 3 5 2 2" xfId="12038" xr:uid="{00000000-0005-0000-0000-0000BF2D0000}"/>
    <cellStyle name="Currency 5 2 2 3 5 3" xfId="12039" xr:uid="{00000000-0005-0000-0000-0000C02D0000}"/>
    <cellStyle name="Currency 5 2 2 3 6" xfId="12040" xr:uid="{00000000-0005-0000-0000-0000C12D0000}"/>
    <cellStyle name="Currency 5 2 2 3 6 2" xfId="12041" xr:uid="{00000000-0005-0000-0000-0000C22D0000}"/>
    <cellStyle name="Currency 5 2 2 3 7" xfId="12042" xr:uid="{00000000-0005-0000-0000-0000C32D0000}"/>
    <cellStyle name="Currency 5 2 2 3 7 2" xfId="12043" xr:uid="{00000000-0005-0000-0000-0000C42D0000}"/>
    <cellStyle name="Currency 5 2 2 3 8" xfId="12044" xr:uid="{00000000-0005-0000-0000-0000C52D0000}"/>
    <cellStyle name="Currency 5 2 2 4" xfId="12045" xr:uid="{00000000-0005-0000-0000-0000C62D0000}"/>
    <cellStyle name="Currency 5 2 2 4 2" xfId="12046" xr:uid="{00000000-0005-0000-0000-0000C72D0000}"/>
    <cellStyle name="Currency 5 2 2 4 2 2" xfId="12047" xr:uid="{00000000-0005-0000-0000-0000C82D0000}"/>
    <cellStyle name="Currency 5 2 2 4 2 2 2" xfId="12048" xr:uid="{00000000-0005-0000-0000-0000C92D0000}"/>
    <cellStyle name="Currency 5 2 2 4 2 2 2 2" xfId="12049" xr:uid="{00000000-0005-0000-0000-0000CA2D0000}"/>
    <cellStyle name="Currency 5 2 2 4 2 2 3" xfId="12050" xr:uid="{00000000-0005-0000-0000-0000CB2D0000}"/>
    <cellStyle name="Currency 5 2 2 4 2 3" xfId="12051" xr:uid="{00000000-0005-0000-0000-0000CC2D0000}"/>
    <cellStyle name="Currency 5 2 2 4 2 3 2" xfId="12052" xr:uid="{00000000-0005-0000-0000-0000CD2D0000}"/>
    <cellStyle name="Currency 5 2 2 4 2 3 2 2" xfId="12053" xr:uid="{00000000-0005-0000-0000-0000CE2D0000}"/>
    <cellStyle name="Currency 5 2 2 4 2 3 3" xfId="12054" xr:uid="{00000000-0005-0000-0000-0000CF2D0000}"/>
    <cellStyle name="Currency 5 2 2 4 2 4" xfId="12055" xr:uid="{00000000-0005-0000-0000-0000D02D0000}"/>
    <cellStyle name="Currency 5 2 2 4 2 4 2" xfId="12056" xr:uid="{00000000-0005-0000-0000-0000D12D0000}"/>
    <cellStyle name="Currency 5 2 2 4 2 5" xfId="12057" xr:uid="{00000000-0005-0000-0000-0000D22D0000}"/>
    <cellStyle name="Currency 5 2 2 4 2 5 2" xfId="12058" xr:uid="{00000000-0005-0000-0000-0000D32D0000}"/>
    <cellStyle name="Currency 5 2 2 4 2 6" xfId="12059" xr:uid="{00000000-0005-0000-0000-0000D42D0000}"/>
    <cellStyle name="Currency 5 2 2 4 3" xfId="12060" xr:uid="{00000000-0005-0000-0000-0000D52D0000}"/>
    <cellStyle name="Currency 5 2 2 4 3 2" xfId="12061" xr:uid="{00000000-0005-0000-0000-0000D62D0000}"/>
    <cellStyle name="Currency 5 2 2 4 3 2 2" xfId="12062" xr:uid="{00000000-0005-0000-0000-0000D72D0000}"/>
    <cellStyle name="Currency 5 2 2 4 3 3" xfId="12063" xr:uid="{00000000-0005-0000-0000-0000D82D0000}"/>
    <cellStyle name="Currency 5 2 2 4 4" xfId="12064" xr:uid="{00000000-0005-0000-0000-0000D92D0000}"/>
    <cellStyle name="Currency 5 2 2 4 4 2" xfId="12065" xr:uid="{00000000-0005-0000-0000-0000DA2D0000}"/>
    <cellStyle name="Currency 5 2 2 4 4 2 2" xfId="12066" xr:uid="{00000000-0005-0000-0000-0000DB2D0000}"/>
    <cellStyle name="Currency 5 2 2 4 4 3" xfId="12067" xr:uid="{00000000-0005-0000-0000-0000DC2D0000}"/>
    <cellStyle name="Currency 5 2 2 4 5" xfId="12068" xr:uid="{00000000-0005-0000-0000-0000DD2D0000}"/>
    <cellStyle name="Currency 5 2 2 4 5 2" xfId="12069" xr:uid="{00000000-0005-0000-0000-0000DE2D0000}"/>
    <cellStyle name="Currency 5 2 2 4 6" xfId="12070" xr:uid="{00000000-0005-0000-0000-0000DF2D0000}"/>
    <cellStyle name="Currency 5 2 2 4 6 2" xfId="12071" xr:uid="{00000000-0005-0000-0000-0000E02D0000}"/>
    <cellStyle name="Currency 5 2 2 4 7" xfId="12072" xr:uid="{00000000-0005-0000-0000-0000E12D0000}"/>
    <cellStyle name="Currency 5 2 2 5" xfId="12073" xr:uid="{00000000-0005-0000-0000-0000E22D0000}"/>
    <cellStyle name="Currency 5 2 2 5 2" xfId="12074" xr:uid="{00000000-0005-0000-0000-0000E32D0000}"/>
    <cellStyle name="Currency 5 2 2 5 2 2" xfId="12075" xr:uid="{00000000-0005-0000-0000-0000E42D0000}"/>
    <cellStyle name="Currency 5 2 2 5 2 2 2" xfId="12076" xr:uid="{00000000-0005-0000-0000-0000E52D0000}"/>
    <cellStyle name="Currency 5 2 2 5 2 2 2 2" xfId="12077" xr:uid="{00000000-0005-0000-0000-0000E62D0000}"/>
    <cellStyle name="Currency 5 2 2 5 2 2 3" xfId="12078" xr:uid="{00000000-0005-0000-0000-0000E72D0000}"/>
    <cellStyle name="Currency 5 2 2 5 2 3" xfId="12079" xr:uid="{00000000-0005-0000-0000-0000E82D0000}"/>
    <cellStyle name="Currency 5 2 2 5 2 3 2" xfId="12080" xr:uid="{00000000-0005-0000-0000-0000E92D0000}"/>
    <cellStyle name="Currency 5 2 2 5 2 3 2 2" xfId="12081" xr:uid="{00000000-0005-0000-0000-0000EA2D0000}"/>
    <cellStyle name="Currency 5 2 2 5 2 3 3" xfId="12082" xr:uid="{00000000-0005-0000-0000-0000EB2D0000}"/>
    <cellStyle name="Currency 5 2 2 5 2 4" xfId="12083" xr:uid="{00000000-0005-0000-0000-0000EC2D0000}"/>
    <cellStyle name="Currency 5 2 2 5 2 4 2" xfId="12084" xr:uid="{00000000-0005-0000-0000-0000ED2D0000}"/>
    <cellStyle name="Currency 5 2 2 5 2 5" xfId="12085" xr:uid="{00000000-0005-0000-0000-0000EE2D0000}"/>
    <cellStyle name="Currency 5 2 2 5 2 5 2" xfId="12086" xr:uid="{00000000-0005-0000-0000-0000EF2D0000}"/>
    <cellStyle name="Currency 5 2 2 5 2 6" xfId="12087" xr:uid="{00000000-0005-0000-0000-0000F02D0000}"/>
    <cellStyle name="Currency 5 2 2 5 3" xfId="12088" xr:uid="{00000000-0005-0000-0000-0000F12D0000}"/>
    <cellStyle name="Currency 5 2 2 5 3 2" xfId="12089" xr:uid="{00000000-0005-0000-0000-0000F22D0000}"/>
    <cellStyle name="Currency 5 2 2 5 3 2 2" xfId="12090" xr:uid="{00000000-0005-0000-0000-0000F32D0000}"/>
    <cellStyle name="Currency 5 2 2 5 3 3" xfId="12091" xr:uid="{00000000-0005-0000-0000-0000F42D0000}"/>
    <cellStyle name="Currency 5 2 2 5 4" xfId="12092" xr:uid="{00000000-0005-0000-0000-0000F52D0000}"/>
    <cellStyle name="Currency 5 2 2 5 4 2" xfId="12093" xr:uid="{00000000-0005-0000-0000-0000F62D0000}"/>
    <cellStyle name="Currency 5 2 2 5 4 2 2" xfId="12094" xr:uid="{00000000-0005-0000-0000-0000F72D0000}"/>
    <cellStyle name="Currency 5 2 2 5 4 3" xfId="12095" xr:uid="{00000000-0005-0000-0000-0000F82D0000}"/>
    <cellStyle name="Currency 5 2 2 5 5" xfId="12096" xr:uid="{00000000-0005-0000-0000-0000F92D0000}"/>
    <cellStyle name="Currency 5 2 2 5 5 2" xfId="12097" xr:uid="{00000000-0005-0000-0000-0000FA2D0000}"/>
    <cellStyle name="Currency 5 2 2 5 6" xfId="12098" xr:uid="{00000000-0005-0000-0000-0000FB2D0000}"/>
    <cellStyle name="Currency 5 2 2 5 6 2" xfId="12099" xr:uid="{00000000-0005-0000-0000-0000FC2D0000}"/>
    <cellStyle name="Currency 5 2 2 5 7" xfId="12100" xr:uid="{00000000-0005-0000-0000-0000FD2D0000}"/>
    <cellStyle name="Currency 5 2 2 6" xfId="12101" xr:uid="{00000000-0005-0000-0000-0000FE2D0000}"/>
    <cellStyle name="Currency 5 2 2 6 2" xfId="12102" xr:uid="{00000000-0005-0000-0000-0000FF2D0000}"/>
    <cellStyle name="Currency 5 2 2 6 2 2" xfId="12103" xr:uid="{00000000-0005-0000-0000-0000002E0000}"/>
    <cellStyle name="Currency 5 2 2 6 2 2 2" xfId="12104" xr:uid="{00000000-0005-0000-0000-0000012E0000}"/>
    <cellStyle name="Currency 5 2 2 6 2 3" xfId="12105" xr:uid="{00000000-0005-0000-0000-0000022E0000}"/>
    <cellStyle name="Currency 5 2 2 6 3" xfId="12106" xr:uid="{00000000-0005-0000-0000-0000032E0000}"/>
    <cellStyle name="Currency 5 2 2 6 3 2" xfId="12107" xr:uid="{00000000-0005-0000-0000-0000042E0000}"/>
    <cellStyle name="Currency 5 2 2 6 3 2 2" xfId="12108" xr:uid="{00000000-0005-0000-0000-0000052E0000}"/>
    <cellStyle name="Currency 5 2 2 6 3 3" xfId="12109" xr:uid="{00000000-0005-0000-0000-0000062E0000}"/>
    <cellStyle name="Currency 5 2 2 6 4" xfId="12110" xr:uid="{00000000-0005-0000-0000-0000072E0000}"/>
    <cellStyle name="Currency 5 2 2 6 4 2" xfId="12111" xr:uid="{00000000-0005-0000-0000-0000082E0000}"/>
    <cellStyle name="Currency 5 2 2 6 5" xfId="12112" xr:uid="{00000000-0005-0000-0000-0000092E0000}"/>
    <cellStyle name="Currency 5 2 2 6 5 2" xfId="12113" xr:uid="{00000000-0005-0000-0000-00000A2E0000}"/>
    <cellStyle name="Currency 5 2 2 6 6" xfId="12114" xr:uid="{00000000-0005-0000-0000-00000B2E0000}"/>
    <cellStyle name="Currency 5 2 2 7" xfId="12115" xr:uid="{00000000-0005-0000-0000-00000C2E0000}"/>
    <cellStyle name="Currency 5 2 2 7 2" xfId="12116" xr:uid="{00000000-0005-0000-0000-00000D2E0000}"/>
    <cellStyle name="Currency 5 2 2 7 2 2" xfId="12117" xr:uid="{00000000-0005-0000-0000-00000E2E0000}"/>
    <cellStyle name="Currency 5 2 2 7 3" xfId="12118" xr:uid="{00000000-0005-0000-0000-00000F2E0000}"/>
    <cellStyle name="Currency 5 2 2 8" xfId="12119" xr:uid="{00000000-0005-0000-0000-0000102E0000}"/>
    <cellStyle name="Currency 5 2 2 8 2" xfId="12120" xr:uid="{00000000-0005-0000-0000-0000112E0000}"/>
    <cellStyle name="Currency 5 2 2 8 2 2" xfId="12121" xr:uid="{00000000-0005-0000-0000-0000122E0000}"/>
    <cellStyle name="Currency 5 2 2 8 3" xfId="12122" xr:uid="{00000000-0005-0000-0000-0000132E0000}"/>
    <cellStyle name="Currency 5 2 2 9" xfId="12123" xr:uid="{00000000-0005-0000-0000-0000142E0000}"/>
    <cellStyle name="Currency 5 2 2 9 2" xfId="12124" xr:uid="{00000000-0005-0000-0000-0000152E0000}"/>
    <cellStyle name="Currency 5 2 3" xfId="12125" xr:uid="{00000000-0005-0000-0000-0000162E0000}"/>
    <cellStyle name="Currency 5 2 3 10" xfId="12126" xr:uid="{00000000-0005-0000-0000-0000172E0000}"/>
    <cellStyle name="Currency 5 2 3 2" xfId="12127" xr:uid="{00000000-0005-0000-0000-0000182E0000}"/>
    <cellStyle name="Currency 5 2 3 2 2" xfId="12128" xr:uid="{00000000-0005-0000-0000-0000192E0000}"/>
    <cellStyle name="Currency 5 2 3 2 2 2" xfId="12129" xr:uid="{00000000-0005-0000-0000-00001A2E0000}"/>
    <cellStyle name="Currency 5 2 3 2 2 2 2" xfId="12130" xr:uid="{00000000-0005-0000-0000-00001B2E0000}"/>
    <cellStyle name="Currency 5 2 3 2 2 2 2 2" xfId="12131" xr:uid="{00000000-0005-0000-0000-00001C2E0000}"/>
    <cellStyle name="Currency 5 2 3 2 2 2 2 2 2" xfId="12132" xr:uid="{00000000-0005-0000-0000-00001D2E0000}"/>
    <cellStyle name="Currency 5 2 3 2 2 2 2 3" xfId="12133" xr:uid="{00000000-0005-0000-0000-00001E2E0000}"/>
    <cellStyle name="Currency 5 2 3 2 2 2 3" xfId="12134" xr:uid="{00000000-0005-0000-0000-00001F2E0000}"/>
    <cellStyle name="Currency 5 2 3 2 2 2 3 2" xfId="12135" xr:uid="{00000000-0005-0000-0000-0000202E0000}"/>
    <cellStyle name="Currency 5 2 3 2 2 2 3 2 2" xfId="12136" xr:uid="{00000000-0005-0000-0000-0000212E0000}"/>
    <cellStyle name="Currency 5 2 3 2 2 2 3 3" xfId="12137" xr:uid="{00000000-0005-0000-0000-0000222E0000}"/>
    <cellStyle name="Currency 5 2 3 2 2 2 4" xfId="12138" xr:uid="{00000000-0005-0000-0000-0000232E0000}"/>
    <cellStyle name="Currency 5 2 3 2 2 2 4 2" xfId="12139" xr:uid="{00000000-0005-0000-0000-0000242E0000}"/>
    <cellStyle name="Currency 5 2 3 2 2 2 5" xfId="12140" xr:uid="{00000000-0005-0000-0000-0000252E0000}"/>
    <cellStyle name="Currency 5 2 3 2 2 2 5 2" xfId="12141" xr:uid="{00000000-0005-0000-0000-0000262E0000}"/>
    <cellStyle name="Currency 5 2 3 2 2 2 6" xfId="12142" xr:uid="{00000000-0005-0000-0000-0000272E0000}"/>
    <cellStyle name="Currency 5 2 3 2 2 3" xfId="12143" xr:uid="{00000000-0005-0000-0000-0000282E0000}"/>
    <cellStyle name="Currency 5 2 3 2 2 3 2" xfId="12144" xr:uid="{00000000-0005-0000-0000-0000292E0000}"/>
    <cellStyle name="Currency 5 2 3 2 2 3 2 2" xfId="12145" xr:uid="{00000000-0005-0000-0000-00002A2E0000}"/>
    <cellStyle name="Currency 5 2 3 2 2 3 3" xfId="12146" xr:uid="{00000000-0005-0000-0000-00002B2E0000}"/>
    <cellStyle name="Currency 5 2 3 2 2 4" xfId="12147" xr:uid="{00000000-0005-0000-0000-00002C2E0000}"/>
    <cellStyle name="Currency 5 2 3 2 2 4 2" xfId="12148" xr:uid="{00000000-0005-0000-0000-00002D2E0000}"/>
    <cellStyle name="Currency 5 2 3 2 2 4 2 2" xfId="12149" xr:uid="{00000000-0005-0000-0000-00002E2E0000}"/>
    <cellStyle name="Currency 5 2 3 2 2 4 3" xfId="12150" xr:uid="{00000000-0005-0000-0000-00002F2E0000}"/>
    <cellStyle name="Currency 5 2 3 2 2 5" xfId="12151" xr:uid="{00000000-0005-0000-0000-0000302E0000}"/>
    <cellStyle name="Currency 5 2 3 2 2 5 2" xfId="12152" xr:uid="{00000000-0005-0000-0000-0000312E0000}"/>
    <cellStyle name="Currency 5 2 3 2 2 6" xfId="12153" xr:uid="{00000000-0005-0000-0000-0000322E0000}"/>
    <cellStyle name="Currency 5 2 3 2 2 6 2" xfId="12154" xr:uid="{00000000-0005-0000-0000-0000332E0000}"/>
    <cellStyle name="Currency 5 2 3 2 2 7" xfId="12155" xr:uid="{00000000-0005-0000-0000-0000342E0000}"/>
    <cellStyle name="Currency 5 2 3 2 3" xfId="12156" xr:uid="{00000000-0005-0000-0000-0000352E0000}"/>
    <cellStyle name="Currency 5 2 3 2 3 2" xfId="12157" xr:uid="{00000000-0005-0000-0000-0000362E0000}"/>
    <cellStyle name="Currency 5 2 3 2 3 2 2" xfId="12158" xr:uid="{00000000-0005-0000-0000-0000372E0000}"/>
    <cellStyle name="Currency 5 2 3 2 3 2 2 2" xfId="12159" xr:uid="{00000000-0005-0000-0000-0000382E0000}"/>
    <cellStyle name="Currency 5 2 3 2 3 2 3" xfId="12160" xr:uid="{00000000-0005-0000-0000-0000392E0000}"/>
    <cellStyle name="Currency 5 2 3 2 3 3" xfId="12161" xr:uid="{00000000-0005-0000-0000-00003A2E0000}"/>
    <cellStyle name="Currency 5 2 3 2 3 3 2" xfId="12162" xr:uid="{00000000-0005-0000-0000-00003B2E0000}"/>
    <cellStyle name="Currency 5 2 3 2 3 3 2 2" xfId="12163" xr:uid="{00000000-0005-0000-0000-00003C2E0000}"/>
    <cellStyle name="Currency 5 2 3 2 3 3 3" xfId="12164" xr:uid="{00000000-0005-0000-0000-00003D2E0000}"/>
    <cellStyle name="Currency 5 2 3 2 3 4" xfId="12165" xr:uid="{00000000-0005-0000-0000-00003E2E0000}"/>
    <cellStyle name="Currency 5 2 3 2 3 4 2" xfId="12166" xr:uid="{00000000-0005-0000-0000-00003F2E0000}"/>
    <cellStyle name="Currency 5 2 3 2 3 5" xfId="12167" xr:uid="{00000000-0005-0000-0000-0000402E0000}"/>
    <cellStyle name="Currency 5 2 3 2 3 5 2" xfId="12168" xr:uid="{00000000-0005-0000-0000-0000412E0000}"/>
    <cellStyle name="Currency 5 2 3 2 3 6" xfId="12169" xr:uid="{00000000-0005-0000-0000-0000422E0000}"/>
    <cellStyle name="Currency 5 2 3 2 4" xfId="12170" xr:uid="{00000000-0005-0000-0000-0000432E0000}"/>
    <cellStyle name="Currency 5 2 3 2 4 2" xfId="12171" xr:uid="{00000000-0005-0000-0000-0000442E0000}"/>
    <cellStyle name="Currency 5 2 3 2 4 2 2" xfId="12172" xr:uid="{00000000-0005-0000-0000-0000452E0000}"/>
    <cellStyle name="Currency 5 2 3 2 4 3" xfId="12173" xr:uid="{00000000-0005-0000-0000-0000462E0000}"/>
    <cellStyle name="Currency 5 2 3 2 5" xfId="12174" xr:uid="{00000000-0005-0000-0000-0000472E0000}"/>
    <cellStyle name="Currency 5 2 3 2 5 2" xfId="12175" xr:uid="{00000000-0005-0000-0000-0000482E0000}"/>
    <cellStyle name="Currency 5 2 3 2 5 2 2" xfId="12176" xr:uid="{00000000-0005-0000-0000-0000492E0000}"/>
    <cellStyle name="Currency 5 2 3 2 5 3" xfId="12177" xr:uid="{00000000-0005-0000-0000-00004A2E0000}"/>
    <cellStyle name="Currency 5 2 3 2 6" xfId="12178" xr:uid="{00000000-0005-0000-0000-00004B2E0000}"/>
    <cellStyle name="Currency 5 2 3 2 6 2" xfId="12179" xr:uid="{00000000-0005-0000-0000-00004C2E0000}"/>
    <cellStyle name="Currency 5 2 3 2 7" xfId="12180" xr:uid="{00000000-0005-0000-0000-00004D2E0000}"/>
    <cellStyle name="Currency 5 2 3 2 7 2" xfId="12181" xr:uid="{00000000-0005-0000-0000-00004E2E0000}"/>
    <cellStyle name="Currency 5 2 3 2 8" xfId="12182" xr:uid="{00000000-0005-0000-0000-00004F2E0000}"/>
    <cellStyle name="Currency 5 2 3 3" xfId="12183" xr:uid="{00000000-0005-0000-0000-0000502E0000}"/>
    <cellStyle name="Currency 5 2 3 3 2" xfId="12184" xr:uid="{00000000-0005-0000-0000-0000512E0000}"/>
    <cellStyle name="Currency 5 2 3 3 2 2" xfId="12185" xr:uid="{00000000-0005-0000-0000-0000522E0000}"/>
    <cellStyle name="Currency 5 2 3 3 2 2 2" xfId="12186" xr:uid="{00000000-0005-0000-0000-0000532E0000}"/>
    <cellStyle name="Currency 5 2 3 3 2 2 2 2" xfId="12187" xr:uid="{00000000-0005-0000-0000-0000542E0000}"/>
    <cellStyle name="Currency 5 2 3 3 2 2 3" xfId="12188" xr:uid="{00000000-0005-0000-0000-0000552E0000}"/>
    <cellStyle name="Currency 5 2 3 3 2 3" xfId="12189" xr:uid="{00000000-0005-0000-0000-0000562E0000}"/>
    <cellStyle name="Currency 5 2 3 3 2 3 2" xfId="12190" xr:uid="{00000000-0005-0000-0000-0000572E0000}"/>
    <cellStyle name="Currency 5 2 3 3 2 3 2 2" xfId="12191" xr:uid="{00000000-0005-0000-0000-0000582E0000}"/>
    <cellStyle name="Currency 5 2 3 3 2 3 3" xfId="12192" xr:uid="{00000000-0005-0000-0000-0000592E0000}"/>
    <cellStyle name="Currency 5 2 3 3 2 4" xfId="12193" xr:uid="{00000000-0005-0000-0000-00005A2E0000}"/>
    <cellStyle name="Currency 5 2 3 3 2 4 2" xfId="12194" xr:uid="{00000000-0005-0000-0000-00005B2E0000}"/>
    <cellStyle name="Currency 5 2 3 3 2 5" xfId="12195" xr:uid="{00000000-0005-0000-0000-00005C2E0000}"/>
    <cellStyle name="Currency 5 2 3 3 2 5 2" xfId="12196" xr:uid="{00000000-0005-0000-0000-00005D2E0000}"/>
    <cellStyle name="Currency 5 2 3 3 2 6" xfId="12197" xr:uid="{00000000-0005-0000-0000-00005E2E0000}"/>
    <cellStyle name="Currency 5 2 3 3 3" xfId="12198" xr:uid="{00000000-0005-0000-0000-00005F2E0000}"/>
    <cellStyle name="Currency 5 2 3 3 3 2" xfId="12199" xr:uid="{00000000-0005-0000-0000-0000602E0000}"/>
    <cellStyle name="Currency 5 2 3 3 3 2 2" xfId="12200" xr:uid="{00000000-0005-0000-0000-0000612E0000}"/>
    <cellStyle name="Currency 5 2 3 3 3 3" xfId="12201" xr:uid="{00000000-0005-0000-0000-0000622E0000}"/>
    <cellStyle name="Currency 5 2 3 3 4" xfId="12202" xr:uid="{00000000-0005-0000-0000-0000632E0000}"/>
    <cellStyle name="Currency 5 2 3 3 4 2" xfId="12203" xr:uid="{00000000-0005-0000-0000-0000642E0000}"/>
    <cellStyle name="Currency 5 2 3 3 4 2 2" xfId="12204" xr:uid="{00000000-0005-0000-0000-0000652E0000}"/>
    <cellStyle name="Currency 5 2 3 3 4 3" xfId="12205" xr:uid="{00000000-0005-0000-0000-0000662E0000}"/>
    <cellStyle name="Currency 5 2 3 3 5" xfId="12206" xr:uid="{00000000-0005-0000-0000-0000672E0000}"/>
    <cellStyle name="Currency 5 2 3 3 5 2" xfId="12207" xr:uid="{00000000-0005-0000-0000-0000682E0000}"/>
    <cellStyle name="Currency 5 2 3 3 6" xfId="12208" xr:uid="{00000000-0005-0000-0000-0000692E0000}"/>
    <cellStyle name="Currency 5 2 3 3 6 2" xfId="12209" xr:uid="{00000000-0005-0000-0000-00006A2E0000}"/>
    <cellStyle name="Currency 5 2 3 3 7" xfId="12210" xr:uid="{00000000-0005-0000-0000-00006B2E0000}"/>
    <cellStyle name="Currency 5 2 3 4" xfId="12211" xr:uid="{00000000-0005-0000-0000-00006C2E0000}"/>
    <cellStyle name="Currency 5 2 3 4 2" xfId="12212" xr:uid="{00000000-0005-0000-0000-00006D2E0000}"/>
    <cellStyle name="Currency 5 2 3 4 2 2" xfId="12213" xr:uid="{00000000-0005-0000-0000-00006E2E0000}"/>
    <cellStyle name="Currency 5 2 3 4 2 2 2" xfId="12214" xr:uid="{00000000-0005-0000-0000-00006F2E0000}"/>
    <cellStyle name="Currency 5 2 3 4 2 2 2 2" xfId="12215" xr:uid="{00000000-0005-0000-0000-0000702E0000}"/>
    <cellStyle name="Currency 5 2 3 4 2 2 3" xfId="12216" xr:uid="{00000000-0005-0000-0000-0000712E0000}"/>
    <cellStyle name="Currency 5 2 3 4 2 3" xfId="12217" xr:uid="{00000000-0005-0000-0000-0000722E0000}"/>
    <cellStyle name="Currency 5 2 3 4 2 3 2" xfId="12218" xr:uid="{00000000-0005-0000-0000-0000732E0000}"/>
    <cellStyle name="Currency 5 2 3 4 2 3 2 2" xfId="12219" xr:uid="{00000000-0005-0000-0000-0000742E0000}"/>
    <cellStyle name="Currency 5 2 3 4 2 3 3" xfId="12220" xr:uid="{00000000-0005-0000-0000-0000752E0000}"/>
    <cellStyle name="Currency 5 2 3 4 2 4" xfId="12221" xr:uid="{00000000-0005-0000-0000-0000762E0000}"/>
    <cellStyle name="Currency 5 2 3 4 2 4 2" xfId="12222" xr:uid="{00000000-0005-0000-0000-0000772E0000}"/>
    <cellStyle name="Currency 5 2 3 4 2 5" xfId="12223" xr:uid="{00000000-0005-0000-0000-0000782E0000}"/>
    <cellStyle name="Currency 5 2 3 4 2 5 2" xfId="12224" xr:uid="{00000000-0005-0000-0000-0000792E0000}"/>
    <cellStyle name="Currency 5 2 3 4 2 6" xfId="12225" xr:uid="{00000000-0005-0000-0000-00007A2E0000}"/>
    <cellStyle name="Currency 5 2 3 4 3" xfId="12226" xr:uid="{00000000-0005-0000-0000-00007B2E0000}"/>
    <cellStyle name="Currency 5 2 3 4 3 2" xfId="12227" xr:uid="{00000000-0005-0000-0000-00007C2E0000}"/>
    <cellStyle name="Currency 5 2 3 4 3 2 2" xfId="12228" xr:uid="{00000000-0005-0000-0000-00007D2E0000}"/>
    <cellStyle name="Currency 5 2 3 4 3 3" xfId="12229" xr:uid="{00000000-0005-0000-0000-00007E2E0000}"/>
    <cellStyle name="Currency 5 2 3 4 4" xfId="12230" xr:uid="{00000000-0005-0000-0000-00007F2E0000}"/>
    <cellStyle name="Currency 5 2 3 4 4 2" xfId="12231" xr:uid="{00000000-0005-0000-0000-0000802E0000}"/>
    <cellStyle name="Currency 5 2 3 4 4 2 2" xfId="12232" xr:uid="{00000000-0005-0000-0000-0000812E0000}"/>
    <cellStyle name="Currency 5 2 3 4 4 3" xfId="12233" xr:uid="{00000000-0005-0000-0000-0000822E0000}"/>
    <cellStyle name="Currency 5 2 3 4 5" xfId="12234" xr:uid="{00000000-0005-0000-0000-0000832E0000}"/>
    <cellStyle name="Currency 5 2 3 4 5 2" xfId="12235" xr:uid="{00000000-0005-0000-0000-0000842E0000}"/>
    <cellStyle name="Currency 5 2 3 4 6" xfId="12236" xr:uid="{00000000-0005-0000-0000-0000852E0000}"/>
    <cellStyle name="Currency 5 2 3 4 6 2" xfId="12237" xr:uid="{00000000-0005-0000-0000-0000862E0000}"/>
    <cellStyle name="Currency 5 2 3 4 7" xfId="12238" xr:uid="{00000000-0005-0000-0000-0000872E0000}"/>
    <cellStyle name="Currency 5 2 3 5" xfId="12239" xr:uid="{00000000-0005-0000-0000-0000882E0000}"/>
    <cellStyle name="Currency 5 2 3 5 2" xfId="12240" xr:uid="{00000000-0005-0000-0000-0000892E0000}"/>
    <cellStyle name="Currency 5 2 3 5 2 2" xfId="12241" xr:uid="{00000000-0005-0000-0000-00008A2E0000}"/>
    <cellStyle name="Currency 5 2 3 5 2 2 2" xfId="12242" xr:uid="{00000000-0005-0000-0000-00008B2E0000}"/>
    <cellStyle name="Currency 5 2 3 5 2 3" xfId="12243" xr:uid="{00000000-0005-0000-0000-00008C2E0000}"/>
    <cellStyle name="Currency 5 2 3 5 3" xfId="12244" xr:uid="{00000000-0005-0000-0000-00008D2E0000}"/>
    <cellStyle name="Currency 5 2 3 5 3 2" xfId="12245" xr:uid="{00000000-0005-0000-0000-00008E2E0000}"/>
    <cellStyle name="Currency 5 2 3 5 3 2 2" xfId="12246" xr:uid="{00000000-0005-0000-0000-00008F2E0000}"/>
    <cellStyle name="Currency 5 2 3 5 3 3" xfId="12247" xr:uid="{00000000-0005-0000-0000-0000902E0000}"/>
    <cellStyle name="Currency 5 2 3 5 4" xfId="12248" xr:uid="{00000000-0005-0000-0000-0000912E0000}"/>
    <cellStyle name="Currency 5 2 3 5 4 2" xfId="12249" xr:uid="{00000000-0005-0000-0000-0000922E0000}"/>
    <cellStyle name="Currency 5 2 3 5 5" xfId="12250" xr:uid="{00000000-0005-0000-0000-0000932E0000}"/>
    <cellStyle name="Currency 5 2 3 5 5 2" xfId="12251" xr:uid="{00000000-0005-0000-0000-0000942E0000}"/>
    <cellStyle name="Currency 5 2 3 5 6" xfId="12252" xr:uid="{00000000-0005-0000-0000-0000952E0000}"/>
    <cellStyle name="Currency 5 2 3 6" xfId="12253" xr:uid="{00000000-0005-0000-0000-0000962E0000}"/>
    <cellStyle name="Currency 5 2 3 6 2" xfId="12254" xr:uid="{00000000-0005-0000-0000-0000972E0000}"/>
    <cellStyle name="Currency 5 2 3 6 2 2" xfId="12255" xr:uid="{00000000-0005-0000-0000-0000982E0000}"/>
    <cellStyle name="Currency 5 2 3 6 3" xfId="12256" xr:uid="{00000000-0005-0000-0000-0000992E0000}"/>
    <cellStyle name="Currency 5 2 3 7" xfId="12257" xr:uid="{00000000-0005-0000-0000-00009A2E0000}"/>
    <cellStyle name="Currency 5 2 3 7 2" xfId="12258" xr:uid="{00000000-0005-0000-0000-00009B2E0000}"/>
    <cellStyle name="Currency 5 2 3 7 2 2" xfId="12259" xr:uid="{00000000-0005-0000-0000-00009C2E0000}"/>
    <cellStyle name="Currency 5 2 3 7 3" xfId="12260" xr:uid="{00000000-0005-0000-0000-00009D2E0000}"/>
    <cellStyle name="Currency 5 2 3 8" xfId="12261" xr:uid="{00000000-0005-0000-0000-00009E2E0000}"/>
    <cellStyle name="Currency 5 2 3 8 2" xfId="12262" xr:uid="{00000000-0005-0000-0000-00009F2E0000}"/>
    <cellStyle name="Currency 5 2 3 9" xfId="12263" xr:uid="{00000000-0005-0000-0000-0000A02E0000}"/>
    <cellStyle name="Currency 5 2 3 9 2" xfId="12264" xr:uid="{00000000-0005-0000-0000-0000A12E0000}"/>
    <cellStyle name="Currency 5 2 4" xfId="12265" xr:uid="{00000000-0005-0000-0000-0000A22E0000}"/>
    <cellStyle name="Currency 5 2 4 2" xfId="12266" xr:uid="{00000000-0005-0000-0000-0000A32E0000}"/>
    <cellStyle name="Currency 5 2 4 2 2" xfId="12267" xr:uid="{00000000-0005-0000-0000-0000A42E0000}"/>
    <cellStyle name="Currency 5 2 4 2 2 2" xfId="12268" xr:uid="{00000000-0005-0000-0000-0000A52E0000}"/>
    <cellStyle name="Currency 5 2 4 2 2 2 2" xfId="12269" xr:uid="{00000000-0005-0000-0000-0000A62E0000}"/>
    <cellStyle name="Currency 5 2 4 2 2 2 2 2" xfId="12270" xr:uid="{00000000-0005-0000-0000-0000A72E0000}"/>
    <cellStyle name="Currency 5 2 4 2 2 2 3" xfId="12271" xr:uid="{00000000-0005-0000-0000-0000A82E0000}"/>
    <cellStyle name="Currency 5 2 4 2 2 3" xfId="12272" xr:uid="{00000000-0005-0000-0000-0000A92E0000}"/>
    <cellStyle name="Currency 5 2 4 2 2 3 2" xfId="12273" xr:uid="{00000000-0005-0000-0000-0000AA2E0000}"/>
    <cellStyle name="Currency 5 2 4 2 2 3 2 2" xfId="12274" xr:uid="{00000000-0005-0000-0000-0000AB2E0000}"/>
    <cellStyle name="Currency 5 2 4 2 2 3 3" xfId="12275" xr:uid="{00000000-0005-0000-0000-0000AC2E0000}"/>
    <cellStyle name="Currency 5 2 4 2 2 4" xfId="12276" xr:uid="{00000000-0005-0000-0000-0000AD2E0000}"/>
    <cellStyle name="Currency 5 2 4 2 2 4 2" xfId="12277" xr:uid="{00000000-0005-0000-0000-0000AE2E0000}"/>
    <cellStyle name="Currency 5 2 4 2 2 5" xfId="12278" xr:uid="{00000000-0005-0000-0000-0000AF2E0000}"/>
    <cellStyle name="Currency 5 2 4 2 2 5 2" xfId="12279" xr:uid="{00000000-0005-0000-0000-0000B02E0000}"/>
    <cellStyle name="Currency 5 2 4 2 2 6" xfId="12280" xr:uid="{00000000-0005-0000-0000-0000B12E0000}"/>
    <cellStyle name="Currency 5 2 4 2 3" xfId="12281" xr:uid="{00000000-0005-0000-0000-0000B22E0000}"/>
    <cellStyle name="Currency 5 2 4 2 3 2" xfId="12282" xr:uid="{00000000-0005-0000-0000-0000B32E0000}"/>
    <cellStyle name="Currency 5 2 4 2 3 2 2" xfId="12283" xr:uid="{00000000-0005-0000-0000-0000B42E0000}"/>
    <cellStyle name="Currency 5 2 4 2 3 3" xfId="12284" xr:uid="{00000000-0005-0000-0000-0000B52E0000}"/>
    <cellStyle name="Currency 5 2 4 2 4" xfId="12285" xr:uid="{00000000-0005-0000-0000-0000B62E0000}"/>
    <cellStyle name="Currency 5 2 4 2 4 2" xfId="12286" xr:uid="{00000000-0005-0000-0000-0000B72E0000}"/>
    <cellStyle name="Currency 5 2 4 2 4 2 2" xfId="12287" xr:uid="{00000000-0005-0000-0000-0000B82E0000}"/>
    <cellStyle name="Currency 5 2 4 2 4 3" xfId="12288" xr:uid="{00000000-0005-0000-0000-0000B92E0000}"/>
    <cellStyle name="Currency 5 2 4 2 5" xfId="12289" xr:uid="{00000000-0005-0000-0000-0000BA2E0000}"/>
    <cellStyle name="Currency 5 2 4 2 5 2" xfId="12290" xr:uid="{00000000-0005-0000-0000-0000BB2E0000}"/>
    <cellStyle name="Currency 5 2 4 2 6" xfId="12291" xr:uid="{00000000-0005-0000-0000-0000BC2E0000}"/>
    <cellStyle name="Currency 5 2 4 2 6 2" xfId="12292" xr:uid="{00000000-0005-0000-0000-0000BD2E0000}"/>
    <cellStyle name="Currency 5 2 4 2 7" xfId="12293" xr:uid="{00000000-0005-0000-0000-0000BE2E0000}"/>
    <cellStyle name="Currency 5 2 4 3" xfId="12294" xr:uid="{00000000-0005-0000-0000-0000BF2E0000}"/>
    <cellStyle name="Currency 5 2 4 3 2" xfId="12295" xr:uid="{00000000-0005-0000-0000-0000C02E0000}"/>
    <cellStyle name="Currency 5 2 4 3 2 2" xfId="12296" xr:uid="{00000000-0005-0000-0000-0000C12E0000}"/>
    <cellStyle name="Currency 5 2 4 3 2 2 2" xfId="12297" xr:uid="{00000000-0005-0000-0000-0000C22E0000}"/>
    <cellStyle name="Currency 5 2 4 3 2 3" xfId="12298" xr:uid="{00000000-0005-0000-0000-0000C32E0000}"/>
    <cellStyle name="Currency 5 2 4 3 3" xfId="12299" xr:uid="{00000000-0005-0000-0000-0000C42E0000}"/>
    <cellStyle name="Currency 5 2 4 3 3 2" xfId="12300" xr:uid="{00000000-0005-0000-0000-0000C52E0000}"/>
    <cellStyle name="Currency 5 2 4 3 3 2 2" xfId="12301" xr:uid="{00000000-0005-0000-0000-0000C62E0000}"/>
    <cellStyle name="Currency 5 2 4 3 3 3" xfId="12302" xr:uid="{00000000-0005-0000-0000-0000C72E0000}"/>
    <cellStyle name="Currency 5 2 4 3 4" xfId="12303" xr:uid="{00000000-0005-0000-0000-0000C82E0000}"/>
    <cellStyle name="Currency 5 2 4 3 4 2" xfId="12304" xr:uid="{00000000-0005-0000-0000-0000C92E0000}"/>
    <cellStyle name="Currency 5 2 4 3 5" xfId="12305" xr:uid="{00000000-0005-0000-0000-0000CA2E0000}"/>
    <cellStyle name="Currency 5 2 4 3 5 2" xfId="12306" xr:uid="{00000000-0005-0000-0000-0000CB2E0000}"/>
    <cellStyle name="Currency 5 2 4 3 6" xfId="12307" xr:uid="{00000000-0005-0000-0000-0000CC2E0000}"/>
    <cellStyle name="Currency 5 2 4 4" xfId="12308" xr:uid="{00000000-0005-0000-0000-0000CD2E0000}"/>
    <cellStyle name="Currency 5 2 4 4 2" xfId="12309" xr:uid="{00000000-0005-0000-0000-0000CE2E0000}"/>
    <cellStyle name="Currency 5 2 4 4 2 2" xfId="12310" xr:uid="{00000000-0005-0000-0000-0000CF2E0000}"/>
    <cellStyle name="Currency 5 2 4 4 3" xfId="12311" xr:uid="{00000000-0005-0000-0000-0000D02E0000}"/>
    <cellStyle name="Currency 5 2 4 5" xfId="12312" xr:uid="{00000000-0005-0000-0000-0000D12E0000}"/>
    <cellStyle name="Currency 5 2 4 5 2" xfId="12313" xr:uid="{00000000-0005-0000-0000-0000D22E0000}"/>
    <cellStyle name="Currency 5 2 4 5 2 2" xfId="12314" xr:uid="{00000000-0005-0000-0000-0000D32E0000}"/>
    <cellStyle name="Currency 5 2 4 5 3" xfId="12315" xr:uid="{00000000-0005-0000-0000-0000D42E0000}"/>
    <cellStyle name="Currency 5 2 4 6" xfId="12316" xr:uid="{00000000-0005-0000-0000-0000D52E0000}"/>
    <cellStyle name="Currency 5 2 4 6 2" xfId="12317" xr:uid="{00000000-0005-0000-0000-0000D62E0000}"/>
    <cellStyle name="Currency 5 2 4 7" xfId="12318" xr:uid="{00000000-0005-0000-0000-0000D72E0000}"/>
    <cellStyle name="Currency 5 2 4 7 2" xfId="12319" xr:uid="{00000000-0005-0000-0000-0000D82E0000}"/>
    <cellStyle name="Currency 5 2 4 8" xfId="12320" xr:uid="{00000000-0005-0000-0000-0000D92E0000}"/>
    <cellStyle name="Currency 5 2 5" xfId="12321" xr:uid="{00000000-0005-0000-0000-0000DA2E0000}"/>
    <cellStyle name="Currency 5 2 5 2" xfId="12322" xr:uid="{00000000-0005-0000-0000-0000DB2E0000}"/>
    <cellStyle name="Currency 5 2 5 2 2" xfId="12323" xr:uid="{00000000-0005-0000-0000-0000DC2E0000}"/>
    <cellStyle name="Currency 5 2 5 2 2 2" xfId="12324" xr:uid="{00000000-0005-0000-0000-0000DD2E0000}"/>
    <cellStyle name="Currency 5 2 5 2 2 2 2" xfId="12325" xr:uid="{00000000-0005-0000-0000-0000DE2E0000}"/>
    <cellStyle name="Currency 5 2 5 2 2 3" xfId="12326" xr:uid="{00000000-0005-0000-0000-0000DF2E0000}"/>
    <cellStyle name="Currency 5 2 5 2 3" xfId="12327" xr:uid="{00000000-0005-0000-0000-0000E02E0000}"/>
    <cellStyle name="Currency 5 2 5 2 3 2" xfId="12328" xr:uid="{00000000-0005-0000-0000-0000E12E0000}"/>
    <cellStyle name="Currency 5 2 5 2 3 2 2" xfId="12329" xr:uid="{00000000-0005-0000-0000-0000E22E0000}"/>
    <cellStyle name="Currency 5 2 5 2 3 3" xfId="12330" xr:uid="{00000000-0005-0000-0000-0000E32E0000}"/>
    <cellStyle name="Currency 5 2 5 2 4" xfId="12331" xr:uid="{00000000-0005-0000-0000-0000E42E0000}"/>
    <cellStyle name="Currency 5 2 5 2 4 2" xfId="12332" xr:uid="{00000000-0005-0000-0000-0000E52E0000}"/>
    <cellStyle name="Currency 5 2 5 2 5" xfId="12333" xr:uid="{00000000-0005-0000-0000-0000E62E0000}"/>
    <cellStyle name="Currency 5 2 5 2 5 2" xfId="12334" xr:uid="{00000000-0005-0000-0000-0000E72E0000}"/>
    <cellStyle name="Currency 5 2 5 2 6" xfId="12335" xr:uid="{00000000-0005-0000-0000-0000E82E0000}"/>
    <cellStyle name="Currency 5 2 5 3" xfId="12336" xr:uid="{00000000-0005-0000-0000-0000E92E0000}"/>
    <cellStyle name="Currency 5 2 5 3 2" xfId="12337" xr:uid="{00000000-0005-0000-0000-0000EA2E0000}"/>
    <cellStyle name="Currency 5 2 5 3 2 2" xfId="12338" xr:uid="{00000000-0005-0000-0000-0000EB2E0000}"/>
    <cellStyle name="Currency 5 2 5 3 3" xfId="12339" xr:uid="{00000000-0005-0000-0000-0000EC2E0000}"/>
    <cellStyle name="Currency 5 2 5 4" xfId="12340" xr:uid="{00000000-0005-0000-0000-0000ED2E0000}"/>
    <cellStyle name="Currency 5 2 5 4 2" xfId="12341" xr:uid="{00000000-0005-0000-0000-0000EE2E0000}"/>
    <cellStyle name="Currency 5 2 5 4 2 2" xfId="12342" xr:uid="{00000000-0005-0000-0000-0000EF2E0000}"/>
    <cellStyle name="Currency 5 2 5 4 3" xfId="12343" xr:uid="{00000000-0005-0000-0000-0000F02E0000}"/>
    <cellStyle name="Currency 5 2 5 5" xfId="12344" xr:uid="{00000000-0005-0000-0000-0000F12E0000}"/>
    <cellStyle name="Currency 5 2 5 5 2" xfId="12345" xr:uid="{00000000-0005-0000-0000-0000F22E0000}"/>
    <cellStyle name="Currency 5 2 5 6" xfId="12346" xr:uid="{00000000-0005-0000-0000-0000F32E0000}"/>
    <cellStyle name="Currency 5 2 5 6 2" xfId="12347" xr:uid="{00000000-0005-0000-0000-0000F42E0000}"/>
    <cellStyle name="Currency 5 2 5 7" xfId="12348" xr:uid="{00000000-0005-0000-0000-0000F52E0000}"/>
    <cellStyle name="Currency 5 2 6" xfId="12349" xr:uid="{00000000-0005-0000-0000-0000F62E0000}"/>
    <cellStyle name="Currency 5 2 6 2" xfId="12350" xr:uid="{00000000-0005-0000-0000-0000F72E0000}"/>
    <cellStyle name="Currency 5 2 6 2 2" xfId="12351" xr:uid="{00000000-0005-0000-0000-0000F82E0000}"/>
    <cellStyle name="Currency 5 2 6 2 2 2" xfId="12352" xr:uid="{00000000-0005-0000-0000-0000F92E0000}"/>
    <cellStyle name="Currency 5 2 6 2 2 2 2" xfId="12353" xr:uid="{00000000-0005-0000-0000-0000FA2E0000}"/>
    <cellStyle name="Currency 5 2 6 2 2 3" xfId="12354" xr:uid="{00000000-0005-0000-0000-0000FB2E0000}"/>
    <cellStyle name="Currency 5 2 6 2 3" xfId="12355" xr:uid="{00000000-0005-0000-0000-0000FC2E0000}"/>
    <cellStyle name="Currency 5 2 6 2 3 2" xfId="12356" xr:uid="{00000000-0005-0000-0000-0000FD2E0000}"/>
    <cellStyle name="Currency 5 2 6 2 3 2 2" xfId="12357" xr:uid="{00000000-0005-0000-0000-0000FE2E0000}"/>
    <cellStyle name="Currency 5 2 6 2 3 3" xfId="12358" xr:uid="{00000000-0005-0000-0000-0000FF2E0000}"/>
    <cellStyle name="Currency 5 2 6 2 4" xfId="12359" xr:uid="{00000000-0005-0000-0000-0000002F0000}"/>
    <cellStyle name="Currency 5 2 6 2 4 2" xfId="12360" xr:uid="{00000000-0005-0000-0000-0000012F0000}"/>
    <cellStyle name="Currency 5 2 6 2 5" xfId="12361" xr:uid="{00000000-0005-0000-0000-0000022F0000}"/>
    <cellStyle name="Currency 5 2 6 2 5 2" xfId="12362" xr:uid="{00000000-0005-0000-0000-0000032F0000}"/>
    <cellStyle name="Currency 5 2 6 2 6" xfId="12363" xr:uid="{00000000-0005-0000-0000-0000042F0000}"/>
    <cellStyle name="Currency 5 2 6 3" xfId="12364" xr:uid="{00000000-0005-0000-0000-0000052F0000}"/>
    <cellStyle name="Currency 5 2 6 3 2" xfId="12365" xr:uid="{00000000-0005-0000-0000-0000062F0000}"/>
    <cellStyle name="Currency 5 2 6 3 2 2" xfId="12366" xr:uid="{00000000-0005-0000-0000-0000072F0000}"/>
    <cellStyle name="Currency 5 2 6 3 3" xfId="12367" xr:uid="{00000000-0005-0000-0000-0000082F0000}"/>
    <cellStyle name="Currency 5 2 6 4" xfId="12368" xr:uid="{00000000-0005-0000-0000-0000092F0000}"/>
    <cellStyle name="Currency 5 2 6 4 2" xfId="12369" xr:uid="{00000000-0005-0000-0000-00000A2F0000}"/>
    <cellStyle name="Currency 5 2 6 4 2 2" xfId="12370" xr:uid="{00000000-0005-0000-0000-00000B2F0000}"/>
    <cellStyle name="Currency 5 2 6 4 3" xfId="12371" xr:uid="{00000000-0005-0000-0000-00000C2F0000}"/>
    <cellStyle name="Currency 5 2 6 5" xfId="12372" xr:uid="{00000000-0005-0000-0000-00000D2F0000}"/>
    <cellStyle name="Currency 5 2 6 5 2" xfId="12373" xr:uid="{00000000-0005-0000-0000-00000E2F0000}"/>
    <cellStyle name="Currency 5 2 6 6" xfId="12374" xr:uid="{00000000-0005-0000-0000-00000F2F0000}"/>
    <cellStyle name="Currency 5 2 6 6 2" xfId="12375" xr:uid="{00000000-0005-0000-0000-0000102F0000}"/>
    <cellStyle name="Currency 5 2 6 7" xfId="12376" xr:uid="{00000000-0005-0000-0000-0000112F0000}"/>
    <cellStyle name="Currency 5 2 7" xfId="12377" xr:uid="{00000000-0005-0000-0000-0000122F0000}"/>
    <cellStyle name="Currency 5 2 7 2" xfId="12378" xr:uid="{00000000-0005-0000-0000-0000132F0000}"/>
    <cellStyle name="Currency 5 2 7 2 2" xfId="12379" xr:uid="{00000000-0005-0000-0000-0000142F0000}"/>
    <cellStyle name="Currency 5 2 7 2 2 2" xfId="12380" xr:uid="{00000000-0005-0000-0000-0000152F0000}"/>
    <cellStyle name="Currency 5 2 7 2 3" xfId="12381" xr:uid="{00000000-0005-0000-0000-0000162F0000}"/>
    <cellStyle name="Currency 5 2 7 3" xfId="12382" xr:uid="{00000000-0005-0000-0000-0000172F0000}"/>
    <cellStyle name="Currency 5 2 7 3 2" xfId="12383" xr:uid="{00000000-0005-0000-0000-0000182F0000}"/>
    <cellStyle name="Currency 5 2 7 3 2 2" xfId="12384" xr:uid="{00000000-0005-0000-0000-0000192F0000}"/>
    <cellStyle name="Currency 5 2 7 3 3" xfId="12385" xr:uid="{00000000-0005-0000-0000-00001A2F0000}"/>
    <cellStyle name="Currency 5 2 7 4" xfId="12386" xr:uid="{00000000-0005-0000-0000-00001B2F0000}"/>
    <cellStyle name="Currency 5 2 7 4 2" xfId="12387" xr:uid="{00000000-0005-0000-0000-00001C2F0000}"/>
    <cellStyle name="Currency 5 2 7 5" xfId="12388" xr:uid="{00000000-0005-0000-0000-00001D2F0000}"/>
    <cellStyle name="Currency 5 2 7 5 2" xfId="12389" xr:uid="{00000000-0005-0000-0000-00001E2F0000}"/>
    <cellStyle name="Currency 5 2 7 6" xfId="12390" xr:uid="{00000000-0005-0000-0000-00001F2F0000}"/>
    <cellStyle name="Currency 5 2 8" xfId="12391" xr:uid="{00000000-0005-0000-0000-0000202F0000}"/>
    <cellStyle name="Currency 5 2 8 2" xfId="12392" xr:uid="{00000000-0005-0000-0000-0000212F0000}"/>
    <cellStyle name="Currency 5 2 8 2 2" xfId="12393" xr:uid="{00000000-0005-0000-0000-0000222F0000}"/>
    <cellStyle name="Currency 5 2 8 3" xfId="12394" xr:uid="{00000000-0005-0000-0000-0000232F0000}"/>
    <cellStyle name="Currency 5 2 9" xfId="12395" xr:uid="{00000000-0005-0000-0000-0000242F0000}"/>
    <cellStyle name="Currency 5 2 9 2" xfId="12396" xr:uid="{00000000-0005-0000-0000-0000252F0000}"/>
    <cellStyle name="Currency 5 2 9 2 2" xfId="12397" xr:uid="{00000000-0005-0000-0000-0000262F0000}"/>
    <cellStyle name="Currency 5 2 9 3" xfId="12398" xr:uid="{00000000-0005-0000-0000-0000272F0000}"/>
    <cellStyle name="Currency 5 3" xfId="12399" xr:uid="{00000000-0005-0000-0000-0000282F0000}"/>
    <cellStyle name="Currency 5 3 10" xfId="12400" xr:uid="{00000000-0005-0000-0000-0000292F0000}"/>
    <cellStyle name="Currency 5 3 10 2" xfId="12401" xr:uid="{00000000-0005-0000-0000-00002A2F0000}"/>
    <cellStyle name="Currency 5 3 11" xfId="12402" xr:uid="{00000000-0005-0000-0000-00002B2F0000}"/>
    <cellStyle name="Currency 5 3 2" xfId="12403" xr:uid="{00000000-0005-0000-0000-00002C2F0000}"/>
    <cellStyle name="Currency 5 3 2 10" xfId="12404" xr:uid="{00000000-0005-0000-0000-00002D2F0000}"/>
    <cellStyle name="Currency 5 3 2 2" xfId="12405" xr:uid="{00000000-0005-0000-0000-00002E2F0000}"/>
    <cellStyle name="Currency 5 3 2 2 2" xfId="12406" xr:uid="{00000000-0005-0000-0000-00002F2F0000}"/>
    <cellStyle name="Currency 5 3 2 2 2 2" xfId="12407" xr:uid="{00000000-0005-0000-0000-0000302F0000}"/>
    <cellStyle name="Currency 5 3 2 2 2 2 2" xfId="12408" xr:uid="{00000000-0005-0000-0000-0000312F0000}"/>
    <cellStyle name="Currency 5 3 2 2 2 2 2 2" xfId="12409" xr:uid="{00000000-0005-0000-0000-0000322F0000}"/>
    <cellStyle name="Currency 5 3 2 2 2 2 2 2 2" xfId="12410" xr:uid="{00000000-0005-0000-0000-0000332F0000}"/>
    <cellStyle name="Currency 5 3 2 2 2 2 2 3" xfId="12411" xr:uid="{00000000-0005-0000-0000-0000342F0000}"/>
    <cellStyle name="Currency 5 3 2 2 2 2 3" xfId="12412" xr:uid="{00000000-0005-0000-0000-0000352F0000}"/>
    <cellStyle name="Currency 5 3 2 2 2 2 3 2" xfId="12413" xr:uid="{00000000-0005-0000-0000-0000362F0000}"/>
    <cellStyle name="Currency 5 3 2 2 2 2 3 2 2" xfId="12414" xr:uid="{00000000-0005-0000-0000-0000372F0000}"/>
    <cellStyle name="Currency 5 3 2 2 2 2 3 3" xfId="12415" xr:uid="{00000000-0005-0000-0000-0000382F0000}"/>
    <cellStyle name="Currency 5 3 2 2 2 2 4" xfId="12416" xr:uid="{00000000-0005-0000-0000-0000392F0000}"/>
    <cellStyle name="Currency 5 3 2 2 2 2 4 2" xfId="12417" xr:uid="{00000000-0005-0000-0000-00003A2F0000}"/>
    <cellStyle name="Currency 5 3 2 2 2 2 5" xfId="12418" xr:uid="{00000000-0005-0000-0000-00003B2F0000}"/>
    <cellStyle name="Currency 5 3 2 2 2 2 5 2" xfId="12419" xr:uid="{00000000-0005-0000-0000-00003C2F0000}"/>
    <cellStyle name="Currency 5 3 2 2 2 2 6" xfId="12420" xr:uid="{00000000-0005-0000-0000-00003D2F0000}"/>
    <cellStyle name="Currency 5 3 2 2 2 3" xfId="12421" xr:uid="{00000000-0005-0000-0000-00003E2F0000}"/>
    <cellStyle name="Currency 5 3 2 2 2 3 2" xfId="12422" xr:uid="{00000000-0005-0000-0000-00003F2F0000}"/>
    <cellStyle name="Currency 5 3 2 2 2 3 2 2" xfId="12423" xr:uid="{00000000-0005-0000-0000-0000402F0000}"/>
    <cellStyle name="Currency 5 3 2 2 2 3 3" xfId="12424" xr:uid="{00000000-0005-0000-0000-0000412F0000}"/>
    <cellStyle name="Currency 5 3 2 2 2 4" xfId="12425" xr:uid="{00000000-0005-0000-0000-0000422F0000}"/>
    <cellStyle name="Currency 5 3 2 2 2 4 2" xfId="12426" xr:uid="{00000000-0005-0000-0000-0000432F0000}"/>
    <cellStyle name="Currency 5 3 2 2 2 4 2 2" xfId="12427" xr:uid="{00000000-0005-0000-0000-0000442F0000}"/>
    <cellStyle name="Currency 5 3 2 2 2 4 3" xfId="12428" xr:uid="{00000000-0005-0000-0000-0000452F0000}"/>
    <cellStyle name="Currency 5 3 2 2 2 5" xfId="12429" xr:uid="{00000000-0005-0000-0000-0000462F0000}"/>
    <cellStyle name="Currency 5 3 2 2 2 5 2" xfId="12430" xr:uid="{00000000-0005-0000-0000-0000472F0000}"/>
    <cellStyle name="Currency 5 3 2 2 2 6" xfId="12431" xr:uid="{00000000-0005-0000-0000-0000482F0000}"/>
    <cellStyle name="Currency 5 3 2 2 2 6 2" xfId="12432" xr:uid="{00000000-0005-0000-0000-0000492F0000}"/>
    <cellStyle name="Currency 5 3 2 2 2 7" xfId="12433" xr:uid="{00000000-0005-0000-0000-00004A2F0000}"/>
    <cellStyle name="Currency 5 3 2 2 3" xfId="12434" xr:uid="{00000000-0005-0000-0000-00004B2F0000}"/>
    <cellStyle name="Currency 5 3 2 2 3 2" xfId="12435" xr:uid="{00000000-0005-0000-0000-00004C2F0000}"/>
    <cellStyle name="Currency 5 3 2 2 3 2 2" xfId="12436" xr:uid="{00000000-0005-0000-0000-00004D2F0000}"/>
    <cellStyle name="Currency 5 3 2 2 3 2 2 2" xfId="12437" xr:uid="{00000000-0005-0000-0000-00004E2F0000}"/>
    <cellStyle name="Currency 5 3 2 2 3 2 3" xfId="12438" xr:uid="{00000000-0005-0000-0000-00004F2F0000}"/>
    <cellStyle name="Currency 5 3 2 2 3 3" xfId="12439" xr:uid="{00000000-0005-0000-0000-0000502F0000}"/>
    <cellStyle name="Currency 5 3 2 2 3 3 2" xfId="12440" xr:uid="{00000000-0005-0000-0000-0000512F0000}"/>
    <cellStyle name="Currency 5 3 2 2 3 3 2 2" xfId="12441" xr:uid="{00000000-0005-0000-0000-0000522F0000}"/>
    <cellStyle name="Currency 5 3 2 2 3 3 3" xfId="12442" xr:uid="{00000000-0005-0000-0000-0000532F0000}"/>
    <cellStyle name="Currency 5 3 2 2 3 4" xfId="12443" xr:uid="{00000000-0005-0000-0000-0000542F0000}"/>
    <cellStyle name="Currency 5 3 2 2 3 4 2" xfId="12444" xr:uid="{00000000-0005-0000-0000-0000552F0000}"/>
    <cellStyle name="Currency 5 3 2 2 3 5" xfId="12445" xr:uid="{00000000-0005-0000-0000-0000562F0000}"/>
    <cellStyle name="Currency 5 3 2 2 3 5 2" xfId="12446" xr:uid="{00000000-0005-0000-0000-0000572F0000}"/>
    <cellStyle name="Currency 5 3 2 2 3 6" xfId="12447" xr:uid="{00000000-0005-0000-0000-0000582F0000}"/>
    <cellStyle name="Currency 5 3 2 2 4" xfId="12448" xr:uid="{00000000-0005-0000-0000-0000592F0000}"/>
    <cellStyle name="Currency 5 3 2 2 4 2" xfId="12449" xr:uid="{00000000-0005-0000-0000-00005A2F0000}"/>
    <cellStyle name="Currency 5 3 2 2 4 2 2" xfId="12450" xr:uid="{00000000-0005-0000-0000-00005B2F0000}"/>
    <cellStyle name="Currency 5 3 2 2 4 3" xfId="12451" xr:uid="{00000000-0005-0000-0000-00005C2F0000}"/>
    <cellStyle name="Currency 5 3 2 2 5" xfId="12452" xr:uid="{00000000-0005-0000-0000-00005D2F0000}"/>
    <cellStyle name="Currency 5 3 2 2 5 2" xfId="12453" xr:uid="{00000000-0005-0000-0000-00005E2F0000}"/>
    <cellStyle name="Currency 5 3 2 2 5 2 2" xfId="12454" xr:uid="{00000000-0005-0000-0000-00005F2F0000}"/>
    <cellStyle name="Currency 5 3 2 2 5 3" xfId="12455" xr:uid="{00000000-0005-0000-0000-0000602F0000}"/>
    <cellStyle name="Currency 5 3 2 2 6" xfId="12456" xr:uid="{00000000-0005-0000-0000-0000612F0000}"/>
    <cellStyle name="Currency 5 3 2 2 6 2" xfId="12457" xr:uid="{00000000-0005-0000-0000-0000622F0000}"/>
    <cellStyle name="Currency 5 3 2 2 7" xfId="12458" xr:uid="{00000000-0005-0000-0000-0000632F0000}"/>
    <cellStyle name="Currency 5 3 2 2 7 2" xfId="12459" xr:uid="{00000000-0005-0000-0000-0000642F0000}"/>
    <cellStyle name="Currency 5 3 2 2 8" xfId="12460" xr:uid="{00000000-0005-0000-0000-0000652F0000}"/>
    <cellStyle name="Currency 5 3 2 3" xfId="12461" xr:uid="{00000000-0005-0000-0000-0000662F0000}"/>
    <cellStyle name="Currency 5 3 2 3 2" xfId="12462" xr:uid="{00000000-0005-0000-0000-0000672F0000}"/>
    <cellStyle name="Currency 5 3 2 3 2 2" xfId="12463" xr:uid="{00000000-0005-0000-0000-0000682F0000}"/>
    <cellStyle name="Currency 5 3 2 3 2 2 2" xfId="12464" xr:uid="{00000000-0005-0000-0000-0000692F0000}"/>
    <cellStyle name="Currency 5 3 2 3 2 2 2 2" xfId="12465" xr:uid="{00000000-0005-0000-0000-00006A2F0000}"/>
    <cellStyle name="Currency 5 3 2 3 2 2 3" xfId="12466" xr:uid="{00000000-0005-0000-0000-00006B2F0000}"/>
    <cellStyle name="Currency 5 3 2 3 2 3" xfId="12467" xr:uid="{00000000-0005-0000-0000-00006C2F0000}"/>
    <cellStyle name="Currency 5 3 2 3 2 3 2" xfId="12468" xr:uid="{00000000-0005-0000-0000-00006D2F0000}"/>
    <cellStyle name="Currency 5 3 2 3 2 3 2 2" xfId="12469" xr:uid="{00000000-0005-0000-0000-00006E2F0000}"/>
    <cellStyle name="Currency 5 3 2 3 2 3 3" xfId="12470" xr:uid="{00000000-0005-0000-0000-00006F2F0000}"/>
    <cellStyle name="Currency 5 3 2 3 2 4" xfId="12471" xr:uid="{00000000-0005-0000-0000-0000702F0000}"/>
    <cellStyle name="Currency 5 3 2 3 2 4 2" xfId="12472" xr:uid="{00000000-0005-0000-0000-0000712F0000}"/>
    <cellStyle name="Currency 5 3 2 3 2 5" xfId="12473" xr:uid="{00000000-0005-0000-0000-0000722F0000}"/>
    <cellStyle name="Currency 5 3 2 3 2 5 2" xfId="12474" xr:uid="{00000000-0005-0000-0000-0000732F0000}"/>
    <cellStyle name="Currency 5 3 2 3 2 6" xfId="12475" xr:uid="{00000000-0005-0000-0000-0000742F0000}"/>
    <cellStyle name="Currency 5 3 2 3 3" xfId="12476" xr:uid="{00000000-0005-0000-0000-0000752F0000}"/>
    <cellStyle name="Currency 5 3 2 3 3 2" xfId="12477" xr:uid="{00000000-0005-0000-0000-0000762F0000}"/>
    <cellStyle name="Currency 5 3 2 3 3 2 2" xfId="12478" xr:uid="{00000000-0005-0000-0000-0000772F0000}"/>
    <cellStyle name="Currency 5 3 2 3 3 3" xfId="12479" xr:uid="{00000000-0005-0000-0000-0000782F0000}"/>
    <cellStyle name="Currency 5 3 2 3 4" xfId="12480" xr:uid="{00000000-0005-0000-0000-0000792F0000}"/>
    <cellStyle name="Currency 5 3 2 3 4 2" xfId="12481" xr:uid="{00000000-0005-0000-0000-00007A2F0000}"/>
    <cellStyle name="Currency 5 3 2 3 4 2 2" xfId="12482" xr:uid="{00000000-0005-0000-0000-00007B2F0000}"/>
    <cellStyle name="Currency 5 3 2 3 4 3" xfId="12483" xr:uid="{00000000-0005-0000-0000-00007C2F0000}"/>
    <cellStyle name="Currency 5 3 2 3 5" xfId="12484" xr:uid="{00000000-0005-0000-0000-00007D2F0000}"/>
    <cellStyle name="Currency 5 3 2 3 5 2" xfId="12485" xr:uid="{00000000-0005-0000-0000-00007E2F0000}"/>
    <cellStyle name="Currency 5 3 2 3 6" xfId="12486" xr:uid="{00000000-0005-0000-0000-00007F2F0000}"/>
    <cellStyle name="Currency 5 3 2 3 6 2" xfId="12487" xr:uid="{00000000-0005-0000-0000-0000802F0000}"/>
    <cellStyle name="Currency 5 3 2 3 7" xfId="12488" xr:uid="{00000000-0005-0000-0000-0000812F0000}"/>
    <cellStyle name="Currency 5 3 2 4" xfId="12489" xr:uid="{00000000-0005-0000-0000-0000822F0000}"/>
    <cellStyle name="Currency 5 3 2 4 2" xfId="12490" xr:uid="{00000000-0005-0000-0000-0000832F0000}"/>
    <cellStyle name="Currency 5 3 2 4 2 2" xfId="12491" xr:uid="{00000000-0005-0000-0000-0000842F0000}"/>
    <cellStyle name="Currency 5 3 2 4 2 2 2" xfId="12492" xr:uid="{00000000-0005-0000-0000-0000852F0000}"/>
    <cellStyle name="Currency 5 3 2 4 2 2 2 2" xfId="12493" xr:uid="{00000000-0005-0000-0000-0000862F0000}"/>
    <cellStyle name="Currency 5 3 2 4 2 2 3" xfId="12494" xr:uid="{00000000-0005-0000-0000-0000872F0000}"/>
    <cellStyle name="Currency 5 3 2 4 2 3" xfId="12495" xr:uid="{00000000-0005-0000-0000-0000882F0000}"/>
    <cellStyle name="Currency 5 3 2 4 2 3 2" xfId="12496" xr:uid="{00000000-0005-0000-0000-0000892F0000}"/>
    <cellStyle name="Currency 5 3 2 4 2 3 2 2" xfId="12497" xr:uid="{00000000-0005-0000-0000-00008A2F0000}"/>
    <cellStyle name="Currency 5 3 2 4 2 3 3" xfId="12498" xr:uid="{00000000-0005-0000-0000-00008B2F0000}"/>
    <cellStyle name="Currency 5 3 2 4 2 4" xfId="12499" xr:uid="{00000000-0005-0000-0000-00008C2F0000}"/>
    <cellStyle name="Currency 5 3 2 4 2 4 2" xfId="12500" xr:uid="{00000000-0005-0000-0000-00008D2F0000}"/>
    <cellStyle name="Currency 5 3 2 4 2 5" xfId="12501" xr:uid="{00000000-0005-0000-0000-00008E2F0000}"/>
    <cellStyle name="Currency 5 3 2 4 2 5 2" xfId="12502" xr:uid="{00000000-0005-0000-0000-00008F2F0000}"/>
    <cellStyle name="Currency 5 3 2 4 2 6" xfId="12503" xr:uid="{00000000-0005-0000-0000-0000902F0000}"/>
    <cellStyle name="Currency 5 3 2 4 3" xfId="12504" xr:uid="{00000000-0005-0000-0000-0000912F0000}"/>
    <cellStyle name="Currency 5 3 2 4 3 2" xfId="12505" xr:uid="{00000000-0005-0000-0000-0000922F0000}"/>
    <cellStyle name="Currency 5 3 2 4 3 2 2" xfId="12506" xr:uid="{00000000-0005-0000-0000-0000932F0000}"/>
    <cellStyle name="Currency 5 3 2 4 3 3" xfId="12507" xr:uid="{00000000-0005-0000-0000-0000942F0000}"/>
    <cellStyle name="Currency 5 3 2 4 4" xfId="12508" xr:uid="{00000000-0005-0000-0000-0000952F0000}"/>
    <cellStyle name="Currency 5 3 2 4 4 2" xfId="12509" xr:uid="{00000000-0005-0000-0000-0000962F0000}"/>
    <cellStyle name="Currency 5 3 2 4 4 2 2" xfId="12510" xr:uid="{00000000-0005-0000-0000-0000972F0000}"/>
    <cellStyle name="Currency 5 3 2 4 4 3" xfId="12511" xr:uid="{00000000-0005-0000-0000-0000982F0000}"/>
    <cellStyle name="Currency 5 3 2 4 5" xfId="12512" xr:uid="{00000000-0005-0000-0000-0000992F0000}"/>
    <cellStyle name="Currency 5 3 2 4 5 2" xfId="12513" xr:uid="{00000000-0005-0000-0000-00009A2F0000}"/>
    <cellStyle name="Currency 5 3 2 4 6" xfId="12514" xr:uid="{00000000-0005-0000-0000-00009B2F0000}"/>
    <cellStyle name="Currency 5 3 2 4 6 2" xfId="12515" xr:uid="{00000000-0005-0000-0000-00009C2F0000}"/>
    <cellStyle name="Currency 5 3 2 4 7" xfId="12516" xr:uid="{00000000-0005-0000-0000-00009D2F0000}"/>
    <cellStyle name="Currency 5 3 2 5" xfId="12517" xr:uid="{00000000-0005-0000-0000-00009E2F0000}"/>
    <cellStyle name="Currency 5 3 2 5 2" xfId="12518" xr:uid="{00000000-0005-0000-0000-00009F2F0000}"/>
    <cellStyle name="Currency 5 3 2 5 2 2" xfId="12519" xr:uid="{00000000-0005-0000-0000-0000A02F0000}"/>
    <cellStyle name="Currency 5 3 2 5 2 2 2" xfId="12520" xr:uid="{00000000-0005-0000-0000-0000A12F0000}"/>
    <cellStyle name="Currency 5 3 2 5 2 3" xfId="12521" xr:uid="{00000000-0005-0000-0000-0000A22F0000}"/>
    <cellStyle name="Currency 5 3 2 5 3" xfId="12522" xr:uid="{00000000-0005-0000-0000-0000A32F0000}"/>
    <cellStyle name="Currency 5 3 2 5 3 2" xfId="12523" xr:uid="{00000000-0005-0000-0000-0000A42F0000}"/>
    <cellStyle name="Currency 5 3 2 5 3 2 2" xfId="12524" xr:uid="{00000000-0005-0000-0000-0000A52F0000}"/>
    <cellStyle name="Currency 5 3 2 5 3 3" xfId="12525" xr:uid="{00000000-0005-0000-0000-0000A62F0000}"/>
    <cellStyle name="Currency 5 3 2 5 4" xfId="12526" xr:uid="{00000000-0005-0000-0000-0000A72F0000}"/>
    <cellStyle name="Currency 5 3 2 5 4 2" xfId="12527" xr:uid="{00000000-0005-0000-0000-0000A82F0000}"/>
    <cellStyle name="Currency 5 3 2 5 5" xfId="12528" xr:uid="{00000000-0005-0000-0000-0000A92F0000}"/>
    <cellStyle name="Currency 5 3 2 5 5 2" xfId="12529" xr:uid="{00000000-0005-0000-0000-0000AA2F0000}"/>
    <cellStyle name="Currency 5 3 2 5 6" xfId="12530" xr:uid="{00000000-0005-0000-0000-0000AB2F0000}"/>
    <cellStyle name="Currency 5 3 2 6" xfId="12531" xr:uid="{00000000-0005-0000-0000-0000AC2F0000}"/>
    <cellStyle name="Currency 5 3 2 6 2" xfId="12532" xr:uid="{00000000-0005-0000-0000-0000AD2F0000}"/>
    <cellStyle name="Currency 5 3 2 6 2 2" xfId="12533" xr:uid="{00000000-0005-0000-0000-0000AE2F0000}"/>
    <cellStyle name="Currency 5 3 2 6 3" xfId="12534" xr:uid="{00000000-0005-0000-0000-0000AF2F0000}"/>
    <cellStyle name="Currency 5 3 2 7" xfId="12535" xr:uid="{00000000-0005-0000-0000-0000B02F0000}"/>
    <cellStyle name="Currency 5 3 2 7 2" xfId="12536" xr:uid="{00000000-0005-0000-0000-0000B12F0000}"/>
    <cellStyle name="Currency 5 3 2 7 2 2" xfId="12537" xr:uid="{00000000-0005-0000-0000-0000B22F0000}"/>
    <cellStyle name="Currency 5 3 2 7 3" xfId="12538" xr:uid="{00000000-0005-0000-0000-0000B32F0000}"/>
    <cellStyle name="Currency 5 3 2 8" xfId="12539" xr:uid="{00000000-0005-0000-0000-0000B42F0000}"/>
    <cellStyle name="Currency 5 3 2 8 2" xfId="12540" xr:uid="{00000000-0005-0000-0000-0000B52F0000}"/>
    <cellStyle name="Currency 5 3 2 9" xfId="12541" xr:uid="{00000000-0005-0000-0000-0000B62F0000}"/>
    <cellStyle name="Currency 5 3 2 9 2" xfId="12542" xr:uid="{00000000-0005-0000-0000-0000B72F0000}"/>
    <cellStyle name="Currency 5 3 3" xfId="12543" xr:uid="{00000000-0005-0000-0000-0000B82F0000}"/>
    <cellStyle name="Currency 5 3 3 2" xfId="12544" xr:uid="{00000000-0005-0000-0000-0000B92F0000}"/>
    <cellStyle name="Currency 5 3 3 2 2" xfId="12545" xr:uid="{00000000-0005-0000-0000-0000BA2F0000}"/>
    <cellStyle name="Currency 5 3 3 2 2 2" xfId="12546" xr:uid="{00000000-0005-0000-0000-0000BB2F0000}"/>
    <cellStyle name="Currency 5 3 3 2 2 2 2" xfId="12547" xr:uid="{00000000-0005-0000-0000-0000BC2F0000}"/>
    <cellStyle name="Currency 5 3 3 2 2 2 2 2" xfId="12548" xr:uid="{00000000-0005-0000-0000-0000BD2F0000}"/>
    <cellStyle name="Currency 5 3 3 2 2 2 3" xfId="12549" xr:uid="{00000000-0005-0000-0000-0000BE2F0000}"/>
    <cellStyle name="Currency 5 3 3 2 2 3" xfId="12550" xr:uid="{00000000-0005-0000-0000-0000BF2F0000}"/>
    <cellStyle name="Currency 5 3 3 2 2 3 2" xfId="12551" xr:uid="{00000000-0005-0000-0000-0000C02F0000}"/>
    <cellStyle name="Currency 5 3 3 2 2 3 2 2" xfId="12552" xr:uid="{00000000-0005-0000-0000-0000C12F0000}"/>
    <cellStyle name="Currency 5 3 3 2 2 3 3" xfId="12553" xr:uid="{00000000-0005-0000-0000-0000C22F0000}"/>
    <cellStyle name="Currency 5 3 3 2 2 4" xfId="12554" xr:uid="{00000000-0005-0000-0000-0000C32F0000}"/>
    <cellStyle name="Currency 5 3 3 2 2 4 2" xfId="12555" xr:uid="{00000000-0005-0000-0000-0000C42F0000}"/>
    <cellStyle name="Currency 5 3 3 2 2 5" xfId="12556" xr:uid="{00000000-0005-0000-0000-0000C52F0000}"/>
    <cellStyle name="Currency 5 3 3 2 2 5 2" xfId="12557" xr:uid="{00000000-0005-0000-0000-0000C62F0000}"/>
    <cellStyle name="Currency 5 3 3 2 2 6" xfId="12558" xr:uid="{00000000-0005-0000-0000-0000C72F0000}"/>
    <cellStyle name="Currency 5 3 3 2 3" xfId="12559" xr:uid="{00000000-0005-0000-0000-0000C82F0000}"/>
    <cellStyle name="Currency 5 3 3 2 3 2" xfId="12560" xr:uid="{00000000-0005-0000-0000-0000C92F0000}"/>
    <cellStyle name="Currency 5 3 3 2 3 2 2" xfId="12561" xr:uid="{00000000-0005-0000-0000-0000CA2F0000}"/>
    <cellStyle name="Currency 5 3 3 2 3 3" xfId="12562" xr:uid="{00000000-0005-0000-0000-0000CB2F0000}"/>
    <cellStyle name="Currency 5 3 3 2 4" xfId="12563" xr:uid="{00000000-0005-0000-0000-0000CC2F0000}"/>
    <cellStyle name="Currency 5 3 3 2 4 2" xfId="12564" xr:uid="{00000000-0005-0000-0000-0000CD2F0000}"/>
    <cellStyle name="Currency 5 3 3 2 4 2 2" xfId="12565" xr:uid="{00000000-0005-0000-0000-0000CE2F0000}"/>
    <cellStyle name="Currency 5 3 3 2 4 3" xfId="12566" xr:uid="{00000000-0005-0000-0000-0000CF2F0000}"/>
    <cellStyle name="Currency 5 3 3 2 5" xfId="12567" xr:uid="{00000000-0005-0000-0000-0000D02F0000}"/>
    <cellStyle name="Currency 5 3 3 2 5 2" xfId="12568" xr:uid="{00000000-0005-0000-0000-0000D12F0000}"/>
    <cellStyle name="Currency 5 3 3 2 6" xfId="12569" xr:uid="{00000000-0005-0000-0000-0000D22F0000}"/>
    <cellStyle name="Currency 5 3 3 2 6 2" xfId="12570" xr:uid="{00000000-0005-0000-0000-0000D32F0000}"/>
    <cellStyle name="Currency 5 3 3 2 7" xfId="12571" xr:uid="{00000000-0005-0000-0000-0000D42F0000}"/>
    <cellStyle name="Currency 5 3 3 3" xfId="12572" xr:uid="{00000000-0005-0000-0000-0000D52F0000}"/>
    <cellStyle name="Currency 5 3 3 3 2" xfId="12573" xr:uid="{00000000-0005-0000-0000-0000D62F0000}"/>
    <cellStyle name="Currency 5 3 3 3 2 2" xfId="12574" xr:uid="{00000000-0005-0000-0000-0000D72F0000}"/>
    <cellStyle name="Currency 5 3 3 3 2 2 2" xfId="12575" xr:uid="{00000000-0005-0000-0000-0000D82F0000}"/>
    <cellStyle name="Currency 5 3 3 3 2 3" xfId="12576" xr:uid="{00000000-0005-0000-0000-0000D92F0000}"/>
    <cellStyle name="Currency 5 3 3 3 3" xfId="12577" xr:uid="{00000000-0005-0000-0000-0000DA2F0000}"/>
    <cellStyle name="Currency 5 3 3 3 3 2" xfId="12578" xr:uid="{00000000-0005-0000-0000-0000DB2F0000}"/>
    <cellStyle name="Currency 5 3 3 3 3 2 2" xfId="12579" xr:uid="{00000000-0005-0000-0000-0000DC2F0000}"/>
    <cellStyle name="Currency 5 3 3 3 3 3" xfId="12580" xr:uid="{00000000-0005-0000-0000-0000DD2F0000}"/>
    <cellStyle name="Currency 5 3 3 3 4" xfId="12581" xr:uid="{00000000-0005-0000-0000-0000DE2F0000}"/>
    <cellStyle name="Currency 5 3 3 3 4 2" xfId="12582" xr:uid="{00000000-0005-0000-0000-0000DF2F0000}"/>
    <cellStyle name="Currency 5 3 3 3 5" xfId="12583" xr:uid="{00000000-0005-0000-0000-0000E02F0000}"/>
    <cellStyle name="Currency 5 3 3 3 5 2" xfId="12584" xr:uid="{00000000-0005-0000-0000-0000E12F0000}"/>
    <cellStyle name="Currency 5 3 3 3 6" xfId="12585" xr:uid="{00000000-0005-0000-0000-0000E22F0000}"/>
    <cellStyle name="Currency 5 3 3 4" xfId="12586" xr:uid="{00000000-0005-0000-0000-0000E32F0000}"/>
    <cellStyle name="Currency 5 3 3 4 2" xfId="12587" xr:uid="{00000000-0005-0000-0000-0000E42F0000}"/>
    <cellStyle name="Currency 5 3 3 4 2 2" xfId="12588" xr:uid="{00000000-0005-0000-0000-0000E52F0000}"/>
    <cellStyle name="Currency 5 3 3 4 3" xfId="12589" xr:uid="{00000000-0005-0000-0000-0000E62F0000}"/>
    <cellStyle name="Currency 5 3 3 5" xfId="12590" xr:uid="{00000000-0005-0000-0000-0000E72F0000}"/>
    <cellStyle name="Currency 5 3 3 5 2" xfId="12591" xr:uid="{00000000-0005-0000-0000-0000E82F0000}"/>
    <cellStyle name="Currency 5 3 3 5 2 2" xfId="12592" xr:uid="{00000000-0005-0000-0000-0000E92F0000}"/>
    <cellStyle name="Currency 5 3 3 5 3" xfId="12593" xr:uid="{00000000-0005-0000-0000-0000EA2F0000}"/>
    <cellStyle name="Currency 5 3 3 6" xfId="12594" xr:uid="{00000000-0005-0000-0000-0000EB2F0000}"/>
    <cellStyle name="Currency 5 3 3 6 2" xfId="12595" xr:uid="{00000000-0005-0000-0000-0000EC2F0000}"/>
    <cellStyle name="Currency 5 3 3 7" xfId="12596" xr:uid="{00000000-0005-0000-0000-0000ED2F0000}"/>
    <cellStyle name="Currency 5 3 3 7 2" xfId="12597" xr:uid="{00000000-0005-0000-0000-0000EE2F0000}"/>
    <cellStyle name="Currency 5 3 3 8" xfId="12598" xr:uid="{00000000-0005-0000-0000-0000EF2F0000}"/>
    <cellStyle name="Currency 5 3 4" xfId="12599" xr:uid="{00000000-0005-0000-0000-0000F02F0000}"/>
    <cellStyle name="Currency 5 3 4 2" xfId="12600" xr:uid="{00000000-0005-0000-0000-0000F12F0000}"/>
    <cellStyle name="Currency 5 3 4 2 2" xfId="12601" xr:uid="{00000000-0005-0000-0000-0000F22F0000}"/>
    <cellStyle name="Currency 5 3 4 2 2 2" xfId="12602" xr:uid="{00000000-0005-0000-0000-0000F32F0000}"/>
    <cellStyle name="Currency 5 3 4 2 2 2 2" xfId="12603" xr:uid="{00000000-0005-0000-0000-0000F42F0000}"/>
    <cellStyle name="Currency 5 3 4 2 2 3" xfId="12604" xr:uid="{00000000-0005-0000-0000-0000F52F0000}"/>
    <cellStyle name="Currency 5 3 4 2 3" xfId="12605" xr:uid="{00000000-0005-0000-0000-0000F62F0000}"/>
    <cellStyle name="Currency 5 3 4 2 3 2" xfId="12606" xr:uid="{00000000-0005-0000-0000-0000F72F0000}"/>
    <cellStyle name="Currency 5 3 4 2 3 2 2" xfId="12607" xr:uid="{00000000-0005-0000-0000-0000F82F0000}"/>
    <cellStyle name="Currency 5 3 4 2 3 3" xfId="12608" xr:uid="{00000000-0005-0000-0000-0000F92F0000}"/>
    <cellStyle name="Currency 5 3 4 2 4" xfId="12609" xr:uid="{00000000-0005-0000-0000-0000FA2F0000}"/>
    <cellStyle name="Currency 5 3 4 2 4 2" xfId="12610" xr:uid="{00000000-0005-0000-0000-0000FB2F0000}"/>
    <cellStyle name="Currency 5 3 4 2 5" xfId="12611" xr:uid="{00000000-0005-0000-0000-0000FC2F0000}"/>
    <cellStyle name="Currency 5 3 4 2 5 2" xfId="12612" xr:uid="{00000000-0005-0000-0000-0000FD2F0000}"/>
    <cellStyle name="Currency 5 3 4 2 6" xfId="12613" xr:uid="{00000000-0005-0000-0000-0000FE2F0000}"/>
    <cellStyle name="Currency 5 3 4 3" xfId="12614" xr:uid="{00000000-0005-0000-0000-0000FF2F0000}"/>
    <cellStyle name="Currency 5 3 4 3 2" xfId="12615" xr:uid="{00000000-0005-0000-0000-000000300000}"/>
    <cellStyle name="Currency 5 3 4 3 2 2" xfId="12616" xr:uid="{00000000-0005-0000-0000-000001300000}"/>
    <cellStyle name="Currency 5 3 4 3 3" xfId="12617" xr:uid="{00000000-0005-0000-0000-000002300000}"/>
    <cellStyle name="Currency 5 3 4 4" xfId="12618" xr:uid="{00000000-0005-0000-0000-000003300000}"/>
    <cellStyle name="Currency 5 3 4 4 2" xfId="12619" xr:uid="{00000000-0005-0000-0000-000004300000}"/>
    <cellStyle name="Currency 5 3 4 4 2 2" xfId="12620" xr:uid="{00000000-0005-0000-0000-000005300000}"/>
    <cellStyle name="Currency 5 3 4 4 3" xfId="12621" xr:uid="{00000000-0005-0000-0000-000006300000}"/>
    <cellStyle name="Currency 5 3 4 5" xfId="12622" xr:uid="{00000000-0005-0000-0000-000007300000}"/>
    <cellStyle name="Currency 5 3 4 5 2" xfId="12623" xr:uid="{00000000-0005-0000-0000-000008300000}"/>
    <cellStyle name="Currency 5 3 4 6" xfId="12624" xr:uid="{00000000-0005-0000-0000-000009300000}"/>
    <cellStyle name="Currency 5 3 4 6 2" xfId="12625" xr:uid="{00000000-0005-0000-0000-00000A300000}"/>
    <cellStyle name="Currency 5 3 4 7" xfId="12626" xr:uid="{00000000-0005-0000-0000-00000B300000}"/>
    <cellStyle name="Currency 5 3 5" xfId="12627" xr:uid="{00000000-0005-0000-0000-00000C300000}"/>
    <cellStyle name="Currency 5 3 5 2" xfId="12628" xr:uid="{00000000-0005-0000-0000-00000D300000}"/>
    <cellStyle name="Currency 5 3 5 2 2" xfId="12629" xr:uid="{00000000-0005-0000-0000-00000E300000}"/>
    <cellStyle name="Currency 5 3 5 2 2 2" xfId="12630" xr:uid="{00000000-0005-0000-0000-00000F300000}"/>
    <cellStyle name="Currency 5 3 5 2 2 2 2" xfId="12631" xr:uid="{00000000-0005-0000-0000-000010300000}"/>
    <cellStyle name="Currency 5 3 5 2 2 3" xfId="12632" xr:uid="{00000000-0005-0000-0000-000011300000}"/>
    <cellStyle name="Currency 5 3 5 2 3" xfId="12633" xr:uid="{00000000-0005-0000-0000-000012300000}"/>
    <cellStyle name="Currency 5 3 5 2 3 2" xfId="12634" xr:uid="{00000000-0005-0000-0000-000013300000}"/>
    <cellStyle name="Currency 5 3 5 2 3 2 2" xfId="12635" xr:uid="{00000000-0005-0000-0000-000014300000}"/>
    <cellStyle name="Currency 5 3 5 2 3 3" xfId="12636" xr:uid="{00000000-0005-0000-0000-000015300000}"/>
    <cellStyle name="Currency 5 3 5 2 4" xfId="12637" xr:uid="{00000000-0005-0000-0000-000016300000}"/>
    <cellStyle name="Currency 5 3 5 2 4 2" xfId="12638" xr:uid="{00000000-0005-0000-0000-000017300000}"/>
    <cellStyle name="Currency 5 3 5 2 5" xfId="12639" xr:uid="{00000000-0005-0000-0000-000018300000}"/>
    <cellStyle name="Currency 5 3 5 2 5 2" xfId="12640" xr:uid="{00000000-0005-0000-0000-000019300000}"/>
    <cellStyle name="Currency 5 3 5 2 6" xfId="12641" xr:uid="{00000000-0005-0000-0000-00001A300000}"/>
    <cellStyle name="Currency 5 3 5 3" xfId="12642" xr:uid="{00000000-0005-0000-0000-00001B300000}"/>
    <cellStyle name="Currency 5 3 5 3 2" xfId="12643" xr:uid="{00000000-0005-0000-0000-00001C300000}"/>
    <cellStyle name="Currency 5 3 5 3 2 2" xfId="12644" xr:uid="{00000000-0005-0000-0000-00001D300000}"/>
    <cellStyle name="Currency 5 3 5 3 3" xfId="12645" xr:uid="{00000000-0005-0000-0000-00001E300000}"/>
    <cellStyle name="Currency 5 3 5 4" xfId="12646" xr:uid="{00000000-0005-0000-0000-00001F300000}"/>
    <cellStyle name="Currency 5 3 5 4 2" xfId="12647" xr:uid="{00000000-0005-0000-0000-000020300000}"/>
    <cellStyle name="Currency 5 3 5 4 2 2" xfId="12648" xr:uid="{00000000-0005-0000-0000-000021300000}"/>
    <cellStyle name="Currency 5 3 5 4 3" xfId="12649" xr:uid="{00000000-0005-0000-0000-000022300000}"/>
    <cellStyle name="Currency 5 3 5 5" xfId="12650" xr:uid="{00000000-0005-0000-0000-000023300000}"/>
    <cellStyle name="Currency 5 3 5 5 2" xfId="12651" xr:uid="{00000000-0005-0000-0000-000024300000}"/>
    <cellStyle name="Currency 5 3 5 6" xfId="12652" xr:uid="{00000000-0005-0000-0000-000025300000}"/>
    <cellStyle name="Currency 5 3 5 6 2" xfId="12653" xr:uid="{00000000-0005-0000-0000-000026300000}"/>
    <cellStyle name="Currency 5 3 5 7" xfId="12654" xr:uid="{00000000-0005-0000-0000-000027300000}"/>
    <cellStyle name="Currency 5 3 6" xfId="12655" xr:uid="{00000000-0005-0000-0000-000028300000}"/>
    <cellStyle name="Currency 5 3 6 2" xfId="12656" xr:uid="{00000000-0005-0000-0000-000029300000}"/>
    <cellStyle name="Currency 5 3 6 2 2" xfId="12657" xr:uid="{00000000-0005-0000-0000-00002A300000}"/>
    <cellStyle name="Currency 5 3 6 2 2 2" xfId="12658" xr:uid="{00000000-0005-0000-0000-00002B300000}"/>
    <cellStyle name="Currency 5 3 6 2 3" xfId="12659" xr:uid="{00000000-0005-0000-0000-00002C300000}"/>
    <cellStyle name="Currency 5 3 6 3" xfId="12660" xr:uid="{00000000-0005-0000-0000-00002D300000}"/>
    <cellStyle name="Currency 5 3 6 3 2" xfId="12661" xr:uid="{00000000-0005-0000-0000-00002E300000}"/>
    <cellStyle name="Currency 5 3 6 3 2 2" xfId="12662" xr:uid="{00000000-0005-0000-0000-00002F300000}"/>
    <cellStyle name="Currency 5 3 6 3 3" xfId="12663" xr:uid="{00000000-0005-0000-0000-000030300000}"/>
    <cellStyle name="Currency 5 3 6 4" xfId="12664" xr:uid="{00000000-0005-0000-0000-000031300000}"/>
    <cellStyle name="Currency 5 3 6 4 2" xfId="12665" xr:uid="{00000000-0005-0000-0000-000032300000}"/>
    <cellStyle name="Currency 5 3 6 5" xfId="12666" xr:uid="{00000000-0005-0000-0000-000033300000}"/>
    <cellStyle name="Currency 5 3 6 5 2" xfId="12667" xr:uid="{00000000-0005-0000-0000-000034300000}"/>
    <cellStyle name="Currency 5 3 6 6" xfId="12668" xr:uid="{00000000-0005-0000-0000-000035300000}"/>
    <cellStyle name="Currency 5 3 7" xfId="12669" xr:uid="{00000000-0005-0000-0000-000036300000}"/>
    <cellStyle name="Currency 5 3 7 2" xfId="12670" xr:uid="{00000000-0005-0000-0000-000037300000}"/>
    <cellStyle name="Currency 5 3 7 2 2" xfId="12671" xr:uid="{00000000-0005-0000-0000-000038300000}"/>
    <cellStyle name="Currency 5 3 7 3" xfId="12672" xr:uid="{00000000-0005-0000-0000-000039300000}"/>
    <cellStyle name="Currency 5 3 8" xfId="12673" xr:uid="{00000000-0005-0000-0000-00003A300000}"/>
    <cellStyle name="Currency 5 3 8 2" xfId="12674" xr:uid="{00000000-0005-0000-0000-00003B300000}"/>
    <cellStyle name="Currency 5 3 8 2 2" xfId="12675" xr:uid="{00000000-0005-0000-0000-00003C300000}"/>
    <cellStyle name="Currency 5 3 8 3" xfId="12676" xr:uid="{00000000-0005-0000-0000-00003D300000}"/>
    <cellStyle name="Currency 5 3 9" xfId="12677" xr:uid="{00000000-0005-0000-0000-00003E300000}"/>
    <cellStyle name="Currency 5 3 9 2" xfId="12678" xr:uid="{00000000-0005-0000-0000-00003F300000}"/>
    <cellStyle name="Currency 5 4" xfId="12679" xr:uid="{00000000-0005-0000-0000-000040300000}"/>
    <cellStyle name="Currency 5 4 10" xfId="12680" xr:uid="{00000000-0005-0000-0000-000041300000}"/>
    <cellStyle name="Currency 5 4 2" xfId="12681" xr:uid="{00000000-0005-0000-0000-000042300000}"/>
    <cellStyle name="Currency 5 4 2 2" xfId="12682" xr:uid="{00000000-0005-0000-0000-000043300000}"/>
    <cellStyle name="Currency 5 4 2 2 2" xfId="12683" xr:uid="{00000000-0005-0000-0000-000044300000}"/>
    <cellStyle name="Currency 5 4 2 2 2 2" xfId="12684" xr:uid="{00000000-0005-0000-0000-000045300000}"/>
    <cellStyle name="Currency 5 4 2 2 2 2 2" xfId="12685" xr:uid="{00000000-0005-0000-0000-000046300000}"/>
    <cellStyle name="Currency 5 4 2 2 2 2 2 2" xfId="12686" xr:uid="{00000000-0005-0000-0000-000047300000}"/>
    <cellStyle name="Currency 5 4 2 2 2 2 3" xfId="12687" xr:uid="{00000000-0005-0000-0000-000048300000}"/>
    <cellStyle name="Currency 5 4 2 2 2 3" xfId="12688" xr:uid="{00000000-0005-0000-0000-000049300000}"/>
    <cellStyle name="Currency 5 4 2 2 2 3 2" xfId="12689" xr:uid="{00000000-0005-0000-0000-00004A300000}"/>
    <cellStyle name="Currency 5 4 2 2 2 3 2 2" xfId="12690" xr:uid="{00000000-0005-0000-0000-00004B300000}"/>
    <cellStyle name="Currency 5 4 2 2 2 3 3" xfId="12691" xr:uid="{00000000-0005-0000-0000-00004C300000}"/>
    <cellStyle name="Currency 5 4 2 2 2 4" xfId="12692" xr:uid="{00000000-0005-0000-0000-00004D300000}"/>
    <cellStyle name="Currency 5 4 2 2 2 4 2" xfId="12693" xr:uid="{00000000-0005-0000-0000-00004E300000}"/>
    <cellStyle name="Currency 5 4 2 2 2 5" xfId="12694" xr:uid="{00000000-0005-0000-0000-00004F300000}"/>
    <cellStyle name="Currency 5 4 2 2 2 5 2" xfId="12695" xr:uid="{00000000-0005-0000-0000-000050300000}"/>
    <cellStyle name="Currency 5 4 2 2 2 6" xfId="12696" xr:uid="{00000000-0005-0000-0000-000051300000}"/>
    <cellStyle name="Currency 5 4 2 2 3" xfId="12697" xr:uid="{00000000-0005-0000-0000-000052300000}"/>
    <cellStyle name="Currency 5 4 2 2 3 2" xfId="12698" xr:uid="{00000000-0005-0000-0000-000053300000}"/>
    <cellStyle name="Currency 5 4 2 2 3 2 2" xfId="12699" xr:uid="{00000000-0005-0000-0000-000054300000}"/>
    <cellStyle name="Currency 5 4 2 2 3 3" xfId="12700" xr:uid="{00000000-0005-0000-0000-000055300000}"/>
    <cellStyle name="Currency 5 4 2 2 4" xfId="12701" xr:uid="{00000000-0005-0000-0000-000056300000}"/>
    <cellStyle name="Currency 5 4 2 2 4 2" xfId="12702" xr:uid="{00000000-0005-0000-0000-000057300000}"/>
    <cellStyle name="Currency 5 4 2 2 4 2 2" xfId="12703" xr:uid="{00000000-0005-0000-0000-000058300000}"/>
    <cellStyle name="Currency 5 4 2 2 4 3" xfId="12704" xr:uid="{00000000-0005-0000-0000-000059300000}"/>
    <cellStyle name="Currency 5 4 2 2 5" xfId="12705" xr:uid="{00000000-0005-0000-0000-00005A300000}"/>
    <cellStyle name="Currency 5 4 2 2 5 2" xfId="12706" xr:uid="{00000000-0005-0000-0000-00005B300000}"/>
    <cellStyle name="Currency 5 4 2 2 6" xfId="12707" xr:uid="{00000000-0005-0000-0000-00005C300000}"/>
    <cellStyle name="Currency 5 4 2 2 6 2" xfId="12708" xr:uid="{00000000-0005-0000-0000-00005D300000}"/>
    <cellStyle name="Currency 5 4 2 2 7" xfId="12709" xr:uid="{00000000-0005-0000-0000-00005E300000}"/>
    <cellStyle name="Currency 5 4 2 3" xfId="12710" xr:uid="{00000000-0005-0000-0000-00005F300000}"/>
    <cellStyle name="Currency 5 4 2 3 2" xfId="12711" xr:uid="{00000000-0005-0000-0000-000060300000}"/>
    <cellStyle name="Currency 5 4 2 3 2 2" xfId="12712" xr:uid="{00000000-0005-0000-0000-000061300000}"/>
    <cellStyle name="Currency 5 4 2 3 2 2 2" xfId="12713" xr:uid="{00000000-0005-0000-0000-000062300000}"/>
    <cellStyle name="Currency 5 4 2 3 2 3" xfId="12714" xr:uid="{00000000-0005-0000-0000-000063300000}"/>
    <cellStyle name="Currency 5 4 2 3 3" xfId="12715" xr:uid="{00000000-0005-0000-0000-000064300000}"/>
    <cellStyle name="Currency 5 4 2 3 3 2" xfId="12716" xr:uid="{00000000-0005-0000-0000-000065300000}"/>
    <cellStyle name="Currency 5 4 2 3 3 2 2" xfId="12717" xr:uid="{00000000-0005-0000-0000-000066300000}"/>
    <cellStyle name="Currency 5 4 2 3 3 3" xfId="12718" xr:uid="{00000000-0005-0000-0000-000067300000}"/>
    <cellStyle name="Currency 5 4 2 3 4" xfId="12719" xr:uid="{00000000-0005-0000-0000-000068300000}"/>
    <cellStyle name="Currency 5 4 2 3 4 2" xfId="12720" xr:uid="{00000000-0005-0000-0000-000069300000}"/>
    <cellStyle name="Currency 5 4 2 3 5" xfId="12721" xr:uid="{00000000-0005-0000-0000-00006A300000}"/>
    <cellStyle name="Currency 5 4 2 3 5 2" xfId="12722" xr:uid="{00000000-0005-0000-0000-00006B300000}"/>
    <cellStyle name="Currency 5 4 2 3 6" xfId="12723" xr:uid="{00000000-0005-0000-0000-00006C300000}"/>
    <cellStyle name="Currency 5 4 2 4" xfId="12724" xr:uid="{00000000-0005-0000-0000-00006D300000}"/>
    <cellStyle name="Currency 5 4 2 4 2" xfId="12725" xr:uid="{00000000-0005-0000-0000-00006E300000}"/>
    <cellStyle name="Currency 5 4 2 4 2 2" xfId="12726" xr:uid="{00000000-0005-0000-0000-00006F300000}"/>
    <cellStyle name="Currency 5 4 2 4 3" xfId="12727" xr:uid="{00000000-0005-0000-0000-000070300000}"/>
    <cellStyle name="Currency 5 4 2 5" xfId="12728" xr:uid="{00000000-0005-0000-0000-000071300000}"/>
    <cellStyle name="Currency 5 4 2 5 2" xfId="12729" xr:uid="{00000000-0005-0000-0000-000072300000}"/>
    <cellStyle name="Currency 5 4 2 5 2 2" xfId="12730" xr:uid="{00000000-0005-0000-0000-000073300000}"/>
    <cellStyle name="Currency 5 4 2 5 3" xfId="12731" xr:uid="{00000000-0005-0000-0000-000074300000}"/>
    <cellStyle name="Currency 5 4 2 6" xfId="12732" xr:uid="{00000000-0005-0000-0000-000075300000}"/>
    <cellStyle name="Currency 5 4 2 6 2" xfId="12733" xr:uid="{00000000-0005-0000-0000-000076300000}"/>
    <cellStyle name="Currency 5 4 2 7" xfId="12734" xr:uid="{00000000-0005-0000-0000-000077300000}"/>
    <cellStyle name="Currency 5 4 2 7 2" xfId="12735" xr:uid="{00000000-0005-0000-0000-000078300000}"/>
    <cellStyle name="Currency 5 4 2 8" xfId="12736" xr:uid="{00000000-0005-0000-0000-000079300000}"/>
    <cellStyle name="Currency 5 4 3" xfId="12737" xr:uid="{00000000-0005-0000-0000-00007A300000}"/>
    <cellStyle name="Currency 5 4 3 2" xfId="12738" xr:uid="{00000000-0005-0000-0000-00007B300000}"/>
    <cellStyle name="Currency 5 4 3 2 2" xfId="12739" xr:uid="{00000000-0005-0000-0000-00007C300000}"/>
    <cellStyle name="Currency 5 4 3 2 2 2" xfId="12740" xr:uid="{00000000-0005-0000-0000-00007D300000}"/>
    <cellStyle name="Currency 5 4 3 2 2 2 2" xfId="12741" xr:uid="{00000000-0005-0000-0000-00007E300000}"/>
    <cellStyle name="Currency 5 4 3 2 2 3" xfId="12742" xr:uid="{00000000-0005-0000-0000-00007F300000}"/>
    <cellStyle name="Currency 5 4 3 2 3" xfId="12743" xr:uid="{00000000-0005-0000-0000-000080300000}"/>
    <cellStyle name="Currency 5 4 3 2 3 2" xfId="12744" xr:uid="{00000000-0005-0000-0000-000081300000}"/>
    <cellStyle name="Currency 5 4 3 2 3 2 2" xfId="12745" xr:uid="{00000000-0005-0000-0000-000082300000}"/>
    <cellStyle name="Currency 5 4 3 2 3 3" xfId="12746" xr:uid="{00000000-0005-0000-0000-000083300000}"/>
    <cellStyle name="Currency 5 4 3 2 4" xfId="12747" xr:uid="{00000000-0005-0000-0000-000084300000}"/>
    <cellStyle name="Currency 5 4 3 2 4 2" xfId="12748" xr:uid="{00000000-0005-0000-0000-000085300000}"/>
    <cellStyle name="Currency 5 4 3 2 5" xfId="12749" xr:uid="{00000000-0005-0000-0000-000086300000}"/>
    <cellStyle name="Currency 5 4 3 2 5 2" xfId="12750" xr:uid="{00000000-0005-0000-0000-000087300000}"/>
    <cellStyle name="Currency 5 4 3 2 6" xfId="12751" xr:uid="{00000000-0005-0000-0000-000088300000}"/>
    <cellStyle name="Currency 5 4 3 3" xfId="12752" xr:uid="{00000000-0005-0000-0000-000089300000}"/>
    <cellStyle name="Currency 5 4 3 3 2" xfId="12753" xr:uid="{00000000-0005-0000-0000-00008A300000}"/>
    <cellStyle name="Currency 5 4 3 3 2 2" xfId="12754" xr:uid="{00000000-0005-0000-0000-00008B300000}"/>
    <cellStyle name="Currency 5 4 3 3 3" xfId="12755" xr:uid="{00000000-0005-0000-0000-00008C300000}"/>
    <cellStyle name="Currency 5 4 3 4" xfId="12756" xr:uid="{00000000-0005-0000-0000-00008D300000}"/>
    <cellStyle name="Currency 5 4 3 4 2" xfId="12757" xr:uid="{00000000-0005-0000-0000-00008E300000}"/>
    <cellStyle name="Currency 5 4 3 4 2 2" xfId="12758" xr:uid="{00000000-0005-0000-0000-00008F300000}"/>
    <cellStyle name="Currency 5 4 3 4 3" xfId="12759" xr:uid="{00000000-0005-0000-0000-000090300000}"/>
    <cellStyle name="Currency 5 4 3 5" xfId="12760" xr:uid="{00000000-0005-0000-0000-000091300000}"/>
    <cellStyle name="Currency 5 4 3 5 2" xfId="12761" xr:uid="{00000000-0005-0000-0000-000092300000}"/>
    <cellStyle name="Currency 5 4 3 6" xfId="12762" xr:uid="{00000000-0005-0000-0000-000093300000}"/>
    <cellStyle name="Currency 5 4 3 6 2" xfId="12763" xr:uid="{00000000-0005-0000-0000-000094300000}"/>
    <cellStyle name="Currency 5 4 3 7" xfId="12764" xr:uid="{00000000-0005-0000-0000-000095300000}"/>
    <cellStyle name="Currency 5 4 4" xfId="12765" xr:uid="{00000000-0005-0000-0000-000096300000}"/>
    <cellStyle name="Currency 5 4 4 2" xfId="12766" xr:uid="{00000000-0005-0000-0000-000097300000}"/>
    <cellStyle name="Currency 5 4 4 2 2" xfId="12767" xr:uid="{00000000-0005-0000-0000-000098300000}"/>
    <cellStyle name="Currency 5 4 4 2 2 2" xfId="12768" xr:uid="{00000000-0005-0000-0000-000099300000}"/>
    <cellStyle name="Currency 5 4 4 2 2 2 2" xfId="12769" xr:uid="{00000000-0005-0000-0000-00009A300000}"/>
    <cellStyle name="Currency 5 4 4 2 2 3" xfId="12770" xr:uid="{00000000-0005-0000-0000-00009B300000}"/>
    <cellStyle name="Currency 5 4 4 2 3" xfId="12771" xr:uid="{00000000-0005-0000-0000-00009C300000}"/>
    <cellStyle name="Currency 5 4 4 2 3 2" xfId="12772" xr:uid="{00000000-0005-0000-0000-00009D300000}"/>
    <cellStyle name="Currency 5 4 4 2 3 2 2" xfId="12773" xr:uid="{00000000-0005-0000-0000-00009E300000}"/>
    <cellStyle name="Currency 5 4 4 2 3 3" xfId="12774" xr:uid="{00000000-0005-0000-0000-00009F300000}"/>
    <cellStyle name="Currency 5 4 4 2 4" xfId="12775" xr:uid="{00000000-0005-0000-0000-0000A0300000}"/>
    <cellStyle name="Currency 5 4 4 2 4 2" xfId="12776" xr:uid="{00000000-0005-0000-0000-0000A1300000}"/>
    <cellStyle name="Currency 5 4 4 2 5" xfId="12777" xr:uid="{00000000-0005-0000-0000-0000A2300000}"/>
    <cellStyle name="Currency 5 4 4 2 5 2" xfId="12778" xr:uid="{00000000-0005-0000-0000-0000A3300000}"/>
    <cellStyle name="Currency 5 4 4 2 6" xfId="12779" xr:uid="{00000000-0005-0000-0000-0000A4300000}"/>
    <cellStyle name="Currency 5 4 4 3" xfId="12780" xr:uid="{00000000-0005-0000-0000-0000A5300000}"/>
    <cellStyle name="Currency 5 4 4 3 2" xfId="12781" xr:uid="{00000000-0005-0000-0000-0000A6300000}"/>
    <cellStyle name="Currency 5 4 4 3 2 2" xfId="12782" xr:uid="{00000000-0005-0000-0000-0000A7300000}"/>
    <cellStyle name="Currency 5 4 4 3 3" xfId="12783" xr:uid="{00000000-0005-0000-0000-0000A8300000}"/>
    <cellStyle name="Currency 5 4 4 4" xfId="12784" xr:uid="{00000000-0005-0000-0000-0000A9300000}"/>
    <cellStyle name="Currency 5 4 4 4 2" xfId="12785" xr:uid="{00000000-0005-0000-0000-0000AA300000}"/>
    <cellStyle name="Currency 5 4 4 4 2 2" xfId="12786" xr:uid="{00000000-0005-0000-0000-0000AB300000}"/>
    <cellStyle name="Currency 5 4 4 4 3" xfId="12787" xr:uid="{00000000-0005-0000-0000-0000AC300000}"/>
    <cellStyle name="Currency 5 4 4 5" xfId="12788" xr:uid="{00000000-0005-0000-0000-0000AD300000}"/>
    <cellStyle name="Currency 5 4 4 5 2" xfId="12789" xr:uid="{00000000-0005-0000-0000-0000AE300000}"/>
    <cellStyle name="Currency 5 4 4 6" xfId="12790" xr:uid="{00000000-0005-0000-0000-0000AF300000}"/>
    <cellStyle name="Currency 5 4 4 6 2" xfId="12791" xr:uid="{00000000-0005-0000-0000-0000B0300000}"/>
    <cellStyle name="Currency 5 4 4 7" xfId="12792" xr:uid="{00000000-0005-0000-0000-0000B1300000}"/>
    <cellStyle name="Currency 5 4 5" xfId="12793" xr:uid="{00000000-0005-0000-0000-0000B2300000}"/>
    <cellStyle name="Currency 5 4 5 2" xfId="12794" xr:uid="{00000000-0005-0000-0000-0000B3300000}"/>
    <cellStyle name="Currency 5 4 5 2 2" xfId="12795" xr:uid="{00000000-0005-0000-0000-0000B4300000}"/>
    <cellStyle name="Currency 5 4 5 2 2 2" xfId="12796" xr:uid="{00000000-0005-0000-0000-0000B5300000}"/>
    <cellStyle name="Currency 5 4 5 2 3" xfId="12797" xr:uid="{00000000-0005-0000-0000-0000B6300000}"/>
    <cellStyle name="Currency 5 4 5 3" xfId="12798" xr:uid="{00000000-0005-0000-0000-0000B7300000}"/>
    <cellStyle name="Currency 5 4 5 3 2" xfId="12799" xr:uid="{00000000-0005-0000-0000-0000B8300000}"/>
    <cellStyle name="Currency 5 4 5 3 2 2" xfId="12800" xr:uid="{00000000-0005-0000-0000-0000B9300000}"/>
    <cellStyle name="Currency 5 4 5 3 3" xfId="12801" xr:uid="{00000000-0005-0000-0000-0000BA300000}"/>
    <cellStyle name="Currency 5 4 5 4" xfId="12802" xr:uid="{00000000-0005-0000-0000-0000BB300000}"/>
    <cellStyle name="Currency 5 4 5 4 2" xfId="12803" xr:uid="{00000000-0005-0000-0000-0000BC300000}"/>
    <cellStyle name="Currency 5 4 5 5" xfId="12804" xr:uid="{00000000-0005-0000-0000-0000BD300000}"/>
    <cellStyle name="Currency 5 4 5 5 2" xfId="12805" xr:uid="{00000000-0005-0000-0000-0000BE300000}"/>
    <cellStyle name="Currency 5 4 5 6" xfId="12806" xr:uid="{00000000-0005-0000-0000-0000BF300000}"/>
    <cellStyle name="Currency 5 4 6" xfId="12807" xr:uid="{00000000-0005-0000-0000-0000C0300000}"/>
    <cellStyle name="Currency 5 4 6 2" xfId="12808" xr:uid="{00000000-0005-0000-0000-0000C1300000}"/>
    <cellStyle name="Currency 5 4 6 2 2" xfId="12809" xr:uid="{00000000-0005-0000-0000-0000C2300000}"/>
    <cellStyle name="Currency 5 4 6 3" xfId="12810" xr:uid="{00000000-0005-0000-0000-0000C3300000}"/>
    <cellStyle name="Currency 5 4 7" xfId="12811" xr:uid="{00000000-0005-0000-0000-0000C4300000}"/>
    <cellStyle name="Currency 5 4 7 2" xfId="12812" xr:uid="{00000000-0005-0000-0000-0000C5300000}"/>
    <cellStyle name="Currency 5 4 7 2 2" xfId="12813" xr:uid="{00000000-0005-0000-0000-0000C6300000}"/>
    <cellStyle name="Currency 5 4 7 3" xfId="12814" xr:uid="{00000000-0005-0000-0000-0000C7300000}"/>
    <cellStyle name="Currency 5 4 8" xfId="12815" xr:uid="{00000000-0005-0000-0000-0000C8300000}"/>
    <cellStyle name="Currency 5 4 8 2" xfId="12816" xr:uid="{00000000-0005-0000-0000-0000C9300000}"/>
    <cellStyle name="Currency 5 4 9" xfId="12817" xr:uid="{00000000-0005-0000-0000-0000CA300000}"/>
    <cellStyle name="Currency 5 4 9 2" xfId="12818" xr:uid="{00000000-0005-0000-0000-0000CB300000}"/>
    <cellStyle name="Currency 5 5" xfId="12819" xr:uid="{00000000-0005-0000-0000-0000CC300000}"/>
    <cellStyle name="Currency 5 5 2" xfId="12820" xr:uid="{00000000-0005-0000-0000-0000CD300000}"/>
    <cellStyle name="Currency 5 5 2 2" xfId="12821" xr:uid="{00000000-0005-0000-0000-0000CE300000}"/>
    <cellStyle name="Currency 5 5 2 2 2" xfId="12822" xr:uid="{00000000-0005-0000-0000-0000CF300000}"/>
    <cellStyle name="Currency 5 5 2 2 2 2" xfId="12823" xr:uid="{00000000-0005-0000-0000-0000D0300000}"/>
    <cellStyle name="Currency 5 5 2 2 2 2 2" xfId="12824" xr:uid="{00000000-0005-0000-0000-0000D1300000}"/>
    <cellStyle name="Currency 5 5 2 2 2 3" xfId="12825" xr:uid="{00000000-0005-0000-0000-0000D2300000}"/>
    <cellStyle name="Currency 5 5 2 2 3" xfId="12826" xr:uid="{00000000-0005-0000-0000-0000D3300000}"/>
    <cellStyle name="Currency 5 5 2 2 3 2" xfId="12827" xr:uid="{00000000-0005-0000-0000-0000D4300000}"/>
    <cellStyle name="Currency 5 5 2 2 3 2 2" xfId="12828" xr:uid="{00000000-0005-0000-0000-0000D5300000}"/>
    <cellStyle name="Currency 5 5 2 2 3 3" xfId="12829" xr:uid="{00000000-0005-0000-0000-0000D6300000}"/>
    <cellStyle name="Currency 5 5 2 2 4" xfId="12830" xr:uid="{00000000-0005-0000-0000-0000D7300000}"/>
    <cellStyle name="Currency 5 5 2 2 4 2" xfId="12831" xr:uid="{00000000-0005-0000-0000-0000D8300000}"/>
    <cellStyle name="Currency 5 5 2 2 5" xfId="12832" xr:uid="{00000000-0005-0000-0000-0000D9300000}"/>
    <cellStyle name="Currency 5 5 2 2 5 2" xfId="12833" xr:uid="{00000000-0005-0000-0000-0000DA300000}"/>
    <cellStyle name="Currency 5 5 2 2 6" xfId="12834" xr:uid="{00000000-0005-0000-0000-0000DB300000}"/>
    <cellStyle name="Currency 5 5 2 3" xfId="12835" xr:uid="{00000000-0005-0000-0000-0000DC300000}"/>
    <cellStyle name="Currency 5 5 2 3 2" xfId="12836" xr:uid="{00000000-0005-0000-0000-0000DD300000}"/>
    <cellStyle name="Currency 5 5 2 3 2 2" xfId="12837" xr:uid="{00000000-0005-0000-0000-0000DE300000}"/>
    <cellStyle name="Currency 5 5 2 3 3" xfId="12838" xr:uid="{00000000-0005-0000-0000-0000DF300000}"/>
    <cellStyle name="Currency 5 5 2 4" xfId="12839" xr:uid="{00000000-0005-0000-0000-0000E0300000}"/>
    <cellStyle name="Currency 5 5 2 4 2" xfId="12840" xr:uid="{00000000-0005-0000-0000-0000E1300000}"/>
    <cellStyle name="Currency 5 5 2 4 2 2" xfId="12841" xr:uid="{00000000-0005-0000-0000-0000E2300000}"/>
    <cellStyle name="Currency 5 5 2 4 3" xfId="12842" xr:uid="{00000000-0005-0000-0000-0000E3300000}"/>
    <cellStyle name="Currency 5 5 2 5" xfId="12843" xr:uid="{00000000-0005-0000-0000-0000E4300000}"/>
    <cellStyle name="Currency 5 5 2 5 2" xfId="12844" xr:uid="{00000000-0005-0000-0000-0000E5300000}"/>
    <cellStyle name="Currency 5 5 2 6" xfId="12845" xr:uid="{00000000-0005-0000-0000-0000E6300000}"/>
    <cellStyle name="Currency 5 5 2 6 2" xfId="12846" xr:uid="{00000000-0005-0000-0000-0000E7300000}"/>
    <cellStyle name="Currency 5 5 2 7" xfId="12847" xr:uid="{00000000-0005-0000-0000-0000E8300000}"/>
    <cellStyle name="Currency 5 5 3" xfId="12848" xr:uid="{00000000-0005-0000-0000-0000E9300000}"/>
    <cellStyle name="Currency 5 5 3 2" xfId="12849" xr:uid="{00000000-0005-0000-0000-0000EA300000}"/>
    <cellStyle name="Currency 5 5 3 2 2" xfId="12850" xr:uid="{00000000-0005-0000-0000-0000EB300000}"/>
    <cellStyle name="Currency 5 5 3 2 2 2" xfId="12851" xr:uid="{00000000-0005-0000-0000-0000EC300000}"/>
    <cellStyle name="Currency 5 5 3 2 3" xfId="12852" xr:uid="{00000000-0005-0000-0000-0000ED300000}"/>
    <cellStyle name="Currency 5 5 3 3" xfId="12853" xr:uid="{00000000-0005-0000-0000-0000EE300000}"/>
    <cellStyle name="Currency 5 5 3 3 2" xfId="12854" xr:uid="{00000000-0005-0000-0000-0000EF300000}"/>
    <cellStyle name="Currency 5 5 3 3 2 2" xfId="12855" xr:uid="{00000000-0005-0000-0000-0000F0300000}"/>
    <cellStyle name="Currency 5 5 3 3 3" xfId="12856" xr:uid="{00000000-0005-0000-0000-0000F1300000}"/>
    <cellStyle name="Currency 5 5 3 4" xfId="12857" xr:uid="{00000000-0005-0000-0000-0000F2300000}"/>
    <cellStyle name="Currency 5 5 3 4 2" xfId="12858" xr:uid="{00000000-0005-0000-0000-0000F3300000}"/>
    <cellStyle name="Currency 5 5 3 5" xfId="12859" xr:uid="{00000000-0005-0000-0000-0000F4300000}"/>
    <cellStyle name="Currency 5 5 3 5 2" xfId="12860" xr:uid="{00000000-0005-0000-0000-0000F5300000}"/>
    <cellStyle name="Currency 5 5 3 6" xfId="12861" xr:uid="{00000000-0005-0000-0000-0000F6300000}"/>
    <cellStyle name="Currency 5 5 4" xfId="12862" xr:uid="{00000000-0005-0000-0000-0000F7300000}"/>
    <cellStyle name="Currency 5 5 4 2" xfId="12863" xr:uid="{00000000-0005-0000-0000-0000F8300000}"/>
    <cellStyle name="Currency 5 5 4 2 2" xfId="12864" xr:uid="{00000000-0005-0000-0000-0000F9300000}"/>
    <cellStyle name="Currency 5 5 4 3" xfId="12865" xr:uid="{00000000-0005-0000-0000-0000FA300000}"/>
    <cellStyle name="Currency 5 5 5" xfId="12866" xr:uid="{00000000-0005-0000-0000-0000FB300000}"/>
    <cellStyle name="Currency 5 5 5 2" xfId="12867" xr:uid="{00000000-0005-0000-0000-0000FC300000}"/>
    <cellStyle name="Currency 5 5 5 2 2" xfId="12868" xr:uid="{00000000-0005-0000-0000-0000FD300000}"/>
    <cellStyle name="Currency 5 5 5 3" xfId="12869" xr:uid="{00000000-0005-0000-0000-0000FE300000}"/>
    <cellStyle name="Currency 5 5 6" xfId="12870" xr:uid="{00000000-0005-0000-0000-0000FF300000}"/>
    <cellStyle name="Currency 5 5 6 2" xfId="12871" xr:uid="{00000000-0005-0000-0000-000000310000}"/>
    <cellStyle name="Currency 5 5 7" xfId="12872" xr:uid="{00000000-0005-0000-0000-000001310000}"/>
    <cellStyle name="Currency 5 5 7 2" xfId="12873" xr:uid="{00000000-0005-0000-0000-000002310000}"/>
    <cellStyle name="Currency 5 5 8" xfId="12874" xr:uid="{00000000-0005-0000-0000-000003310000}"/>
    <cellStyle name="Currency 5 6" xfId="12875" xr:uid="{00000000-0005-0000-0000-000004310000}"/>
    <cellStyle name="Currency 5 6 2" xfId="12876" xr:uid="{00000000-0005-0000-0000-000005310000}"/>
    <cellStyle name="Currency 5 6 2 2" xfId="12877" xr:uid="{00000000-0005-0000-0000-000006310000}"/>
    <cellStyle name="Currency 5 6 2 2 2" xfId="12878" xr:uid="{00000000-0005-0000-0000-000007310000}"/>
    <cellStyle name="Currency 5 6 2 2 2 2" xfId="12879" xr:uid="{00000000-0005-0000-0000-000008310000}"/>
    <cellStyle name="Currency 5 6 2 2 3" xfId="12880" xr:uid="{00000000-0005-0000-0000-000009310000}"/>
    <cellStyle name="Currency 5 6 2 3" xfId="12881" xr:uid="{00000000-0005-0000-0000-00000A310000}"/>
    <cellStyle name="Currency 5 6 2 3 2" xfId="12882" xr:uid="{00000000-0005-0000-0000-00000B310000}"/>
    <cellStyle name="Currency 5 6 2 3 2 2" xfId="12883" xr:uid="{00000000-0005-0000-0000-00000C310000}"/>
    <cellStyle name="Currency 5 6 2 3 3" xfId="12884" xr:uid="{00000000-0005-0000-0000-00000D310000}"/>
    <cellStyle name="Currency 5 6 2 4" xfId="12885" xr:uid="{00000000-0005-0000-0000-00000E310000}"/>
    <cellStyle name="Currency 5 6 2 4 2" xfId="12886" xr:uid="{00000000-0005-0000-0000-00000F310000}"/>
    <cellStyle name="Currency 5 6 2 5" xfId="12887" xr:uid="{00000000-0005-0000-0000-000010310000}"/>
    <cellStyle name="Currency 5 6 2 5 2" xfId="12888" xr:uid="{00000000-0005-0000-0000-000011310000}"/>
    <cellStyle name="Currency 5 6 2 6" xfId="12889" xr:uid="{00000000-0005-0000-0000-000012310000}"/>
    <cellStyle name="Currency 5 6 3" xfId="12890" xr:uid="{00000000-0005-0000-0000-000013310000}"/>
    <cellStyle name="Currency 5 6 3 2" xfId="12891" xr:uid="{00000000-0005-0000-0000-000014310000}"/>
    <cellStyle name="Currency 5 6 3 2 2" xfId="12892" xr:uid="{00000000-0005-0000-0000-000015310000}"/>
    <cellStyle name="Currency 5 6 3 3" xfId="12893" xr:uid="{00000000-0005-0000-0000-000016310000}"/>
    <cellStyle name="Currency 5 6 4" xfId="12894" xr:uid="{00000000-0005-0000-0000-000017310000}"/>
    <cellStyle name="Currency 5 6 4 2" xfId="12895" xr:uid="{00000000-0005-0000-0000-000018310000}"/>
    <cellStyle name="Currency 5 6 4 2 2" xfId="12896" xr:uid="{00000000-0005-0000-0000-000019310000}"/>
    <cellStyle name="Currency 5 6 4 3" xfId="12897" xr:uid="{00000000-0005-0000-0000-00001A310000}"/>
    <cellStyle name="Currency 5 6 5" xfId="12898" xr:uid="{00000000-0005-0000-0000-00001B310000}"/>
    <cellStyle name="Currency 5 6 5 2" xfId="12899" xr:uid="{00000000-0005-0000-0000-00001C310000}"/>
    <cellStyle name="Currency 5 6 6" xfId="12900" xr:uid="{00000000-0005-0000-0000-00001D310000}"/>
    <cellStyle name="Currency 5 6 6 2" xfId="12901" xr:uid="{00000000-0005-0000-0000-00001E310000}"/>
    <cellStyle name="Currency 5 6 7" xfId="12902" xr:uid="{00000000-0005-0000-0000-00001F310000}"/>
    <cellStyle name="Currency 5 7" xfId="12903" xr:uid="{00000000-0005-0000-0000-000020310000}"/>
    <cellStyle name="Currency 5 7 2" xfId="12904" xr:uid="{00000000-0005-0000-0000-000021310000}"/>
    <cellStyle name="Currency 5 7 2 2" xfId="12905" xr:uid="{00000000-0005-0000-0000-000022310000}"/>
    <cellStyle name="Currency 5 7 2 2 2" xfId="12906" xr:uid="{00000000-0005-0000-0000-000023310000}"/>
    <cellStyle name="Currency 5 7 2 2 2 2" xfId="12907" xr:uid="{00000000-0005-0000-0000-000024310000}"/>
    <cellStyle name="Currency 5 7 2 2 3" xfId="12908" xr:uid="{00000000-0005-0000-0000-000025310000}"/>
    <cellStyle name="Currency 5 7 2 3" xfId="12909" xr:uid="{00000000-0005-0000-0000-000026310000}"/>
    <cellStyle name="Currency 5 7 2 3 2" xfId="12910" xr:uid="{00000000-0005-0000-0000-000027310000}"/>
    <cellStyle name="Currency 5 7 2 3 2 2" xfId="12911" xr:uid="{00000000-0005-0000-0000-000028310000}"/>
    <cellStyle name="Currency 5 7 2 3 3" xfId="12912" xr:uid="{00000000-0005-0000-0000-000029310000}"/>
    <cellStyle name="Currency 5 7 2 4" xfId="12913" xr:uid="{00000000-0005-0000-0000-00002A310000}"/>
    <cellStyle name="Currency 5 7 2 4 2" xfId="12914" xr:uid="{00000000-0005-0000-0000-00002B310000}"/>
    <cellStyle name="Currency 5 7 2 5" xfId="12915" xr:uid="{00000000-0005-0000-0000-00002C310000}"/>
    <cellStyle name="Currency 5 7 2 5 2" xfId="12916" xr:uid="{00000000-0005-0000-0000-00002D310000}"/>
    <cellStyle name="Currency 5 7 2 6" xfId="12917" xr:uid="{00000000-0005-0000-0000-00002E310000}"/>
    <cellStyle name="Currency 5 7 3" xfId="12918" xr:uid="{00000000-0005-0000-0000-00002F310000}"/>
    <cellStyle name="Currency 5 7 3 2" xfId="12919" xr:uid="{00000000-0005-0000-0000-000030310000}"/>
    <cellStyle name="Currency 5 7 3 2 2" xfId="12920" xr:uid="{00000000-0005-0000-0000-000031310000}"/>
    <cellStyle name="Currency 5 7 3 3" xfId="12921" xr:uid="{00000000-0005-0000-0000-000032310000}"/>
    <cellStyle name="Currency 5 7 4" xfId="12922" xr:uid="{00000000-0005-0000-0000-000033310000}"/>
    <cellStyle name="Currency 5 7 4 2" xfId="12923" xr:uid="{00000000-0005-0000-0000-000034310000}"/>
    <cellStyle name="Currency 5 7 4 2 2" xfId="12924" xr:uid="{00000000-0005-0000-0000-000035310000}"/>
    <cellStyle name="Currency 5 7 4 3" xfId="12925" xr:uid="{00000000-0005-0000-0000-000036310000}"/>
    <cellStyle name="Currency 5 7 5" xfId="12926" xr:uid="{00000000-0005-0000-0000-000037310000}"/>
    <cellStyle name="Currency 5 7 5 2" xfId="12927" xr:uid="{00000000-0005-0000-0000-000038310000}"/>
    <cellStyle name="Currency 5 7 6" xfId="12928" xr:uid="{00000000-0005-0000-0000-000039310000}"/>
    <cellStyle name="Currency 5 7 6 2" xfId="12929" xr:uid="{00000000-0005-0000-0000-00003A310000}"/>
    <cellStyle name="Currency 5 7 7" xfId="12930" xr:uid="{00000000-0005-0000-0000-00003B310000}"/>
    <cellStyle name="Currency 5 8" xfId="12931" xr:uid="{00000000-0005-0000-0000-00003C310000}"/>
    <cellStyle name="Currency 5 8 2" xfId="12932" xr:uid="{00000000-0005-0000-0000-00003D310000}"/>
    <cellStyle name="Currency 5 8 2 2" xfId="12933" xr:uid="{00000000-0005-0000-0000-00003E310000}"/>
    <cellStyle name="Currency 5 8 2 2 2" xfId="12934" xr:uid="{00000000-0005-0000-0000-00003F310000}"/>
    <cellStyle name="Currency 5 8 2 3" xfId="12935" xr:uid="{00000000-0005-0000-0000-000040310000}"/>
    <cellStyle name="Currency 5 8 3" xfId="12936" xr:uid="{00000000-0005-0000-0000-000041310000}"/>
    <cellStyle name="Currency 5 8 3 2" xfId="12937" xr:uid="{00000000-0005-0000-0000-000042310000}"/>
    <cellStyle name="Currency 5 8 3 2 2" xfId="12938" xr:uid="{00000000-0005-0000-0000-000043310000}"/>
    <cellStyle name="Currency 5 8 3 3" xfId="12939" xr:uid="{00000000-0005-0000-0000-000044310000}"/>
    <cellStyle name="Currency 5 8 4" xfId="12940" xr:uid="{00000000-0005-0000-0000-000045310000}"/>
    <cellStyle name="Currency 5 8 4 2" xfId="12941" xr:uid="{00000000-0005-0000-0000-000046310000}"/>
    <cellStyle name="Currency 5 8 5" xfId="12942" xr:uid="{00000000-0005-0000-0000-000047310000}"/>
    <cellStyle name="Currency 5 8 5 2" xfId="12943" xr:uid="{00000000-0005-0000-0000-000048310000}"/>
    <cellStyle name="Currency 5 8 6" xfId="12944" xr:uid="{00000000-0005-0000-0000-000049310000}"/>
    <cellStyle name="Currency 6" xfId="661" xr:uid="{00000000-0005-0000-0000-00004A310000}"/>
    <cellStyle name="Currency 6 2" xfId="12945" xr:uid="{00000000-0005-0000-0000-00004B310000}"/>
    <cellStyle name="Currency 7" xfId="662" xr:uid="{00000000-0005-0000-0000-00004C310000}"/>
    <cellStyle name="Currency 7 2" xfId="663" xr:uid="{00000000-0005-0000-0000-00004D310000}"/>
    <cellStyle name="Currency 8" xfId="664" xr:uid="{00000000-0005-0000-0000-00004E310000}"/>
    <cellStyle name="Currency 9" xfId="665" xr:uid="{00000000-0005-0000-0000-00004F310000}"/>
    <cellStyle name="Currency No Comma" xfId="12946" xr:uid="{00000000-0005-0000-0000-000050310000}"/>
    <cellStyle name="Currency*" xfId="266" xr:uid="{00000000-0005-0000-0000-000051310000}"/>
    <cellStyle name="Currency* 2" xfId="38319" xr:uid="{00000000-0005-0000-0000-000052310000}"/>
    <cellStyle name="Currency0" xfId="46" xr:uid="{00000000-0005-0000-0000-000053310000}"/>
    <cellStyle name="Dash" xfId="267" xr:uid="{00000000-0005-0000-0000-000054310000}"/>
    <cellStyle name="Dash 2" xfId="38320" xr:uid="{00000000-0005-0000-0000-000055310000}"/>
    <cellStyle name="Date" xfId="47" xr:uid="{00000000-0005-0000-0000-000056310000}"/>
    <cellStyle name="Date Aligned" xfId="268" xr:uid="{00000000-0005-0000-0000-000057310000}"/>
    <cellStyle name="Date Aligned*" xfId="269" xr:uid="{00000000-0005-0000-0000-000058310000}"/>
    <cellStyle name="Date Aligned* 2" xfId="38321" xr:uid="{00000000-0005-0000-0000-000059310000}"/>
    <cellStyle name="Date Aligned_Model_Sep_2_02" xfId="270" xr:uid="{00000000-0005-0000-0000-00005A310000}"/>
    <cellStyle name="Date_1 1 OFTO t2 v0 2 (IBA def tax)" xfId="271" xr:uid="{00000000-0005-0000-0000-00005B310000}"/>
    <cellStyle name="Dec places 0" xfId="272" xr:uid="{00000000-0005-0000-0000-00005C310000}"/>
    <cellStyle name="Dec places 1, millions" xfId="273" xr:uid="{00000000-0005-0000-0000-00005D310000}"/>
    <cellStyle name="Dec places 2" xfId="274" xr:uid="{00000000-0005-0000-0000-00005E310000}"/>
    <cellStyle name="Dec places 2, millions" xfId="275" xr:uid="{00000000-0005-0000-0000-00005F310000}"/>
    <cellStyle name="Dezimal [0]_Compiling Utility Macros" xfId="276" xr:uid="{00000000-0005-0000-0000-000060310000}"/>
    <cellStyle name="Dezimal_Compiling Utility Macros" xfId="277" xr:uid="{00000000-0005-0000-0000-000061310000}"/>
    <cellStyle name="dollar" xfId="278" xr:uid="{00000000-0005-0000-0000-000062310000}"/>
    <cellStyle name="dollar 2" xfId="38322" xr:uid="{00000000-0005-0000-0000-000063310000}"/>
    <cellStyle name="dollar[0]" xfId="279" xr:uid="{00000000-0005-0000-0000-000064310000}"/>
    <cellStyle name="dollar[0] 2" xfId="38323" xr:uid="{00000000-0005-0000-0000-000065310000}"/>
    <cellStyle name="dollar_Model_Sep_2_02" xfId="280" xr:uid="{00000000-0005-0000-0000-000066310000}"/>
    <cellStyle name="Dotted Line" xfId="281" xr:uid="{00000000-0005-0000-0000-000067310000}"/>
    <cellStyle name="DP 0, no commas" xfId="282" xr:uid="{00000000-0005-0000-0000-000068310000}"/>
    <cellStyle name="Emphasis 1" xfId="283" xr:uid="{00000000-0005-0000-0000-000069310000}"/>
    <cellStyle name="Emphasis 2" xfId="284" xr:uid="{00000000-0005-0000-0000-00006A310000}"/>
    <cellStyle name="Emphasis 3" xfId="285" xr:uid="{00000000-0005-0000-0000-00006B310000}"/>
    <cellStyle name="Entered" xfId="286" xr:uid="{00000000-0005-0000-0000-00006C310000}"/>
    <cellStyle name="Euro" xfId="287" xr:uid="{00000000-0005-0000-0000-00006D310000}"/>
    <cellStyle name="Euro 2" xfId="38324" xr:uid="{00000000-0005-0000-0000-00006E310000}"/>
    <cellStyle name="Explanatory Text 2" xfId="12947" xr:uid="{00000000-0005-0000-0000-00006F310000}"/>
    <cellStyle name="EYBlocked" xfId="288" xr:uid="{00000000-0005-0000-0000-000070310000}"/>
    <cellStyle name="EYBlocked 2" xfId="38325" xr:uid="{00000000-0005-0000-0000-000071310000}"/>
    <cellStyle name="EYCallUp" xfId="289" xr:uid="{00000000-0005-0000-0000-000072310000}"/>
    <cellStyle name="EYCheck" xfId="290" xr:uid="{00000000-0005-0000-0000-000073310000}"/>
    <cellStyle name="EYDate" xfId="291" xr:uid="{00000000-0005-0000-0000-000074310000}"/>
    <cellStyle name="EYDeviant" xfId="292" xr:uid="{00000000-0005-0000-0000-000075310000}"/>
    <cellStyle name="EYDeviant 2" xfId="38326" xr:uid="{00000000-0005-0000-0000-000076310000}"/>
    <cellStyle name="EYHeader1" xfId="293" xr:uid="{00000000-0005-0000-0000-000077310000}"/>
    <cellStyle name="EYHeader2" xfId="294" xr:uid="{00000000-0005-0000-0000-000078310000}"/>
    <cellStyle name="EYHeader3" xfId="295" xr:uid="{00000000-0005-0000-0000-000079310000}"/>
    <cellStyle name="EYInputDate" xfId="296" xr:uid="{00000000-0005-0000-0000-00007A310000}"/>
    <cellStyle name="EYInputPercent" xfId="297" xr:uid="{00000000-0005-0000-0000-00007B310000}"/>
    <cellStyle name="EYInputValue" xfId="298" xr:uid="{00000000-0005-0000-0000-00007C310000}"/>
    <cellStyle name="EYNormal" xfId="299" xr:uid="{00000000-0005-0000-0000-00007D310000}"/>
    <cellStyle name="EYPercent" xfId="300" xr:uid="{00000000-0005-0000-0000-00007E310000}"/>
    <cellStyle name="EYPercentCapped" xfId="301" xr:uid="{00000000-0005-0000-0000-00007F310000}"/>
    <cellStyle name="EYSubTotal" xfId="302" xr:uid="{00000000-0005-0000-0000-000080310000}"/>
    <cellStyle name="EYSubTotal 2" xfId="38327" xr:uid="{00000000-0005-0000-0000-000081310000}"/>
    <cellStyle name="EYTotal" xfId="303" xr:uid="{00000000-0005-0000-0000-000082310000}"/>
    <cellStyle name="EYTotal 2" xfId="38328" xr:uid="{00000000-0005-0000-0000-000083310000}"/>
    <cellStyle name="EYWIP" xfId="304" xr:uid="{00000000-0005-0000-0000-000084310000}"/>
    <cellStyle name="EYWIP 2" xfId="38329" xr:uid="{00000000-0005-0000-0000-000085310000}"/>
    <cellStyle name="Fixed" xfId="48" xr:uid="{00000000-0005-0000-0000-000086310000}"/>
    <cellStyle name="FOOTER - Style1" xfId="305" xr:uid="{00000000-0005-0000-0000-000087310000}"/>
    <cellStyle name="Footnote" xfId="306" xr:uid="{00000000-0005-0000-0000-000088310000}"/>
    <cellStyle name="FORECAST" xfId="307" xr:uid="{00000000-0005-0000-0000-000089310000}"/>
    <cellStyle name="Formula" xfId="12948" xr:uid="{00000000-0005-0000-0000-00008A310000}"/>
    <cellStyle name="fred" xfId="12949" xr:uid="{00000000-0005-0000-0000-00008B310000}"/>
    <cellStyle name="Fred%" xfId="12950" xr:uid="{00000000-0005-0000-0000-00008C310000}"/>
    <cellStyle name="fred_EGSI_TX_LA_SPLIT_BS_12_05_rev" xfId="12951" xr:uid="{00000000-0005-0000-0000-00008D310000}"/>
    <cellStyle name="From" xfId="308" xr:uid="{00000000-0005-0000-0000-00008E310000}"/>
    <cellStyle name="FRxAmtStyle" xfId="666" xr:uid="{00000000-0005-0000-0000-00008F310000}"/>
    <cellStyle name="General" xfId="309" xr:uid="{00000000-0005-0000-0000-000090310000}"/>
    <cellStyle name="Good 2" xfId="12952" xr:uid="{00000000-0005-0000-0000-000091310000}"/>
    <cellStyle name="Grey" xfId="310" xr:uid="{00000000-0005-0000-0000-000092310000}"/>
    <cellStyle name="Hard Percent" xfId="311" xr:uid="{00000000-0005-0000-0000-000093310000}"/>
    <cellStyle name="Header" xfId="312" xr:uid="{00000000-0005-0000-0000-000094310000}"/>
    <cellStyle name="Header 2" xfId="12953" xr:uid="{00000000-0005-0000-0000-000095310000}"/>
    <cellStyle name="Header1" xfId="313" xr:uid="{00000000-0005-0000-0000-000096310000}"/>
    <cellStyle name="Header2" xfId="314" xr:uid="{00000000-0005-0000-0000-000097310000}"/>
    <cellStyle name="Heading" xfId="12954" xr:uid="{00000000-0005-0000-0000-000098310000}"/>
    <cellStyle name="Heading 1" xfId="49" builtinId="16" customBuiltin="1"/>
    <cellStyle name="Heading 1 2" xfId="12955" xr:uid="{00000000-0005-0000-0000-00009A310000}"/>
    <cellStyle name="Heading 2" xfId="50" builtinId="17" customBuiltin="1"/>
    <cellStyle name="Heading 2 2" xfId="645" xr:uid="{00000000-0005-0000-0000-00009C310000}"/>
    <cellStyle name="Heading 2 3" xfId="531" xr:uid="{00000000-0005-0000-0000-00009D310000}"/>
    <cellStyle name="Heading 3 2" xfId="12956" xr:uid="{00000000-0005-0000-0000-00009E310000}"/>
    <cellStyle name="Heading 4 2" xfId="12957" xr:uid="{00000000-0005-0000-0000-00009F310000}"/>
    <cellStyle name="Heading1" xfId="51" xr:uid="{00000000-0005-0000-0000-0000A0310000}"/>
    <cellStyle name="Heading2" xfId="52" xr:uid="{00000000-0005-0000-0000-0000A1310000}"/>
    <cellStyle name="HEADINGS" xfId="315" xr:uid="{00000000-0005-0000-0000-0000A2310000}"/>
    <cellStyle name="HIGHLIGHT" xfId="316" xr:uid="{00000000-0005-0000-0000-0000A3310000}"/>
    <cellStyle name="Hyperlink 2" xfId="12958" xr:uid="{00000000-0005-0000-0000-0000A4310000}"/>
    <cellStyle name="Hyperlink 3" xfId="12959" xr:uid="{00000000-0005-0000-0000-0000A5310000}"/>
    <cellStyle name="Hyperlink 4" xfId="12960" xr:uid="{00000000-0005-0000-0000-0000A6310000}"/>
    <cellStyle name="Hyperlink 5" xfId="12961" xr:uid="{00000000-0005-0000-0000-0000A7310000}"/>
    <cellStyle name="Hyperlink 6" xfId="12962" xr:uid="{00000000-0005-0000-0000-0000A8310000}"/>
    <cellStyle name="Incomplete" xfId="317" xr:uid="{00000000-0005-0000-0000-0000A9310000}"/>
    <cellStyle name="Input [yellow]" xfId="318" xr:uid="{00000000-0005-0000-0000-0000AA310000}"/>
    <cellStyle name="Input 10" xfId="12963" xr:uid="{00000000-0005-0000-0000-0000AB310000}"/>
    <cellStyle name="Input 11" xfId="12964" xr:uid="{00000000-0005-0000-0000-0000AC310000}"/>
    <cellStyle name="Input 12" xfId="12965" xr:uid="{00000000-0005-0000-0000-0000AD310000}"/>
    <cellStyle name="Input 2" xfId="12966" xr:uid="{00000000-0005-0000-0000-0000AE310000}"/>
    <cellStyle name="Input 2 10" xfId="12967" xr:uid="{00000000-0005-0000-0000-0000AF310000}"/>
    <cellStyle name="Input 2 10 2" xfId="12968" xr:uid="{00000000-0005-0000-0000-0000B0310000}"/>
    <cellStyle name="Input 2 11" xfId="12969" xr:uid="{00000000-0005-0000-0000-0000B1310000}"/>
    <cellStyle name="Input 2 11 2" xfId="12970" xr:uid="{00000000-0005-0000-0000-0000B2310000}"/>
    <cellStyle name="Input 2 12" xfId="12971" xr:uid="{00000000-0005-0000-0000-0000B3310000}"/>
    <cellStyle name="Input 2 12 2" xfId="12972" xr:uid="{00000000-0005-0000-0000-0000B4310000}"/>
    <cellStyle name="Input 2 13" xfId="12973" xr:uid="{00000000-0005-0000-0000-0000B5310000}"/>
    <cellStyle name="Input 2 13 2" xfId="12974" xr:uid="{00000000-0005-0000-0000-0000B6310000}"/>
    <cellStyle name="Input 2 14" xfId="12975" xr:uid="{00000000-0005-0000-0000-0000B7310000}"/>
    <cellStyle name="Input 2 14 2" xfId="12976" xr:uid="{00000000-0005-0000-0000-0000B8310000}"/>
    <cellStyle name="Input 2 15" xfId="12977" xr:uid="{00000000-0005-0000-0000-0000B9310000}"/>
    <cellStyle name="Input 2 15 2" xfId="12978" xr:uid="{00000000-0005-0000-0000-0000BA310000}"/>
    <cellStyle name="Input 2 16" xfId="12979" xr:uid="{00000000-0005-0000-0000-0000BB310000}"/>
    <cellStyle name="Input 2 2" xfId="12980" xr:uid="{00000000-0005-0000-0000-0000BC310000}"/>
    <cellStyle name="Input 2 2 10" xfId="12981" xr:uid="{00000000-0005-0000-0000-0000BD310000}"/>
    <cellStyle name="Input 2 2 10 2" xfId="12982" xr:uid="{00000000-0005-0000-0000-0000BE310000}"/>
    <cellStyle name="Input 2 2 11" xfId="12983" xr:uid="{00000000-0005-0000-0000-0000BF310000}"/>
    <cellStyle name="Input 2 2 2" xfId="12984" xr:uid="{00000000-0005-0000-0000-0000C0310000}"/>
    <cellStyle name="Input 2 2 2 2" xfId="12985" xr:uid="{00000000-0005-0000-0000-0000C1310000}"/>
    <cellStyle name="Input 2 2 2 2 2" xfId="12986" xr:uid="{00000000-0005-0000-0000-0000C2310000}"/>
    <cellStyle name="Input 2 2 2 3" xfId="12987" xr:uid="{00000000-0005-0000-0000-0000C3310000}"/>
    <cellStyle name="Input 2 2 3" xfId="12988" xr:uid="{00000000-0005-0000-0000-0000C4310000}"/>
    <cellStyle name="Input 2 2 3 2" xfId="12989" xr:uid="{00000000-0005-0000-0000-0000C5310000}"/>
    <cellStyle name="Input 2 2 4" xfId="12990" xr:uid="{00000000-0005-0000-0000-0000C6310000}"/>
    <cellStyle name="Input 2 2 4 2" xfId="12991" xr:uid="{00000000-0005-0000-0000-0000C7310000}"/>
    <cellStyle name="Input 2 2 5" xfId="12992" xr:uid="{00000000-0005-0000-0000-0000C8310000}"/>
    <cellStyle name="Input 2 2 5 2" xfId="12993" xr:uid="{00000000-0005-0000-0000-0000C9310000}"/>
    <cellStyle name="Input 2 2 6" xfId="12994" xr:uid="{00000000-0005-0000-0000-0000CA310000}"/>
    <cellStyle name="Input 2 2 6 2" xfId="12995" xr:uid="{00000000-0005-0000-0000-0000CB310000}"/>
    <cellStyle name="Input 2 2 7" xfId="12996" xr:uid="{00000000-0005-0000-0000-0000CC310000}"/>
    <cellStyle name="Input 2 2 7 2" xfId="12997" xr:uid="{00000000-0005-0000-0000-0000CD310000}"/>
    <cellStyle name="Input 2 2 8" xfId="12998" xr:uid="{00000000-0005-0000-0000-0000CE310000}"/>
    <cellStyle name="Input 2 2 8 2" xfId="12999" xr:uid="{00000000-0005-0000-0000-0000CF310000}"/>
    <cellStyle name="Input 2 2 9" xfId="13000" xr:uid="{00000000-0005-0000-0000-0000D0310000}"/>
    <cellStyle name="Input 2 2 9 2" xfId="13001" xr:uid="{00000000-0005-0000-0000-0000D1310000}"/>
    <cellStyle name="Input 2 3" xfId="13002" xr:uid="{00000000-0005-0000-0000-0000D2310000}"/>
    <cellStyle name="Input 2 3 10" xfId="13003" xr:uid="{00000000-0005-0000-0000-0000D3310000}"/>
    <cellStyle name="Input 2 3 10 2" xfId="13004" xr:uid="{00000000-0005-0000-0000-0000D4310000}"/>
    <cellStyle name="Input 2 3 11" xfId="13005" xr:uid="{00000000-0005-0000-0000-0000D5310000}"/>
    <cellStyle name="Input 2 3 2" xfId="13006" xr:uid="{00000000-0005-0000-0000-0000D6310000}"/>
    <cellStyle name="Input 2 3 2 2" xfId="13007" xr:uid="{00000000-0005-0000-0000-0000D7310000}"/>
    <cellStyle name="Input 2 3 2 2 2" xfId="13008" xr:uid="{00000000-0005-0000-0000-0000D8310000}"/>
    <cellStyle name="Input 2 3 2 3" xfId="13009" xr:uid="{00000000-0005-0000-0000-0000D9310000}"/>
    <cellStyle name="Input 2 3 3" xfId="13010" xr:uid="{00000000-0005-0000-0000-0000DA310000}"/>
    <cellStyle name="Input 2 3 3 2" xfId="13011" xr:uid="{00000000-0005-0000-0000-0000DB310000}"/>
    <cellStyle name="Input 2 3 4" xfId="13012" xr:uid="{00000000-0005-0000-0000-0000DC310000}"/>
    <cellStyle name="Input 2 3 4 2" xfId="13013" xr:uid="{00000000-0005-0000-0000-0000DD310000}"/>
    <cellStyle name="Input 2 3 5" xfId="13014" xr:uid="{00000000-0005-0000-0000-0000DE310000}"/>
    <cellStyle name="Input 2 3 5 2" xfId="13015" xr:uid="{00000000-0005-0000-0000-0000DF310000}"/>
    <cellStyle name="Input 2 3 6" xfId="13016" xr:uid="{00000000-0005-0000-0000-0000E0310000}"/>
    <cellStyle name="Input 2 3 6 2" xfId="13017" xr:uid="{00000000-0005-0000-0000-0000E1310000}"/>
    <cellStyle name="Input 2 3 7" xfId="13018" xr:uid="{00000000-0005-0000-0000-0000E2310000}"/>
    <cellStyle name="Input 2 3 7 2" xfId="13019" xr:uid="{00000000-0005-0000-0000-0000E3310000}"/>
    <cellStyle name="Input 2 3 8" xfId="13020" xr:uid="{00000000-0005-0000-0000-0000E4310000}"/>
    <cellStyle name="Input 2 3 8 2" xfId="13021" xr:uid="{00000000-0005-0000-0000-0000E5310000}"/>
    <cellStyle name="Input 2 3 9" xfId="13022" xr:uid="{00000000-0005-0000-0000-0000E6310000}"/>
    <cellStyle name="Input 2 3 9 2" xfId="13023" xr:uid="{00000000-0005-0000-0000-0000E7310000}"/>
    <cellStyle name="Input 2 4" xfId="13024" xr:uid="{00000000-0005-0000-0000-0000E8310000}"/>
    <cellStyle name="Input 2 4 10" xfId="13025" xr:uid="{00000000-0005-0000-0000-0000E9310000}"/>
    <cellStyle name="Input 2 4 10 2" xfId="13026" xr:uid="{00000000-0005-0000-0000-0000EA310000}"/>
    <cellStyle name="Input 2 4 11" xfId="13027" xr:uid="{00000000-0005-0000-0000-0000EB310000}"/>
    <cellStyle name="Input 2 4 2" xfId="13028" xr:uid="{00000000-0005-0000-0000-0000EC310000}"/>
    <cellStyle name="Input 2 4 2 2" xfId="13029" xr:uid="{00000000-0005-0000-0000-0000ED310000}"/>
    <cellStyle name="Input 2 4 2 2 2" xfId="13030" xr:uid="{00000000-0005-0000-0000-0000EE310000}"/>
    <cellStyle name="Input 2 4 2 3" xfId="13031" xr:uid="{00000000-0005-0000-0000-0000EF310000}"/>
    <cellStyle name="Input 2 4 3" xfId="13032" xr:uid="{00000000-0005-0000-0000-0000F0310000}"/>
    <cellStyle name="Input 2 4 3 2" xfId="13033" xr:uid="{00000000-0005-0000-0000-0000F1310000}"/>
    <cellStyle name="Input 2 4 4" xfId="13034" xr:uid="{00000000-0005-0000-0000-0000F2310000}"/>
    <cellStyle name="Input 2 4 4 2" xfId="13035" xr:uid="{00000000-0005-0000-0000-0000F3310000}"/>
    <cellStyle name="Input 2 4 5" xfId="13036" xr:uid="{00000000-0005-0000-0000-0000F4310000}"/>
    <cellStyle name="Input 2 4 5 2" xfId="13037" xr:uid="{00000000-0005-0000-0000-0000F5310000}"/>
    <cellStyle name="Input 2 4 6" xfId="13038" xr:uid="{00000000-0005-0000-0000-0000F6310000}"/>
    <cellStyle name="Input 2 4 6 2" xfId="13039" xr:uid="{00000000-0005-0000-0000-0000F7310000}"/>
    <cellStyle name="Input 2 4 7" xfId="13040" xr:uid="{00000000-0005-0000-0000-0000F8310000}"/>
    <cellStyle name="Input 2 4 7 2" xfId="13041" xr:uid="{00000000-0005-0000-0000-0000F9310000}"/>
    <cellStyle name="Input 2 4 8" xfId="13042" xr:uid="{00000000-0005-0000-0000-0000FA310000}"/>
    <cellStyle name="Input 2 4 8 2" xfId="13043" xr:uid="{00000000-0005-0000-0000-0000FB310000}"/>
    <cellStyle name="Input 2 4 9" xfId="13044" xr:uid="{00000000-0005-0000-0000-0000FC310000}"/>
    <cellStyle name="Input 2 4 9 2" xfId="13045" xr:uid="{00000000-0005-0000-0000-0000FD310000}"/>
    <cellStyle name="Input 2 5" xfId="13046" xr:uid="{00000000-0005-0000-0000-0000FE310000}"/>
    <cellStyle name="Input 2 5 10" xfId="13047" xr:uid="{00000000-0005-0000-0000-0000FF310000}"/>
    <cellStyle name="Input 2 5 10 2" xfId="13048" xr:uid="{00000000-0005-0000-0000-000000320000}"/>
    <cellStyle name="Input 2 5 11" xfId="13049" xr:uid="{00000000-0005-0000-0000-000001320000}"/>
    <cellStyle name="Input 2 5 2" xfId="13050" xr:uid="{00000000-0005-0000-0000-000002320000}"/>
    <cellStyle name="Input 2 5 2 2" xfId="13051" xr:uid="{00000000-0005-0000-0000-000003320000}"/>
    <cellStyle name="Input 2 5 2 2 2" xfId="13052" xr:uid="{00000000-0005-0000-0000-000004320000}"/>
    <cellStyle name="Input 2 5 2 3" xfId="13053" xr:uid="{00000000-0005-0000-0000-000005320000}"/>
    <cellStyle name="Input 2 5 3" xfId="13054" xr:uid="{00000000-0005-0000-0000-000006320000}"/>
    <cellStyle name="Input 2 5 3 2" xfId="13055" xr:uid="{00000000-0005-0000-0000-000007320000}"/>
    <cellStyle name="Input 2 5 4" xfId="13056" xr:uid="{00000000-0005-0000-0000-000008320000}"/>
    <cellStyle name="Input 2 5 4 2" xfId="13057" xr:uid="{00000000-0005-0000-0000-000009320000}"/>
    <cellStyle name="Input 2 5 5" xfId="13058" xr:uid="{00000000-0005-0000-0000-00000A320000}"/>
    <cellStyle name="Input 2 5 5 2" xfId="13059" xr:uid="{00000000-0005-0000-0000-00000B320000}"/>
    <cellStyle name="Input 2 5 6" xfId="13060" xr:uid="{00000000-0005-0000-0000-00000C320000}"/>
    <cellStyle name="Input 2 5 6 2" xfId="13061" xr:uid="{00000000-0005-0000-0000-00000D320000}"/>
    <cellStyle name="Input 2 5 7" xfId="13062" xr:uid="{00000000-0005-0000-0000-00000E320000}"/>
    <cellStyle name="Input 2 5 7 2" xfId="13063" xr:uid="{00000000-0005-0000-0000-00000F320000}"/>
    <cellStyle name="Input 2 5 8" xfId="13064" xr:uid="{00000000-0005-0000-0000-000010320000}"/>
    <cellStyle name="Input 2 5 8 2" xfId="13065" xr:uid="{00000000-0005-0000-0000-000011320000}"/>
    <cellStyle name="Input 2 5 9" xfId="13066" xr:uid="{00000000-0005-0000-0000-000012320000}"/>
    <cellStyle name="Input 2 5 9 2" xfId="13067" xr:uid="{00000000-0005-0000-0000-000013320000}"/>
    <cellStyle name="Input 2 6" xfId="13068" xr:uid="{00000000-0005-0000-0000-000014320000}"/>
    <cellStyle name="Input 2 6 10" xfId="13069" xr:uid="{00000000-0005-0000-0000-000015320000}"/>
    <cellStyle name="Input 2 6 10 2" xfId="13070" xr:uid="{00000000-0005-0000-0000-000016320000}"/>
    <cellStyle name="Input 2 6 11" xfId="13071" xr:uid="{00000000-0005-0000-0000-000017320000}"/>
    <cellStyle name="Input 2 6 2" xfId="13072" xr:uid="{00000000-0005-0000-0000-000018320000}"/>
    <cellStyle name="Input 2 6 2 2" xfId="13073" xr:uid="{00000000-0005-0000-0000-000019320000}"/>
    <cellStyle name="Input 2 6 2 2 2" xfId="13074" xr:uid="{00000000-0005-0000-0000-00001A320000}"/>
    <cellStyle name="Input 2 6 2 3" xfId="13075" xr:uid="{00000000-0005-0000-0000-00001B320000}"/>
    <cellStyle name="Input 2 6 3" xfId="13076" xr:uid="{00000000-0005-0000-0000-00001C320000}"/>
    <cellStyle name="Input 2 6 3 2" xfId="13077" xr:uid="{00000000-0005-0000-0000-00001D320000}"/>
    <cellStyle name="Input 2 6 4" xfId="13078" xr:uid="{00000000-0005-0000-0000-00001E320000}"/>
    <cellStyle name="Input 2 6 4 2" xfId="13079" xr:uid="{00000000-0005-0000-0000-00001F320000}"/>
    <cellStyle name="Input 2 6 5" xfId="13080" xr:uid="{00000000-0005-0000-0000-000020320000}"/>
    <cellStyle name="Input 2 6 5 2" xfId="13081" xr:uid="{00000000-0005-0000-0000-000021320000}"/>
    <cellStyle name="Input 2 6 6" xfId="13082" xr:uid="{00000000-0005-0000-0000-000022320000}"/>
    <cellStyle name="Input 2 6 6 2" xfId="13083" xr:uid="{00000000-0005-0000-0000-000023320000}"/>
    <cellStyle name="Input 2 6 7" xfId="13084" xr:uid="{00000000-0005-0000-0000-000024320000}"/>
    <cellStyle name="Input 2 6 7 2" xfId="13085" xr:uid="{00000000-0005-0000-0000-000025320000}"/>
    <cellStyle name="Input 2 6 8" xfId="13086" xr:uid="{00000000-0005-0000-0000-000026320000}"/>
    <cellStyle name="Input 2 6 8 2" xfId="13087" xr:uid="{00000000-0005-0000-0000-000027320000}"/>
    <cellStyle name="Input 2 6 9" xfId="13088" xr:uid="{00000000-0005-0000-0000-000028320000}"/>
    <cellStyle name="Input 2 6 9 2" xfId="13089" xr:uid="{00000000-0005-0000-0000-000029320000}"/>
    <cellStyle name="Input 2 7" xfId="13090" xr:uid="{00000000-0005-0000-0000-00002A320000}"/>
    <cellStyle name="Input 2 7 2" xfId="13091" xr:uid="{00000000-0005-0000-0000-00002B320000}"/>
    <cellStyle name="Input 2 7 2 2" xfId="13092" xr:uid="{00000000-0005-0000-0000-00002C320000}"/>
    <cellStyle name="Input 2 7 3" xfId="13093" xr:uid="{00000000-0005-0000-0000-00002D320000}"/>
    <cellStyle name="Input 2 8" xfId="13094" xr:uid="{00000000-0005-0000-0000-00002E320000}"/>
    <cellStyle name="Input 2 8 2" xfId="13095" xr:uid="{00000000-0005-0000-0000-00002F320000}"/>
    <cellStyle name="Input 2 9" xfId="13096" xr:uid="{00000000-0005-0000-0000-000030320000}"/>
    <cellStyle name="Input 2 9 2" xfId="13097" xr:uid="{00000000-0005-0000-0000-000031320000}"/>
    <cellStyle name="Input 3" xfId="13098" xr:uid="{00000000-0005-0000-0000-000032320000}"/>
    <cellStyle name="Input 4" xfId="13099" xr:uid="{00000000-0005-0000-0000-000033320000}"/>
    <cellStyle name="Input 5" xfId="13100" xr:uid="{00000000-0005-0000-0000-000034320000}"/>
    <cellStyle name="Input 6" xfId="13101" xr:uid="{00000000-0005-0000-0000-000035320000}"/>
    <cellStyle name="Input 7" xfId="13102" xr:uid="{00000000-0005-0000-0000-000036320000}"/>
    <cellStyle name="Input 8" xfId="13103" xr:uid="{00000000-0005-0000-0000-000037320000}"/>
    <cellStyle name="Input 9" xfId="13104" xr:uid="{00000000-0005-0000-0000-000038320000}"/>
    <cellStyle name="InputBlueFont" xfId="319" xr:uid="{00000000-0005-0000-0000-000039320000}"/>
    <cellStyle name="InputData" xfId="320" xr:uid="{00000000-0005-0000-0000-00003A320000}"/>
    <cellStyle name="InputNegative" xfId="321" xr:uid="{00000000-0005-0000-0000-00003B320000}"/>
    <cellStyle name="Integer" xfId="322" xr:uid="{00000000-0005-0000-0000-00003C320000}"/>
    <cellStyle name="Integer 2" xfId="38330" xr:uid="{00000000-0005-0000-0000-00003D320000}"/>
    <cellStyle name="kwh_centered" xfId="13105" xr:uid="{00000000-0005-0000-0000-00003E320000}"/>
    <cellStyle name="Linked Cell 2" xfId="13106" xr:uid="{00000000-0005-0000-0000-00003F320000}"/>
    <cellStyle name="MACRO" xfId="323" xr:uid="{00000000-0005-0000-0000-000040320000}"/>
    <cellStyle name="Main Heading" xfId="324" xr:uid="{00000000-0005-0000-0000-000041320000}"/>
    <cellStyle name="Main Title" xfId="325" xr:uid="{00000000-0005-0000-0000-000042320000}"/>
    <cellStyle name="MAND_x000a_CHECK.COMMAND_x000e_RENAME.COMMAND_x0008_SHOW.BAR_x000b_DELETE.MENU_x000e_DELETE.COMMAND_x000e_GET.CHA" xfId="326" xr:uid="{00000000-0005-0000-0000-000043320000}"/>
    <cellStyle name="MAND_x000a_CHECK.COMMAND_x000e_RENAME.COMMAND_x0008_SHOW.BAR_x000b_DELETE.MENU_x000e_DELETE.COMMAND_x000e_GET.CHA 2" xfId="38331" xr:uid="{00000000-0005-0000-0000-000044320000}"/>
    <cellStyle name="MCP" xfId="13107" xr:uid="{00000000-0005-0000-0000-000045320000}"/>
    <cellStyle name="Model" xfId="327" xr:uid="{00000000-0005-0000-0000-000046320000}"/>
    <cellStyle name="mult" xfId="328" xr:uid="{00000000-0005-0000-0000-000047320000}"/>
    <cellStyle name="mult 2" xfId="38332" xr:uid="{00000000-0005-0000-0000-000048320000}"/>
    <cellStyle name="Multiple" xfId="329" xr:uid="{00000000-0005-0000-0000-000049320000}"/>
    <cellStyle name="MultipleBelow" xfId="330" xr:uid="{00000000-0005-0000-0000-00004A320000}"/>
    <cellStyle name="Neutral 2" xfId="13108" xr:uid="{00000000-0005-0000-0000-00004B320000}"/>
    <cellStyle name="NGBlocked" xfId="331" xr:uid="{00000000-0005-0000-0000-00004C320000}"/>
    <cellStyle name="NGCallUp" xfId="332" xr:uid="{00000000-0005-0000-0000-00004D320000}"/>
    <cellStyle name="NGCheck" xfId="333" xr:uid="{00000000-0005-0000-0000-00004E320000}"/>
    <cellStyle name="NGDate" xfId="334" xr:uid="{00000000-0005-0000-0000-00004F320000}"/>
    <cellStyle name="NGDeviant" xfId="335" xr:uid="{00000000-0005-0000-0000-000050320000}"/>
    <cellStyle name="NGHeader1" xfId="336" xr:uid="{00000000-0005-0000-0000-000051320000}"/>
    <cellStyle name="NGHeader2" xfId="337" xr:uid="{00000000-0005-0000-0000-000052320000}"/>
    <cellStyle name="NGHeader3" xfId="338" xr:uid="{00000000-0005-0000-0000-000053320000}"/>
    <cellStyle name="NGInputDate" xfId="339" xr:uid="{00000000-0005-0000-0000-000054320000}"/>
    <cellStyle name="NGInputPercent" xfId="340" xr:uid="{00000000-0005-0000-0000-000055320000}"/>
    <cellStyle name="NGInputValue" xfId="341" xr:uid="{00000000-0005-0000-0000-000056320000}"/>
    <cellStyle name="NGNormal" xfId="342" xr:uid="{00000000-0005-0000-0000-000057320000}"/>
    <cellStyle name="NGPercent" xfId="343" xr:uid="{00000000-0005-0000-0000-000058320000}"/>
    <cellStyle name="NGPercentCapped" xfId="344" xr:uid="{00000000-0005-0000-0000-000059320000}"/>
    <cellStyle name="NGSubTotal" xfId="345" xr:uid="{00000000-0005-0000-0000-00005A320000}"/>
    <cellStyle name="NGTotal" xfId="346" xr:uid="{00000000-0005-0000-0000-00005B320000}"/>
    <cellStyle name="NGWIP" xfId="347" xr:uid="{00000000-0005-0000-0000-00005C320000}"/>
    <cellStyle name="no dec" xfId="348" xr:uid="{00000000-0005-0000-0000-00005D320000}"/>
    <cellStyle name="nONE" xfId="13109" xr:uid="{00000000-0005-0000-0000-00005E320000}"/>
    <cellStyle name="noninput" xfId="13110" xr:uid="{00000000-0005-0000-0000-00005F320000}"/>
    <cellStyle name="Normal" xfId="0" builtinId="0"/>
    <cellStyle name="Normal - Style1" xfId="349" xr:uid="{00000000-0005-0000-0000-000061320000}"/>
    <cellStyle name="Normal - Style1 2" xfId="626" xr:uid="{00000000-0005-0000-0000-000062320000}"/>
    <cellStyle name="Normal - Style1 3" xfId="38333" xr:uid="{00000000-0005-0000-0000-000063320000}"/>
    <cellStyle name="Normal (0)" xfId="350" xr:uid="{00000000-0005-0000-0000-000064320000}"/>
    <cellStyle name="Normal (0) U" xfId="351" xr:uid="{00000000-0005-0000-0000-000065320000}"/>
    <cellStyle name="Normal (0) U 2" xfId="38334" xr:uid="{00000000-0005-0000-0000-000066320000}"/>
    <cellStyle name="Normal (0) UD" xfId="352" xr:uid="{00000000-0005-0000-0000-000067320000}"/>
    <cellStyle name="Normal (1)" xfId="353" xr:uid="{00000000-0005-0000-0000-000068320000}"/>
    <cellStyle name="Normal (2)" xfId="354" xr:uid="{00000000-0005-0000-0000-000069320000}"/>
    <cellStyle name="Normal (3)" xfId="355" xr:uid="{00000000-0005-0000-0000-00006A320000}"/>
    <cellStyle name="Normal 10" xfId="667" xr:uid="{00000000-0005-0000-0000-00006B320000}"/>
    <cellStyle name="Normal 10 10" xfId="13111" xr:uid="{00000000-0005-0000-0000-00006C320000}"/>
    <cellStyle name="Normal 10 10 2" xfId="13112" xr:uid="{00000000-0005-0000-0000-00006D320000}"/>
    <cellStyle name="Normal 10 10 2 2" xfId="13113" xr:uid="{00000000-0005-0000-0000-00006E320000}"/>
    <cellStyle name="Normal 10 10 2 2 2" xfId="13114" xr:uid="{00000000-0005-0000-0000-00006F320000}"/>
    <cellStyle name="Normal 10 10 2 3" xfId="13115" xr:uid="{00000000-0005-0000-0000-000070320000}"/>
    <cellStyle name="Normal 10 10 3" xfId="13116" xr:uid="{00000000-0005-0000-0000-000071320000}"/>
    <cellStyle name="Normal 10 10 3 2" xfId="13117" xr:uid="{00000000-0005-0000-0000-000072320000}"/>
    <cellStyle name="Normal 10 10 3 2 2" xfId="13118" xr:uid="{00000000-0005-0000-0000-000073320000}"/>
    <cellStyle name="Normal 10 10 3 3" xfId="13119" xr:uid="{00000000-0005-0000-0000-000074320000}"/>
    <cellStyle name="Normal 10 10 4" xfId="13120" xr:uid="{00000000-0005-0000-0000-000075320000}"/>
    <cellStyle name="Normal 10 10 4 2" xfId="13121" xr:uid="{00000000-0005-0000-0000-000076320000}"/>
    <cellStyle name="Normal 10 10 5" xfId="13122" xr:uid="{00000000-0005-0000-0000-000077320000}"/>
    <cellStyle name="Normal 10 10 5 2" xfId="13123" xr:uid="{00000000-0005-0000-0000-000078320000}"/>
    <cellStyle name="Normal 10 10 6" xfId="13124" xr:uid="{00000000-0005-0000-0000-000079320000}"/>
    <cellStyle name="Normal 10 11" xfId="13125" xr:uid="{00000000-0005-0000-0000-00007A320000}"/>
    <cellStyle name="Normal 10 2" xfId="668" xr:uid="{00000000-0005-0000-0000-00007B320000}"/>
    <cellStyle name="Normal 10 2 2" xfId="678" xr:uid="{00000000-0005-0000-0000-00007C320000}"/>
    <cellStyle name="Normal 10 3" xfId="13126" xr:uid="{00000000-0005-0000-0000-00007D320000}"/>
    <cellStyle name="Normal 10 4" xfId="13127" xr:uid="{00000000-0005-0000-0000-00007E320000}"/>
    <cellStyle name="Normal 10 4 10" xfId="13128" xr:uid="{00000000-0005-0000-0000-00007F320000}"/>
    <cellStyle name="Normal 10 4 10 2" xfId="13129" xr:uid="{00000000-0005-0000-0000-000080320000}"/>
    <cellStyle name="Normal 10 4 11" xfId="13130" xr:uid="{00000000-0005-0000-0000-000081320000}"/>
    <cellStyle name="Normal 10 4 11 2" xfId="13131" xr:uid="{00000000-0005-0000-0000-000082320000}"/>
    <cellStyle name="Normal 10 4 12" xfId="13132" xr:uid="{00000000-0005-0000-0000-000083320000}"/>
    <cellStyle name="Normal 10 4 2" xfId="13133" xr:uid="{00000000-0005-0000-0000-000084320000}"/>
    <cellStyle name="Normal 10 4 2 10" xfId="13134" xr:uid="{00000000-0005-0000-0000-000085320000}"/>
    <cellStyle name="Normal 10 4 2 10 2" xfId="13135" xr:uid="{00000000-0005-0000-0000-000086320000}"/>
    <cellStyle name="Normal 10 4 2 11" xfId="13136" xr:uid="{00000000-0005-0000-0000-000087320000}"/>
    <cellStyle name="Normal 10 4 2 2" xfId="13137" xr:uid="{00000000-0005-0000-0000-000088320000}"/>
    <cellStyle name="Normal 10 4 2 2 10" xfId="13138" xr:uid="{00000000-0005-0000-0000-000089320000}"/>
    <cellStyle name="Normal 10 4 2 2 2" xfId="13139" xr:uid="{00000000-0005-0000-0000-00008A320000}"/>
    <cellStyle name="Normal 10 4 2 2 2 2" xfId="13140" xr:uid="{00000000-0005-0000-0000-00008B320000}"/>
    <cellStyle name="Normal 10 4 2 2 2 2 2" xfId="13141" xr:uid="{00000000-0005-0000-0000-00008C320000}"/>
    <cellStyle name="Normal 10 4 2 2 2 2 2 2" xfId="13142" xr:uid="{00000000-0005-0000-0000-00008D320000}"/>
    <cellStyle name="Normal 10 4 2 2 2 2 2 2 2" xfId="13143" xr:uid="{00000000-0005-0000-0000-00008E320000}"/>
    <cellStyle name="Normal 10 4 2 2 2 2 2 2 2 2" xfId="13144" xr:uid="{00000000-0005-0000-0000-00008F320000}"/>
    <cellStyle name="Normal 10 4 2 2 2 2 2 2 3" xfId="13145" xr:uid="{00000000-0005-0000-0000-000090320000}"/>
    <cellStyle name="Normal 10 4 2 2 2 2 2 3" xfId="13146" xr:uid="{00000000-0005-0000-0000-000091320000}"/>
    <cellStyle name="Normal 10 4 2 2 2 2 2 3 2" xfId="13147" xr:uid="{00000000-0005-0000-0000-000092320000}"/>
    <cellStyle name="Normal 10 4 2 2 2 2 2 3 2 2" xfId="13148" xr:uid="{00000000-0005-0000-0000-000093320000}"/>
    <cellStyle name="Normal 10 4 2 2 2 2 2 3 3" xfId="13149" xr:uid="{00000000-0005-0000-0000-000094320000}"/>
    <cellStyle name="Normal 10 4 2 2 2 2 2 4" xfId="13150" xr:uid="{00000000-0005-0000-0000-000095320000}"/>
    <cellStyle name="Normal 10 4 2 2 2 2 2 4 2" xfId="13151" xr:uid="{00000000-0005-0000-0000-000096320000}"/>
    <cellStyle name="Normal 10 4 2 2 2 2 2 5" xfId="13152" xr:uid="{00000000-0005-0000-0000-000097320000}"/>
    <cellStyle name="Normal 10 4 2 2 2 2 2 5 2" xfId="13153" xr:uid="{00000000-0005-0000-0000-000098320000}"/>
    <cellStyle name="Normal 10 4 2 2 2 2 2 6" xfId="13154" xr:uid="{00000000-0005-0000-0000-000099320000}"/>
    <cellStyle name="Normal 10 4 2 2 2 2 3" xfId="13155" xr:uid="{00000000-0005-0000-0000-00009A320000}"/>
    <cellStyle name="Normal 10 4 2 2 2 2 3 2" xfId="13156" xr:uid="{00000000-0005-0000-0000-00009B320000}"/>
    <cellStyle name="Normal 10 4 2 2 2 2 3 2 2" xfId="13157" xr:uid="{00000000-0005-0000-0000-00009C320000}"/>
    <cellStyle name="Normal 10 4 2 2 2 2 3 3" xfId="13158" xr:uid="{00000000-0005-0000-0000-00009D320000}"/>
    <cellStyle name="Normal 10 4 2 2 2 2 4" xfId="13159" xr:uid="{00000000-0005-0000-0000-00009E320000}"/>
    <cellStyle name="Normal 10 4 2 2 2 2 4 2" xfId="13160" xr:uid="{00000000-0005-0000-0000-00009F320000}"/>
    <cellStyle name="Normal 10 4 2 2 2 2 4 2 2" xfId="13161" xr:uid="{00000000-0005-0000-0000-0000A0320000}"/>
    <cellStyle name="Normal 10 4 2 2 2 2 4 3" xfId="13162" xr:uid="{00000000-0005-0000-0000-0000A1320000}"/>
    <cellStyle name="Normal 10 4 2 2 2 2 5" xfId="13163" xr:uid="{00000000-0005-0000-0000-0000A2320000}"/>
    <cellStyle name="Normal 10 4 2 2 2 2 5 2" xfId="13164" xr:uid="{00000000-0005-0000-0000-0000A3320000}"/>
    <cellStyle name="Normal 10 4 2 2 2 2 6" xfId="13165" xr:uid="{00000000-0005-0000-0000-0000A4320000}"/>
    <cellStyle name="Normal 10 4 2 2 2 2 6 2" xfId="13166" xr:uid="{00000000-0005-0000-0000-0000A5320000}"/>
    <cellStyle name="Normal 10 4 2 2 2 2 7" xfId="13167" xr:uid="{00000000-0005-0000-0000-0000A6320000}"/>
    <cellStyle name="Normal 10 4 2 2 2 3" xfId="13168" xr:uid="{00000000-0005-0000-0000-0000A7320000}"/>
    <cellStyle name="Normal 10 4 2 2 2 3 2" xfId="13169" xr:uid="{00000000-0005-0000-0000-0000A8320000}"/>
    <cellStyle name="Normal 10 4 2 2 2 3 2 2" xfId="13170" xr:uid="{00000000-0005-0000-0000-0000A9320000}"/>
    <cellStyle name="Normal 10 4 2 2 2 3 2 2 2" xfId="13171" xr:uid="{00000000-0005-0000-0000-0000AA320000}"/>
    <cellStyle name="Normal 10 4 2 2 2 3 2 3" xfId="13172" xr:uid="{00000000-0005-0000-0000-0000AB320000}"/>
    <cellStyle name="Normal 10 4 2 2 2 3 3" xfId="13173" xr:uid="{00000000-0005-0000-0000-0000AC320000}"/>
    <cellStyle name="Normal 10 4 2 2 2 3 3 2" xfId="13174" xr:uid="{00000000-0005-0000-0000-0000AD320000}"/>
    <cellStyle name="Normal 10 4 2 2 2 3 3 2 2" xfId="13175" xr:uid="{00000000-0005-0000-0000-0000AE320000}"/>
    <cellStyle name="Normal 10 4 2 2 2 3 3 3" xfId="13176" xr:uid="{00000000-0005-0000-0000-0000AF320000}"/>
    <cellStyle name="Normal 10 4 2 2 2 3 4" xfId="13177" xr:uid="{00000000-0005-0000-0000-0000B0320000}"/>
    <cellStyle name="Normal 10 4 2 2 2 3 4 2" xfId="13178" xr:uid="{00000000-0005-0000-0000-0000B1320000}"/>
    <cellStyle name="Normal 10 4 2 2 2 3 5" xfId="13179" xr:uid="{00000000-0005-0000-0000-0000B2320000}"/>
    <cellStyle name="Normal 10 4 2 2 2 3 5 2" xfId="13180" xr:uid="{00000000-0005-0000-0000-0000B3320000}"/>
    <cellStyle name="Normal 10 4 2 2 2 3 6" xfId="13181" xr:uid="{00000000-0005-0000-0000-0000B4320000}"/>
    <cellStyle name="Normal 10 4 2 2 2 4" xfId="13182" xr:uid="{00000000-0005-0000-0000-0000B5320000}"/>
    <cellStyle name="Normal 10 4 2 2 2 4 2" xfId="13183" xr:uid="{00000000-0005-0000-0000-0000B6320000}"/>
    <cellStyle name="Normal 10 4 2 2 2 4 2 2" xfId="13184" xr:uid="{00000000-0005-0000-0000-0000B7320000}"/>
    <cellStyle name="Normal 10 4 2 2 2 4 3" xfId="13185" xr:uid="{00000000-0005-0000-0000-0000B8320000}"/>
    <cellStyle name="Normal 10 4 2 2 2 5" xfId="13186" xr:uid="{00000000-0005-0000-0000-0000B9320000}"/>
    <cellStyle name="Normal 10 4 2 2 2 5 2" xfId="13187" xr:uid="{00000000-0005-0000-0000-0000BA320000}"/>
    <cellStyle name="Normal 10 4 2 2 2 5 2 2" xfId="13188" xr:uid="{00000000-0005-0000-0000-0000BB320000}"/>
    <cellStyle name="Normal 10 4 2 2 2 5 3" xfId="13189" xr:uid="{00000000-0005-0000-0000-0000BC320000}"/>
    <cellStyle name="Normal 10 4 2 2 2 6" xfId="13190" xr:uid="{00000000-0005-0000-0000-0000BD320000}"/>
    <cellStyle name="Normal 10 4 2 2 2 6 2" xfId="13191" xr:uid="{00000000-0005-0000-0000-0000BE320000}"/>
    <cellStyle name="Normal 10 4 2 2 2 7" xfId="13192" xr:uid="{00000000-0005-0000-0000-0000BF320000}"/>
    <cellStyle name="Normal 10 4 2 2 2 7 2" xfId="13193" xr:uid="{00000000-0005-0000-0000-0000C0320000}"/>
    <cellStyle name="Normal 10 4 2 2 2 8" xfId="13194" xr:uid="{00000000-0005-0000-0000-0000C1320000}"/>
    <cellStyle name="Normal 10 4 2 2 3" xfId="13195" xr:uid="{00000000-0005-0000-0000-0000C2320000}"/>
    <cellStyle name="Normal 10 4 2 2 3 2" xfId="13196" xr:uid="{00000000-0005-0000-0000-0000C3320000}"/>
    <cellStyle name="Normal 10 4 2 2 3 2 2" xfId="13197" xr:uid="{00000000-0005-0000-0000-0000C4320000}"/>
    <cellStyle name="Normal 10 4 2 2 3 2 2 2" xfId="13198" xr:uid="{00000000-0005-0000-0000-0000C5320000}"/>
    <cellStyle name="Normal 10 4 2 2 3 2 2 2 2" xfId="13199" xr:uid="{00000000-0005-0000-0000-0000C6320000}"/>
    <cellStyle name="Normal 10 4 2 2 3 2 2 3" xfId="13200" xr:uid="{00000000-0005-0000-0000-0000C7320000}"/>
    <cellStyle name="Normal 10 4 2 2 3 2 3" xfId="13201" xr:uid="{00000000-0005-0000-0000-0000C8320000}"/>
    <cellStyle name="Normal 10 4 2 2 3 2 3 2" xfId="13202" xr:uid="{00000000-0005-0000-0000-0000C9320000}"/>
    <cellStyle name="Normal 10 4 2 2 3 2 3 2 2" xfId="13203" xr:uid="{00000000-0005-0000-0000-0000CA320000}"/>
    <cellStyle name="Normal 10 4 2 2 3 2 3 3" xfId="13204" xr:uid="{00000000-0005-0000-0000-0000CB320000}"/>
    <cellStyle name="Normal 10 4 2 2 3 2 4" xfId="13205" xr:uid="{00000000-0005-0000-0000-0000CC320000}"/>
    <cellStyle name="Normal 10 4 2 2 3 2 4 2" xfId="13206" xr:uid="{00000000-0005-0000-0000-0000CD320000}"/>
    <cellStyle name="Normal 10 4 2 2 3 2 5" xfId="13207" xr:uid="{00000000-0005-0000-0000-0000CE320000}"/>
    <cellStyle name="Normal 10 4 2 2 3 2 5 2" xfId="13208" xr:uid="{00000000-0005-0000-0000-0000CF320000}"/>
    <cellStyle name="Normal 10 4 2 2 3 2 6" xfId="13209" xr:uid="{00000000-0005-0000-0000-0000D0320000}"/>
    <cellStyle name="Normal 10 4 2 2 3 3" xfId="13210" xr:uid="{00000000-0005-0000-0000-0000D1320000}"/>
    <cellStyle name="Normal 10 4 2 2 3 3 2" xfId="13211" xr:uid="{00000000-0005-0000-0000-0000D2320000}"/>
    <cellStyle name="Normal 10 4 2 2 3 3 2 2" xfId="13212" xr:uid="{00000000-0005-0000-0000-0000D3320000}"/>
    <cellStyle name="Normal 10 4 2 2 3 3 3" xfId="13213" xr:uid="{00000000-0005-0000-0000-0000D4320000}"/>
    <cellStyle name="Normal 10 4 2 2 3 4" xfId="13214" xr:uid="{00000000-0005-0000-0000-0000D5320000}"/>
    <cellStyle name="Normal 10 4 2 2 3 4 2" xfId="13215" xr:uid="{00000000-0005-0000-0000-0000D6320000}"/>
    <cellStyle name="Normal 10 4 2 2 3 4 2 2" xfId="13216" xr:uid="{00000000-0005-0000-0000-0000D7320000}"/>
    <cellStyle name="Normal 10 4 2 2 3 4 3" xfId="13217" xr:uid="{00000000-0005-0000-0000-0000D8320000}"/>
    <cellStyle name="Normal 10 4 2 2 3 5" xfId="13218" xr:uid="{00000000-0005-0000-0000-0000D9320000}"/>
    <cellStyle name="Normal 10 4 2 2 3 5 2" xfId="13219" xr:uid="{00000000-0005-0000-0000-0000DA320000}"/>
    <cellStyle name="Normal 10 4 2 2 3 6" xfId="13220" xr:uid="{00000000-0005-0000-0000-0000DB320000}"/>
    <cellStyle name="Normal 10 4 2 2 3 6 2" xfId="13221" xr:uid="{00000000-0005-0000-0000-0000DC320000}"/>
    <cellStyle name="Normal 10 4 2 2 3 7" xfId="13222" xr:uid="{00000000-0005-0000-0000-0000DD320000}"/>
    <cellStyle name="Normal 10 4 2 2 4" xfId="13223" xr:uid="{00000000-0005-0000-0000-0000DE320000}"/>
    <cellStyle name="Normal 10 4 2 2 4 2" xfId="13224" xr:uid="{00000000-0005-0000-0000-0000DF320000}"/>
    <cellStyle name="Normal 10 4 2 2 4 2 2" xfId="13225" xr:uid="{00000000-0005-0000-0000-0000E0320000}"/>
    <cellStyle name="Normal 10 4 2 2 4 2 2 2" xfId="13226" xr:uid="{00000000-0005-0000-0000-0000E1320000}"/>
    <cellStyle name="Normal 10 4 2 2 4 2 2 2 2" xfId="13227" xr:uid="{00000000-0005-0000-0000-0000E2320000}"/>
    <cellStyle name="Normal 10 4 2 2 4 2 2 3" xfId="13228" xr:uid="{00000000-0005-0000-0000-0000E3320000}"/>
    <cellStyle name="Normal 10 4 2 2 4 2 3" xfId="13229" xr:uid="{00000000-0005-0000-0000-0000E4320000}"/>
    <cellStyle name="Normal 10 4 2 2 4 2 3 2" xfId="13230" xr:uid="{00000000-0005-0000-0000-0000E5320000}"/>
    <cellStyle name="Normal 10 4 2 2 4 2 3 2 2" xfId="13231" xr:uid="{00000000-0005-0000-0000-0000E6320000}"/>
    <cellStyle name="Normal 10 4 2 2 4 2 3 3" xfId="13232" xr:uid="{00000000-0005-0000-0000-0000E7320000}"/>
    <cellStyle name="Normal 10 4 2 2 4 2 4" xfId="13233" xr:uid="{00000000-0005-0000-0000-0000E8320000}"/>
    <cellStyle name="Normal 10 4 2 2 4 2 4 2" xfId="13234" xr:uid="{00000000-0005-0000-0000-0000E9320000}"/>
    <cellStyle name="Normal 10 4 2 2 4 2 5" xfId="13235" xr:uid="{00000000-0005-0000-0000-0000EA320000}"/>
    <cellStyle name="Normal 10 4 2 2 4 2 5 2" xfId="13236" xr:uid="{00000000-0005-0000-0000-0000EB320000}"/>
    <cellStyle name="Normal 10 4 2 2 4 2 6" xfId="13237" xr:uid="{00000000-0005-0000-0000-0000EC320000}"/>
    <cellStyle name="Normal 10 4 2 2 4 3" xfId="13238" xr:uid="{00000000-0005-0000-0000-0000ED320000}"/>
    <cellStyle name="Normal 10 4 2 2 4 3 2" xfId="13239" xr:uid="{00000000-0005-0000-0000-0000EE320000}"/>
    <cellStyle name="Normal 10 4 2 2 4 3 2 2" xfId="13240" xr:uid="{00000000-0005-0000-0000-0000EF320000}"/>
    <cellStyle name="Normal 10 4 2 2 4 3 3" xfId="13241" xr:uid="{00000000-0005-0000-0000-0000F0320000}"/>
    <cellStyle name="Normal 10 4 2 2 4 4" xfId="13242" xr:uid="{00000000-0005-0000-0000-0000F1320000}"/>
    <cellStyle name="Normal 10 4 2 2 4 4 2" xfId="13243" xr:uid="{00000000-0005-0000-0000-0000F2320000}"/>
    <cellStyle name="Normal 10 4 2 2 4 4 2 2" xfId="13244" xr:uid="{00000000-0005-0000-0000-0000F3320000}"/>
    <cellStyle name="Normal 10 4 2 2 4 4 3" xfId="13245" xr:uid="{00000000-0005-0000-0000-0000F4320000}"/>
    <cellStyle name="Normal 10 4 2 2 4 5" xfId="13246" xr:uid="{00000000-0005-0000-0000-0000F5320000}"/>
    <cellStyle name="Normal 10 4 2 2 4 5 2" xfId="13247" xr:uid="{00000000-0005-0000-0000-0000F6320000}"/>
    <cellStyle name="Normal 10 4 2 2 4 6" xfId="13248" xr:uid="{00000000-0005-0000-0000-0000F7320000}"/>
    <cellStyle name="Normal 10 4 2 2 4 6 2" xfId="13249" xr:uid="{00000000-0005-0000-0000-0000F8320000}"/>
    <cellStyle name="Normal 10 4 2 2 4 7" xfId="13250" xr:uid="{00000000-0005-0000-0000-0000F9320000}"/>
    <cellStyle name="Normal 10 4 2 2 5" xfId="13251" xr:uid="{00000000-0005-0000-0000-0000FA320000}"/>
    <cellStyle name="Normal 10 4 2 2 5 2" xfId="13252" xr:uid="{00000000-0005-0000-0000-0000FB320000}"/>
    <cellStyle name="Normal 10 4 2 2 5 2 2" xfId="13253" xr:uid="{00000000-0005-0000-0000-0000FC320000}"/>
    <cellStyle name="Normal 10 4 2 2 5 2 2 2" xfId="13254" xr:uid="{00000000-0005-0000-0000-0000FD320000}"/>
    <cellStyle name="Normal 10 4 2 2 5 2 3" xfId="13255" xr:uid="{00000000-0005-0000-0000-0000FE320000}"/>
    <cellStyle name="Normal 10 4 2 2 5 3" xfId="13256" xr:uid="{00000000-0005-0000-0000-0000FF320000}"/>
    <cellStyle name="Normal 10 4 2 2 5 3 2" xfId="13257" xr:uid="{00000000-0005-0000-0000-000000330000}"/>
    <cellStyle name="Normal 10 4 2 2 5 3 2 2" xfId="13258" xr:uid="{00000000-0005-0000-0000-000001330000}"/>
    <cellStyle name="Normal 10 4 2 2 5 3 3" xfId="13259" xr:uid="{00000000-0005-0000-0000-000002330000}"/>
    <cellStyle name="Normal 10 4 2 2 5 4" xfId="13260" xr:uid="{00000000-0005-0000-0000-000003330000}"/>
    <cellStyle name="Normal 10 4 2 2 5 4 2" xfId="13261" xr:uid="{00000000-0005-0000-0000-000004330000}"/>
    <cellStyle name="Normal 10 4 2 2 5 5" xfId="13262" xr:uid="{00000000-0005-0000-0000-000005330000}"/>
    <cellStyle name="Normal 10 4 2 2 5 5 2" xfId="13263" xr:uid="{00000000-0005-0000-0000-000006330000}"/>
    <cellStyle name="Normal 10 4 2 2 5 6" xfId="13264" xr:uid="{00000000-0005-0000-0000-000007330000}"/>
    <cellStyle name="Normal 10 4 2 2 6" xfId="13265" xr:uid="{00000000-0005-0000-0000-000008330000}"/>
    <cellStyle name="Normal 10 4 2 2 6 2" xfId="13266" xr:uid="{00000000-0005-0000-0000-000009330000}"/>
    <cellStyle name="Normal 10 4 2 2 6 2 2" xfId="13267" xr:uid="{00000000-0005-0000-0000-00000A330000}"/>
    <cellStyle name="Normal 10 4 2 2 6 3" xfId="13268" xr:uid="{00000000-0005-0000-0000-00000B330000}"/>
    <cellStyle name="Normal 10 4 2 2 7" xfId="13269" xr:uid="{00000000-0005-0000-0000-00000C330000}"/>
    <cellStyle name="Normal 10 4 2 2 7 2" xfId="13270" xr:uid="{00000000-0005-0000-0000-00000D330000}"/>
    <cellStyle name="Normal 10 4 2 2 7 2 2" xfId="13271" xr:uid="{00000000-0005-0000-0000-00000E330000}"/>
    <cellStyle name="Normal 10 4 2 2 7 3" xfId="13272" xr:uid="{00000000-0005-0000-0000-00000F330000}"/>
    <cellStyle name="Normal 10 4 2 2 8" xfId="13273" xr:uid="{00000000-0005-0000-0000-000010330000}"/>
    <cellStyle name="Normal 10 4 2 2 8 2" xfId="13274" xr:uid="{00000000-0005-0000-0000-000011330000}"/>
    <cellStyle name="Normal 10 4 2 2 9" xfId="13275" xr:uid="{00000000-0005-0000-0000-000012330000}"/>
    <cellStyle name="Normal 10 4 2 2 9 2" xfId="13276" xr:uid="{00000000-0005-0000-0000-000013330000}"/>
    <cellStyle name="Normal 10 4 2 3" xfId="13277" xr:uid="{00000000-0005-0000-0000-000014330000}"/>
    <cellStyle name="Normal 10 4 2 3 2" xfId="13278" xr:uid="{00000000-0005-0000-0000-000015330000}"/>
    <cellStyle name="Normal 10 4 2 3 2 2" xfId="13279" xr:uid="{00000000-0005-0000-0000-000016330000}"/>
    <cellStyle name="Normal 10 4 2 3 2 2 2" xfId="13280" xr:uid="{00000000-0005-0000-0000-000017330000}"/>
    <cellStyle name="Normal 10 4 2 3 2 2 2 2" xfId="13281" xr:uid="{00000000-0005-0000-0000-000018330000}"/>
    <cellStyle name="Normal 10 4 2 3 2 2 2 2 2" xfId="13282" xr:uid="{00000000-0005-0000-0000-000019330000}"/>
    <cellStyle name="Normal 10 4 2 3 2 2 2 3" xfId="13283" xr:uid="{00000000-0005-0000-0000-00001A330000}"/>
    <cellStyle name="Normal 10 4 2 3 2 2 3" xfId="13284" xr:uid="{00000000-0005-0000-0000-00001B330000}"/>
    <cellStyle name="Normal 10 4 2 3 2 2 3 2" xfId="13285" xr:uid="{00000000-0005-0000-0000-00001C330000}"/>
    <cellStyle name="Normal 10 4 2 3 2 2 3 2 2" xfId="13286" xr:uid="{00000000-0005-0000-0000-00001D330000}"/>
    <cellStyle name="Normal 10 4 2 3 2 2 3 3" xfId="13287" xr:uid="{00000000-0005-0000-0000-00001E330000}"/>
    <cellStyle name="Normal 10 4 2 3 2 2 4" xfId="13288" xr:uid="{00000000-0005-0000-0000-00001F330000}"/>
    <cellStyle name="Normal 10 4 2 3 2 2 4 2" xfId="13289" xr:uid="{00000000-0005-0000-0000-000020330000}"/>
    <cellStyle name="Normal 10 4 2 3 2 2 5" xfId="13290" xr:uid="{00000000-0005-0000-0000-000021330000}"/>
    <cellStyle name="Normal 10 4 2 3 2 2 5 2" xfId="13291" xr:uid="{00000000-0005-0000-0000-000022330000}"/>
    <cellStyle name="Normal 10 4 2 3 2 2 6" xfId="13292" xr:uid="{00000000-0005-0000-0000-000023330000}"/>
    <cellStyle name="Normal 10 4 2 3 2 3" xfId="13293" xr:uid="{00000000-0005-0000-0000-000024330000}"/>
    <cellStyle name="Normal 10 4 2 3 2 3 2" xfId="13294" xr:uid="{00000000-0005-0000-0000-000025330000}"/>
    <cellStyle name="Normal 10 4 2 3 2 3 2 2" xfId="13295" xr:uid="{00000000-0005-0000-0000-000026330000}"/>
    <cellStyle name="Normal 10 4 2 3 2 3 3" xfId="13296" xr:uid="{00000000-0005-0000-0000-000027330000}"/>
    <cellStyle name="Normal 10 4 2 3 2 4" xfId="13297" xr:uid="{00000000-0005-0000-0000-000028330000}"/>
    <cellStyle name="Normal 10 4 2 3 2 4 2" xfId="13298" xr:uid="{00000000-0005-0000-0000-000029330000}"/>
    <cellStyle name="Normal 10 4 2 3 2 4 2 2" xfId="13299" xr:uid="{00000000-0005-0000-0000-00002A330000}"/>
    <cellStyle name="Normal 10 4 2 3 2 4 3" xfId="13300" xr:uid="{00000000-0005-0000-0000-00002B330000}"/>
    <cellStyle name="Normal 10 4 2 3 2 5" xfId="13301" xr:uid="{00000000-0005-0000-0000-00002C330000}"/>
    <cellStyle name="Normal 10 4 2 3 2 5 2" xfId="13302" xr:uid="{00000000-0005-0000-0000-00002D330000}"/>
    <cellStyle name="Normal 10 4 2 3 2 6" xfId="13303" xr:uid="{00000000-0005-0000-0000-00002E330000}"/>
    <cellStyle name="Normal 10 4 2 3 2 6 2" xfId="13304" xr:uid="{00000000-0005-0000-0000-00002F330000}"/>
    <cellStyle name="Normal 10 4 2 3 2 7" xfId="13305" xr:uid="{00000000-0005-0000-0000-000030330000}"/>
    <cellStyle name="Normal 10 4 2 3 3" xfId="13306" xr:uid="{00000000-0005-0000-0000-000031330000}"/>
    <cellStyle name="Normal 10 4 2 3 3 2" xfId="13307" xr:uid="{00000000-0005-0000-0000-000032330000}"/>
    <cellStyle name="Normal 10 4 2 3 3 2 2" xfId="13308" xr:uid="{00000000-0005-0000-0000-000033330000}"/>
    <cellStyle name="Normal 10 4 2 3 3 2 2 2" xfId="13309" xr:uid="{00000000-0005-0000-0000-000034330000}"/>
    <cellStyle name="Normal 10 4 2 3 3 2 3" xfId="13310" xr:uid="{00000000-0005-0000-0000-000035330000}"/>
    <cellStyle name="Normal 10 4 2 3 3 3" xfId="13311" xr:uid="{00000000-0005-0000-0000-000036330000}"/>
    <cellStyle name="Normal 10 4 2 3 3 3 2" xfId="13312" xr:uid="{00000000-0005-0000-0000-000037330000}"/>
    <cellStyle name="Normal 10 4 2 3 3 3 2 2" xfId="13313" xr:uid="{00000000-0005-0000-0000-000038330000}"/>
    <cellStyle name="Normal 10 4 2 3 3 3 3" xfId="13314" xr:uid="{00000000-0005-0000-0000-000039330000}"/>
    <cellStyle name="Normal 10 4 2 3 3 4" xfId="13315" xr:uid="{00000000-0005-0000-0000-00003A330000}"/>
    <cellStyle name="Normal 10 4 2 3 3 4 2" xfId="13316" xr:uid="{00000000-0005-0000-0000-00003B330000}"/>
    <cellStyle name="Normal 10 4 2 3 3 5" xfId="13317" xr:uid="{00000000-0005-0000-0000-00003C330000}"/>
    <cellStyle name="Normal 10 4 2 3 3 5 2" xfId="13318" xr:uid="{00000000-0005-0000-0000-00003D330000}"/>
    <cellStyle name="Normal 10 4 2 3 3 6" xfId="13319" xr:uid="{00000000-0005-0000-0000-00003E330000}"/>
    <cellStyle name="Normal 10 4 2 3 4" xfId="13320" xr:uid="{00000000-0005-0000-0000-00003F330000}"/>
    <cellStyle name="Normal 10 4 2 3 4 2" xfId="13321" xr:uid="{00000000-0005-0000-0000-000040330000}"/>
    <cellStyle name="Normal 10 4 2 3 4 2 2" xfId="13322" xr:uid="{00000000-0005-0000-0000-000041330000}"/>
    <cellStyle name="Normal 10 4 2 3 4 3" xfId="13323" xr:uid="{00000000-0005-0000-0000-000042330000}"/>
    <cellStyle name="Normal 10 4 2 3 5" xfId="13324" xr:uid="{00000000-0005-0000-0000-000043330000}"/>
    <cellStyle name="Normal 10 4 2 3 5 2" xfId="13325" xr:uid="{00000000-0005-0000-0000-000044330000}"/>
    <cellStyle name="Normal 10 4 2 3 5 2 2" xfId="13326" xr:uid="{00000000-0005-0000-0000-000045330000}"/>
    <cellStyle name="Normal 10 4 2 3 5 3" xfId="13327" xr:uid="{00000000-0005-0000-0000-000046330000}"/>
    <cellStyle name="Normal 10 4 2 3 6" xfId="13328" xr:uid="{00000000-0005-0000-0000-000047330000}"/>
    <cellStyle name="Normal 10 4 2 3 6 2" xfId="13329" xr:uid="{00000000-0005-0000-0000-000048330000}"/>
    <cellStyle name="Normal 10 4 2 3 7" xfId="13330" xr:uid="{00000000-0005-0000-0000-000049330000}"/>
    <cellStyle name="Normal 10 4 2 3 7 2" xfId="13331" xr:uid="{00000000-0005-0000-0000-00004A330000}"/>
    <cellStyle name="Normal 10 4 2 3 8" xfId="13332" xr:uid="{00000000-0005-0000-0000-00004B330000}"/>
    <cellStyle name="Normal 10 4 2 4" xfId="13333" xr:uid="{00000000-0005-0000-0000-00004C330000}"/>
    <cellStyle name="Normal 10 4 2 4 2" xfId="13334" xr:uid="{00000000-0005-0000-0000-00004D330000}"/>
    <cellStyle name="Normal 10 4 2 4 2 2" xfId="13335" xr:uid="{00000000-0005-0000-0000-00004E330000}"/>
    <cellStyle name="Normal 10 4 2 4 2 2 2" xfId="13336" xr:uid="{00000000-0005-0000-0000-00004F330000}"/>
    <cellStyle name="Normal 10 4 2 4 2 2 2 2" xfId="13337" xr:uid="{00000000-0005-0000-0000-000050330000}"/>
    <cellStyle name="Normal 10 4 2 4 2 2 3" xfId="13338" xr:uid="{00000000-0005-0000-0000-000051330000}"/>
    <cellStyle name="Normal 10 4 2 4 2 3" xfId="13339" xr:uid="{00000000-0005-0000-0000-000052330000}"/>
    <cellStyle name="Normal 10 4 2 4 2 3 2" xfId="13340" xr:uid="{00000000-0005-0000-0000-000053330000}"/>
    <cellStyle name="Normal 10 4 2 4 2 3 2 2" xfId="13341" xr:uid="{00000000-0005-0000-0000-000054330000}"/>
    <cellStyle name="Normal 10 4 2 4 2 3 3" xfId="13342" xr:uid="{00000000-0005-0000-0000-000055330000}"/>
    <cellStyle name="Normal 10 4 2 4 2 4" xfId="13343" xr:uid="{00000000-0005-0000-0000-000056330000}"/>
    <cellStyle name="Normal 10 4 2 4 2 4 2" xfId="13344" xr:uid="{00000000-0005-0000-0000-000057330000}"/>
    <cellStyle name="Normal 10 4 2 4 2 5" xfId="13345" xr:uid="{00000000-0005-0000-0000-000058330000}"/>
    <cellStyle name="Normal 10 4 2 4 2 5 2" xfId="13346" xr:uid="{00000000-0005-0000-0000-000059330000}"/>
    <cellStyle name="Normal 10 4 2 4 2 6" xfId="13347" xr:uid="{00000000-0005-0000-0000-00005A330000}"/>
    <cellStyle name="Normal 10 4 2 4 3" xfId="13348" xr:uid="{00000000-0005-0000-0000-00005B330000}"/>
    <cellStyle name="Normal 10 4 2 4 3 2" xfId="13349" xr:uid="{00000000-0005-0000-0000-00005C330000}"/>
    <cellStyle name="Normal 10 4 2 4 3 2 2" xfId="13350" xr:uid="{00000000-0005-0000-0000-00005D330000}"/>
    <cellStyle name="Normal 10 4 2 4 3 3" xfId="13351" xr:uid="{00000000-0005-0000-0000-00005E330000}"/>
    <cellStyle name="Normal 10 4 2 4 4" xfId="13352" xr:uid="{00000000-0005-0000-0000-00005F330000}"/>
    <cellStyle name="Normal 10 4 2 4 4 2" xfId="13353" xr:uid="{00000000-0005-0000-0000-000060330000}"/>
    <cellStyle name="Normal 10 4 2 4 4 2 2" xfId="13354" xr:uid="{00000000-0005-0000-0000-000061330000}"/>
    <cellStyle name="Normal 10 4 2 4 4 3" xfId="13355" xr:uid="{00000000-0005-0000-0000-000062330000}"/>
    <cellStyle name="Normal 10 4 2 4 5" xfId="13356" xr:uid="{00000000-0005-0000-0000-000063330000}"/>
    <cellStyle name="Normal 10 4 2 4 5 2" xfId="13357" xr:uid="{00000000-0005-0000-0000-000064330000}"/>
    <cellStyle name="Normal 10 4 2 4 6" xfId="13358" xr:uid="{00000000-0005-0000-0000-000065330000}"/>
    <cellStyle name="Normal 10 4 2 4 6 2" xfId="13359" xr:uid="{00000000-0005-0000-0000-000066330000}"/>
    <cellStyle name="Normal 10 4 2 4 7" xfId="13360" xr:uid="{00000000-0005-0000-0000-000067330000}"/>
    <cellStyle name="Normal 10 4 2 5" xfId="13361" xr:uid="{00000000-0005-0000-0000-000068330000}"/>
    <cellStyle name="Normal 10 4 2 5 2" xfId="13362" xr:uid="{00000000-0005-0000-0000-000069330000}"/>
    <cellStyle name="Normal 10 4 2 5 2 2" xfId="13363" xr:uid="{00000000-0005-0000-0000-00006A330000}"/>
    <cellStyle name="Normal 10 4 2 5 2 2 2" xfId="13364" xr:uid="{00000000-0005-0000-0000-00006B330000}"/>
    <cellStyle name="Normal 10 4 2 5 2 2 2 2" xfId="13365" xr:uid="{00000000-0005-0000-0000-00006C330000}"/>
    <cellStyle name="Normal 10 4 2 5 2 2 3" xfId="13366" xr:uid="{00000000-0005-0000-0000-00006D330000}"/>
    <cellStyle name="Normal 10 4 2 5 2 3" xfId="13367" xr:uid="{00000000-0005-0000-0000-00006E330000}"/>
    <cellStyle name="Normal 10 4 2 5 2 3 2" xfId="13368" xr:uid="{00000000-0005-0000-0000-00006F330000}"/>
    <cellStyle name="Normal 10 4 2 5 2 3 2 2" xfId="13369" xr:uid="{00000000-0005-0000-0000-000070330000}"/>
    <cellStyle name="Normal 10 4 2 5 2 3 3" xfId="13370" xr:uid="{00000000-0005-0000-0000-000071330000}"/>
    <cellStyle name="Normal 10 4 2 5 2 4" xfId="13371" xr:uid="{00000000-0005-0000-0000-000072330000}"/>
    <cellStyle name="Normal 10 4 2 5 2 4 2" xfId="13372" xr:uid="{00000000-0005-0000-0000-000073330000}"/>
    <cellStyle name="Normal 10 4 2 5 2 5" xfId="13373" xr:uid="{00000000-0005-0000-0000-000074330000}"/>
    <cellStyle name="Normal 10 4 2 5 2 5 2" xfId="13374" xr:uid="{00000000-0005-0000-0000-000075330000}"/>
    <cellStyle name="Normal 10 4 2 5 2 6" xfId="13375" xr:uid="{00000000-0005-0000-0000-000076330000}"/>
    <cellStyle name="Normal 10 4 2 5 3" xfId="13376" xr:uid="{00000000-0005-0000-0000-000077330000}"/>
    <cellStyle name="Normal 10 4 2 5 3 2" xfId="13377" xr:uid="{00000000-0005-0000-0000-000078330000}"/>
    <cellStyle name="Normal 10 4 2 5 3 2 2" xfId="13378" xr:uid="{00000000-0005-0000-0000-000079330000}"/>
    <cellStyle name="Normal 10 4 2 5 3 3" xfId="13379" xr:uid="{00000000-0005-0000-0000-00007A330000}"/>
    <cellStyle name="Normal 10 4 2 5 4" xfId="13380" xr:uid="{00000000-0005-0000-0000-00007B330000}"/>
    <cellStyle name="Normal 10 4 2 5 4 2" xfId="13381" xr:uid="{00000000-0005-0000-0000-00007C330000}"/>
    <cellStyle name="Normal 10 4 2 5 4 2 2" xfId="13382" xr:uid="{00000000-0005-0000-0000-00007D330000}"/>
    <cellStyle name="Normal 10 4 2 5 4 3" xfId="13383" xr:uid="{00000000-0005-0000-0000-00007E330000}"/>
    <cellStyle name="Normal 10 4 2 5 5" xfId="13384" xr:uid="{00000000-0005-0000-0000-00007F330000}"/>
    <cellStyle name="Normal 10 4 2 5 5 2" xfId="13385" xr:uid="{00000000-0005-0000-0000-000080330000}"/>
    <cellStyle name="Normal 10 4 2 5 6" xfId="13386" xr:uid="{00000000-0005-0000-0000-000081330000}"/>
    <cellStyle name="Normal 10 4 2 5 6 2" xfId="13387" xr:uid="{00000000-0005-0000-0000-000082330000}"/>
    <cellStyle name="Normal 10 4 2 5 7" xfId="13388" xr:uid="{00000000-0005-0000-0000-000083330000}"/>
    <cellStyle name="Normal 10 4 2 6" xfId="13389" xr:uid="{00000000-0005-0000-0000-000084330000}"/>
    <cellStyle name="Normal 10 4 2 6 2" xfId="13390" xr:uid="{00000000-0005-0000-0000-000085330000}"/>
    <cellStyle name="Normal 10 4 2 6 2 2" xfId="13391" xr:uid="{00000000-0005-0000-0000-000086330000}"/>
    <cellStyle name="Normal 10 4 2 6 2 2 2" xfId="13392" xr:uid="{00000000-0005-0000-0000-000087330000}"/>
    <cellStyle name="Normal 10 4 2 6 2 3" xfId="13393" xr:uid="{00000000-0005-0000-0000-000088330000}"/>
    <cellStyle name="Normal 10 4 2 6 3" xfId="13394" xr:uid="{00000000-0005-0000-0000-000089330000}"/>
    <cellStyle name="Normal 10 4 2 6 3 2" xfId="13395" xr:uid="{00000000-0005-0000-0000-00008A330000}"/>
    <cellStyle name="Normal 10 4 2 6 3 2 2" xfId="13396" xr:uid="{00000000-0005-0000-0000-00008B330000}"/>
    <cellStyle name="Normal 10 4 2 6 3 3" xfId="13397" xr:uid="{00000000-0005-0000-0000-00008C330000}"/>
    <cellStyle name="Normal 10 4 2 6 4" xfId="13398" xr:uid="{00000000-0005-0000-0000-00008D330000}"/>
    <cellStyle name="Normal 10 4 2 6 4 2" xfId="13399" xr:uid="{00000000-0005-0000-0000-00008E330000}"/>
    <cellStyle name="Normal 10 4 2 6 5" xfId="13400" xr:uid="{00000000-0005-0000-0000-00008F330000}"/>
    <cellStyle name="Normal 10 4 2 6 5 2" xfId="13401" xr:uid="{00000000-0005-0000-0000-000090330000}"/>
    <cellStyle name="Normal 10 4 2 6 6" xfId="13402" xr:uid="{00000000-0005-0000-0000-000091330000}"/>
    <cellStyle name="Normal 10 4 2 7" xfId="13403" xr:uid="{00000000-0005-0000-0000-000092330000}"/>
    <cellStyle name="Normal 10 4 2 7 2" xfId="13404" xr:uid="{00000000-0005-0000-0000-000093330000}"/>
    <cellStyle name="Normal 10 4 2 7 2 2" xfId="13405" xr:uid="{00000000-0005-0000-0000-000094330000}"/>
    <cellStyle name="Normal 10 4 2 7 3" xfId="13406" xr:uid="{00000000-0005-0000-0000-000095330000}"/>
    <cellStyle name="Normal 10 4 2 8" xfId="13407" xr:uid="{00000000-0005-0000-0000-000096330000}"/>
    <cellStyle name="Normal 10 4 2 8 2" xfId="13408" xr:uid="{00000000-0005-0000-0000-000097330000}"/>
    <cellStyle name="Normal 10 4 2 8 2 2" xfId="13409" xr:uid="{00000000-0005-0000-0000-000098330000}"/>
    <cellStyle name="Normal 10 4 2 8 3" xfId="13410" xr:uid="{00000000-0005-0000-0000-000099330000}"/>
    <cellStyle name="Normal 10 4 2 9" xfId="13411" xr:uid="{00000000-0005-0000-0000-00009A330000}"/>
    <cellStyle name="Normal 10 4 2 9 2" xfId="13412" xr:uid="{00000000-0005-0000-0000-00009B330000}"/>
    <cellStyle name="Normal 10 4 3" xfId="13413" xr:uid="{00000000-0005-0000-0000-00009C330000}"/>
    <cellStyle name="Normal 10 4 3 10" xfId="13414" xr:uid="{00000000-0005-0000-0000-00009D330000}"/>
    <cellStyle name="Normal 10 4 3 2" xfId="13415" xr:uid="{00000000-0005-0000-0000-00009E330000}"/>
    <cellStyle name="Normal 10 4 3 2 2" xfId="13416" xr:uid="{00000000-0005-0000-0000-00009F330000}"/>
    <cellStyle name="Normal 10 4 3 2 2 2" xfId="13417" xr:uid="{00000000-0005-0000-0000-0000A0330000}"/>
    <cellStyle name="Normal 10 4 3 2 2 2 2" xfId="13418" xr:uid="{00000000-0005-0000-0000-0000A1330000}"/>
    <cellStyle name="Normal 10 4 3 2 2 2 2 2" xfId="13419" xr:uid="{00000000-0005-0000-0000-0000A2330000}"/>
    <cellStyle name="Normal 10 4 3 2 2 2 2 2 2" xfId="13420" xr:uid="{00000000-0005-0000-0000-0000A3330000}"/>
    <cellStyle name="Normal 10 4 3 2 2 2 2 3" xfId="13421" xr:uid="{00000000-0005-0000-0000-0000A4330000}"/>
    <cellStyle name="Normal 10 4 3 2 2 2 3" xfId="13422" xr:uid="{00000000-0005-0000-0000-0000A5330000}"/>
    <cellStyle name="Normal 10 4 3 2 2 2 3 2" xfId="13423" xr:uid="{00000000-0005-0000-0000-0000A6330000}"/>
    <cellStyle name="Normal 10 4 3 2 2 2 3 2 2" xfId="13424" xr:uid="{00000000-0005-0000-0000-0000A7330000}"/>
    <cellStyle name="Normal 10 4 3 2 2 2 3 3" xfId="13425" xr:uid="{00000000-0005-0000-0000-0000A8330000}"/>
    <cellStyle name="Normal 10 4 3 2 2 2 4" xfId="13426" xr:uid="{00000000-0005-0000-0000-0000A9330000}"/>
    <cellStyle name="Normal 10 4 3 2 2 2 4 2" xfId="13427" xr:uid="{00000000-0005-0000-0000-0000AA330000}"/>
    <cellStyle name="Normal 10 4 3 2 2 2 5" xfId="13428" xr:uid="{00000000-0005-0000-0000-0000AB330000}"/>
    <cellStyle name="Normal 10 4 3 2 2 2 5 2" xfId="13429" xr:uid="{00000000-0005-0000-0000-0000AC330000}"/>
    <cellStyle name="Normal 10 4 3 2 2 2 6" xfId="13430" xr:uid="{00000000-0005-0000-0000-0000AD330000}"/>
    <cellStyle name="Normal 10 4 3 2 2 3" xfId="13431" xr:uid="{00000000-0005-0000-0000-0000AE330000}"/>
    <cellStyle name="Normal 10 4 3 2 2 3 2" xfId="13432" xr:uid="{00000000-0005-0000-0000-0000AF330000}"/>
    <cellStyle name="Normal 10 4 3 2 2 3 2 2" xfId="13433" xr:uid="{00000000-0005-0000-0000-0000B0330000}"/>
    <cellStyle name="Normal 10 4 3 2 2 3 3" xfId="13434" xr:uid="{00000000-0005-0000-0000-0000B1330000}"/>
    <cellStyle name="Normal 10 4 3 2 2 4" xfId="13435" xr:uid="{00000000-0005-0000-0000-0000B2330000}"/>
    <cellStyle name="Normal 10 4 3 2 2 4 2" xfId="13436" xr:uid="{00000000-0005-0000-0000-0000B3330000}"/>
    <cellStyle name="Normal 10 4 3 2 2 4 2 2" xfId="13437" xr:uid="{00000000-0005-0000-0000-0000B4330000}"/>
    <cellStyle name="Normal 10 4 3 2 2 4 3" xfId="13438" xr:uid="{00000000-0005-0000-0000-0000B5330000}"/>
    <cellStyle name="Normal 10 4 3 2 2 5" xfId="13439" xr:uid="{00000000-0005-0000-0000-0000B6330000}"/>
    <cellStyle name="Normal 10 4 3 2 2 5 2" xfId="13440" xr:uid="{00000000-0005-0000-0000-0000B7330000}"/>
    <cellStyle name="Normal 10 4 3 2 2 6" xfId="13441" xr:uid="{00000000-0005-0000-0000-0000B8330000}"/>
    <cellStyle name="Normal 10 4 3 2 2 6 2" xfId="13442" xr:uid="{00000000-0005-0000-0000-0000B9330000}"/>
    <cellStyle name="Normal 10 4 3 2 2 7" xfId="13443" xr:uid="{00000000-0005-0000-0000-0000BA330000}"/>
    <cellStyle name="Normal 10 4 3 2 3" xfId="13444" xr:uid="{00000000-0005-0000-0000-0000BB330000}"/>
    <cellStyle name="Normal 10 4 3 2 3 2" xfId="13445" xr:uid="{00000000-0005-0000-0000-0000BC330000}"/>
    <cellStyle name="Normal 10 4 3 2 3 2 2" xfId="13446" xr:uid="{00000000-0005-0000-0000-0000BD330000}"/>
    <cellStyle name="Normal 10 4 3 2 3 2 2 2" xfId="13447" xr:uid="{00000000-0005-0000-0000-0000BE330000}"/>
    <cellStyle name="Normal 10 4 3 2 3 2 3" xfId="13448" xr:uid="{00000000-0005-0000-0000-0000BF330000}"/>
    <cellStyle name="Normal 10 4 3 2 3 3" xfId="13449" xr:uid="{00000000-0005-0000-0000-0000C0330000}"/>
    <cellStyle name="Normal 10 4 3 2 3 3 2" xfId="13450" xr:uid="{00000000-0005-0000-0000-0000C1330000}"/>
    <cellStyle name="Normal 10 4 3 2 3 3 2 2" xfId="13451" xr:uid="{00000000-0005-0000-0000-0000C2330000}"/>
    <cellStyle name="Normal 10 4 3 2 3 3 3" xfId="13452" xr:uid="{00000000-0005-0000-0000-0000C3330000}"/>
    <cellStyle name="Normal 10 4 3 2 3 4" xfId="13453" xr:uid="{00000000-0005-0000-0000-0000C4330000}"/>
    <cellStyle name="Normal 10 4 3 2 3 4 2" xfId="13454" xr:uid="{00000000-0005-0000-0000-0000C5330000}"/>
    <cellStyle name="Normal 10 4 3 2 3 5" xfId="13455" xr:uid="{00000000-0005-0000-0000-0000C6330000}"/>
    <cellStyle name="Normal 10 4 3 2 3 5 2" xfId="13456" xr:uid="{00000000-0005-0000-0000-0000C7330000}"/>
    <cellStyle name="Normal 10 4 3 2 3 6" xfId="13457" xr:uid="{00000000-0005-0000-0000-0000C8330000}"/>
    <cellStyle name="Normal 10 4 3 2 4" xfId="13458" xr:uid="{00000000-0005-0000-0000-0000C9330000}"/>
    <cellStyle name="Normal 10 4 3 2 4 2" xfId="13459" xr:uid="{00000000-0005-0000-0000-0000CA330000}"/>
    <cellStyle name="Normal 10 4 3 2 4 2 2" xfId="13460" xr:uid="{00000000-0005-0000-0000-0000CB330000}"/>
    <cellStyle name="Normal 10 4 3 2 4 3" xfId="13461" xr:uid="{00000000-0005-0000-0000-0000CC330000}"/>
    <cellStyle name="Normal 10 4 3 2 5" xfId="13462" xr:uid="{00000000-0005-0000-0000-0000CD330000}"/>
    <cellStyle name="Normal 10 4 3 2 5 2" xfId="13463" xr:uid="{00000000-0005-0000-0000-0000CE330000}"/>
    <cellStyle name="Normal 10 4 3 2 5 2 2" xfId="13464" xr:uid="{00000000-0005-0000-0000-0000CF330000}"/>
    <cellStyle name="Normal 10 4 3 2 5 3" xfId="13465" xr:uid="{00000000-0005-0000-0000-0000D0330000}"/>
    <cellStyle name="Normal 10 4 3 2 6" xfId="13466" xr:uid="{00000000-0005-0000-0000-0000D1330000}"/>
    <cellStyle name="Normal 10 4 3 2 6 2" xfId="13467" xr:uid="{00000000-0005-0000-0000-0000D2330000}"/>
    <cellStyle name="Normal 10 4 3 2 7" xfId="13468" xr:uid="{00000000-0005-0000-0000-0000D3330000}"/>
    <cellStyle name="Normal 10 4 3 2 7 2" xfId="13469" xr:uid="{00000000-0005-0000-0000-0000D4330000}"/>
    <cellStyle name="Normal 10 4 3 2 8" xfId="13470" xr:uid="{00000000-0005-0000-0000-0000D5330000}"/>
    <cellStyle name="Normal 10 4 3 3" xfId="13471" xr:uid="{00000000-0005-0000-0000-0000D6330000}"/>
    <cellStyle name="Normal 10 4 3 3 2" xfId="13472" xr:uid="{00000000-0005-0000-0000-0000D7330000}"/>
    <cellStyle name="Normal 10 4 3 3 2 2" xfId="13473" xr:uid="{00000000-0005-0000-0000-0000D8330000}"/>
    <cellStyle name="Normal 10 4 3 3 2 2 2" xfId="13474" xr:uid="{00000000-0005-0000-0000-0000D9330000}"/>
    <cellStyle name="Normal 10 4 3 3 2 2 2 2" xfId="13475" xr:uid="{00000000-0005-0000-0000-0000DA330000}"/>
    <cellStyle name="Normal 10 4 3 3 2 2 3" xfId="13476" xr:uid="{00000000-0005-0000-0000-0000DB330000}"/>
    <cellStyle name="Normal 10 4 3 3 2 3" xfId="13477" xr:uid="{00000000-0005-0000-0000-0000DC330000}"/>
    <cellStyle name="Normal 10 4 3 3 2 3 2" xfId="13478" xr:uid="{00000000-0005-0000-0000-0000DD330000}"/>
    <cellStyle name="Normal 10 4 3 3 2 3 2 2" xfId="13479" xr:uid="{00000000-0005-0000-0000-0000DE330000}"/>
    <cellStyle name="Normal 10 4 3 3 2 3 3" xfId="13480" xr:uid="{00000000-0005-0000-0000-0000DF330000}"/>
    <cellStyle name="Normal 10 4 3 3 2 4" xfId="13481" xr:uid="{00000000-0005-0000-0000-0000E0330000}"/>
    <cellStyle name="Normal 10 4 3 3 2 4 2" xfId="13482" xr:uid="{00000000-0005-0000-0000-0000E1330000}"/>
    <cellStyle name="Normal 10 4 3 3 2 5" xfId="13483" xr:uid="{00000000-0005-0000-0000-0000E2330000}"/>
    <cellStyle name="Normal 10 4 3 3 2 5 2" xfId="13484" xr:uid="{00000000-0005-0000-0000-0000E3330000}"/>
    <cellStyle name="Normal 10 4 3 3 2 6" xfId="13485" xr:uid="{00000000-0005-0000-0000-0000E4330000}"/>
    <cellStyle name="Normal 10 4 3 3 3" xfId="13486" xr:uid="{00000000-0005-0000-0000-0000E5330000}"/>
    <cellStyle name="Normal 10 4 3 3 3 2" xfId="13487" xr:uid="{00000000-0005-0000-0000-0000E6330000}"/>
    <cellStyle name="Normal 10 4 3 3 3 2 2" xfId="13488" xr:uid="{00000000-0005-0000-0000-0000E7330000}"/>
    <cellStyle name="Normal 10 4 3 3 3 3" xfId="13489" xr:uid="{00000000-0005-0000-0000-0000E8330000}"/>
    <cellStyle name="Normal 10 4 3 3 4" xfId="13490" xr:uid="{00000000-0005-0000-0000-0000E9330000}"/>
    <cellStyle name="Normal 10 4 3 3 4 2" xfId="13491" xr:uid="{00000000-0005-0000-0000-0000EA330000}"/>
    <cellStyle name="Normal 10 4 3 3 4 2 2" xfId="13492" xr:uid="{00000000-0005-0000-0000-0000EB330000}"/>
    <cellStyle name="Normal 10 4 3 3 4 3" xfId="13493" xr:uid="{00000000-0005-0000-0000-0000EC330000}"/>
    <cellStyle name="Normal 10 4 3 3 5" xfId="13494" xr:uid="{00000000-0005-0000-0000-0000ED330000}"/>
    <cellStyle name="Normal 10 4 3 3 5 2" xfId="13495" xr:uid="{00000000-0005-0000-0000-0000EE330000}"/>
    <cellStyle name="Normal 10 4 3 3 6" xfId="13496" xr:uid="{00000000-0005-0000-0000-0000EF330000}"/>
    <cellStyle name="Normal 10 4 3 3 6 2" xfId="13497" xr:uid="{00000000-0005-0000-0000-0000F0330000}"/>
    <cellStyle name="Normal 10 4 3 3 7" xfId="13498" xr:uid="{00000000-0005-0000-0000-0000F1330000}"/>
    <cellStyle name="Normal 10 4 3 4" xfId="13499" xr:uid="{00000000-0005-0000-0000-0000F2330000}"/>
    <cellStyle name="Normal 10 4 3 4 2" xfId="13500" xr:uid="{00000000-0005-0000-0000-0000F3330000}"/>
    <cellStyle name="Normal 10 4 3 4 2 2" xfId="13501" xr:uid="{00000000-0005-0000-0000-0000F4330000}"/>
    <cellStyle name="Normal 10 4 3 4 2 2 2" xfId="13502" xr:uid="{00000000-0005-0000-0000-0000F5330000}"/>
    <cellStyle name="Normal 10 4 3 4 2 2 2 2" xfId="13503" xr:uid="{00000000-0005-0000-0000-0000F6330000}"/>
    <cellStyle name="Normal 10 4 3 4 2 2 3" xfId="13504" xr:uid="{00000000-0005-0000-0000-0000F7330000}"/>
    <cellStyle name="Normal 10 4 3 4 2 3" xfId="13505" xr:uid="{00000000-0005-0000-0000-0000F8330000}"/>
    <cellStyle name="Normal 10 4 3 4 2 3 2" xfId="13506" xr:uid="{00000000-0005-0000-0000-0000F9330000}"/>
    <cellStyle name="Normal 10 4 3 4 2 3 2 2" xfId="13507" xr:uid="{00000000-0005-0000-0000-0000FA330000}"/>
    <cellStyle name="Normal 10 4 3 4 2 3 3" xfId="13508" xr:uid="{00000000-0005-0000-0000-0000FB330000}"/>
    <cellStyle name="Normal 10 4 3 4 2 4" xfId="13509" xr:uid="{00000000-0005-0000-0000-0000FC330000}"/>
    <cellStyle name="Normal 10 4 3 4 2 4 2" xfId="13510" xr:uid="{00000000-0005-0000-0000-0000FD330000}"/>
    <cellStyle name="Normal 10 4 3 4 2 5" xfId="13511" xr:uid="{00000000-0005-0000-0000-0000FE330000}"/>
    <cellStyle name="Normal 10 4 3 4 2 5 2" xfId="13512" xr:uid="{00000000-0005-0000-0000-0000FF330000}"/>
    <cellStyle name="Normal 10 4 3 4 2 6" xfId="13513" xr:uid="{00000000-0005-0000-0000-000000340000}"/>
    <cellStyle name="Normal 10 4 3 4 3" xfId="13514" xr:uid="{00000000-0005-0000-0000-000001340000}"/>
    <cellStyle name="Normal 10 4 3 4 3 2" xfId="13515" xr:uid="{00000000-0005-0000-0000-000002340000}"/>
    <cellStyle name="Normal 10 4 3 4 3 2 2" xfId="13516" xr:uid="{00000000-0005-0000-0000-000003340000}"/>
    <cellStyle name="Normal 10 4 3 4 3 3" xfId="13517" xr:uid="{00000000-0005-0000-0000-000004340000}"/>
    <cellStyle name="Normal 10 4 3 4 4" xfId="13518" xr:uid="{00000000-0005-0000-0000-000005340000}"/>
    <cellStyle name="Normal 10 4 3 4 4 2" xfId="13519" xr:uid="{00000000-0005-0000-0000-000006340000}"/>
    <cellStyle name="Normal 10 4 3 4 4 2 2" xfId="13520" xr:uid="{00000000-0005-0000-0000-000007340000}"/>
    <cellStyle name="Normal 10 4 3 4 4 3" xfId="13521" xr:uid="{00000000-0005-0000-0000-000008340000}"/>
    <cellStyle name="Normal 10 4 3 4 5" xfId="13522" xr:uid="{00000000-0005-0000-0000-000009340000}"/>
    <cellStyle name="Normal 10 4 3 4 5 2" xfId="13523" xr:uid="{00000000-0005-0000-0000-00000A340000}"/>
    <cellStyle name="Normal 10 4 3 4 6" xfId="13524" xr:uid="{00000000-0005-0000-0000-00000B340000}"/>
    <cellStyle name="Normal 10 4 3 4 6 2" xfId="13525" xr:uid="{00000000-0005-0000-0000-00000C340000}"/>
    <cellStyle name="Normal 10 4 3 4 7" xfId="13526" xr:uid="{00000000-0005-0000-0000-00000D340000}"/>
    <cellStyle name="Normal 10 4 3 5" xfId="13527" xr:uid="{00000000-0005-0000-0000-00000E340000}"/>
    <cellStyle name="Normal 10 4 3 5 2" xfId="13528" xr:uid="{00000000-0005-0000-0000-00000F340000}"/>
    <cellStyle name="Normal 10 4 3 5 2 2" xfId="13529" xr:uid="{00000000-0005-0000-0000-000010340000}"/>
    <cellStyle name="Normal 10 4 3 5 2 2 2" xfId="13530" xr:uid="{00000000-0005-0000-0000-000011340000}"/>
    <cellStyle name="Normal 10 4 3 5 2 3" xfId="13531" xr:uid="{00000000-0005-0000-0000-000012340000}"/>
    <cellStyle name="Normal 10 4 3 5 3" xfId="13532" xr:uid="{00000000-0005-0000-0000-000013340000}"/>
    <cellStyle name="Normal 10 4 3 5 3 2" xfId="13533" xr:uid="{00000000-0005-0000-0000-000014340000}"/>
    <cellStyle name="Normal 10 4 3 5 3 2 2" xfId="13534" xr:uid="{00000000-0005-0000-0000-000015340000}"/>
    <cellStyle name="Normal 10 4 3 5 3 3" xfId="13535" xr:uid="{00000000-0005-0000-0000-000016340000}"/>
    <cellStyle name="Normal 10 4 3 5 4" xfId="13536" xr:uid="{00000000-0005-0000-0000-000017340000}"/>
    <cellStyle name="Normal 10 4 3 5 4 2" xfId="13537" xr:uid="{00000000-0005-0000-0000-000018340000}"/>
    <cellStyle name="Normal 10 4 3 5 5" xfId="13538" xr:uid="{00000000-0005-0000-0000-000019340000}"/>
    <cellStyle name="Normal 10 4 3 5 5 2" xfId="13539" xr:uid="{00000000-0005-0000-0000-00001A340000}"/>
    <cellStyle name="Normal 10 4 3 5 6" xfId="13540" xr:uid="{00000000-0005-0000-0000-00001B340000}"/>
    <cellStyle name="Normal 10 4 3 6" xfId="13541" xr:uid="{00000000-0005-0000-0000-00001C340000}"/>
    <cellStyle name="Normal 10 4 3 6 2" xfId="13542" xr:uid="{00000000-0005-0000-0000-00001D340000}"/>
    <cellStyle name="Normal 10 4 3 6 2 2" xfId="13543" xr:uid="{00000000-0005-0000-0000-00001E340000}"/>
    <cellStyle name="Normal 10 4 3 6 3" xfId="13544" xr:uid="{00000000-0005-0000-0000-00001F340000}"/>
    <cellStyle name="Normal 10 4 3 7" xfId="13545" xr:uid="{00000000-0005-0000-0000-000020340000}"/>
    <cellStyle name="Normal 10 4 3 7 2" xfId="13546" xr:uid="{00000000-0005-0000-0000-000021340000}"/>
    <cellStyle name="Normal 10 4 3 7 2 2" xfId="13547" xr:uid="{00000000-0005-0000-0000-000022340000}"/>
    <cellStyle name="Normal 10 4 3 7 3" xfId="13548" xr:uid="{00000000-0005-0000-0000-000023340000}"/>
    <cellStyle name="Normal 10 4 3 8" xfId="13549" xr:uid="{00000000-0005-0000-0000-000024340000}"/>
    <cellStyle name="Normal 10 4 3 8 2" xfId="13550" xr:uid="{00000000-0005-0000-0000-000025340000}"/>
    <cellStyle name="Normal 10 4 3 9" xfId="13551" xr:uid="{00000000-0005-0000-0000-000026340000}"/>
    <cellStyle name="Normal 10 4 3 9 2" xfId="13552" xr:uid="{00000000-0005-0000-0000-000027340000}"/>
    <cellStyle name="Normal 10 4 4" xfId="13553" xr:uid="{00000000-0005-0000-0000-000028340000}"/>
    <cellStyle name="Normal 10 4 4 2" xfId="13554" xr:uid="{00000000-0005-0000-0000-000029340000}"/>
    <cellStyle name="Normal 10 4 4 2 2" xfId="13555" xr:uid="{00000000-0005-0000-0000-00002A340000}"/>
    <cellStyle name="Normal 10 4 4 2 2 2" xfId="13556" xr:uid="{00000000-0005-0000-0000-00002B340000}"/>
    <cellStyle name="Normal 10 4 4 2 2 2 2" xfId="13557" xr:uid="{00000000-0005-0000-0000-00002C340000}"/>
    <cellStyle name="Normal 10 4 4 2 2 2 2 2" xfId="13558" xr:uid="{00000000-0005-0000-0000-00002D340000}"/>
    <cellStyle name="Normal 10 4 4 2 2 2 3" xfId="13559" xr:uid="{00000000-0005-0000-0000-00002E340000}"/>
    <cellStyle name="Normal 10 4 4 2 2 3" xfId="13560" xr:uid="{00000000-0005-0000-0000-00002F340000}"/>
    <cellStyle name="Normal 10 4 4 2 2 3 2" xfId="13561" xr:uid="{00000000-0005-0000-0000-000030340000}"/>
    <cellStyle name="Normal 10 4 4 2 2 3 2 2" xfId="13562" xr:uid="{00000000-0005-0000-0000-000031340000}"/>
    <cellStyle name="Normal 10 4 4 2 2 3 3" xfId="13563" xr:uid="{00000000-0005-0000-0000-000032340000}"/>
    <cellStyle name="Normal 10 4 4 2 2 4" xfId="13564" xr:uid="{00000000-0005-0000-0000-000033340000}"/>
    <cellStyle name="Normal 10 4 4 2 2 4 2" xfId="13565" xr:uid="{00000000-0005-0000-0000-000034340000}"/>
    <cellStyle name="Normal 10 4 4 2 2 5" xfId="13566" xr:uid="{00000000-0005-0000-0000-000035340000}"/>
    <cellStyle name="Normal 10 4 4 2 2 5 2" xfId="13567" xr:uid="{00000000-0005-0000-0000-000036340000}"/>
    <cellStyle name="Normal 10 4 4 2 2 6" xfId="13568" xr:uid="{00000000-0005-0000-0000-000037340000}"/>
    <cellStyle name="Normal 10 4 4 2 3" xfId="13569" xr:uid="{00000000-0005-0000-0000-000038340000}"/>
    <cellStyle name="Normal 10 4 4 2 3 2" xfId="13570" xr:uid="{00000000-0005-0000-0000-000039340000}"/>
    <cellStyle name="Normal 10 4 4 2 3 2 2" xfId="13571" xr:uid="{00000000-0005-0000-0000-00003A340000}"/>
    <cellStyle name="Normal 10 4 4 2 3 3" xfId="13572" xr:uid="{00000000-0005-0000-0000-00003B340000}"/>
    <cellStyle name="Normal 10 4 4 2 4" xfId="13573" xr:uid="{00000000-0005-0000-0000-00003C340000}"/>
    <cellStyle name="Normal 10 4 4 2 4 2" xfId="13574" xr:uid="{00000000-0005-0000-0000-00003D340000}"/>
    <cellStyle name="Normal 10 4 4 2 4 2 2" xfId="13575" xr:uid="{00000000-0005-0000-0000-00003E340000}"/>
    <cellStyle name="Normal 10 4 4 2 4 3" xfId="13576" xr:uid="{00000000-0005-0000-0000-00003F340000}"/>
    <cellStyle name="Normal 10 4 4 2 5" xfId="13577" xr:uid="{00000000-0005-0000-0000-000040340000}"/>
    <cellStyle name="Normal 10 4 4 2 5 2" xfId="13578" xr:uid="{00000000-0005-0000-0000-000041340000}"/>
    <cellStyle name="Normal 10 4 4 2 6" xfId="13579" xr:uid="{00000000-0005-0000-0000-000042340000}"/>
    <cellStyle name="Normal 10 4 4 2 6 2" xfId="13580" xr:uid="{00000000-0005-0000-0000-000043340000}"/>
    <cellStyle name="Normal 10 4 4 2 7" xfId="13581" xr:uid="{00000000-0005-0000-0000-000044340000}"/>
    <cellStyle name="Normal 10 4 4 3" xfId="13582" xr:uid="{00000000-0005-0000-0000-000045340000}"/>
    <cellStyle name="Normal 10 4 4 3 2" xfId="13583" xr:uid="{00000000-0005-0000-0000-000046340000}"/>
    <cellStyle name="Normal 10 4 4 3 2 2" xfId="13584" xr:uid="{00000000-0005-0000-0000-000047340000}"/>
    <cellStyle name="Normal 10 4 4 3 2 2 2" xfId="13585" xr:uid="{00000000-0005-0000-0000-000048340000}"/>
    <cellStyle name="Normal 10 4 4 3 2 3" xfId="13586" xr:uid="{00000000-0005-0000-0000-000049340000}"/>
    <cellStyle name="Normal 10 4 4 3 3" xfId="13587" xr:uid="{00000000-0005-0000-0000-00004A340000}"/>
    <cellStyle name="Normal 10 4 4 3 3 2" xfId="13588" xr:uid="{00000000-0005-0000-0000-00004B340000}"/>
    <cellStyle name="Normal 10 4 4 3 3 2 2" xfId="13589" xr:uid="{00000000-0005-0000-0000-00004C340000}"/>
    <cellStyle name="Normal 10 4 4 3 3 3" xfId="13590" xr:uid="{00000000-0005-0000-0000-00004D340000}"/>
    <cellStyle name="Normal 10 4 4 3 4" xfId="13591" xr:uid="{00000000-0005-0000-0000-00004E340000}"/>
    <cellStyle name="Normal 10 4 4 3 4 2" xfId="13592" xr:uid="{00000000-0005-0000-0000-00004F340000}"/>
    <cellStyle name="Normal 10 4 4 3 5" xfId="13593" xr:uid="{00000000-0005-0000-0000-000050340000}"/>
    <cellStyle name="Normal 10 4 4 3 5 2" xfId="13594" xr:uid="{00000000-0005-0000-0000-000051340000}"/>
    <cellStyle name="Normal 10 4 4 3 6" xfId="13595" xr:uid="{00000000-0005-0000-0000-000052340000}"/>
    <cellStyle name="Normal 10 4 4 4" xfId="13596" xr:uid="{00000000-0005-0000-0000-000053340000}"/>
    <cellStyle name="Normal 10 4 4 4 2" xfId="13597" xr:uid="{00000000-0005-0000-0000-000054340000}"/>
    <cellStyle name="Normal 10 4 4 4 2 2" xfId="13598" xr:uid="{00000000-0005-0000-0000-000055340000}"/>
    <cellStyle name="Normal 10 4 4 4 3" xfId="13599" xr:uid="{00000000-0005-0000-0000-000056340000}"/>
    <cellStyle name="Normal 10 4 4 5" xfId="13600" xr:uid="{00000000-0005-0000-0000-000057340000}"/>
    <cellStyle name="Normal 10 4 4 5 2" xfId="13601" xr:uid="{00000000-0005-0000-0000-000058340000}"/>
    <cellStyle name="Normal 10 4 4 5 2 2" xfId="13602" xr:uid="{00000000-0005-0000-0000-000059340000}"/>
    <cellStyle name="Normal 10 4 4 5 3" xfId="13603" xr:uid="{00000000-0005-0000-0000-00005A340000}"/>
    <cellStyle name="Normal 10 4 4 6" xfId="13604" xr:uid="{00000000-0005-0000-0000-00005B340000}"/>
    <cellStyle name="Normal 10 4 4 6 2" xfId="13605" xr:uid="{00000000-0005-0000-0000-00005C340000}"/>
    <cellStyle name="Normal 10 4 4 7" xfId="13606" xr:uid="{00000000-0005-0000-0000-00005D340000}"/>
    <cellStyle name="Normal 10 4 4 7 2" xfId="13607" xr:uid="{00000000-0005-0000-0000-00005E340000}"/>
    <cellStyle name="Normal 10 4 4 8" xfId="13608" xr:uid="{00000000-0005-0000-0000-00005F340000}"/>
    <cellStyle name="Normal 10 4 5" xfId="13609" xr:uid="{00000000-0005-0000-0000-000060340000}"/>
    <cellStyle name="Normal 10 4 5 2" xfId="13610" xr:uid="{00000000-0005-0000-0000-000061340000}"/>
    <cellStyle name="Normal 10 4 5 2 2" xfId="13611" xr:uid="{00000000-0005-0000-0000-000062340000}"/>
    <cellStyle name="Normal 10 4 5 2 2 2" xfId="13612" xr:uid="{00000000-0005-0000-0000-000063340000}"/>
    <cellStyle name="Normal 10 4 5 2 2 2 2" xfId="13613" xr:uid="{00000000-0005-0000-0000-000064340000}"/>
    <cellStyle name="Normal 10 4 5 2 2 3" xfId="13614" xr:uid="{00000000-0005-0000-0000-000065340000}"/>
    <cellStyle name="Normal 10 4 5 2 3" xfId="13615" xr:uid="{00000000-0005-0000-0000-000066340000}"/>
    <cellStyle name="Normal 10 4 5 2 3 2" xfId="13616" xr:uid="{00000000-0005-0000-0000-000067340000}"/>
    <cellStyle name="Normal 10 4 5 2 3 2 2" xfId="13617" xr:uid="{00000000-0005-0000-0000-000068340000}"/>
    <cellStyle name="Normal 10 4 5 2 3 3" xfId="13618" xr:uid="{00000000-0005-0000-0000-000069340000}"/>
    <cellStyle name="Normal 10 4 5 2 4" xfId="13619" xr:uid="{00000000-0005-0000-0000-00006A340000}"/>
    <cellStyle name="Normal 10 4 5 2 4 2" xfId="13620" xr:uid="{00000000-0005-0000-0000-00006B340000}"/>
    <cellStyle name="Normal 10 4 5 2 5" xfId="13621" xr:uid="{00000000-0005-0000-0000-00006C340000}"/>
    <cellStyle name="Normal 10 4 5 2 5 2" xfId="13622" xr:uid="{00000000-0005-0000-0000-00006D340000}"/>
    <cellStyle name="Normal 10 4 5 2 6" xfId="13623" xr:uid="{00000000-0005-0000-0000-00006E340000}"/>
    <cellStyle name="Normal 10 4 5 3" xfId="13624" xr:uid="{00000000-0005-0000-0000-00006F340000}"/>
    <cellStyle name="Normal 10 4 5 3 2" xfId="13625" xr:uid="{00000000-0005-0000-0000-000070340000}"/>
    <cellStyle name="Normal 10 4 5 3 2 2" xfId="13626" xr:uid="{00000000-0005-0000-0000-000071340000}"/>
    <cellStyle name="Normal 10 4 5 3 3" xfId="13627" xr:uid="{00000000-0005-0000-0000-000072340000}"/>
    <cellStyle name="Normal 10 4 5 4" xfId="13628" xr:uid="{00000000-0005-0000-0000-000073340000}"/>
    <cellStyle name="Normal 10 4 5 4 2" xfId="13629" xr:uid="{00000000-0005-0000-0000-000074340000}"/>
    <cellStyle name="Normal 10 4 5 4 2 2" xfId="13630" xr:uid="{00000000-0005-0000-0000-000075340000}"/>
    <cellStyle name="Normal 10 4 5 4 3" xfId="13631" xr:uid="{00000000-0005-0000-0000-000076340000}"/>
    <cellStyle name="Normal 10 4 5 5" xfId="13632" xr:uid="{00000000-0005-0000-0000-000077340000}"/>
    <cellStyle name="Normal 10 4 5 5 2" xfId="13633" xr:uid="{00000000-0005-0000-0000-000078340000}"/>
    <cellStyle name="Normal 10 4 5 6" xfId="13634" xr:uid="{00000000-0005-0000-0000-000079340000}"/>
    <cellStyle name="Normal 10 4 5 6 2" xfId="13635" xr:uid="{00000000-0005-0000-0000-00007A340000}"/>
    <cellStyle name="Normal 10 4 5 7" xfId="13636" xr:uid="{00000000-0005-0000-0000-00007B340000}"/>
    <cellStyle name="Normal 10 4 6" xfId="13637" xr:uid="{00000000-0005-0000-0000-00007C340000}"/>
    <cellStyle name="Normal 10 4 6 2" xfId="13638" xr:uid="{00000000-0005-0000-0000-00007D340000}"/>
    <cellStyle name="Normal 10 4 6 2 2" xfId="13639" xr:uid="{00000000-0005-0000-0000-00007E340000}"/>
    <cellStyle name="Normal 10 4 6 2 2 2" xfId="13640" xr:uid="{00000000-0005-0000-0000-00007F340000}"/>
    <cellStyle name="Normal 10 4 6 2 2 2 2" xfId="13641" xr:uid="{00000000-0005-0000-0000-000080340000}"/>
    <cellStyle name="Normal 10 4 6 2 2 3" xfId="13642" xr:uid="{00000000-0005-0000-0000-000081340000}"/>
    <cellStyle name="Normal 10 4 6 2 3" xfId="13643" xr:uid="{00000000-0005-0000-0000-000082340000}"/>
    <cellStyle name="Normal 10 4 6 2 3 2" xfId="13644" xr:uid="{00000000-0005-0000-0000-000083340000}"/>
    <cellStyle name="Normal 10 4 6 2 3 2 2" xfId="13645" xr:uid="{00000000-0005-0000-0000-000084340000}"/>
    <cellStyle name="Normal 10 4 6 2 3 3" xfId="13646" xr:uid="{00000000-0005-0000-0000-000085340000}"/>
    <cellStyle name="Normal 10 4 6 2 4" xfId="13647" xr:uid="{00000000-0005-0000-0000-000086340000}"/>
    <cellStyle name="Normal 10 4 6 2 4 2" xfId="13648" xr:uid="{00000000-0005-0000-0000-000087340000}"/>
    <cellStyle name="Normal 10 4 6 2 5" xfId="13649" xr:uid="{00000000-0005-0000-0000-000088340000}"/>
    <cellStyle name="Normal 10 4 6 2 5 2" xfId="13650" xr:uid="{00000000-0005-0000-0000-000089340000}"/>
    <cellStyle name="Normal 10 4 6 2 6" xfId="13651" xr:uid="{00000000-0005-0000-0000-00008A340000}"/>
    <cellStyle name="Normal 10 4 6 3" xfId="13652" xr:uid="{00000000-0005-0000-0000-00008B340000}"/>
    <cellStyle name="Normal 10 4 6 3 2" xfId="13653" xr:uid="{00000000-0005-0000-0000-00008C340000}"/>
    <cellStyle name="Normal 10 4 6 3 2 2" xfId="13654" xr:uid="{00000000-0005-0000-0000-00008D340000}"/>
    <cellStyle name="Normal 10 4 6 3 3" xfId="13655" xr:uid="{00000000-0005-0000-0000-00008E340000}"/>
    <cellStyle name="Normal 10 4 6 4" xfId="13656" xr:uid="{00000000-0005-0000-0000-00008F340000}"/>
    <cellStyle name="Normal 10 4 6 4 2" xfId="13657" xr:uid="{00000000-0005-0000-0000-000090340000}"/>
    <cellStyle name="Normal 10 4 6 4 2 2" xfId="13658" xr:uid="{00000000-0005-0000-0000-000091340000}"/>
    <cellStyle name="Normal 10 4 6 4 3" xfId="13659" xr:uid="{00000000-0005-0000-0000-000092340000}"/>
    <cellStyle name="Normal 10 4 6 5" xfId="13660" xr:uid="{00000000-0005-0000-0000-000093340000}"/>
    <cellStyle name="Normal 10 4 6 5 2" xfId="13661" xr:uid="{00000000-0005-0000-0000-000094340000}"/>
    <cellStyle name="Normal 10 4 6 6" xfId="13662" xr:uid="{00000000-0005-0000-0000-000095340000}"/>
    <cellStyle name="Normal 10 4 6 6 2" xfId="13663" xr:uid="{00000000-0005-0000-0000-000096340000}"/>
    <cellStyle name="Normal 10 4 6 7" xfId="13664" xr:uid="{00000000-0005-0000-0000-000097340000}"/>
    <cellStyle name="Normal 10 4 7" xfId="13665" xr:uid="{00000000-0005-0000-0000-000098340000}"/>
    <cellStyle name="Normal 10 4 7 2" xfId="13666" xr:uid="{00000000-0005-0000-0000-000099340000}"/>
    <cellStyle name="Normal 10 4 7 2 2" xfId="13667" xr:uid="{00000000-0005-0000-0000-00009A340000}"/>
    <cellStyle name="Normal 10 4 7 2 2 2" xfId="13668" xr:uid="{00000000-0005-0000-0000-00009B340000}"/>
    <cellStyle name="Normal 10 4 7 2 3" xfId="13669" xr:uid="{00000000-0005-0000-0000-00009C340000}"/>
    <cellStyle name="Normal 10 4 7 3" xfId="13670" xr:uid="{00000000-0005-0000-0000-00009D340000}"/>
    <cellStyle name="Normal 10 4 7 3 2" xfId="13671" xr:uid="{00000000-0005-0000-0000-00009E340000}"/>
    <cellStyle name="Normal 10 4 7 3 2 2" xfId="13672" xr:uid="{00000000-0005-0000-0000-00009F340000}"/>
    <cellStyle name="Normal 10 4 7 3 3" xfId="13673" xr:uid="{00000000-0005-0000-0000-0000A0340000}"/>
    <cellStyle name="Normal 10 4 7 4" xfId="13674" xr:uid="{00000000-0005-0000-0000-0000A1340000}"/>
    <cellStyle name="Normal 10 4 7 4 2" xfId="13675" xr:uid="{00000000-0005-0000-0000-0000A2340000}"/>
    <cellStyle name="Normal 10 4 7 5" xfId="13676" xr:uid="{00000000-0005-0000-0000-0000A3340000}"/>
    <cellStyle name="Normal 10 4 7 5 2" xfId="13677" xr:uid="{00000000-0005-0000-0000-0000A4340000}"/>
    <cellStyle name="Normal 10 4 7 6" xfId="13678" xr:uid="{00000000-0005-0000-0000-0000A5340000}"/>
    <cellStyle name="Normal 10 4 8" xfId="13679" xr:uid="{00000000-0005-0000-0000-0000A6340000}"/>
    <cellStyle name="Normal 10 4 8 2" xfId="13680" xr:uid="{00000000-0005-0000-0000-0000A7340000}"/>
    <cellStyle name="Normal 10 4 8 2 2" xfId="13681" xr:uid="{00000000-0005-0000-0000-0000A8340000}"/>
    <cellStyle name="Normal 10 4 8 3" xfId="13682" xr:uid="{00000000-0005-0000-0000-0000A9340000}"/>
    <cellStyle name="Normal 10 4 9" xfId="13683" xr:uid="{00000000-0005-0000-0000-0000AA340000}"/>
    <cellStyle name="Normal 10 4 9 2" xfId="13684" xr:uid="{00000000-0005-0000-0000-0000AB340000}"/>
    <cellStyle name="Normal 10 4 9 2 2" xfId="13685" xr:uid="{00000000-0005-0000-0000-0000AC340000}"/>
    <cellStyle name="Normal 10 4 9 3" xfId="13686" xr:uid="{00000000-0005-0000-0000-0000AD340000}"/>
    <cellStyle name="Normal 10 5" xfId="13687" xr:uid="{00000000-0005-0000-0000-0000AE340000}"/>
    <cellStyle name="Normal 10 5 10" xfId="13688" xr:uid="{00000000-0005-0000-0000-0000AF340000}"/>
    <cellStyle name="Normal 10 5 10 2" xfId="13689" xr:uid="{00000000-0005-0000-0000-0000B0340000}"/>
    <cellStyle name="Normal 10 5 11" xfId="13690" xr:uid="{00000000-0005-0000-0000-0000B1340000}"/>
    <cellStyle name="Normal 10 5 2" xfId="13691" xr:uid="{00000000-0005-0000-0000-0000B2340000}"/>
    <cellStyle name="Normal 10 5 2 10" xfId="13692" xr:uid="{00000000-0005-0000-0000-0000B3340000}"/>
    <cellStyle name="Normal 10 5 2 2" xfId="13693" xr:uid="{00000000-0005-0000-0000-0000B4340000}"/>
    <cellStyle name="Normal 10 5 2 2 2" xfId="13694" xr:uid="{00000000-0005-0000-0000-0000B5340000}"/>
    <cellStyle name="Normal 10 5 2 2 2 2" xfId="13695" xr:uid="{00000000-0005-0000-0000-0000B6340000}"/>
    <cellStyle name="Normal 10 5 2 2 2 2 2" xfId="13696" xr:uid="{00000000-0005-0000-0000-0000B7340000}"/>
    <cellStyle name="Normal 10 5 2 2 2 2 2 2" xfId="13697" xr:uid="{00000000-0005-0000-0000-0000B8340000}"/>
    <cellStyle name="Normal 10 5 2 2 2 2 2 2 2" xfId="13698" xr:uid="{00000000-0005-0000-0000-0000B9340000}"/>
    <cellStyle name="Normal 10 5 2 2 2 2 2 3" xfId="13699" xr:uid="{00000000-0005-0000-0000-0000BA340000}"/>
    <cellStyle name="Normal 10 5 2 2 2 2 3" xfId="13700" xr:uid="{00000000-0005-0000-0000-0000BB340000}"/>
    <cellStyle name="Normal 10 5 2 2 2 2 3 2" xfId="13701" xr:uid="{00000000-0005-0000-0000-0000BC340000}"/>
    <cellStyle name="Normal 10 5 2 2 2 2 3 2 2" xfId="13702" xr:uid="{00000000-0005-0000-0000-0000BD340000}"/>
    <cellStyle name="Normal 10 5 2 2 2 2 3 3" xfId="13703" xr:uid="{00000000-0005-0000-0000-0000BE340000}"/>
    <cellStyle name="Normal 10 5 2 2 2 2 4" xfId="13704" xr:uid="{00000000-0005-0000-0000-0000BF340000}"/>
    <cellStyle name="Normal 10 5 2 2 2 2 4 2" xfId="13705" xr:uid="{00000000-0005-0000-0000-0000C0340000}"/>
    <cellStyle name="Normal 10 5 2 2 2 2 5" xfId="13706" xr:uid="{00000000-0005-0000-0000-0000C1340000}"/>
    <cellStyle name="Normal 10 5 2 2 2 2 5 2" xfId="13707" xr:uid="{00000000-0005-0000-0000-0000C2340000}"/>
    <cellStyle name="Normal 10 5 2 2 2 2 6" xfId="13708" xr:uid="{00000000-0005-0000-0000-0000C3340000}"/>
    <cellStyle name="Normal 10 5 2 2 2 3" xfId="13709" xr:uid="{00000000-0005-0000-0000-0000C4340000}"/>
    <cellStyle name="Normal 10 5 2 2 2 3 2" xfId="13710" xr:uid="{00000000-0005-0000-0000-0000C5340000}"/>
    <cellStyle name="Normal 10 5 2 2 2 3 2 2" xfId="13711" xr:uid="{00000000-0005-0000-0000-0000C6340000}"/>
    <cellStyle name="Normal 10 5 2 2 2 3 3" xfId="13712" xr:uid="{00000000-0005-0000-0000-0000C7340000}"/>
    <cellStyle name="Normal 10 5 2 2 2 4" xfId="13713" xr:uid="{00000000-0005-0000-0000-0000C8340000}"/>
    <cellStyle name="Normal 10 5 2 2 2 4 2" xfId="13714" xr:uid="{00000000-0005-0000-0000-0000C9340000}"/>
    <cellStyle name="Normal 10 5 2 2 2 4 2 2" xfId="13715" xr:uid="{00000000-0005-0000-0000-0000CA340000}"/>
    <cellStyle name="Normal 10 5 2 2 2 4 3" xfId="13716" xr:uid="{00000000-0005-0000-0000-0000CB340000}"/>
    <cellStyle name="Normal 10 5 2 2 2 5" xfId="13717" xr:uid="{00000000-0005-0000-0000-0000CC340000}"/>
    <cellStyle name="Normal 10 5 2 2 2 5 2" xfId="13718" xr:uid="{00000000-0005-0000-0000-0000CD340000}"/>
    <cellStyle name="Normal 10 5 2 2 2 6" xfId="13719" xr:uid="{00000000-0005-0000-0000-0000CE340000}"/>
    <cellStyle name="Normal 10 5 2 2 2 6 2" xfId="13720" xr:uid="{00000000-0005-0000-0000-0000CF340000}"/>
    <cellStyle name="Normal 10 5 2 2 2 7" xfId="13721" xr:uid="{00000000-0005-0000-0000-0000D0340000}"/>
    <cellStyle name="Normal 10 5 2 2 3" xfId="13722" xr:uid="{00000000-0005-0000-0000-0000D1340000}"/>
    <cellStyle name="Normal 10 5 2 2 3 2" xfId="13723" xr:uid="{00000000-0005-0000-0000-0000D2340000}"/>
    <cellStyle name="Normal 10 5 2 2 3 2 2" xfId="13724" xr:uid="{00000000-0005-0000-0000-0000D3340000}"/>
    <cellStyle name="Normal 10 5 2 2 3 2 2 2" xfId="13725" xr:uid="{00000000-0005-0000-0000-0000D4340000}"/>
    <cellStyle name="Normal 10 5 2 2 3 2 3" xfId="13726" xr:uid="{00000000-0005-0000-0000-0000D5340000}"/>
    <cellStyle name="Normal 10 5 2 2 3 3" xfId="13727" xr:uid="{00000000-0005-0000-0000-0000D6340000}"/>
    <cellStyle name="Normal 10 5 2 2 3 3 2" xfId="13728" xr:uid="{00000000-0005-0000-0000-0000D7340000}"/>
    <cellStyle name="Normal 10 5 2 2 3 3 2 2" xfId="13729" xr:uid="{00000000-0005-0000-0000-0000D8340000}"/>
    <cellStyle name="Normal 10 5 2 2 3 3 3" xfId="13730" xr:uid="{00000000-0005-0000-0000-0000D9340000}"/>
    <cellStyle name="Normal 10 5 2 2 3 4" xfId="13731" xr:uid="{00000000-0005-0000-0000-0000DA340000}"/>
    <cellStyle name="Normal 10 5 2 2 3 4 2" xfId="13732" xr:uid="{00000000-0005-0000-0000-0000DB340000}"/>
    <cellStyle name="Normal 10 5 2 2 3 5" xfId="13733" xr:uid="{00000000-0005-0000-0000-0000DC340000}"/>
    <cellStyle name="Normal 10 5 2 2 3 5 2" xfId="13734" xr:uid="{00000000-0005-0000-0000-0000DD340000}"/>
    <cellStyle name="Normal 10 5 2 2 3 6" xfId="13735" xr:uid="{00000000-0005-0000-0000-0000DE340000}"/>
    <cellStyle name="Normal 10 5 2 2 4" xfId="13736" xr:uid="{00000000-0005-0000-0000-0000DF340000}"/>
    <cellStyle name="Normal 10 5 2 2 4 2" xfId="13737" xr:uid="{00000000-0005-0000-0000-0000E0340000}"/>
    <cellStyle name="Normal 10 5 2 2 4 2 2" xfId="13738" xr:uid="{00000000-0005-0000-0000-0000E1340000}"/>
    <cellStyle name="Normal 10 5 2 2 4 3" xfId="13739" xr:uid="{00000000-0005-0000-0000-0000E2340000}"/>
    <cellStyle name="Normal 10 5 2 2 5" xfId="13740" xr:uid="{00000000-0005-0000-0000-0000E3340000}"/>
    <cellStyle name="Normal 10 5 2 2 5 2" xfId="13741" xr:uid="{00000000-0005-0000-0000-0000E4340000}"/>
    <cellStyle name="Normal 10 5 2 2 5 2 2" xfId="13742" xr:uid="{00000000-0005-0000-0000-0000E5340000}"/>
    <cellStyle name="Normal 10 5 2 2 5 3" xfId="13743" xr:uid="{00000000-0005-0000-0000-0000E6340000}"/>
    <cellStyle name="Normal 10 5 2 2 6" xfId="13744" xr:uid="{00000000-0005-0000-0000-0000E7340000}"/>
    <cellStyle name="Normal 10 5 2 2 6 2" xfId="13745" xr:uid="{00000000-0005-0000-0000-0000E8340000}"/>
    <cellStyle name="Normal 10 5 2 2 7" xfId="13746" xr:uid="{00000000-0005-0000-0000-0000E9340000}"/>
    <cellStyle name="Normal 10 5 2 2 7 2" xfId="13747" xr:uid="{00000000-0005-0000-0000-0000EA340000}"/>
    <cellStyle name="Normal 10 5 2 2 8" xfId="13748" xr:uid="{00000000-0005-0000-0000-0000EB340000}"/>
    <cellStyle name="Normal 10 5 2 3" xfId="13749" xr:uid="{00000000-0005-0000-0000-0000EC340000}"/>
    <cellStyle name="Normal 10 5 2 3 2" xfId="13750" xr:uid="{00000000-0005-0000-0000-0000ED340000}"/>
    <cellStyle name="Normal 10 5 2 3 2 2" xfId="13751" xr:uid="{00000000-0005-0000-0000-0000EE340000}"/>
    <cellStyle name="Normal 10 5 2 3 2 2 2" xfId="13752" xr:uid="{00000000-0005-0000-0000-0000EF340000}"/>
    <cellStyle name="Normal 10 5 2 3 2 2 2 2" xfId="13753" xr:uid="{00000000-0005-0000-0000-0000F0340000}"/>
    <cellStyle name="Normal 10 5 2 3 2 2 3" xfId="13754" xr:uid="{00000000-0005-0000-0000-0000F1340000}"/>
    <cellStyle name="Normal 10 5 2 3 2 3" xfId="13755" xr:uid="{00000000-0005-0000-0000-0000F2340000}"/>
    <cellStyle name="Normal 10 5 2 3 2 3 2" xfId="13756" xr:uid="{00000000-0005-0000-0000-0000F3340000}"/>
    <cellStyle name="Normal 10 5 2 3 2 3 2 2" xfId="13757" xr:uid="{00000000-0005-0000-0000-0000F4340000}"/>
    <cellStyle name="Normal 10 5 2 3 2 3 3" xfId="13758" xr:uid="{00000000-0005-0000-0000-0000F5340000}"/>
    <cellStyle name="Normal 10 5 2 3 2 4" xfId="13759" xr:uid="{00000000-0005-0000-0000-0000F6340000}"/>
    <cellStyle name="Normal 10 5 2 3 2 4 2" xfId="13760" xr:uid="{00000000-0005-0000-0000-0000F7340000}"/>
    <cellStyle name="Normal 10 5 2 3 2 5" xfId="13761" xr:uid="{00000000-0005-0000-0000-0000F8340000}"/>
    <cellStyle name="Normal 10 5 2 3 2 5 2" xfId="13762" xr:uid="{00000000-0005-0000-0000-0000F9340000}"/>
    <cellStyle name="Normal 10 5 2 3 2 6" xfId="13763" xr:uid="{00000000-0005-0000-0000-0000FA340000}"/>
    <cellStyle name="Normal 10 5 2 3 3" xfId="13764" xr:uid="{00000000-0005-0000-0000-0000FB340000}"/>
    <cellStyle name="Normal 10 5 2 3 3 2" xfId="13765" xr:uid="{00000000-0005-0000-0000-0000FC340000}"/>
    <cellStyle name="Normal 10 5 2 3 3 2 2" xfId="13766" xr:uid="{00000000-0005-0000-0000-0000FD340000}"/>
    <cellStyle name="Normal 10 5 2 3 3 3" xfId="13767" xr:uid="{00000000-0005-0000-0000-0000FE340000}"/>
    <cellStyle name="Normal 10 5 2 3 4" xfId="13768" xr:uid="{00000000-0005-0000-0000-0000FF340000}"/>
    <cellStyle name="Normal 10 5 2 3 4 2" xfId="13769" xr:uid="{00000000-0005-0000-0000-000000350000}"/>
    <cellStyle name="Normal 10 5 2 3 4 2 2" xfId="13770" xr:uid="{00000000-0005-0000-0000-000001350000}"/>
    <cellStyle name="Normal 10 5 2 3 4 3" xfId="13771" xr:uid="{00000000-0005-0000-0000-000002350000}"/>
    <cellStyle name="Normal 10 5 2 3 5" xfId="13772" xr:uid="{00000000-0005-0000-0000-000003350000}"/>
    <cellStyle name="Normal 10 5 2 3 5 2" xfId="13773" xr:uid="{00000000-0005-0000-0000-000004350000}"/>
    <cellStyle name="Normal 10 5 2 3 6" xfId="13774" xr:uid="{00000000-0005-0000-0000-000005350000}"/>
    <cellStyle name="Normal 10 5 2 3 6 2" xfId="13775" xr:uid="{00000000-0005-0000-0000-000006350000}"/>
    <cellStyle name="Normal 10 5 2 3 7" xfId="13776" xr:uid="{00000000-0005-0000-0000-000007350000}"/>
    <cellStyle name="Normal 10 5 2 4" xfId="13777" xr:uid="{00000000-0005-0000-0000-000008350000}"/>
    <cellStyle name="Normal 10 5 2 4 2" xfId="13778" xr:uid="{00000000-0005-0000-0000-000009350000}"/>
    <cellStyle name="Normal 10 5 2 4 2 2" xfId="13779" xr:uid="{00000000-0005-0000-0000-00000A350000}"/>
    <cellStyle name="Normal 10 5 2 4 2 2 2" xfId="13780" xr:uid="{00000000-0005-0000-0000-00000B350000}"/>
    <cellStyle name="Normal 10 5 2 4 2 2 2 2" xfId="13781" xr:uid="{00000000-0005-0000-0000-00000C350000}"/>
    <cellStyle name="Normal 10 5 2 4 2 2 3" xfId="13782" xr:uid="{00000000-0005-0000-0000-00000D350000}"/>
    <cellStyle name="Normal 10 5 2 4 2 3" xfId="13783" xr:uid="{00000000-0005-0000-0000-00000E350000}"/>
    <cellStyle name="Normal 10 5 2 4 2 3 2" xfId="13784" xr:uid="{00000000-0005-0000-0000-00000F350000}"/>
    <cellStyle name="Normal 10 5 2 4 2 3 2 2" xfId="13785" xr:uid="{00000000-0005-0000-0000-000010350000}"/>
    <cellStyle name="Normal 10 5 2 4 2 3 3" xfId="13786" xr:uid="{00000000-0005-0000-0000-000011350000}"/>
    <cellStyle name="Normal 10 5 2 4 2 4" xfId="13787" xr:uid="{00000000-0005-0000-0000-000012350000}"/>
    <cellStyle name="Normal 10 5 2 4 2 4 2" xfId="13788" xr:uid="{00000000-0005-0000-0000-000013350000}"/>
    <cellStyle name="Normal 10 5 2 4 2 5" xfId="13789" xr:uid="{00000000-0005-0000-0000-000014350000}"/>
    <cellStyle name="Normal 10 5 2 4 2 5 2" xfId="13790" xr:uid="{00000000-0005-0000-0000-000015350000}"/>
    <cellStyle name="Normal 10 5 2 4 2 6" xfId="13791" xr:uid="{00000000-0005-0000-0000-000016350000}"/>
    <cellStyle name="Normal 10 5 2 4 3" xfId="13792" xr:uid="{00000000-0005-0000-0000-000017350000}"/>
    <cellStyle name="Normal 10 5 2 4 3 2" xfId="13793" xr:uid="{00000000-0005-0000-0000-000018350000}"/>
    <cellStyle name="Normal 10 5 2 4 3 2 2" xfId="13794" xr:uid="{00000000-0005-0000-0000-000019350000}"/>
    <cellStyle name="Normal 10 5 2 4 3 3" xfId="13795" xr:uid="{00000000-0005-0000-0000-00001A350000}"/>
    <cellStyle name="Normal 10 5 2 4 4" xfId="13796" xr:uid="{00000000-0005-0000-0000-00001B350000}"/>
    <cellStyle name="Normal 10 5 2 4 4 2" xfId="13797" xr:uid="{00000000-0005-0000-0000-00001C350000}"/>
    <cellStyle name="Normal 10 5 2 4 4 2 2" xfId="13798" xr:uid="{00000000-0005-0000-0000-00001D350000}"/>
    <cellStyle name="Normal 10 5 2 4 4 3" xfId="13799" xr:uid="{00000000-0005-0000-0000-00001E350000}"/>
    <cellStyle name="Normal 10 5 2 4 5" xfId="13800" xr:uid="{00000000-0005-0000-0000-00001F350000}"/>
    <cellStyle name="Normal 10 5 2 4 5 2" xfId="13801" xr:uid="{00000000-0005-0000-0000-000020350000}"/>
    <cellStyle name="Normal 10 5 2 4 6" xfId="13802" xr:uid="{00000000-0005-0000-0000-000021350000}"/>
    <cellStyle name="Normal 10 5 2 4 6 2" xfId="13803" xr:uid="{00000000-0005-0000-0000-000022350000}"/>
    <cellStyle name="Normal 10 5 2 4 7" xfId="13804" xr:uid="{00000000-0005-0000-0000-000023350000}"/>
    <cellStyle name="Normal 10 5 2 5" xfId="13805" xr:uid="{00000000-0005-0000-0000-000024350000}"/>
    <cellStyle name="Normal 10 5 2 5 2" xfId="13806" xr:uid="{00000000-0005-0000-0000-000025350000}"/>
    <cellStyle name="Normal 10 5 2 5 2 2" xfId="13807" xr:uid="{00000000-0005-0000-0000-000026350000}"/>
    <cellStyle name="Normal 10 5 2 5 2 2 2" xfId="13808" xr:uid="{00000000-0005-0000-0000-000027350000}"/>
    <cellStyle name="Normal 10 5 2 5 2 3" xfId="13809" xr:uid="{00000000-0005-0000-0000-000028350000}"/>
    <cellStyle name="Normal 10 5 2 5 3" xfId="13810" xr:uid="{00000000-0005-0000-0000-000029350000}"/>
    <cellStyle name="Normal 10 5 2 5 3 2" xfId="13811" xr:uid="{00000000-0005-0000-0000-00002A350000}"/>
    <cellStyle name="Normal 10 5 2 5 3 2 2" xfId="13812" xr:uid="{00000000-0005-0000-0000-00002B350000}"/>
    <cellStyle name="Normal 10 5 2 5 3 3" xfId="13813" xr:uid="{00000000-0005-0000-0000-00002C350000}"/>
    <cellStyle name="Normal 10 5 2 5 4" xfId="13814" xr:uid="{00000000-0005-0000-0000-00002D350000}"/>
    <cellStyle name="Normal 10 5 2 5 4 2" xfId="13815" xr:uid="{00000000-0005-0000-0000-00002E350000}"/>
    <cellStyle name="Normal 10 5 2 5 5" xfId="13816" xr:uid="{00000000-0005-0000-0000-00002F350000}"/>
    <cellStyle name="Normal 10 5 2 5 5 2" xfId="13817" xr:uid="{00000000-0005-0000-0000-000030350000}"/>
    <cellStyle name="Normal 10 5 2 5 6" xfId="13818" xr:uid="{00000000-0005-0000-0000-000031350000}"/>
    <cellStyle name="Normal 10 5 2 6" xfId="13819" xr:uid="{00000000-0005-0000-0000-000032350000}"/>
    <cellStyle name="Normal 10 5 2 6 2" xfId="13820" xr:uid="{00000000-0005-0000-0000-000033350000}"/>
    <cellStyle name="Normal 10 5 2 6 2 2" xfId="13821" xr:uid="{00000000-0005-0000-0000-000034350000}"/>
    <cellStyle name="Normal 10 5 2 6 3" xfId="13822" xr:uid="{00000000-0005-0000-0000-000035350000}"/>
    <cellStyle name="Normal 10 5 2 7" xfId="13823" xr:uid="{00000000-0005-0000-0000-000036350000}"/>
    <cellStyle name="Normal 10 5 2 7 2" xfId="13824" xr:uid="{00000000-0005-0000-0000-000037350000}"/>
    <cellStyle name="Normal 10 5 2 7 2 2" xfId="13825" xr:uid="{00000000-0005-0000-0000-000038350000}"/>
    <cellStyle name="Normal 10 5 2 7 3" xfId="13826" xr:uid="{00000000-0005-0000-0000-000039350000}"/>
    <cellStyle name="Normal 10 5 2 8" xfId="13827" xr:uid="{00000000-0005-0000-0000-00003A350000}"/>
    <cellStyle name="Normal 10 5 2 8 2" xfId="13828" xr:uid="{00000000-0005-0000-0000-00003B350000}"/>
    <cellStyle name="Normal 10 5 2 9" xfId="13829" xr:uid="{00000000-0005-0000-0000-00003C350000}"/>
    <cellStyle name="Normal 10 5 2 9 2" xfId="13830" xr:uid="{00000000-0005-0000-0000-00003D350000}"/>
    <cellStyle name="Normal 10 5 3" xfId="13831" xr:uid="{00000000-0005-0000-0000-00003E350000}"/>
    <cellStyle name="Normal 10 5 3 2" xfId="13832" xr:uid="{00000000-0005-0000-0000-00003F350000}"/>
    <cellStyle name="Normal 10 5 3 2 2" xfId="13833" xr:uid="{00000000-0005-0000-0000-000040350000}"/>
    <cellStyle name="Normal 10 5 3 2 2 2" xfId="13834" xr:uid="{00000000-0005-0000-0000-000041350000}"/>
    <cellStyle name="Normal 10 5 3 2 2 2 2" xfId="13835" xr:uid="{00000000-0005-0000-0000-000042350000}"/>
    <cellStyle name="Normal 10 5 3 2 2 2 2 2" xfId="13836" xr:uid="{00000000-0005-0000-0000-000043350000}"/>
    <cellStyle name="Normal 10 5 3 2 2 2 3" xfId="13837" xr:uid="{00000000-0005-0000-0000-000044350000}"/>
    <cellStyle name="Normal 10 5 3 2 2 3" xfId="13838" xr:uid="{00000000-0005-0000-0000-000045350000}"/>
    <cellStyle name="Normal 10 5 3 2 2 3 2" xfId="13839" xr:uid="{00000000-0005-0000-0000-000046350000}"/>
    <cellStyle name="Normal 10 5 3 2 2 3 2 2" xfId="13840" xr:uid="{00000000-0005-0000-0000-000047350000}"/>
    <cellStyle name="Normal 10 5 3 2 2 3 3" xfId="13841" xr:uid="{00000000-0005-0000-0000-000048350000}"/>
    <cellStyle name="Normal 10 5 3 2 2 4" xfId="13842" xr:uid="{00000000-0005-0000-0000-000049350000}"/>
    <cellStyle name="Normal 10 5 3 2 2 4 2" xfId="13843" xr:uid="{00000000-0005-0000-0000-00004A350000}"/>
    <cellStyle name="Normal 10 5 3 2 2 5" xfId="13844" xr:uid="{00000000-0005-0000-0000-00004B350000}"/>
    <cellStyle name="Normal 10 5 3 2 2 5 2" xfId="13845" xr:uid="{00000000-0005-0000-0000-00004C350000}"/>
    <cellStyle name="Normal 10 5 3 2 2 6" xfId="13846" xr:uid="{00000000-0005-0000-0000-00004D350000}"/>
    <cellStyle name="Normal 10 5 3 2 3" xfId="13847" xr:uid="{00000000-0005-0000-0000-00004E350000}"/>
    <cellStyle name="Normal 10 5 3 2 3 2" xfId="13848" xr:uid="{00000000-0005-0000-0000-00004F350000}"/>
    <cellStyle name="Normal 10 5 3 2 3 2 2" xfId="13849" xr:uid="{00000000-0005-0000-0000-000050350000}"/>
    <cellStyle name="Normal 10 5 3 2 3 3" xfId="13850" xr:uid="{00000000-0005-0000-0000-000051350000}"/>
    <cellStyle name="Normal 10 5 3 2 4" xfId="13851" xr:uid="{00000000-0005-0000-0000-000052350000}"/>
    <cellStyle name="Normal 10 5 3 2 4 2" xfId="13852" xr:uid="{00000000-0005-0000-0000-000053350000}"/>
    <cellStyle name="Normal 10 5 3 2 4 2 2" xfId="13853" xr:uid="{00000000-0005-0000-0000-000054350000}"/>
    <cellStyle name="Normal 10 5 3 2 4 3" xfId="13854" xr:uid="{00000000-0005-0000-0000-000055350000}"/>
    <cellStyle name="Normal 10 5 3 2 5" xfId="13855" xr:uid="{00000000-0005-0000-0000-000056350000}"/>
    <cellStyle name="Normal 10 5 3 2 5 2" xfId="13856" xr:uid="{00000000-0005-0000-0000-000057350000}"/>
    <cellStyle name="Normal 10 5 3 2 6" xfId="13857" xr:uid="{00000000-0005-0000-0000-000058350000}"/>
    <cellStyle name="Normal 10 5 3 2 6 2" xfId="13858" xr:uid="{00000000-0005-0000-0000-000059350000}"/>
    <cellStyle name="Normal 10 5 3 2 7" xfId="13859" xr:uid="{00000000-0005-0000-0000-00005A350000}"/>
    <cellStyle name="Normal 10 5 3 3" xfId="13860" xr:uid="{00000000-0005-0000-0000-00005B350000}"/>
    <cellStyle name="Normal 10 5 3 3 2" xfId="13861" xr:uid="{00000000-0005-0000-0000-00005C350000}"/>
    <cellStyle name="Normal 10 5 3 3 2 2" xfId="13862" xr:uid="{00000000-0005-0000-0000-00005D350000}"/>
    <cellStyle name="Normal 10 5 3 3 2 2 2" xfId="13863" xr:uid="{00000000-0005-0000-0000-00005E350000}"/>
    <cellStyle name="Normal 10 5 3 3 2 3" xfId="13864" xr:uid="{00000000-0005-0000-0000-00005F350000}"/>
    <cellStyle name="Normal 10 5 3 3 3" xfId="13865" xr:uid="{00000000-0005-0000-0000-000060350000}"/>
    <cellStyle name="Normal 10 5 3 3 3 2" xfId="13866" xr:uid="{00000000-0005-0000-0000-000061350000}"/>
    <cellStyle name="Normal 10 5 3 3 3 2 2" xfId="13867" xr:uid="{00000000-0005-0000-0000-000062350000}"/>
    <cellStyle name="Normal 10 5 3 3 3 3" xfId="13868" xr:uid="{00000000-0005-0000-0000-000063350000}"/>
    <cellStyle name="Normal 10 5 3 3 4" xfId="13869" xr:uid="{00000000-0005-0000-0000-000064350000}"/>
    <cellStyle name="Normal 10 5 3 3 4 2" xfId="13870" xr:uid="{00000000-0005-0000-0000-000065350000}"/>
    <cellStyle name="Normal 10 5 3 3 5" xfId="13871" xr:uid="{00000000-0005-0000-0000-000066350000}"/>
    <cellStyle name="Normal 10 5 3 3 5 2" xfId="13872" xr:uid="{00000000-0005-0000-0000-000067350000}"/>
    <cellStyle name="Normal 10 5 3 3 6" xfId="13873" xr:uid="{00000000-0005-0000-0000-000068350000}"/>
    <cellStyle name="Normal 10 5 3 4" xfId="13874" xr:uid="{00000000-0005-0000-0000-000069350000}"/>
    <cellStyle name="Normal 10 5 3 4 2" xfId="13875" xr:uid="{00000000-0005-0000-0000-00006A350000}"/>
    <cellStyle name="Normal 10 5 3 4 2 2" xfId="13876" xr:uid="{00000000-0005-0000-0000-00006B350000}"/>
    <cellStyle name="Normal 10 5 3 4 3" xfId="13877" xr:uid="{00000000-0005-0000-0000-00006C350000}"/>
    <cellStyle name="Normal 10 5 3 5" xfId="13878" xr:uid="{00000000-0005-0000-0000-00006D350000}"/>
    <cellStyle name="Normal 10 5 3 5 2" xfId="13879" xr:uid="{00000000-0005-0000-0000-00006E350000}"/>
    <cellStyle name="Normal 10 5 3 5 2 2" xfId="13880" xr:uid="{00000000-0005-0000-0000-00006F350000}"/>
    <cellStyle name="Normal 10 5 3 5 3" xfId="13881" xr:uid="{00000000-0005-0000-0000-000070350000}"/>
    <cellStyle name="Normal 10 5 3 6" xfId="13882" xr:uid="{00000000-0005-0000-0000-000071350000}"/>
    <cellStyle name="Normal 10 5 3 6 2" xfId="13883" xr:uid="{00000000-0005-0000-0000-000072350000}"/>
    <cellStyle name="Normal 10 5 3 7" xfId="13884" xr:uid="{00000000-0005-0000-0000-000073350000}"/>
    <cellStyle name="Normal 10 5 3 7 2" xfId="13885" xr:uid="{00000000-0005-0000-0000-000074350000}"/>
    <cellStyle name="Normal 10 5 3 8" xfId="13886" xr:uid="{00000000-0005-0000-0000-000075350000}"/>
    <cellStyle name="Normal 10 5 4" xfId="13887" xr:uid="{00000000-0005-0000-0000-000076350000}"/>
    <cellStyle name="Normal 10 5 4 2" xfId="13888" xr:uid="{00000000-0005-0000-0000-000077350000}"/>
    <cellStyle name="Normal 10 5 4 2 2" xfId="13889" xr:uid="{00000000-0005-0000-0000-000078350000}"/>
    <cellStyle name="Normal 10 5 4 2 2 2" xfId="13890" xr:uid="{00000000-0005-0000-0000-000079350000}"/>
    <cellStyle name="Normal 10 5 4 2 2 2 2" xfId="13891" xr:uid="{00000000-0005-0000-0000-00007A350000}"/>
    <cellStyle name="Normal 10 5 4 2 2 3" xfId="13892" xr:uid="{00000000-0005-0000-0000-00007B350000}"/>
    <cellStyle name="Normal 10 5 4 2 3" xfId="13893" xr:uid="{00000000-0005-0000-0000-00007C350000}"/>
    <cellStyle name="Normal 10 5 4 2 3 2" xfId="13894" xr:uid="{00000000-0005-0000-0000-00007D350000}"/>
    <cellStyle name="Normal 10 5 4 2 3 2 2" xfId="13895" xr:uid="{00000000-0005-0000-0000-00007E350000}"/>
    <cellStyle name="Normal 10 5 4 2 3 3" xfId="13896" xr:uid="{00000000-0005-0000-0000-00007F350000}"/>
    <cellStyle name="Normal 10 5 4 2 4" xfId="13897" xr:uid="{00000000-0005-0000-0000-000080350000}"/>
    <cellStyle name="Normal 10 5 4 2 4 2" xfId="13898" xr:uid="{00000000-0005-0000-0000-000081350000}"/>
    <cellStyle name="Normal 10 5 4 2 5" xfId="13899" xr:uid="{00000000-0005-0000-0000-000082350000}"/>
    <cellStyle name="Normal 10 5 4 2 5 2" xfId="13900" xr:uid="{00000000-0005-0000-0000-000083350000}"/>
    <cellStyle name="Normal 10 5 4 2 6" xfId="13901" xr:uid="{00000000-0005-0000-0000-000084350000}"/>
    <cellStyle name="Normal 10 5 4 3" xfId="13902" xr:uid="{00000000-0005-0000-0000-000085350000}"/>
    <cellStyle name="Normal 10 5 4 3 2" xfId="13903" xr:uid="{00000000-0005-0000-0000-000086350000}"/>
    <cellStyle name="Normal 10 5 4 3 2 2" xfId="13904" xr:uid="{00000000-0005-0000-0000-000087350000}"/>
    <cellStyle name="Normal 10 5 4 3 3" xfId="13905" xr:uid="{00000000-0005-0000-0000-000088350000}"/>
    <cellStyle name="Normal 10 5 4 4" xfId="13906" xr:uid="{00000000-0005-0000-0000-000089350000}"/>
    <cellStyle name="Normal 10 5 4 4 2" xfId="13907" xr:uid="{00000000-0005-0000-0000-00008A350000}"/>
    <cellStyle name="Normal 10 5 4 4 2 2" xfId="13908" xr:uid="{00000000-0005-0000-0000-00008B350000}"/>
    <cellStyle name="Normal 10 5 4 4 3" xfId="13909" xr:uid="{00000000-0005-0000-0000-00008C350000}"/>
    <cellStyle name="Normal 10 5 4 5" xfId="13910" xr:uid="{00000000-0005-0000-0000-00008D350000}"/>
    <cellStyle name="Normal 10 5 4 5 2" xfId="13911" xr:uid="{00000000-0005-0000-0000-00008E350000}"/>
    <cellStyle name="Normal 10 5 4 6" xfId="13912" xr:uid="{00000000-0005-0000-0000-00008F350000}"/>
    <cellStyle name="Normal 10 5 4 6 2" xfId="13913" xr:uid="{00000000-0005-0000-0000-000090350000}"/>
    <cellStyle name="Normal 10 5 4 7" xfId="13914" xr:uid="{00000000-0005-0000-0000-000091350000}"/>
    <cellStyle name="Normal 10 5 5" xfId="13915" xr:uid="{00000000-0005-0000-0000-000092350000}"/>
    <cellStyle name="Normal 10 5 5 2" xfId="13916" xr:uid="{00000000-0005-0000-0000-000093350000}"/>
    <cellStyle name="Normal 10 5 5 2 2" xfId="13917" xr:uid="{00000000-0005-0000-0000-000094350000}"/>
    <cellStyle name="Normal 10 5 5 2 2 2" xfId="13918" xr:uid="{00000000-0005-0000-0000-000095350000}"/>
    <cellStyle name="Normal 10 5 5 2 2 2 2" xfId="13919" xr:uid="{00000000-0005-0000-0000-000096350000}"/>
    <cellStyle name="Normal 10 5 5 2 2 3" xfId="13920" xr:uid="{00000000-0005-0000-0000-000097350000}"/>
    <cellStyle name="Normal 10 5 5 2 3" xfId="13921" xr:uid="{00000000-0005-0000-0000-000098350000}"/>
    <cellStyle name="Normal 10 5 5 2 3 2" xfId="13922" xr:uid="{00000000-0005-0000-0000-000099350000}"/>
    <cellStyle name="Normal 10 5 5 2 3 2 2" xfId="13923" xr:uid="{00000000-0005-0000-0000-00009A350000}"/>
    <cellStyle name="Normal 10 5 5 2 3 3" xfId="13924" xr:uid="{00000000-0005-0000-0000-00009B350000}"/>
    <cellStyle name="Normal 10 5 5 2 4" xfId="13925" xr:uid="{00000000-0005-0000-0000-00009C350000}"/>
    <cellStyle name="Normal 10 5 5 2 4 2" xfId="13926" xr:uid="{00000000-0005-0000-0000-00009D350000}"/>
    <cellStyle name="Normal 10 5 5 2 5" xfId="13927" xr:uid="{00000000-0005-0000-0000-00009E350000}"/>
    <cellStyle name="Normal 10 5 5 2 5 2" xfId="13928" xr:uid="{00000000-0005-0000-0000-00009F350000}"/>
    <cellStyle name="Normal 10 5 5 2 6" xfId="13929" xr:uid="{00000000-0005-0000-0000-0000A0350000}"/>
    <cellStyle name="Normal 10 5 5 3" xfId="13930" xr:uid="{00000000-0005-0000-0000-0000A1350000}"/>
    <cellStyle name="Normal 10 5 5 3 2" xfId="13931" xr:uid="{00000000-0005-0000-0000-0000A2350000}"/>
    <cellStyle name="Normal 10 5 5 3 2 2" xfId="13932" xr:uid="{00000000-0005-0000-0000-0000A3350000}"/>
    <cellStyle name="Normal 10 5 5 3 3" xfId="13933" xr:uid="{00000000-0005-0000-0000-0000A4350000}"/>
    <cellStyle name="Normal 10 5 5 4" xfId="13934" xr:uid="{00000000-0005-0000-0000-0000A5350000}"/>
    <cellStyle name="Normal 10 5 5 4 2" xfId="13935" xr:uid="{00000000-0005-0000-0000-0000A6350000}"/>
    <cellStyle name="Normal 10 5 5 4 2 2" xfId="13936" xr:uid="{00000000-0005-0000-0000-0000A7350000}"/>
    <cellStyle name="Normal 10 5 5 4 3" xfId="13937" xr:uid="{00000000-0005-0000-0000-0000A8350000}"/>
    <cellStyle name="Normal 10 5 5 5" xfId="13938" xr:uid="{00000000-0005-0000-0000-0000A9350000}"/>
    <cellStyle name="Normal 10 5 5 5 2" xfId="13939" xr:uid="{00000000-0005-0000-0000-0000AA350000}"/>
    <cellStyle name="Normal 10 5 5 6" xfId="13940" xr:uid="{00000000-0005-0000-0000-0000AB350000}"/>
    <cellStyle name="Normal 10 5 5 6 2" xfId="13941" xr:uid="{00000000-0005-0000-0000-0000AC350000}"/>
    <cellStyle name="Normal 10 5 5 7" xfId="13942" xr:uid="{00000000-0005-0000-0000-0000AD350000}"/>
    <cellStyle name="Normal 10 5 6" xfId="13943" xr:uid="{00000000-0005-0000-0000-0000AE350000}"/>
    <cellStyle name="Normal 10 5 6 2" xfId="13944" xr:uid="{00000000-0005-0000-0000-0000AF350000}"/>
    <cellStyle name="Normal 10 5 6 2 2" xfId="13945" xr:uid="{00000000-0005-0000-0000-0000B0350000}"/>
    <cellStyle name="Normal 10 5 6 2 2 2" xfId="13946" xr:uid="{00000000-0005-0000-0000-0000B1350000}"/>
    <cellStyle name="Normal 10 5 6 2 3" xfId="13947" xr:uid="{00000000-0005-0000-0000-0000B2350000}"/>
    <cellStyle name="Normal 10 5 6 3" xfId="13948" xr:uid="{00000000-0005-0000-0000-0000B3350000}"/>
    <cellStyle name="Normal 10 5 6 3 2" xfId="13949" xr:uid="{00000000-0005-0000-0000-0000B4350000}"/>
    <cellStyle name="Normal 10 5 6 3 2 2" xfId="13950" xr:uid="{00000000-0005-0000-0000-0000B5350000}"/>
    <cellStyle name="Normal 10 5 6 3 3" xfId="13951" xr:uid="{00000000-0005-0000-0000-0000B6350000}"/>
    <cellStyle name="Normal 10 5 6 4" xfId="13952" xr:uid="{00000000-0005-0000-0000-0000B7350000}"/>
    <cellStyle name="Normal 10 5 6 4 2" xfId="13953" xr:uid="{00000000-0005-0000-0000-0000B8350000}"/>
    <cellStyle name="Normal 10 5 6 5" xfId="13954" xr:uid="{00000000-0005-0000-0000-0000B9350000}"/>
    <cellStyle name="Normal 10 5 6 5 2" xfId="13955" xr:uid="{00000000-0005-0000-0000-0000BA350000}"/>
    <cellStyle name="Normal 10 5 6 6" xfId="13956" xr:uid="{00000000-0005-0000-0000-0000BB350000}"/>
    <cellStyle name="Normal 10 5 7" xfId="13957" xr:uid="{00000000-0005-0000-0000-0000BC350000}"/>
    <cellStyle name="Normal 10 5 7 2" xfId="13958" xr:uid="{00000000-0005-0000-0000-0000BD350000}"/>
    <cellStyle name="Normal 10 5 7 2 2" xfId="13959" xr:uid="{00000000-0005-0000-0000-0000BE350000}"/>
    <cellStyle name="Normal 10 5 7 3" xfId="13960" xr:uid="{00000000-0005-0000-0000-0000BF350000}"/>
    <cellStyle name="Normal 10 5 8" xfId="13961" xr:uid="{00000000-0005-0000-0000-0000C0350000}"/>
    <cellStyle name="Normal 10 5 8 2" xfId="13962" xr:uid="{00000000-0005-0000-0000-0000C1350000}"/>
    <cellStyle name="Normal 10 5 8 2 2" xfId="13963" xr:uid="{00000000-0005-0000-0000-0000C2350000}"/>
    <cellStyle name="Normal 10 5 8 3" xfId="13964" xr:uid="{00000000-0005-0000-0000-0000C3350000}"/>
    <cellStyle name="Normal 10 5 9" xfId="13965" xr:uid="{00000000-0005-0000-0000-0000C4350000}"/>
    <cellStyle name="Normal 10 5 9 2" xfId="13966" xr:uid="{00000000-0005-0000-0000-0000C5350000}"/>
    <cellStyle name="Normal 10 6" xfId="13967" xr:uid="{00000000-0005-0000-0000-0000C6350000}"/>
    <cellStyle name="Normal 10 6 10" xfId="13968" xr:uid="{00000000-0005-0000-0000-0000C7350000}"/>
    <cellStyle name="Normal 10 6 2" xfId="13969" xr:uid="{00000000-0005-0000-0000-0000C8350000}"/>
    <cellStyle name="Normal 10 6 2 2" xfId="13970" xr:uid="{00000000-0005-0000-0000-0000C9350000}"/>
    <cellStyle name="Normal 10 6 2 2 2" xfId="13971" xr:uid="{00000000-0005-0000-0000-0000CA350000}"/>
    <cellStyle name="Normal 10 6 2 2 2 2" xfId="13972" xr:uid="{00000000-0005-0000-0000-0000CB350000}"/>
    <cellStyle name="Normal 10 6 2 2 2 2 2" xfId="13973" xr:uid="{00000000-0005-0000-0000-0000CC350000}"/>
    <cellStyle name="Normal 10 6 2 2 2 2 2 2" xfId="13974" xr:uid="{00000000-0005-0000-0000-0000CD350000}"/>
    <cellStyle name="Normal 10 6 2 2 2 2 3" xfId="13975" xr:uid="{00000000-0005-0000-0000-0000CE350000}"/>
    <cellStyle name="Normal 10 6 2 2 2 3" xfId="13976" xr:uid="{00000000-0005-0000-0000-0000CF350000}"/>
    <cellStyle name="Normal 10 6 2 2 2 3 2" xfId="13977" xr:uid="{00000000-0005-0000-0000-0000D0350000}"/>
    <cellStyle name="Normal 10 6 2 2 2 3 2 2" xfId="13978" xr:uid="{00000000-0005-0000-0000-0000D1350000}"/>
    <cellStyle name="Normal 10 6 2 2 2 3 3" xfId="13979" xr:uid="{00000000-0005-0000-0000-0000D2350000}"/>
    <cellStyle name="Normal 10 6 2 2 2 4" xfId="13980" xr:uid="{00000000-0005-0000-0000-0000D3350000}"/>
    <cellStyle name="Normal 10 6 2 2 2 4 2" xfId="13981" xr:uid="{00000000-0005-0000-0000-0000D4350000}"/>
    <cellStyle name="Normal 10 6 2 2 2 5" xfId="13982" xr:uid="{00000000-0005-0000-0000-0000D5350000}"/>
    <cellStyle name="Normal 10 6 2 2 2 5 2" xfId="13983" xr:uid="{00000000-0005-0000-0000-0000D6350000}"/>
    <cellStyle name="Normal 10 6 2 2 2 6" xfId="13984" xr:uid="{00000000-0005-0000-0000-0000D7350000}"/>
    <cellStyle name="Normal 10 6 2 2 3" xfId="13985" xr:uid="{00000000-0005-0000-0000-0000D8350000}"/>
    <cellStyle name="Normal 10 6 2 2 3 2" xfId="13986" xr:uid="{00000000-0005-0000-0000-0000D9350000}"/>
    <cellStyle name="Normal 10 6 2 2 3 2 2" xfId="13987" xr:uid="{00000000-0005-0000-0000-0000DA350000}"/>
    <cellStyle name="Normal 10 6 2 2 3 3" xfId="13988" xr:uid="{00000000-0005-0000-0000-0000DB350000}"/>
    <cellStyle name="Normal 10 6 2 2 4" xfId="13989" xr:uid="{00000000-0005-0000-0000-0000DC350000}"/>
    <cellStyle name="Normal 10 6 2 2 4 2" xfId="13990" xr:uid="{00000000-0005-0000-0000-0000DD350000}"/>
    <cellStyle name="Normal 10 6 2 2 4 2 2" xfId="13991" xr:uid="{00000000-0005-0000-0000-0000DE350000}"/>
    <cellStyle name="Normal 10 6 2 2 4 3" xfId="13992" xr:uid="{00000000-0005-0000-0000-0000DF350000}"/>
    <cellStyle name="Normal 10 6 2 2 5" xfId="13993" xr:uid="{00000000-0005-0000-0000-0000E0350000}"/>
    <cellStyle name="Normal 10 6 2 2 5 2" xfId="13994" xr:uid="{00000000-0005-0000-0000-0000E1350000}"/>
    <cellStyle name="Normal 10 6 2 2 6" xfId="13995" xr:uid="{00000000-0005-0000-0000-0000E2350000}"/>
    <cellStyle name="Normal 10 6 2 2 6 2" xfId="13996" xr:uid="{00000000-0005-0000-0000-0000E3350000}"/>
    <cellStyle name="Normal 10 6 2 2 7" xfId="13997" xr:uid="{00000000-0005-0000-0000-0000E4350000}"/>
    <cellStyle name="Normal 10 6 2 3" xfId="13998" xr:uid="{00000000-0005-0000-0000-0000E5350000}"/>
    <cellStyle name="Normal 10 6 2 3 2" xfId="13999" xr:uid="{00000000-0005-0000-0000-0000E6350000}"/>
    <cellStyle name="Normal 10 6 2 3 2 2" xfId="14000" xr:uid="{00000000-0005-0000-0000-0000E7350000}"/>
    <cellStyle name="Normal 10 6 2 3 2 2 2" xfId="14001" xr:uid="{00000000-0005-0000-0000-0000E8350000}"/>
    <cellStyle name="Normal 10 6 2 3 2 3" xfId="14002" xr:uid="{00000000-0005-0000-0000-0000E9350000}"/>
    <cellStyle name="Normal 10 6 2 3 3" xfId="14003" xr:uid="{00000000-0005-0000-0000-0000EA350000}"/>
    <cellStyle name="Normal 10 6 2 3 3 2" xfId="14004" xr:uid="{00000000-0005-0000-0000-0000EB350000}"/>
    <cellStyle name="Normal 10 6 2 3 3 2 2" xfId="14005" xr:uid="{00000000-0005-0000-0000-0000EC350000}"/>
    <cellStyle name="Normal 10 6 2 3 3 3" xfId="14006" xr:uid="{00000000-0005-0000-0000-0000ED350000}"/>
    <cellStyle name="Normal 10 6 2 3 4" xfId="14007" xr:uid="{00000000-0005-0000-0000-0000EE350000}"/>
    <cellStyle name="Normal 10 6 2 3 4 2" xfId="14008" xr:uid="{00000000-0005-0000-0000-0000EF350000}"/>
    <cellStyle name="Normal 10 6 2 3 5" xfId="14009" xr:uid="{00000000-0005-0000-0000-0000F0350000}"/>
    <cellStyle name="Normal 10 6 2 3 5 2" xfId="14010" xr:uid="{00000000-0005-0000-0000-0000F1350000}"/>
    <cellStyle name="Normal 10 6 2 3 6" xfId="14011" xr:uid="{00000000-0005-0000-0000-0000F2350000}"/>
    <cellStyle name="Normal 10 6 2 4" xfId="14012" xr:uid="{00000000-0005-0000-0000-0000F3350000}"/>
    <cellStyle name="Normal 10 6 2 4 2" xfId="14013" xr:uid="{00000000-0005-0000-0000-0000F4350000}"/>
    <cellStyle name="Normal 10 6 2 4 2 2" xfId="14014" xr:uid="{00000000-0005-0000-0000-0000F5350000}"/>
    <cellStyle name="Normal 10 6 2 4 3" xfId="14015" xr:uid="{00000000-0005-0000-0000-0000F6350000}"/>
    <cellStyle name="Normal 10 6 2 5" xfId="14016" xr:uid="{00000000-0005-0000-0000-0000F7350000}"/>
    <cellStyle name="Normal 10 6 2 5 2" xfId="14017" xr:uid="{00000000-0005-0000-0000-0000F8350000}"/>
    <cellStyle name="Normal 10 6 2 5 2 2" xfId="14018" xr:uid="{00000000-0005-0000-0000-0000F9350000}"/>
    <cellStyle name="Normal 10 6 2 5 3" xfId="14019" xr:uid="{00000000-0005-0000-0000-0000FA350000}"/>
    <cellStyle name="Normal 10 6 2 6" xfId="14020" xr:uid="{00000000-0005-0000-0000-0000FB350000}"/>
    <cellStyle name="Normal 10 6 2 6 2" xfId="14021" xr:uid="{00000000-0005-0000-0000-0000FC350000}"/>
    <cellStyle name="Normal 10 6 2 7" xfId="14022" xr:uid="{00000000-0005-0000-0000-0000FD350000}"/>
    <cellStyle name="Normal 10 6 2 7 2" xfId="14023" xr:uid="{00000000-0005-0000-0000-0000FE350000}"/>
    <cellStyle name="Normal 10 6 2 8" xfId="14024" xr:uid="{00000000-0005-0000-0000-0000FF350000}"/>
    <cellStyle name="Normal 10 6 3" xfId="14025" xr:uid="{00000000-0005-0000-0000-000000360000}"/>
    <cellStyle name="Normal 10 6 3 2" xfId="14026" xr:uid="{00000000-0005-0000-0000-000001360000}"/>
    <cellStyle name="Normal 10 6 3 2 2" xfId="14027" xr:uid="{00000000-0005-0000-0000-000002360000}"/>
    <cellStyle name="Normal 10 6 3 2 2 2" xfId="14028" xr:uid="{00000000-0005-0000-0000-000003360000}"/>
    <cellStyle name="Normal 10 6 3 2 2 2 2" xfId="14029" xr:uid="{00000000-0005-0000-0000-000004360000}"/>
    <cellStyle name="Normal 10 6 3 2 2 3" xfId="14030" xr:uid="{00000000-0005-0000-0000-000005360000}"/>
    <cellStyle name="Normal 10 6 3 2 3" xfId="14031" xr:uid="{00000000-0005-0000-0000-000006360000}"/>
    <cellStyle name="Normal 10 6 3 2 3 2" xfId="14032" xr:uid="{00000000-0005-0000-0000-000007360000}"/>
    <cellStyle name="Normal 10 6 3 2 3 2 2" xfId="14033" xr:uid="{00000000-0005-0000-0000-000008360000}"/>
    <cellStyle name="Normal 10 6 3 2 3 3" xfId="14034" xr:uid="{00000000-0005-0000-0000-000009360000}"/>
    <cellStyle name="Normal 10 6 3 2 4" xfId="14035" xr:uid="{00000000-0005-0000-0000-00000A360000}"/>
    <cellStyle name="Normal 10 6 3 2 4 2" xfId="14036" xr:uid="{00000000-0005-0000-0000-00000B360000}"/>
    <cellStyle name="Normal 10 6 3 2 5" xfId="14037" xr:uid="{00000000-0005-0000-0000-00000C360000}"/>
    <cellStyle name="Normal 10 6 3 2 5 2" xfId="14038" xr:uid="{00000000-0005-0000-0000-00000D360000}"/>
    <cellStyle name="Normal 10 6 3 2 6" xfId="14039" xr:uid="{00000000-0005-0000-0000-00000E360000}"/>
    <cellStyle name="Normal 10 6 3 3" xfId="14040" xr:uid="{00000000-0005-0000-0000-00000F360000}"/>
    <cellStyle name="Normal 10 6 3 3 2" xfId="14041" xr:uid="{00000000-0005-0000-0000-000010360000}"/>
    <cellStyle name="Normal 10 6 3 3 2 2" xfId="14042" xr:uid="{00000000-0005-0000-0000-000011360000}"/>
    <cellStyle name="Normal 10 6 3 3 3" xfId="14043" xr:uid="{00000000-0005-0000-0000-000012360000}"/>
    <cellStyle name="Normal 10 6 3 4" xfId="14044" xr:uid="{00000000-0005-0000-0000-000013360000}"/>
    <cellStyle name="Normal 10 6 3 4 2" xfId="14045" xr:uid="{00000000-0005-0000-0000-000014360000}"/>
    <cellStyle name="Normal 10 6 3 4 2 2" xfId="14046" xr:uid="{00000000-0005-0000-0000-000015360000}"/>
    <cellStyle name="Normal 10 6 3 4 3" xfId="14047" xr:uid="{00000000-0005-0000-0000-000016360000}"/>
    <cellStyle name="Normal 10 6 3 5" xfId="14048" xr:uid="{00000000-0005-0000-0000-000017360000}"/>
    <cellStyle name="Normal 10 6 3 5 2" xfId="14049" xr:uid="{00000000-0005-0000-0000-000018360000}"/>
    <cellStyle name="Normal 10 6 3 6" xfId="14050" xr:uid="{00000000-0005-0000-0000-000019360000}"/>
    <cellStyle name="Normal 10 6 3 6 2" xfId="14051" xr:uid="{00000000-0005-0000-0000-00001A360000}"/>
    <cellStyle name="Normal 10 6 3 7" xfId="14052" xr:uid="{00000000-0005-0000-0000-00001B360000}"/>
    <cellStyle name="Normal 10 6 4" xfId="14053" xr:uid="{00000000-0005-0000-0000-00001C360000}"/>
    <cellStyle name="Normal 10 6 4 2" xfId="14054" xr:uid="{00000000-0005-0000-0000-00001D360000}"/>
    <cellStyle name="Normal 10 6 4 2 2" xfId="14055" xr:uid="{00000000-0005-0000-0000-00001E360000}"/>
    <cellStyle name="Normal 10 6 4 2 2 2" xfId="14056" xr:uid="{00000000-0005-0000-0000-00001F360000}"/>
    <cellStyle name="Normal 10 6 4 2 2 2 2" xfId="14057" xr:uid="{00000000-0005-0000-0000-000020360000}"/>
    <cellStyle name="Normal 10 6 4 2 2 3" xfId="14058" xr:uid="{00000000-0005-0000-0000-000021360000}"/>
    <cellStyle name="Normal 10 6 4 2 3" xfId="14059" xr:uid="{00000000-0005-0000-0000-000022360000}"/>
    <cellStyle name="Normal 10 6 4 2 3 2" xfId="14060" xr:uid="{00000000-0005-0000-0000-000023360000}"/>
    <cellStyle name="Normal 10 6 4 2 3 2 2" xfId="14061" xr:uid="{00000000-0005-0000-0000-000024360000}"/>
    <cellStyle name="Normal 10 6 4 2 3 3" xfId="14062" xr:uid="{00000000-0005-0000-0000-000025360000}"/>
    <cellStyle name="Normal 10 6 4 2 4" xfId="14063" xr:uid="{00000000-0005-0000-0000-000026360000}"/>
    <cellStyle name="Normal 10 6 4 2 4 2" xfId="14064" xr:uid="{00000000-0005-0000-0000-000027360000}"/>
    <cellStyle name="Normal 10 6 4 2 5" xfId="14065" xr:uid="{00000000-0005-0000-0000-000028360000}"/>
    <cellStyle name="Normal 10 6 4 2 5 2" xfId="14066" xr:uid="{00000000-0005-0000-0000-000029360000}"/>
    <cellStyle name="Normal 10 6 4 2 6" xfId="14067" xr:uid="{00000000-0005-0000-0000-00002A360000}"/>
    <cellStyle name="Normal 10 6 4 3" xfId="14068" xr:uid="{00000000-0005-0000-0000-00002B360000}"/>
    <cellStyle name="Normal 10 6 4 3 2" xfId="14069" xr:uid="{00000000-0005-0000-0000-00002C360000}"/>
    <cellStyle name="Normal 10 6 4 3 2 2" xfId="14070" xr:uid="{00000000-0005-0000-0000-00002D360000}"/>
    <cellStyle name="Normal 10 6 4 3 3" xfId="14071" xr:uid="{00000000-0005-0000-0000-00002E360000}"/>
    <cellStyle name="Normal 10 6 4 4" xfId="14072" xr:uid="{00000000-0005-0000-0000-00002F360000}"/>
    <cellStyle name="Normal 10 6 4 4 2" xfId="14073" xr:uid="{00000000-0005-0000-0000-000030360000}"/>
    <cellStyle name="Normal 10 6 4 4 2 2" xfId="14074" xr:uid="{00000000-0005-0000-0000-000031360000}"/>
    <cellStyle name="Normal 10 6 4 4 3" xfId="14075" xr:uid="{00000000-0005-0000-0000-000032360000}"/>
    <cellStyle name="Normal 10 6 4 5" xfId="14076" xr:uid="{00000000-0005-0000-0000-000033360000}"/>
    <cellStyle name="Normal 10 6 4 5 2" xfId="14077" xr:uid="{00000000-0005-0000-0000-000034360000}"/>
    <cellStyle name="Normal 10 6 4 6" xfId="14078" xr:uid="{00000000-0005-0000-0000-000035360000}"/>
    <cellStyle name="Normal 10 6 4 6 2" xfId="14079" xr:uid="{00000000-0005-0000-0000-000036360000}"/>
    <cellStyle name="Normal 10 6 4 7" xfId="14080" xr:uid="{00000000-0005-0000-0000-000037360000}"/>
    <cellStyle name="Normal 10 6 5" xfId="14081" xr:uid="{00000000-0005-0000-0000-000038360000}"/>
    <cellStyle name="Normal 10 6 5 2" xfId="14082" xr:uid="{00000000-0005-0000-0000-000039360000}"/>
    <cellStyle name="Normal 10 6 5 2 2" xfId="14083" xr:uid="{00000000-0005-0000-0000-00003A360000}"/>
    <cellStyle name="Normal 10 6 5 2 2 2" xfId="14084" xr:uid="{00000000-0005-0000-0000-00003B360000}"/>
    <cellStyle name="Normal 10 6 5 2 3" xfId="14085" xr:uid="{00000000-0005-0000-0000-00003C360000}"/>
    <cellStyle name="Normal 10 6 5 3" xfId="14086" xr:uid="{00000000-0005-0000-0000-00003D360000}"/>
    <cellStyle name="Normal 10 6 5 3 2" xfId="14087" xr:uid="{00000000-0005-0000-0000-00003E360000}"/>
    <cellStyle name="Normal 10 6 5 3 2 2" xfId="14088" xr:uid="{00000000-0005-0000-0000-00003F360000}"/>
    <cellStyle name="Normal 10 6 5 3 3" xfId="14089" xr:uid="{00000000-0005-0000-0000-000040360000}"/>
    <cellStyle name="Normal 10 6 5 4" xfId="14090" xr:uid="{00000000-0005-0000-0000-000041360000}"/>
    <cellStyle name="Normal 10 6 5 4 2" xfId="14091" xr:uid="{00000000-0005-0000-0000-000042360000}"/>
    <cellStyle name="Normal 10 6 5 5" xfId="14092" xr:uid="{00000000-0005-0000-0000-000043360000}"/>
    <cellStyle name="Normal 10 6 5 5 2" xfId="14093" xr:uid="{00000000-0005-0000-0000-000044360000}"/>
    <cellStyle name="Normal 10 6 5 6" xfId="14094" xr:uid="{00000000-0005-0000-0000-000045360000}"/>
    <cellStyle name="Normal 10 6 6" xfId="14095" xr:uid="{00000000-0005-0000-0000-000046360000}"/>
    <cellStyle name="Normal 10 6 6 2" xfId="14096" xr:uid="{00000000-0005-0000-0000-000047360000}"/>
    <cellStyle name="Normal 10 6 6 2 2" xfId="14097" xr:uid="{00000000-0005-0000-0000-000048360000}"/>
    <cellStyle name="Normal 10 6 6 3" xfId="14098" xr:uid="{00000000-0005-0000-0000-000049360000}"/>
    <cellStyle name="Normal 10 6 7" xfId="14099" xr:uid="{00000000-0005-0000-0000-00004A360000}"/>
    <cellStyle name="Normal 10 6 7 2" xfId="14100" xr:uid="{00000000-0005-0000-0000-00004B360000}"/>
    <cellStyle name="Normal 10 6 7 2 2" xfId="14101" xr:uid="{00000000-0005-0000-0000-00004C360000}"/>
    <cellStyle name="Normal 10 6 7 3" xfId="14102" xr:uid="{00000000-0005-0000-0000-00004D360000}"/>
    <cellStyle name="Normal 10 6 8" xfId="14103" xr:uid="{00000000-0005-0000-0000-00004E360000}"/>
    <cellStyle name="Normal 10 6 8 2" xfId="14104" xr:uid="{00000000-0005-0000-0000-00004F360000}"/>
    <cellStyle name="Normal 10 6 9" xfId="14105" xr:uid="{00000000-0005-0000-0000-000050360000}"/>
    <cellStyle name="Normal 10 6 9 2" xfId="14106" xr:uid="{00000000-0005-0000-0000-000051360000}"/>
    <cellStyle name="Normal 10 7" xfId="14107" xr:uid="{00000000-0005-0000-0000-000052360000}"/>
    <cellStyle name="Normal 10 7 2" xfId="14108" xr:uid="{00000000-0005-0000-0000-000053360000}"/>
    <cellStyle name="Normal 10 7 2 2" xfId="14109" xr:uid="{00000000-0005-0000-0000-000054360000}"/>
    <cellStyle name="Normal 10 7 2 2 2" xfId="14110" xr:uid="{00000000-0005-0000-0000-000055360000}"/>
    <cellStyle name="Normal 10 7 2 2 2 2" xfId="14111" xr:uid="{00000000-0005-0000-0000-000056360000}"/>
    <cellStyle name="Normal 10 7 2 2 2 2 2" xfId="14112" xr:uid="{00000000-0005-0000-0000-000057360000}"/>
    <cellStyle name="Normal 10 7 2 2 2 3" xfId="14113" xr:uid="{00000000-0005-0000-0000-000058360000}"/>
    <cellStyle name="Normal 10 7 2 2 3" xfId="14114" xr:uid="{00000000-0005-0000-0000-000059360000}"/>
    <cellStyle name="Normal 10 7 2 2 3 2" xfId="14115" xr:uid="{00000000-0005-0000-0000-00005A360000}"/>
    <cellStyle name="Normal 10 7 2 2 3 2 2" xfId="14116" xr:uid="{00000000-0005-0000-0000-00005B360000}"/>
    <cellStyle name="Normal 10 7 2 2 3 3" xfId="14117" xr:uid="{00000000-0005-0000-0000-00005C360000}"/>
    <cellStyle name="Normal 10 7 2 2 4" xfId="14118" xr:uid="{00000000-0005-0000-0000-00005D360000}"/>
    <cellStyle name="Normal 10 7 2 2 4 2" xfId="14119" xr:uid="{00000000-0005-0000-0000-00005E360000}"/>
    <cellStyle name="Normal 10 7 2 2 5" xfId="14120" xr:uid="{00000000-0005-0000-0000-00005F360000}"/>
    <cellStyle name="Normal 10 7 2 2 5 2" xfId="14121" xr:uid="{00000000-0005-0000-0000-000060360000}"/>
    <cellStyle name="Normal 10 7 2 2 6" xfId="14122" xr:uid="{00000000-0005-0000-0000-000061360000}"/>
    <cellStyle name="Normal 10 7 2 3" xfId="14123" xr:uid="{00000000-0005-0000-0000-000062360000}"/>
    <cellStyle name="Normal 10 7 2 3 2" xfId="14124" xr:uid="{00000000-0005-0000-0000-000063360000}"/>
    <cellStyle name="Normal 10 7 2 3 2 2" xfId="14125" xr:uid="{00000000-0005-0000-0000-000064360000}"/>
    <cellStyle name="Normal 10 7 2 3 3" xfId="14126" xr:uid="{00000000-0005-0000-0000-000065360000}"/>
    <cellStyle name="Normal 10 7 2 4" xfId="14127" xr:uid="{00000000-0005-0000-0000-000066360000}"/>
    <cellStyle name="Normal 10 7 2 4 2" xfId="14128" xr:uid="{00000000-0005-0000-0000-000067360000}"/>
    <cellStyle name="Normal 10 7 2 4 2 2" xfId="14129" xr:uid="{00000000-0005-0000-0000-000068360000}"/>
    <cellStyle name="Normal 10 7 2 4 3" xfId="14130" xr:uid="{00000000-0005-0000-0000-000069360000}"/>
    <cellStyle name="Normal 10 7 2 5" xfId="14131" xr:uid="{00000000-0005-0000-0000-00006A360000}"/>
    <cellStyle name="Normal 10 7 2 5 2" xfId="14132" xr:uid="{00000000-0005-0000-0000-00006B360000}"/>
    <cellStyle name="Normal 10 7 2 6" xfId="14133" xr:uid="{00000000-0005-0000-0000-00006C360000}"/>
    <cellStyle name="Normal 10 7 2 6 2" xfId="14134" xr:uid="{00000000-0005-0000-0000-00006D360000}"/>
    <cellStyle name="Normal 10 7 2 7" xfId="14135" xr:uid="{00000000-0005-0000-0000-00006E360000}"/>
    <cellStyle name="Normal 10 7 3" xfId="14136" xr:uid="{00000000-0005-0000-0000-00006F360000}"/>
    <cellStyle name="Normal 10 7 3 2" xfId="14137" xr:uid="{00000000-0005-0000-0000-000070360000}"/>
    <cellStyle name="Normal 10 7 3 2 2" xfId="14138" xr:uid="{00000000-0005-0000-0000-000071360000}"/>
    <cellStyle name="Normal 10 7 3 2 2 2" xfId="14139" xr:uid="{00000000-0005-0000-0000-000072360000}"/>
    <cellStyle name="Normal 10 7 3 2 3" xfId="14140" xr:uid="{00000000-0005-0000-0000-000073360000}"/>
    <cellStyle name="Normal 10 7 3 3" xfId="14141" xr:uid="{00000000-0005-0000-0000-000074360000}"/>
    <cellStyle name="Normal 10 7 3 3 2" xfId="14142" xr:uid="{00000000-0005-0000-0000-000075360000}"/>
    <cellStyle name="Normal 10 7 3 3 2 2" xfId="14143" xr:uid="{00000000-0005-0000-0000-000076360000}"/>
    <cellStyle name="Normal 10 7 3 3 3" xfId="14144" xr:uid="{00000000-0005-0000-0000-000077360000}"/>
    <cellStyle name="Normal 10 7 3 4" xfId="14145" xr:uid="{00000000-0005-0000-0000-000078360000}"/>
    <cellStyle name="Normal 10 7 3 4 2" xfId="14146" xr:uid="{00000000-0005-0000-0000-000079360000}"/>
    <cellStyle name="Normal 10 7 3 5" xfId="14147" xr:uid="{00000000-0005-0000-0000-00007A360000}"/>
    <cellStyle name="Normal 10 7 3 5 2" xfId="14148" xr:uid="{00000000-0005-0000-0000-00007B360000}"/>
    <cellStyle name="Normal 10 7 3 6" xfId="14149" xr:uid="{00000000-0005-0000-0000-00007C360000}"/>
    <cellStyle name="Normal 10 7 4" xfId="14150" xr:uid="{00000000-0005-0000-0000-00007D360000}"/>
    <cellStyle name="Normal 10 7 4 2" xfId="14151" xr:uid="{00000000-0005-0000-0000-00007E360000}"/>
    <cellStyle name="Normal 10 7 4 2 2" xfId="14152" xr:uid="{00000000-0005-0000-0000-00007F360000}"/>
    <cellStyle name="Normal 10 7 4 3" xfId="14153" xr:uid="{00000000-0005-0000-0000-000080360000}"/>
    <cellStyle name="Normal 10 7 5" xfId="14154" xr:uid="{00000000-0005-0000-0000-000081360000}"/>
    <cellStyle name="Normal 10 7 5 2" xfId="14155" xr:uid="{00000000-0005-0000-0000-000082360000}"/>
    <cellStyle name="Normal 10 7 5 2 2" xfId="14156" xr:uid="{00000000-0005-0000-0000-000083360000}"/>
    <cellStyle name="Normal 10 7 5 3" xfId="14157" xr:uid="{00000000-0005-0000-0000-000084360000}"/>
    <cellStyle name="Normal 10 7 6" xfId="14158" xr:uid="{00000000-0005-0000-0000-000085360000}"/>
    <cellStyle name="Normal 10 7 6 2" xfId="14159" xr:uid="{00000000-0005-0000-0000-000086360000}"/>
    <cellStyle name="Normal 10 7 7" xfId="14160" xr:uid="{00000000-0005-0000-0000-000087360000}"/>
    <cellStyle name="Normal 10 7 7 2" xfId="14161" xr:uid="{00000000-0005-0000-0000-000088360000}"/>
    <cellStyle name="Normal 10 7 8" xfId="14162" xr:uid="{00000000-0005-0000-0000-000089360000}"/>
    <cellStyle name="Normal 10 8" xfId="14163" xr:uid="{00000000-0005-0000-0000-00008A360000}"/>
    <cellStyle name="Normal 10 8 2" xfId="14164" xr:uid="{00000000-0005-0000-0000-00008B360000}"/>
    <cellStyle name="Normal 10 8 2 2" xfId="14165" xr:uid="{00000000-0005-0000-0000-00008C360000}"/>
    <cellStyle name="Normal 10 8 2 2 2" xfId="14166" xr:uid="{00000000-0005-0000-0000-00008D360000}"/>
    <cellStyle name="Normal 10 8 2 2 2 2" xfId="14167" xr:uid="{00000000-0005-0000-0000-00008E360000}"/>
    <cellStyle name="Normal 10 8 2 2 3" xfId="14168" xr:uid="{00000000-0005-0000-0000-00008F360000}"/>
    <cellStyle name="Normal 10 8 2 3" xfId="14169" xr:uid="{00000000-0005-0000-0000-000090360000}"/>
    <cellStyle name="Normal 10 8 2 3 2" xfId="14170" xr:uid="{00000000-0005-0000-0000-000091360000}"/>
    <cellStyle name="Normal 10 8 2 3 2 2" xfId="14171" xr:uid="{00000000-0005-0000-0000-000092360000}"/>
    <cellStyle name="Normal 10 8 2 3 3" xfId="14172" xr:uid="{00000000-0005-0000-0000-000093360000}"/>
    <cellStyle name="Normal 10 8 2 4" xfId="14173" xr:uid="{00000000-0005-0000-0000-000094360000}"/>
    <cellStyle name="Normal 10 8 2 4 2" xfId="14174" xr:uid="{00000000-0005-0000-0000-000095360000}"/>
    <cellStyle name="Normal 10 8 2 5" xfId="14175" xr:uid="{00000000-0005-0000-0000-000096360000}"/>
    <cellStyle name="Normal 10 8 2 5 2" xfId="14176" xr:uid="{00000000-0005-0000-0000-000097360000}"/>
    <cellStyle name="Normal 10 8 2 6" xfId="14177" xr:uid="{00000000-0005-0000-0000-000098360000}"/>
    <cellStyle name="Normal 10 8 3" xfId="14178" xr:uid="{00000000-0005-0000-0000-000099360000}"/>
    <cellStyle name="Normal 10 8 3 2" xfId="14179" xr:uid="{00000000-0005-0000-0000-00009A360000}"/>
    <cellStyle name="Normal 10 8 3 2 2" xfId="14180" xr:uid="{00000000-0005-0000-0000-00009B360000}"/>
    <cellStyle name="Normal 10 8 3 3" xfId="14181" xr:uid="{00000000-0005-0000-0000-00009C360000}"/>
    <cellStyle name="Normal 10 8 4" xfId="14182" xr:uid="{00000000-0005-0000-0000-00009D360000}"/>
    <cellStyle name="Normal 10 8 4 2" xfId="14183" xr:uid="{00000000-0005-0000-0000-00009E360000}"/>
    <cellStyle name="Normal 10 8 4 2 2" xfId="14184" xr:uid="{00000000-0005-0000-0000-00009F360000}"/>
    <cellStyle name="Normal 10 8 4 3" xfId="14185" xr:uid="{00000000-0005-0000-0000-0000A0360000}"/>
    <cellStyle name="Normal 10 8 5" xfId="14186" xr:uid="{00000000-0005-0000-0000-0000A1360000}"/>
    <cellStyle name="Normal 10 8 5 2" xfId="14187" xr:uid="{00000000-0005-0000-0000-0000A2360000}"/>
    <cellStyle name="Normal 10 8 6" xfId="14188" xr:uid="{00000000-0005-0000-0000-0000A3360000}"/>
    <cellStyle name="Normal 10 8 6 2" xfId="14189" xr:uid="{00000000-0005-0000-0000-0000A4360000}"/>
    <cellStyle name="Normal 10 8 7" xfId="14190" xr:uid="{00000000-0005-0000-0000-0000A5360000}"/>
    <cellStyle name="Normal 10 9" xfId="14191" xr:uid="{00000000-0005-0000-0000-0000A6360000}"/>
    <cellStyle name="Normal 10 9 2" xfId="14192" xr:uid="{00000000-0005-0000-0000-0000A7360000}"/>
    <cellStyle name="Normal 10 9 2 2" xfId="14193" xr:uid="{00000000-0005-0000-0000-0000A8360000}"/>
    <cellStyle name="Normal 10 9 2 2 2" xfId="14194" xr:uid="{00000000-0005-0000-0000-0000A9360000}"/>
    <cellStyle name="Normal 10 9 2 2 2 2" xfId="14195" xr:uid="{00000000-0005-0000-0000-0000AA360000}"/>
    <cellStyle name="Normal 10 9 2 2 3" xfId="14196" xr:uid="{00000000-0005-0000-0000-0000AB360000}"/>
    <cellStyle name="Normal 10 9 2 3" xfId="14197" xr:uid="{00000000-0005-0000-0000-0000AC360000}"/>
    <cellStyle name="Normal 10 9 2 3 2" xfId="14198" xr:uid="{00000000-0005-0000-0000-0000AD360000}"/>
    <cellStyle name="Normal 10 9 2 3 2 2" xfId="14199" xr:uid="{00000000-0005-0000-0000-0000AE360000}"/>
    <cellStyle name="Normal 10 9 2 3 3" xfId="14200" xr:uid="{00000000-0005-0000-0000-0000AF360000}"/>
    <cellStyle name="Normal 10 9 2 4" xfId="14201" xr:uid="{00000000-0005-0000-0000-0000B0360000}"/>
    <cellStyle name="Normal 10 9 2 4 2" xfId="14202" xr:uid="{00000000-0005-0000-0000-0000B1360000}"/>
    <cellStyle name="Normal 10 9 2 5" xfId="14203" xr:uid="{00000000-0005-0000-0000-0000B2360000}"/>
    <cellStyle name="Normal 10 9 2 5 2" xfId="14204" xr:uid="{00000000-0005-0000-0000-0000B3360000}"/>
    <cellStyle name="Normal 10 9 2 6" xfId="14205" xr:uid="{00000000-0005-0000-0000-0000B4360000}"/>
    <cellStyle name="Normal 10 9 3" xfId="14206" xr:uid="{00000000-0005-0000-0000-0000B5360000}"/>
    <cellStyle name="Normal 10 9 3 2" xfId="14207" xr:uid="{00000000-0005-0000-0000-0000B6360000}"/>
    <cellStyle name="Normal 10 9 3 2 2" xfId="14208" xr:uid="{00000000-0005-0000-0000-0000B7360000}"/>
    <cellStyle name="Normal 10 9 3 3" xfId="14209" xr:uid="{00000000-0005-0000-0000-0000B8360000}"/>
    <cellStyle name="Normal 10 9 4" xfId="14210" xr:uid="{00000000-0005-0000-0000-0000B9360000}"/>
    <cellStyle name="Normal 10 9 4 2" xfId="14211" xr:uid="{00000000-0005-0000-0000-0000BA360000}"/>
    <cellStyle name="Normal 10 9 4 2 2" xfId="14212" xr:uid="{00000000-0005-0000-0000-0000BB360000}"/>
    <cellStyle name="Normal 10 9 4 3" xfId="14213" xr:uid="{00000000-0005-0000-0000-0000BC360000}"/>
    <cellStyle name="Normal 10 9 5" xfId="14214" xr:uid="{00000000-0005-0000-0000-0000BD360000}"/>
    <cellStyle name="Normal 10 9 5 2" xfId="14215" xr:uid="{00000000-0005-0000-0000-0000BE360000}"/>
    <cellStyle name="Normal 10 9 6" xfId="14216" xr:uid="{00000000-0005-0000-0000-0000BF360000}"/>
    <cellStyle name="Normal 10 9 6 2" xfId="14217" xr:uid="{00000000-0005-0000-0000-0000C0360000}"/>
    <cellStyle name="Normal 10 9 7" xfId="14218" xr:uid="{00000000-0005-0000-0000-0000C1360000}"/>
    <cellStyle name="Normal 10_10-15-10-Stmt AU - Period I - Working 1 0" xfId="14219" xr:uid="{00000000-0005-0000-0000-0000C2360000}"/>
    <cellStyle name="Normal 11" xfId="627" xr:uid="{00000000-0005-0000-0000-0000C3360000}"/>
    <cellStyle name="Normal 11 10" xfId="14220" xr:uid="{00000000-0005-0000-0000-0000C4360000}"/>
    <cellStyle name="Normal 11 2" xfId="14221" xr:uid="{00000000-0005-0000-0000-0000C5360000}"/>
    <cellStyle name="Normal 11 3" xfId="14222" xr:uid="{00000000-0005-0000-0000-0000C6360000}"/>
    <cellStyle name="Normal 11 3 10" xfId="14223" xr:uid="{00000000-0005-0000-0000-0000C7360000}"/>
    <cellStyle name="Normal 11 3 10 2" xfId="14224" xr:uid="{00000000-0005-0000-0000-0000C8360000}"/>
    <cellStyle name="Normal 11 3 11" xfId="14225" xr:uid="{00000000-0005-0000-0000-0000C9360000}"/>
    <cellStyle name="Normal 11 3 11 2" xfId="14226" xr:uid="{00000000-0005-0000-0000-0000CA360000}"/>
    <cellStyle name="Normal 11 3 12" xfId="14227" xr:uid="{00000000-0005-0000-0000-0000CB360000}"/>
    <cellStyle name="Normal 11 3 2" xfId="14228" xr:uid="{00000000-0005-0000-0000-0000CC360000}"/>
    <cellStyle name="Normal 11 3 2 10" xfId="14229" xr:uid="{00000000-0005-0000-0000-0000CD360000}"/>
    <cellStyle name="Normal 11 3 2 10 2" xfId="14230" xr:uid="{00000000-0005-0000-0000-0000CE360000}"/>
    <cellStyle name="Normal 11 3 2 11" xfId="14231" xr:uid="{00000000-0005-0000-0000-0000CF360000}"/>
    <cellStyle name="Normal 11 3 2 2" xfId="14232" xr:uid="{00000000-0005-0000-0000-0000D0360000}"/>
    <cellStyle name="Normal 11 3 2 2 10" xfId="14233" xr:uid="{00000000-0005-0000-0000-0000D1360000}"/>
    <cellStyle name="Normal 11 3 2 2 2" xfId="14234" xr:uid="{00000000-0005-0000-0000-0000D2360000}"/>
    <cellStyle name="Normal 11 3 2 2 2 2" xfId="14235" xr:uid="{00000000-0005-0000-0000-0000D3360000}"/>
    <cellStyle name="Normal 11 3 2 2 2 2 2" xfId="14236" xr:uid="{00000000-0005-0000-0000-0000D4360000}"/>
    <cellStyle name="Normal 11 3 2 2 2 2 2 2" xfId="14237" xr:uid="{00000000-0005-0000-0000-0000D5360000}"/>
    <cellStyle name="Normal 11 3 2 2 2 2 2 2 2" xfId="14238" xr:uid="{00000000-0005-0000-0000-0000D6360000}"/>
    <cellStyle name="Normal 11 3 2 2 2 2 2 2 2 2" xfId="14239" xr:uid="{00000000-0005-0000-0000-0000D7360000}"/>
    <cellStyle name="Normal 11 3 2 2 2 2 2 2 3" xfId="14240" xr:uid="{00000000-0005-0000-0000-0000D8360000}"/>
    <cellStyle name="Normal 11 3 2 2 2 2 2 3" xfId="14241" xr:uid="{00000000-0005-0000-0000-0000D9360000}"/>
    <cellStyle name="Normal 11 3 2 2 2 2 2 3 2" xfId="14242" xr:uid="{00000000-0005-0000-0000-0000DA360000}"/>
    <cellStyle name="Normal 11 3 2 2 2 2 2 3 2 2" xfId="14243" xr:uid="{00000000-0005-0000-0000-0000DB360000}"/>
    <cellStyle name="Normal 11 3 2 2 2 2 2 3 3" xfId="14244" xr:uid="{00000000-0005-0000-0000-0000DC360000}"/>
    <cellStyle name="Normal 11 3 2 2 2 2 2 4" xfId="14245" xr:uid="{00000000-0005-0000-0000-0000DD360000}"/>
    <cellStyle name="Normal 11 3 2 2 2 2 2 4 2" xfId="14246" xr:uid="{00000000-0005-0000-0000-0000DE360000}"/>
    <cellStyle name="Normal 11 3 2 2 2 2 2 5" xfId="14247" xr:uid="{00000000-0005-0000-0000-0000DF360000}"/>
    <cellStyle name="Normal 11 3 2 2 2 2 2 5 2" xfId="14248" xr:uid="{00000000-0005-0000-0000-0000E0360000}"/>
    <cellStyle name="Normal 11 3 2 2 2 2 2 6" xfId="14249" xr:uid="{00000000-0005-0000-0000-0000E1360000}"/>
    <cellStyle name="Normal 11 3 2 2 2 2 3" xfId="14250" xr:uid="{00000000-0005-0000-0000-0000E2360000}"/>
    <cellStyle name="Normal 11 3 2 2 2 2 3 2" xfId="14251" xr:uid="{00000000-0005-0000-0000-0000E3360000}"/>
    <cellStyle name="Normal 11 3 2 2 2 2 3 2 2" xfId="14252" xr:uid="{00000000-0005-0000-0000-0000E4360000}"/>
    <cellStyle name="Normal 11 3 2 2 2 2 3 3" xfId="14253" xr:uid="{00000000-0005-0000-0000-0000E5360000}"/>
    <cellStyle name="Normal 11 3 2 2 2 2 4" xfId="14254" xr:uid="{00000000-0005-0000-0000-0000E6360000}"/>
    <cellStyle name="Normal 11 3 2 2 2 2 4 2" xfId="14255" xr:uid="{00000000-0005-0000-0000-0000E7360000}"/>
    <cellStyle name="Normal 11 3 2 2 2 2 4 2 2" xfId="14256" xr:uid="{00000000-0005-0000-0000-0000E8360000}"/>
    <cellStyle name="Normal 11 3 2 2 2 2 4 3" xfId="14257" xr:uid="{00000000-0005-0000-0000-0000E9360000}"/>
    <cellStyle name="Normal 11 3 2 2 2 2 5" xfId="14258" xr:uid="{00000000-0005-0000-0000-0000EA360000}"/>
    <cellStyle name="Normal 11 3 2 2 2 2 5 2" xfId="14259" xr:uid="{00000000-0005-0000-0000-0000EB360000}"/>
    <cellStyle name="Normal 11 3 2 2 2 2 6" xfId="14260" xr:uid="{00000000-0005-0000-0000-0000EC360000}"/>
    <cellStyle name="Normal 11 3 2 2 2 2 6 2" xfId="14261" xr:uid="{00000000-0005-0000-0000-0000ED360000}"/>
    <cellStyle name="Normal 11 3 2 2 2 2 7" xfId="14262" xr:uid="{00000000-0005-0000-0000-0000EE360000}"/>
    <cellStyle name="Normal 11 3 2 2 2 3" xfId="14263" xr:uid="{00000000-0005-0000-0000-0000EF360000}"/>
    <cellStyle name="Normal 11 3 2 2 2 3 2" xfId="14264" xr:uid="{00000000-0005-0000-0000-0000F0360000}"/>
    <cellStyle name="Normal 11 3 2 2 2 3 2 2" xfId="14265" xr:uid="{00000000-0005-0000-0000-0000F1360000}"/>
    <cellStyle name="Normal 11 3 2 2 2 3 2 2 2" xfId="14266" xr:uid="{00000000-0005-0000-0000-0000F2360000}"/>
    <cellStyle name="Normal 11 3 2 2 2 3 2 3" xfId="14267" xr:uid="{00000000-0005-0000-0000-0000F3360000}"/>
    <cellStyle name="Normal 11 3 2 2 2 3 3" xfId="14268" xr:uid="{00000000-0005-0000-0000-0000F4360000}"/>
    <cellStyle name="Normal 11 3 2 2 2 3 3 2" xfId="14269" xr:uid="{00000000-0005-0000-0000-0000F5360000}"/>
    <cellStyle name="Normal 11 3 2 2 2 3 3 2 2" xfId="14270" xr:uid="{00000000-0005-0000-0000-0000F6360000}"/>
    <cellStyle name="Normal 11 3 2 2 2 3 3 3" xfId="14271" xr:uid="{00000000-0005-0000-0000-0000F7360000}"/>
    <cellStyle name="Normal 11 3 2 2 2 3 4" xfId="14272" xr:uid="{00000000-0005-0000-0000-0000F8360000}"/>
    <cellStyle name="Normal 11 3 2 2 2 3 4 2" xfId="14273" xr:uid="{00000000-0005-0000-0000-0000F9360000}"/>
    <cellStyle name="Normal 11 3 2 2 2 3 5" xfId="14274" xr:uid="{00000000-0005-0000-0000-0000FA360000}"/>
    <cellStyle name="Normal 11 3 2 2 2 3 5 2" xfId="14275" xr:uid="{00000000-0005-0000-0000-0000FB360000}"/>
    <cellStyle name="Normal 11 3 2 2 2 3 6" xfId="14276" xr:uid="{00000000-0005-0000-0000-0000FC360000}"/>
    <cellStyle name="Normal 11 3 2 2 2 4" xfId="14277" xr:uid="{00000000-0005-0000-0000-0000FD360000}"/>
    <cellStyle name="Normal 11 3 2 2 2 4 2" xfId="14278" xr:uid="{00000000-0005-0000-0000-0000FE360000}"/>
    <cellStyle name="Normal 11 3 2 2 2 4 2 2" xfId="14279" xr:uid="{00000000-0005-0000-0000-0000FF360000}"/>
    <cellStyle name="Normal 11 3 2 2 2 4 3" xfId="14280" xr:uid="{00000000-0005-0000-0000-000000370000}"/>
    <cellStyle name="Normal 11 3 2 2 2 5" xfId="14281" xr:uid="{00000000-0005-0000-0000-000001370000}"/>
    <cellStyle name="Normal 11 3 2 2 2 5 2" xfId="14282" xr:uid="{00000000-0005-0000-0000-000002370000}"/>
    <cellStyle name="Normal 11 3 2 2 2 5 2 2" xfId="14283" xr:uid="{00000000-0005-0000-0000-000003370000}"/>
    <cellStyle name="Normal 11 3 2 2 2 5 3" xfId="14284" xr:uid="{00000000-0005-0000-0000-000004370000}"/>
    <cellStyle name="Normal 11 3 2 2 2 6" xfId="14285" xr:uid="{00000000-0005-0000-0000-000005370000}"/>
    <cellStyle name="Normal 11 3 2 2 2 6 2" xfId="14286" xr:uid="{00000000-0005-0000-0000-000006370000}"/>
    <cellStyle name="Normal 11 3 2 2 2 7" xfId="14287" xr:uid="{00000000-0005-0000-0000-000007370000}"/>
    <cellStyle name="Normal 11 3 2 2 2 7 2" xfId="14288" xr:uid="{00000000-0005-0000-0000-000008370000}"/>
    <cellStyle name="Normal 11 3 2 2 2 8" xfId="14289" xr:uid="{00000000-0005-0000-0000-000009370000}"/>
    <cellStyle name="Normal 11 3 2 2 3" xfId="14290" xr:uid="{00000000-0005-0000-0000-00000A370000}"/>
    <cellStyle name="Normal 11 3 2 2 3 2" xfId="14291" xr:uid="{00000000-0005-0000-0000-00000B370000}"/>
    <cellStyle name="Normal 11 3 2 2 3 2 2" xfId="14292" xr:uid="{00000000-0005-0000-0000-00000C370000}"/>
    <cellStyle name="Normal 11 3 2 2 3 2 2 2" xfId="14293" xr:uid="{00000000-0005-0000-0000-00000D370000}"/>
    <cellStyle name="Normal 11 3 2 2 3 2 2 2 2" xfId="14294" xr:uid="{00000000-0005-0000-0000-00000E370000}"/>
    <cellStyle name="Normal 11 3 2 2 3 2 2 3" xfId="14295" xr:uid="{00000000-0005-0000-0000-00000F370000}"/>
    <cellStyle name="Normal 11 3 2 2 3 2 3" xfId="14296" xr:uid="{00000000-0005-0000-0000-000010370000}"/>
    <cellStyle name="Normal 11 3 2 2 3 2 3 2" xfId="14297" xr:uid="{00000000-0005-0000-0000-000011370000}"/>
    <cellStyle name="Normal 11 3 2 2 3 2 3 2 2" xfId="14298" xr:uid="{00000000-0005-0000-0000-000012370000}"/>
    <cellStyle name="Normal 11 3 2 2 3 2 3 3" xfId="14299" xr:uid="{00000000-0005-0000-0000-000013370000}"/>
    <cellStyle name="Normal 11 3 2 2 3 2 4" xfId="14300" xr:uid="{00000000-0005-0000-0000-000014370000}"/>
    <cellStyle name="Normal 11 3 2 2 3 2 4 2" xfId="14301" xr:uid="{00000000-0005-0000-0000-000015370000}"/>
    <cellStyle name="Normal 11 3 2 2 3 2 5" xfId="14302" xr:uid="{00000000-0005-0000-0000-000016370000}"/>
    <cellStyle name="Normal 11 3 2 2 3 2 5 2" xfId="14303" xr:uid="{00000000-0005-0000-0000-000017370000}"/>
    <cellStyle name="Normal 11 3 2 2 3 2 6" xfId="14304" xr:uid="{00000000-0005-0000-0000-000018370000}"/>
    <cellStyle name="Normal 11 3 2 2 3 3" xfId="14305" xr:uid="{00000000-0005-0000-0000-000019370000}"/>
    <cellStyle name="Normal 11 3 2 2 3 3 2" xfId="14306" xr:uid="{00000000-0005-0000-0000-00001A370000}"/>
    <cellStyle name="Normal 11 3 2 2 3 3 2 2" xfId="14307" xr:uid="{00000000-0005-0000-0000-00001B370000}"/>
    <cellStyle name="Normal 11 3 2 2 3 3 3" xfId="14308" xr:uid="{00000000-0005-0000-0000-00001C370000}"/>
    <cellStyle name="Normal 11 3 2 2 3 4" xfId="14309" xr:uid="{00000000-0005-0000-0000-00001D370000}"/>
    <cellStyle name="Normal 11 3 2 2 3 4 2" xfId="14310" xr:uid="{00000000-0005-0000-0000-00001E370000}"/>
    <cellStyle name="Normal 11 3 2 2 3 4 2 2" xfId="14311" xr:uid="{00000000-0005-0000-0000-00001F370000}"/>
    <cellStyle name="Normal 11 3 2 2 3 4 3" xfId="14312" xr:uid="{00000000-0005-0000-0000-000020370000}"/>
    <cellStyle name="Normal 11 3 2 2 3 5" xfId="14313" xr:uid="{00000000-0005-0000-0000-000021370000}"/>
    <cellStyle name="Normal 11 3 2 2 3 5 2" xfId="14314" xr:uid="{00000000-0005-0000-0000-000022370000}"/>
    <cellStyle name="Normal 11 3 2 2 3 6" xfId="14315" xr:uid="{00000000-0005-0000-0000-000023370000}"/>
    <cellStyle name="Normal 11 3 2 2 3 6 2" xfId="14316" xr:uid="{00000000-0005-0000-0000-000024370000}"/>
    <cellStyle name="Normal 11 3 2 2 3 7" xfId="14317" xr:uid="{00000000-0005-0000-0000-000025370000}"/>
    <cellStyle name="Normal 11 3 2 2 4" xfId="14318" xr:uid="{00000000-0005-0000-0000-000026370000}"/>
    <cellStyle name="Normal 11 3 2 2 4 2" xfId="14319" xr:uid="{00000000-0005-0000-0000-000027370000}"/>
    <cellStyle name="Normal 11 3 2 2 4 2 2" xfId="14320" xr:uid="{00000000-0005-0000-0000-000028370000}"/>
    <cellStyle name="Normal 11 3 2 2 4 2 2 2" xfId="14321" xr:uid="{00000000-0005-0000-0000-000029370000}"/>
    <cellStyle name="Normal 11 3 2 2 4 2 2 2 2" xfId="14322" xr:uid="{00000000-0005-0000-0000-00002A370000}"/>
    <cellStyle name="Normal 11 3 2 2 4 2 2 3" xfId="14323" xr:uid="{00000000-0005-0000-0000-00002B370000}"/>
    <cellStyle name="Normal 11 3 2 2 4 2 3" xfId="14324" xr:uid="{00000000-0005-0000-0000-00002C370000}"/>
    <cellStyle name="Normal 11 3 2 2 4 2 3 2" xfId="14325" xr:uid="{00000000-0005-0000-0000-00002D370000}"/>
    <cellStyle name="Normal 11 3 2 2 4 2 3 2 2" xfId="14326" xr:uid="{00000000-0005-0000-0000-00002E370000}"/>
    <cellStyle name="Normal 11 3 2 2 4 2 3 3" xfId="14327" xr:uid="{00000000-0005-0000-0000-00002F370000}"/>
    <cellStyle name="Normal 11 3 2 2 4 2 4" xfId="14328" xr:uid="{00000000-0005-0000-0000-000030370000}"/>
    <cellStyle name="Normal 11 3 2 2 4 2 4 2" xfId="14329" xr:uid="{00000000-0005-0000-0000-000031370000}"/>
    <cellStyle name="Normal 11 3 2 2 4 2 5" xfId="14330" xr:uid="{00000000-0005-0000-0000-000032370000}"/>
    <cellStyle name="Normal 11 3 2 2 4 2 5 2" xfId="14331" xr:uid="{00000000-0005-0000-0000-000033370000}"/>
    <cellStyle name="Normal 11 3 2 2 4 2 6" xfId="14332" xr:uid="{00000000-0005-0000-0000-000034370000}"/>
    <cellStyle name="Normal 11 3 2 2 4 3" xfId="14333" xr:uid="{00000000-0005-0000-0000-000035370000}"/>
    <cellStyle name="Normal 11 3 2 2 4 3 2" xfId="14334" xr:uid="{00000000-0005-0000-0000-000036370000}"/>
    <cellStyle name="Normal 11 3 2 2 4 3 2 2" xfId="14335" xr:uid="{00000000-0005-0000-0000-000037370000}"/>
    <cellStyle name="Normal 11 3 2 2 4 3 3" xfId="14336" xr:uid="{00000000-0005-0000-0000-000038370000}"/>
    <cellStyle name="Normal 11 3 2 2 4 4" xfId="14337" xr:uid="{00000000-0005-0000-0000-000039370000}"/>
    <cellStyle name="Normal 11 3 2 2 4 4 2" xfId="14338" xr:uid="{00000000-0005-0000-0000-00003A370000}"/>
    <cellStyle name="Normal 11 3 2 2 4 4 2 2" xfId="14339" xr:uid="{00000000-0005-0000-0000-00003B370000}"/>
    <cellStyle name="Normal 11 3 2 2 4 4 3" xfId="14340" xr:uid="{00000000-0005-0000-0000-00003C370000}"/>
    <cellStyle name="Normal 11 3 2 2 4 5" xfId="14341" xr:uid="{00000000-0005-0000-0000-00003D370000}"/>
    <cellStyle name="Normal 11 3 2 2 4 5 2" xfId="14342" xr:uid="{00000000-0005-0000-0000-00003E370000}"/>
    <cellStyle name="Normal 11 3 2 2 4 6" xfId="14343" xr:uid="{00000000-0005-0000-0000-00003F370000}"/>
    <cellStyle name="Normal 11 3 2 2 4 6 2" xfId="14344" xr:uid="{00000000-0005-0000-0000-000040370000}"/>
    <cellStyle name="Normal 11 3 2 2 4 7" xfId="14345" xr:uid="{00000000-0005-0000-0000-000041370000}"/>
    <cellStyle name="Normal 11 3 2 2 5" xfId="14346" xr:uid="{00000000-0005-0000-0000-000042370000}"/>
    <cellStyle name="Normal 11 3 2 2 5 2" xfId="14347" xr:uid="{00000000-0005-0000-0000-000043370000}"/>
    <cellStyle name="Normal 11 3 2 2 5 2 2" xfId="14348" xr:uid="{00000000-0005-0000-0000-000044370000}"/>
    <cellStyle name="Normal 11 3 2 2 5 2 2 2" xfId="14349" xr:uid="{00000000-0005-0000-0000-000045370000}"/>
    <cellStyle name="Normal 11 3 2 2 5 2 3" xfId="14350" xr:uid="{00000000-0005-0000-0000-000046370000}"/>
    <cellStyle name="Normal 11 3 2 2 5 3" xfId="14351" xr:uid="{00000000-0005-0000-0000-000047370000}"/>
    <cellStyle name="Normal 11 3 2 2 5 3 2" xfId="14352" xr:uid="{00000000-0005-0000-0000-000048370000}"/>
    <cellStyle name="Normal 11 3 2 2 5 3 2 2" xfId="14353" xr:uid="{00000000-0005-0000-0000-000049370000}"/>
    <cellStyle name="Normal 11 3 2 2 5 3 3" xfId="14354" xr:uid="{00000000-0005-0000-0000-00004A370000}"/>
    <cellStyle name="Normal 11 3 2 2 5 4" xfId="14355" xr:uid="{00000000-0005-0000-0000-00004B370000}"/>
    <cellStyle name="Normal 11 3 2 2 5 4 2" xfId="14356" xr:uid="{00000000-0005-0000-0000-00004C370000}"/>
    <cellStyle name="Normal 11 3 2 2 5 5" xfId="14357" xr:uid="{00000000-0005-0000-0000-00004D370000}"/>
    <cellStyle name="Normal 11 3 2 2 5 5 2" xfId="14358" xr:uid="{00000000-0005-0000-0000-00004E370000}"/>
    <cellStyle name="Normal 11 3 2 2 5 6" xfId="14359" xr:uid="{00000000-0005-0000-0000-00004F370000}"/>
    <cellStyle name="Normal 11 3 2 2 6" xfId="14360" xr:uid="{00000000-0005-0000-0000-000050370000}"/>
    <cellStyle name="Normal 11 3 2 2 6 2" xfId="14361" xr:uid="{00000000-0005-0000-0000-000051370000}"/>
    <cellStyle name="Normal 11 3 2 2 6 2 2" xfId="14362" xr:uid="{00000000-0005-0000-0000-000052370000}"/>
    <cellStyle name="Normal 11 3 2 2 6 3" xfId="14363" xr:uid="{00000000-0005-0000-0000-000053370000}"/>
    <cellStyle name="Normal 11 3 2 2 7" xfId="14364" xr:uid="{00000000-0005-0000-0000-000054370000}"/>
    <cellStyle name="Normal 11 3 2 2 7 2" xfId="14365" xr:uid="{00000000-0005-0000-0000-000055370000}"/>
    <cellStyle name="Normal 11 3 2 2 7 2 2" xfId="14366" xr:uid="{00000000-0005-0000-0000-000056370000}"/>
    <cellStyle name="Normal 11 3 2 2 7 3" xfId="14367" xr:uid="{00000000-0005-0000-0000-000057370000}"/>
    <cellStyle name="Normal 11 3 2 2 8" xfId="14368" xr:uid="{00000000-0005-0000-0000-000058370000}"/>
    <cellStyle name="Normal 11 3 2 2 8 2" xfId="14369" xr:uid="{00000000-0005-0000-0000-000059370000}"/>
    <cellStyle name="Normal 11 3 2 2 9" xfId="14370" xr:uid="{00000000-0005-0000-0000-00005A370000}"/>
    <cellStyle name="Normal 11 3 2 2 9 2" xfId="14371" xr:uid="{00000000-0005-0000-0000-00005B370000}"/>
    <cellStyle name="Normal 11 3 2 3" xfId="14372" xr:uid="{00000000-0005-0000-0000-00005C370000}"/>
    <cellStyle name="Normal 11 3 2 3 2" xfId="14373" xr:uid="{00000000-0005-0000-0000-00005D370000}"/>
    <cellStyle name="Normal 11 3 2 3 2 2" xfId="14374" xr:uid="{00000000-0005-0000-0000-00005E370000}"/>
    <cellStyle name="Normal 11 3 2 3 2 2 2" xfId="14375" xr:uid="{00000000-0005-0000-0000-00005F370000}"/>
    <cellStyle name="Normal 11 3 2 3 2 2 2 2" xfId="14376" xr:uid="{00000000-0005-0000-0000-000060370000}"/>
    <cellStyle name="Normal 11 3 2 3 2 2 2 2 2" xfId="14377" xr:uid="{00000000-0005-0000-0000-000061370000}"/>
    <cellStyle name="Normal 11 3 2 3 2 2 2 3" xfId="14378" xr:uid="{00000000-0005-0000-0000-000062370000}"/>
    <cellStyle name="Normal 11 3 2 3 2 2 3" xfId="14379" xr:uid="{00000000-0005-0000-0000-000063370000}"/>
    <cellStyle name="Normal 11 3 2 3 2 2 3 2" xfId="14380" xr:uid="{00000000-0005-0000-0000-000064370000}"/>
    <cellStyle name="Normal 11 3 2 3 2 2 3 2 2" xfId="14381" xr:uid="{00000000-0005-0000-0000-000065370000}"/>
    <cellStyle name="Normal 11 3 2 3 2 2 3 3" xfId="14382" xr:uid="{00000000-0005-0000-0000-000066370000}"/>
    <cellStyle name="Normal 11 3 2 3 2 2 4" xfId="14383" xr:uid="{00000000-0005-0000-0000-000067370000}"/>
    <cellStyle name="Normal 11 3 2 3 2 2 4 2" xfId="14384" xr:uid="{00000000-0005-0000-0000-000068370000}"/>
    <cellStyle name="Normal 11 3 2 3 2 2 5" xfId="14385" xr:uid="{00000000-0005-0000-0000-000069370000}"/>
    <cellStyle name="Normal 11 3 2 3 2 2 5 2" xfId="14386" xr:uid="{00000000-0005-0000-0000-00006A370000}"/>
    <cellStyle name="Normal 11 3 2 3 2 2 6" xfId="14387" xr:uid="{00000000-0005-0000-0000-00006B370000}"/>
    <cellStyle name="Normal 11 3 2 3 2 3" xfId="14388" xr:uid="{00000000-0005-0000-0000-00006C370000}"/>
    <cellStyle name="Normal 11 3 2 3 2 3 2" xfId="14389" xr:uid="{00000000-0005-0000-0000-00006D370000}"/>
    <cellStyle name="Normal 11 3 2 3 2 3 2 2" xfId="14390" xr:uid="{00000000-0005-0000-0000-00006E370000}"/>
    <cellStyle name="Normal 11 3 2 3 2 3 3" xfId="14391" xr:uid="{00000000-0005-0000-0000-00006F370000}"/>
    <cellStyle name="Normal 11 3 2 3 2 4" xfId="14392" xr:uid="{00000000-0005-0000-0000-000070370000}"/>
    <cellStyle name="Normal 11 3 2 3 2 4 2" xfId="14393" xr:uid="{00000000-0005-0000-0000-000071370000}"/>
    <cellStyle name="Normal 11 3 2 3 2 4 2 2" xfId="14394" xr:uid="{00000000-0005-0000-0000-000072370000}"/>
    <cellStyle name="Normal 11 3 2 3 2 4 3" xfId="14395" xr:uid="{00000000-0005-0000-0000-000073370000}"/>
    <cellStyle name="Normal 11 3 2 3 2 5" xfId="14396" xr:uid="{00000000-0005-0000-0000-000074370000}"/>
    <cellStyle name="Normal 11 3 2 3 2 5 2" xfId="14397" xr:uid="{00000000-0005-0000-0000-000075370000}"/>
    <cellStyle name="Normal 11 3 2 3 2 6" xfId="14398" xr:uid="{00000000-0005-0000-0000-000076370000}"/>
    <cellStyle name="Normal 11 3 2 3 2 6 2" xfId="14399" xr:uid="{00000000-0005-0000-0000-000077370000}"/>
    <cellStyle name="Normal 11 3 2 3 2 7" xfId="14400" xr:uid="{00000000-0005-0000-0000-000078370000}"/>
    <cellStyle name="Normal 11 3 2 3 3" xfId="14401" xr:uid="{00000000-0005-0000-0000-000079370000}"/>
    <cellStyle name="Normal 11 3 2 3 3 2" xfId="14402" xr:uid="{00000000-0005-0000-0000-00007A370000}"/>
    <cellStyle name="Normal 11 3 2 3 3 2 2" xfId="14403" xr:uid="{00000000-0005-0000-0000-00007B370000}"/>
    <cellStyle name="Normal 11 3 2 3 3 2 2 2" xfId="14404" xr:uid="{00000000-0005-0000-0000-00007C370000}"/>
    <cellStyle name="Normal 11 3 2 3 3 2 3" xfId="14405" xr:uid="{00000000-0005-0000-0000-00007D370000}"/>
    <cellStyle name="Normal 11 3 2 3 3 3" xfId="14406" xr:uid="{00000000-0005-0000-0000-00007E370000}"/>
    <cellStyle name="Normal 11 3 2 3 3 3 2" xfId="14407" xr:uid="{00000000-0005-0000-0000-00007F370000}"/>
    <cellStyle name="Normal 11 3 2 3 3 3 2 2" xfId="14408" xr:uid="{00000000-0005-0000-0000-000080370000}"/>
    <cellStyle name="Normal 11 3 2 3 3 3 3" xfId="14409" xr:uid="{00000000-0005-0000-0000-000081370000}"/>
    <cellStyle name="Normal 11 3 2 3 3 4" xfId="14410" xr:uid="{00000000-0005-0000-0000-000082370000}"/>
    <cellStyle name="Normal 11 3 2 3 3 4 2" xfId="14411" xr:uid="{00000000-0005-0000-0000-000083370000}"/>
    <cellStyle name="Normal 11 3 2 3 3 5" xfId="14412" xr:uid="{00000000-0005-0000-0000-000084370000}"/>
    <cellStyle name="Normal 11 3 2 3 3 5 2" xfId="14413" xr:uid="{00000000-0005-0000-0000-000085370000}"/>
    <cellStyle name="Normal 11 3 2 3 3 6" xfId="14414" xr:uid="{00000000-0005-0000-0000-000086370000}"/>
    <cellStyle name="Normal 11 3 2 3 4" xfId="14415" xr:uid="{00000000-0005-0000-0000-000087370000}"/>
    <cellStyle name="Normal 11 3 2 3 4 2" xfId="14416" xr:uid="{00000000-0005-0000-0000-000088370000}"/>
    <cellStyle name="Normal 11 3 2 3 4 2 2" xfId="14417" xr:uid="{00000000-0005-0000-0000-000089370000}"/>
    <cellStyle name="Normal 11 3 2 3 4 3" xfId="14418" xr:uid="{00000000-0005-0000-0000-00008A370000}"/>
    <cellStyle name="Normal 11 3 2 3 5" xfId="14419" xr:uid="{00000000-0005-0000-0000-00008B370000}"/>
    <cellStyle name="Normal 11 3 2 3 5 2" xfId="14420" xr:uid="{00000000-0005-0000-0000-00008C370000}"/>
    <cellStyle name="Normal 11 3 2 3 5 2 2" xfId="14421" xr:uid="{00000000-0005-0000-0000-00008D370000}"/>
    <cellStyle name="Normal 11 3 2 3 5 3" xfId="14422" xr:uid="{00000000-0005-0000-0000-00008E370000}"/>
    <cellStyle name="Normal 11 3 2 3 6" xfId="14423" xr:uid="{00000000-0005-0000-0000-00008F370000}"/>
    <cellStyle name="Normal 11 3 2 3 6 2" xfId="14424" xr:uid="{00000000-0005-0000-0000-000090370000}"/>
    <cellStyle name="Normal 11 3 2 3 7" xfId="14425" xr:uid="{00000000-0005-0000-0000-000091370000}"/>
    <cellStyle name="Normal 11 3 2 3 7 2" xfId="14426" xr:uid="{00000000-0005-0000-0000-000092370000}"/>
    <cellStyle name="Normal 11 3 2 3 8" xfId="14427" xr:uid="{00000000-0005-0000-0000-000093370000}"/>
    <cellStyle name="Normal 11 3 2 4" xfId="14428" xr:uid="{00000000-0005-0000-0000-000094370000}"/>
    <cellStyle name="Normal 11 3 2 4 2" xfId="14429" xr:uid="{00000000-0005-0000-0000-000095370000}"/>
    <cellStyle name="Normal 11 3 2 4 2 2" xfId="14430" xr:uid="{00000000-0005-0000-0000-000096370000}"/>
    <cellStyle name="Normal 11 3 2 4 2 2 2" xfId="14431" xr:uid="{00000000-0005-0000-0000-000097370000}"/>
    <cellStyle name="Normal 11 3 2 4 2 2 2 2" xfId="14432" xr:uid="{00000000-0005-0000-0000-000098370000}"/>
    <cellStyle name="Normal 11 3 2 4 2 2 3" xfId="14433" xr:uid="{00000000-0005-0000-0000-000099370000}"/>
    <cellStyle name="Normal 11 3 2 4 2 3" xfId="14434" xr:uid="{00000000-0005-0000-0000-00009A370000}"/>
    <cellStyle name="Normal 11 3 2 4 2 3 2" xfId="14435" xr:uid="{00000000-0005-0000-0000-00009B370000}"/>
    <cellStyle name="Normal 11 3 2 4 2 3 2 2" xfId="14436" xr:uid="{00000000-0005-0000-0000-00009C370000}"/>
    <cellStyle name="Normal 11 3 2 4 2 3 3" xfId="14437" xr:uid="{00000000-0005-0000-0000-00009D370000}"/>
    <cellStyle name="Normal 11 3 2 4 2 4" xfId="14438" xr:uid="{00000000-0005-0000-0000-00009E370000}"/>
    <cellStyle name="Normal 11 3 2 4 2 4 2" xfId="14439" xr:uid="{00000000-0005-0000-0000-00009F370000}"/>
    <cellStyle name="Normal 11 3 2 4 2 5" xfId="14440" xr:uid="{00000000-0005-0000-0000-0000A0370000}"/>
    <cellStyle name="Normal 11 3 2 4 2 5 2" xfId="14441" xr:uid="{00000000-0005-0000-0000-0000A1370000}"/>
    <cellStyle name="Normal 11 3 2 4 2 6" xfId="14442" xr:uid="{00000000-0005-0000-0000-0000A2370000}"/>
    <cellStyle name="Normal 11 3 2 4 3" xfId="14443" xr:uid="{00000000-0005-0000-0000-0000A3370000}"/>
    <cellStyle name="Normal 11 3 2 4 3 2" xfId="14444" xr:uid="{00000000-0005-0000-0000-0000A4370000}"/>
    <cellStyle name="Normal 11 3 2 4 3 2 2" xfId="14445" xr:uid="{00000000-0005-0000-0000-0000A5370000}"/>
    <cellStyle name="Normal 11 3 2 4 3 3" xfId="14446" xr:uid="{00000000-0005-0000-0000-0000A6370000}"/>
    <cellStyle name="Normal 11 3 2 4 4" xfId="14447" xr:uid="{00000000-0005-0000-0000-0000A7370000}"/>
    <cellStyle name="Normal 11 3 2 4 4 2" xfId="14448" xr:uid="{00000000-0005-0000-0000-0000A8370000}"/>
    <cellStyle name="Normal 11 3 2 4 4 2 2" xfId="14449" xr:uid="{00000000-0005-0000-0000-0000A9370000}"/>
    <cellStyle name="Normal 11 3 2 4 4 3" xfId="14450" xr:uid="{00000000-0005-0000-0000-0000AA370000}"/>
    <cellStyle name="Normal 11 3 2 4 5" xfId="14451" xr:uid="{00000000-0005-0000-0000-0000AB370000}"/>
    <cellStyle name="Normal 11 3 2 4 5 2" xfId="14452" xr:uid="{00000000-0005-0000-0000-0000AC370000}"/>
    <cellStyle name="Normal 11 3 2 4 6" xfId="14453" xr:uid="{00000000-0005-0000-0000-0000AD370000}"/>
    <cellStyle name="Normal 11 3 2 4 6 2" xfId="14454" xr:uid="{00000000-0005-0000-0000-0000AE370000}"/>
    <cellStyle name="Normal 11 3 2 4 7" xfId="14455" xr:uid="{00000000-0005-0000-0000-0000AF370000}"/>
    <cellStyle name="Normal 11 3 2 5" xfId="14456" xr:uid="{00000000-0005-0000-0000-0000B0370000}"/>
    <cellStyle name="Normal 11 3 2 5 2" xfId="14457" xr:uid="{00000000-0005-0000-0000-0000B1370000}"/>
    <cellStyle name="Normal 11 3 2 5 2 2" xfId="14458" xr:uid="{00000000-0005-0000-0000-0000B2370000}"/>
    <cellStyle name="Normal 11 3 2 5 2 2 2" xfId="14459" xr:uid="{00000000-0005-0000-0000-0000B3370000}"/>
    <cellStyle name="Normal 11 3 2 5 2 2 2 2" xfId="14460" xr:uid="{00000000-0005-0000-0000-0000B4370000}"/>
    <cellStyle name="Normal 11 3 2 5 2 2 3" xfId="14461" xr:uid="{00000000-0005-0000-0000-0000B5370000}"/>
    <cellStyle name="Normal 11 3 2 5 2 3" xfId="14462" xr:uid="{00000000-0005-0000-0000-0000B6370000}"/>
    <cellStyle name="Normal 11 3 2 5 2 3 2" xfId="14463" xr:uid="{00000000-0005-0000-0000-0000B7370000}"/>
    <cellStyle name="Normal 11 3 2 5 2 3 2 2" xfId="14464" xr:uid="{00000000-0005-0000-0000-0000B8370000}"/>
    <cellStyle name="Normal 11 3 2 5 2 3 3" xfId="14465" xr:uid="{00000000-0005-0000-0000-0000B9370000}"/>
    <cellStyle name="Normal 11 3 2 5 2 4" xfId="14466" xr:uid="{00000000-0005-0000-0000-0000BA370000}"/>
    <cellStyle name="Normal 11 3 2 5 2 4 2" xfId="14467" xr:uid="{00000000-0005-0000-0000-0000BB370000}"/>
    <cellStyle name="Normal 11 3 2 5 2 5" xfId="14468" xr:uid="{00000000-0005-0000-0000-0000BC370000}"/>
    <cellStyle name="Normal 11 3 2 5 2 5 2" xfId="14469" xr:uid="{00000000-0005-0000-0000-0000BD370000}"/>
    <cellStyle name="Normal 11 3 2 5 2 6" xfId="14470" xr:uid="{00000000-0005-0000-0000-0000BE370000}"/>
    <cellStyle name="Normal 11 3 2 5 3" xfId="14471" xr:uid="{00000000-0005-0000-0000-0000BF370000}"/>
    <cellStyle name="Normal 11 3 2 5 3 2" xfId="14472" xr:uid="{00000000-0005-0000-0000-0000C0370000}"/>
    <cellStyle name="Normal 11 3 2 5 3 2 2" xfId="14473" xr:uid="{00000000-0005-0000-0000-0000C1370000}"/>
    <cellStyle name="Normal 11 3 2 5 3 3" xfId="14474" xr:uid="{00000000-0005-0000-0000-0000C2370000}"/>
    <cellStyle name="Normal 11 3 2 5 4" xfId="14475" xr:uid="{00000000-0005-0000-0000-0000C3370000}"/>
    <cellStyle name="Normal 11 3 2 5 4 2" xfId="14476" xr:uid="{00000000-0005-0000-0000-0000C4370000}"/>
    <cellStyle name="Normal 11 3 2 5 4 2 2" xfId="14477" xr:uid="{00000000-0005-0000-0000-0000C5370000}"/>
    <cellStyle name="Normal 11 3 2 5 4 3" xfId="14478" xr:uid="{00000000-0005-0000-0000-0000C6370000}"/>
    <cellStyle name="Normal 11 3 2 5 5" xfId="14479" xr:uid="{00000000-0005-0000-0000-0000C7370000}"/>
    <cellStyle name="Normal 11 3 2 5 5 2" xfId="14480" xr:uid="{00000000-0005-0000-0000-0000C8370000}"/>
    <cellStyle name="Normal 11 3 2 5 6" xfId="14481" xr:uid="{00000000-0005-0000-0000-0000C9370000}"/>
    <cellStyle name="Normal 11 3 2 5 6 2" xfId="14482" xr:uid="{00000000-0005-0000-0000-0000CA370000}"/>
    <cellStyle name="Normal 11 3 2 5 7" xfId="14483" xr:uid="{00000000-0005-0000-0000-0000CB370000}"/>
    <cellStyle name="Normal 11 3 2 6" xfId="14484" xr:uid="{00000000-0005-0000-0000-0000CC370000}"/>
    <cellStyle name="Normal 11 3 2 6 2" xfId="14485" xr:uid="{00000000-0005-0000-0000-0000CD370000}"/>
    <cellStyle name="Normal 11 3 2 6 2 2" xfId="14486" xr:uid="{00000000-0005-0000-0000-0000CE370000}"/>
    <cellStyle name="Normal 11 3 2 6 2 2 2" xfId="14487" xr:uid="{00000000-0005-0000-0000-0000CF370000}"/>
    <cellStyle name="Normal 11 3 2 6 2 3" xfId="14488" xr:uid="{00000000-0005-0000-0000-0000D0370000}"/>
    <cellStyle name="Normal 11 3 2 6 3" xfId="14489" xr:uid="{00000000-0005-0000-0000-0000D1370000}"/>
    <cellStyle name="Normal 11 3 2 6 3 2" xfId="14490" xr:uid="{00000000-0005-0000-0000-0000D2370000}"/>
    <cellStyle name="Normal 11 3 2 6 3 2 2" xfId="14491" xr:uid="{00000000-0005-0000-0000-0000D3370000}"/>
    <cellStyle name="Normal 11 3 2 6 3 3" xfId="14492" xr:uid="{00000000-0005-0000-0000-0000D4370000}"/>
    <cellStyle name="Normal 11 3 2 6 4" xfId="14493" xr:uid="{00000000-0005-0000-0000-0000D5370000}"/>
    <cellStyle name="Normal 11 3 2 6 4 2" xfId="14494" xr:uid="{00000000-0005-0000-0000-0000D6370000}"/>
    <cellStyle name="Normal 11 3 2 6 5" xfId="14495" xr:uid="{00000000-0005-0000-0000-0000D7370000}"/>
    <cellStyle name="Normal 11 3 2 6 5 2" xfId="14496" xr:uid="{00000000-0005-0000-0000-0000D8370000}"/>
    <cellStyle name="Normal 11 3 2 6 6" xfId="14497" xr:uid="{00000000-0005-0000-0000-0000D9370000}"/>
    <cellStyle name="Normal 11 3 2 7" xfId="14498" xr:uid="{00000000-0005-0000-0000-0000DA370000}"/>
    <cellStyle name="Normal 11 3 2 7 2" xfId="14499" xr:uid="{00000000-0005-0000-0000-0000DB370000}"/>
    <cellStyle name="Normal 11 3 2 7 2 2" xfId="14500" xr:uid="{00000000-0005-0000-0000-0000DC370000}"/>
    <cellStyle name="Normal 11 3 2 7 3" xfId="14501" xr:uid="{00000000-0005-0000-0000-0000DD370000}"/>
    <cellStyle name="Normal 11 3 2 8" xfId="14502" xr:uid="{00000000-0005-0000-0000-0000DE370000}"/>
    <cellStyle name="Normal 11 3 2 8 2" xfId="14503" xr:uid="{00000000-0005-0000-0000-0000DF370000}"/>
    <cellStyle name="Normal 11 3 2 8 2 2" xfId="14504" xr:uid="{00000000-0005-0000-0000-0000E0370000}"/>
    <cellStyle name="Normal 11 3 2 8 3" xfId="14505" xr:uid="{00000000-0005-0000-0000-0000E1370000}"/>
    <cellStyle name="Normal 11 3 2 9" xfId="14506" xr:uid="{00000000-0005-0000-0000-0000E2370000}"/>
    <cellStyle name="Normal 11 3 2 9 2" xfId="14507" xr:uid="{00000000-0005-0000-0000-0000E3370000}"/>
    <cellStyle name="Normal 11 3 3" xfId="14508" xr:uid="{00000000-0005-0000-0000-0000E4370000}"/>
    <cellStyle name="Normal 11 3 3 10" xfId="14509" xr:uid="{00000000-0005-0000-0000-0000E5370000}"/>
    <cellStyle name="Normal 11 3 3 2" xfId="14510" xr:uid="{00000000-0005-0000-0000-0000E6370000}"/>
    <cellStyle name="Normal 11 3 3 2 2" xfId="14511" xr:uid="{00000000-0005-0000-0000-0000E7370000}"/>
    <cellStyle name="Normal 11 3 3 2 2 2" xfId="14512" xr:uid="{00000000-0005-0000-0000-0000E8370000}"/>
    <cellStyle name="Normal 11 3 3 2 2 2 2" xfId="14513" xr:uid="{00000000-0005-0000-0000-0000E9370000}"/>
    <cellStyle name="Normal 11 3 3 2 2 2 2 2" xfId="14514" xr:uid="{00000000-0005-0000-0000-0000EA370000}"/>
    <cellStyle name="Normal 11 3 3 2 2 2 2 2 2" xfId="14515" xr:uid="{00000000-0005-0000-0000-0000EB370000}"/>
    <cellStyle name="Normal 11 3 3 2 2 2 2 3" xfId="14516" xr:uid="{00000000-0005-0000-0000-0000EC370000}"/>
    <cellStyle name="Normal 11 3 3 2 2 2 3" xfId="14517" xr:uid="{00000000-0005-0000-0000-0000ED370000}"/>
    <cellStyle name="Normal 11 3 3 2 2 2 3 2" xfId="14518" xr:uid="{00000000-0005-0000-0000-0000EE370000}"/>
    <cellStyle name="Normal 11 3 3 2 2 2 3 2 2" xfId="14519" xr:uid="{00000000-0005-0000-0000-0000EF370000}"/>
    <cellStyle name="Normal 11 3 3 2 2 2 3 3" xfId="14520" xr:uid="{00000000-0005-0000-0000-0000F0370000}"/>
    <cellStyle name="Normal 11 3 3 2 2 2 4" xfId="14521" xr:uid="{00000000-0005-0000-0000-0000F1370000}"/>
    <cellStyle name="Normal 11 3 3 2 2 2 4 2" xfId="14522" xr:uid="{00000000-0005-0000-0000-0000F2370000}"/>
    <cellStyle name="Normal 11 3 3 2 2 2 5" xfId="14523" xr:uid="{00000000-0005-0000-0000-0000F3370000}"/>
    <cellStyle name="Normal 11 3 3 2 2 2 5 2" xfId="14524" xr:uid="{00000000-0005-0000-0000-0000F4370000}"/>
    <cellStyle name="Normal 11 3 3 2 2 2 6" xfId="14525" xr:uid="{00000000-0005-0000-0000-0000F5370000}"/>
    <cellStyle name="Normal 11 3 3 2 2 3" xfId="14526" xr:uid="{00000000-0005-0000-0000-0000F6370000}"/>
    <cellStyle name="Normal 11 3 3 2 2 3 2" xfId="14527" xr:uid="{00000000-0005-0000-0000-0000F7370000}"/>
    <cellStyle name="Normal 11 3 3 2 2 3 2 2" xfId="14528" xr:uid="{00000000-0005-0000-0000-0000F8370000}"/>
    <cellStyle name="Normal 11 3 3 2 2 3 3" xfId="14529" xr:uid="{00000000-0005-0000-0000-0000F9370000}"/>
    <cellStyle name="Normal 11 3 3 2 2 4" xfId="14530" xr:uid="{00000000-0005-0000-0000-0000FA370000}"/>
    <cellStyle name="Normal 11 3 3 2 2 4 2" xfId="14531" xr:uid="{00000000-0005-0000-0000-0000FB370000}"/>
    <cellStyle name="Normal 11 3 3 2 2 4 2 2" xfId="14532" xr:uid="{00000000-0005-0000-0000-0000FC370000}"/>
    <cellStyle name="Normal 11 3 3 2 2 4 3" xfId="14533" xr:uid="{00000000-0005-0000-0000-0000FD370000}"/>
    <cellStyle name="Normal 11 3 3 2 2 5" xfId="14534" xr:uid="{00000000-0005-0000-0000-0000FE370000}"/>
    <cellStyle name="Normal 11 3 3 2 2 5 2" xfId="14535" xr:uid="{00000000-0005-0000-0000-0000FF370000}"/>
    <cellStyle name="Normal 11 3 3 2 2 6" xfId="14536" xr:uid="{00000000-0005-0000-0000-000000380000}"/>
    <cellStyle name="Normal 11 3 3 2 2 6 2" xfId="14537" xr:uid="{00000000-0005-0000-0000-000001380000}"/>
    <cellStyle name="Normal 11 3 3 2 2 7" xfId="14538" xr:uid="{00000000-0005-0000-0000-000002380000}"/>
    <cellStyle name="Normal 11 3 3 2 3" xfId="14539" xr:uid="{00000000-0005-0000-0000-000003380000}"/>
    <cellStyle name="Normal 11 3 3 2 3 2" xfId="14540" xr:uid="{00000000-0005-0000-0000-000004380000}"/>
    <cellStyle name="Normal 11 3 3 2 3 2 2" xfId="14541" xr:uid="{00000000-0005-0000-0000-000005380000}"/>
    <cellStyle name="Normal 11 3 3 2 3 2 2 2" xfId="14542" xr:uid="{00000000-0005-0000-0000-000006380000}"/>
    <cellStyle name="Normal 11 3 3 2 3 2 3" xfId="14543" xr:uid="{00000000-0005-0000-0000-000007380000}"/>
    <cellStyle name="Normal 11 3 3 2 3 3" xfId="14544" xr:uid="{00000000-0005-0000-0000-000008380000}"/>
    <cellStyle name="Normal 11 3 3 2 3 3 2" xfId="14545" xr:uid="{00000000-0005-0000-0000-000009380000}"/>
    <cellStyle name="Normal 11 3 3 2 3 3 2 2" xfId="14546" xr:uid="{00000000-0005-0000-0000-00000A380000}"/>
    <cellStyle name="Normal 11 3 3 2 3 3 3" xfId="14547" xr:uid="{00000000-0005-0000-0000-00000B380000}"/>
    <cellStyle name="Normal 11 3 3 2 3 4" xfId="14548" xr:uid="{00000000-0005-0000-0000-00000C380000}"/>
    <cellStyle name="Normal 11 3 3 2 3 4 2" xfId="14549" xr:uid="{00000000-0005-0000-0000-00000D380000}"/>
    <cellStyle name="Normal 11 3 3 2 3 5" xfId="14550" xr:uid="{00000000-0005-0000-0000-00000E380000}"/>
    <cellStyle name="Normal 11 3 3 2 3 5 2" xfId="14551" xr:uid="{00000000-0005-0000-0000-00000F380000}"/>
    <cellStyle name="Normal 11 3 3 2 3 6" xfId="14552" xr:uid="{00000000-0005-0000-0000-000010380000}"/>
    <cellStyle name="Normal 11 3 3 2 4" xfId="14553" xr:uid="{00000000-0005-0000-0000-000011380000}"/>
    <cellStyle name="Normal 11 3 3 2 4 2" xfId="14554" xr:uid="{00000000-0005-0000-0000-000012380000}"/>
    <cellStyle name="Normal 11 3 3 2 4 2 2" xfId="14555" xr:uid="{00000000-0005-0000-0000-000013380000}"/>
    <cellStyle name="Normal 11 3 3 2 4 3" xfId="14556" xr:uid="{00000000-0005-0000-0000-000014380000}"/>
    <cellStyle name="Normal 11 3 3 2 5" xfId="14557" xr:uid="{00000000-0005-0000-0000-000015380000}"/>
    <cellStyle name="Normal 11 3 3 2 5 2" xfId="14558" xr:uid="{00000000-0005-0000-0000-000016380000}"/>
    <cellStyle name="Normal 11 3 3 2 5 2 2" xfId="14559" xr:uid="{00000000-0005-0000-0000-000017380000}"/>
    <cellStyle name="Normal 11 3 3 2 5 3" xfId="14560" xr:uid="{00000000-0005-0000-0000-000018380000}"/>
    <cellStyle name="Normal 11 3 3 2 6" xfId="14561" xr:uid="{00000000-0005-0000-0000-000019380000}"/>
    <cellStyle name="Normal 11 3 3 2 6 2" xfId="14562" xr:uid="{00000000-0005-0000-0000-00001A380000}"/>
    <cellStyle name="Normal 11 3 3 2 7" xfId="14563" xr:uid="{00000000-0005-0000-0000-00001B380000}"/>
    <cellStyle name="Normal 11 3 3 2 7 2" xfId="14564" xr:uid="{00000000-0005-0000-0000-00001C380000}"/>
    <cellStyle name="Normal 11 3 3 2 8" xfId="14565" xr:uid="{00000000-0005-0000-0000-00001D380000}"/>
    <cellStyle name="Normal 11 3 3 3" xfId="14566" xr:uid="{00000000-0005-0000-0000-00001E380000}"/>
    <cellStyle name="Normal 11 3 3 3 2" xfId="14567" xr:uid="{00000000-0005-0000-0000-00001F380000}"/>
    <cellStyle name="Normal 11 3 3 3 2 2" xfId="14568" xr:uid="{00000000-0005-0000-0000-000020380000}"/>
    <cellStyle name="Normal 11 3 3 3 2 2 2" xfId="14569" xr:uid="{00000000-0005-0000-0000-000021380000}"/>
    <cellStyle name="Normal 11 3 3 3 2 2 2 2" xfId="14570" xr:uid="{00000000-0005-0000-0000-000022380000}"/>
    <cellStyle name="Normal 11 3 3 3 2 2 3" xfId="14571" xr:uid="{00000000-0005-0000-0000-000023380000}"/>
    <cellStyle name="Normal 11 3 3 3 2 3" xfId="14572" xr:uid="{00000000-0005-0000-0000-000024380000}"/>
    <cellStyle name="Normal 11 3 3 3 2 3 2" xfId="14573" xr:uid="{00000000-0005-0000-0000-000025380000}"/>
    <cellStyle name="Normal 11 3 3 3 2 3 2 2" xfId="14574" xr:uid="{00000000-0005-0000-0000-000026380000}"/>
    <cellStyle name="Normal 11 3 3 3 2 3 3" xfId="14575" xr:uid="{00000000-0005-0000-0000-000027380000}"/>
    <cellStyle name="Normal 11 3 3 3 2 4" xfId="14576" xr:uid="{00000000-0005-0000-0000-000028380000}"/>
    <cellStyle name="Normal 11 3 3 3 2 4 2" xfId="14577" xr:uid="{00000000-0005-0000-0000-000029380000}"/>
    <cellStyle name="Normal 11 3 3 3 2 5" xfId="14578" xr:uid="{00000000-0005-0000-0000-00002A380000}"/>
    <cellStyle name="Normal 11 3 3 3 2 5 2" xfId="14579" xr:uid="{00000000-0005-0000-0000-00002B380000}"/>
    <cellStyle name="Normal 11 3 3 3 2 6" xfId="14580" xr:uid="{00000000-0005-0000-0000-00002C380000}"/>
    <cellStyle name="Normal 11 3 3 3 3" xfId="14581" xr:uid="{00000000-0005-0000-0000-00002D380000}"/>
    <cellStyle name="Normal 11 3 3 3 3 2" xfId="14582" xr:uid="{00000000-0005-0000-0000-00002E380000}"/>
    <cellStyle name="Normal 11 3 3 3 3 2 2" xfId="14583" xr:uid="{00000000-0005-0000-0000-00002F380000}"/>
    <cellStyle name="Normal 11 3 3 3 3 3" xfId="14584" xr:uid="{00000000-0005-0000-0000-000030380000}"/>
    <cellStyle name="Normal 11 3 3 3 4" xfId="14585" xr:uid="{00000000-0005-0000-0000-000031380000}"/>
    <cellStyle name="Normal 11 3 3 3 4 2" xfId="14586" xr:uid="{00000000-0005-0000-0000-000032380000}"/>
    <cellStyle name="Normal 11 3 3 3 4 2 2" xfId="14587" xr:uid="{00000000-0005-0000-0000-000033380000}"/>
    <cellStyle name="Normal 11 3 3 3 4 3" xfId="14588" xr:uid="{00000000-0005-0000-0000-000034380000}"/>
    <cellStyle name="Normal 11 3 3 3 5" xfId="14589" xr:uid="{00000000-0005-0000-0000-000035380000}"/>
    <cellStyle name="Normal 11 3 3 3 5 2" xfId="14590" xr:uid="{00000000-0005-0000-0000-000036380000}"/>
    <cellStyle name="Normal 11 3 3 3 6" xfId="14591" xr:uid="{00000000-0005-0000-0000-000037380000}"/>
    <cellStyle name="Normal 11 3 3 3 6 2" xfId="14592" xr:uid="{00000000-0005-0000-0000-000038380000}"/>
    <cellStyle name="Normal 11 3 3 3 7" xfId="14593" xr:uid="{00000000-0005-0000-0000-000039380000}"/>
    <cellStyle name="Normal 11 3 3 4" xfId="14594" xr:uid="{00000000-0005-0000-0000-00003A380000}"/>
    <cellStyle name="Normal 11 3 3 4 2" xfId="14595" xr:uid="{00000000-0005-0000-0000-00003B380000}"/>
    <cellStyle name="Normal 11 3 3 4 2 2" xfId="14596" xr:uid="{00000000-0005-0000-0000-00003C380000}"/>
    <cellStyle name="Normal 11 3 3 4 2 2 2" xfId="14597" xr:uid="{00000000-0005-0000-0000-00003D380000}"/>
    <cellStyle name="Normal 11 3 3 4 2 2 2 2" xfId="14598" xr:uid="{00000000-0005-0000-0000-00003E380000}"/>
    <cellStyle name="Normal 11 3 3 4 2 2 3" xfId="14599" xr:uid="{00000000-0005-0000-0000-00003F380000}"/>
    <cellStyle name="Normal 11 3 3 4 2 3" xfId="14600" xr:uid="{00000000-0005-0000-0000-000040380000}"/>
    <cellStyle name="Normal 11 3 3 4 2 3 2" xfId="14601" xr:uid="{00000000-0005-0000-0000-000041380000}"/>
    <cellStyle name="Normal 11 3 3 4 2 3 2 2" xfId="14602" xr:uid="{00000000-0005-0000-0000-000042380000}"/>
    <cellStyle name="Normal 11 3 3 4 2 3 3" xfId="14603" xr:uid="{00000000-0005-0000-0000-000043380000}"/>
    <cellStyle name="Normal 11 3 3 4 2 4" xfId="14604" xr:uid="{00000000-0005-0000-0000-000044380000}"/>
    <cellStyle name="Normal 11 3 3 4 2 4 2" xfId="14605" xr:uid="{00000000-0005-0000-0000-000045380000}"/>
    <cellStyle name="Normal 11 3 3 4 2 5" xfId="14606" xr:uid="{00000000-0005-0000-0000-000046380000}"/>
    <cellStyle name="Normal 11 3 3 4 2 5 2" xfId="14607" xr:uid="{00000000-0005-0000-0000-000047380000}"/>
    <cellStyle name="Normal 11 3 3 4 2 6" xfId="14608" xr:uid="{00000000-0005-0000-0000-000048380000}"/>
    <cellStyle name="Normal 11 3 3 4 3" xfId="14609" xr:uid="{00000000-0005-0000-0000-000049380000}"/>
    <cellStyle name="Normal 11 3 3 4 3 2" xfId="14610" xr:uid="{00000000-0005-0000-0000-00004A380000}"/>
    <cellStyle name="Normal 11 3 3 4 3 2 2" xfId="14611" xr:uid="{00000000-0005-0000-0000-00004B380000}"/>
    <cellStyle name="Normal 11 3 3 4 3 3" xfId="14612" xr:uid="{00000000-0005-0000-0000-00004C380000}"/>
    <cellStyle name="Normal 11 3 3 4 4" xfId="14613" xr:uid="{00000000-0005-0000-0000-00004D380000}"/>
    <cellStyle name="Normal 11 3 3 4 4 2" xfId="14614" xr:uid="{00000000-0005-0000-0000-00004E380000}"/>
    <cellStyle name="Normal 11 3 3 4 4 2 2" xfId="14615" xr:uid="{00000000-0005-0000-0000-00004F380000}"/>
    <cellStyle name="Normal 11 3 3 4 4 3" xfId="14616" xr:uid="{00000000-0005-0000-0000-000050380000}"/>
    <cellStyle name="Normal 11 3 3 4 5" xfId="14617" xr:uid="{00000000-0005-0000-0000-000051380000}"/>
    <cellStyle name="Normal 11 3 3 4 5 2" xfId="14618" xr:uid="{00000000-0005-0000-0000-000052380000}"/>
    <cellStyle name="Normal 11 3 3 4 6" xfId="14619" xr:uid="{00000000-0005-0000-0000-000053380000}"/>
    <cellStyle name="Normal 11 3 3 4 6 2" xfId="14620" xr:uid="{00000000-0005-0000-0000-000054380000}"/>
    <cellStyle name="Normal 11 3 3 4 7" xfId="14621" xr:uid="{00000000-0005-0000-0000-000055380000}"/>
    <cellStyle name="Normal 11 3 3 5" xfId="14622" xr:uid="{00000000-0005-0000-0000-000056380000}"/>
    <cellStyle name="Normal 11 3 3 5 2" xfId="14623" xr:uid="{00000000-0005-0000-0000-000057380000}"/>
    <cellStyle name="Normal 11 3 3 5 2 2" xfId="14624" xr:uid="{00000000-0005-0000-0000-000058380000}"/>
    <cellStyle name="Normal 11 3 3 5 2 2 2" xfId="14625" xr:uid="{00000000-0005-0000-0000-000059380000}"/>
    <cellStyle name="Normal 11 3 3 5 2 3" xfId="14626" xr:uid="{00000000-0005-0000-0000-00005A380000}"/>
    <cellStyle name="Normal 11 3 3 5 3" xfId="14627" xr:uid="{00000000-0005-0000-0000-00005B380000}"/>
    <cellStyle name="Normal 11 3 3 5 3 2" xfId="14628" xr:uid="{00000000-0005-0000-0000-00005C380000}"/>
    <cellStyle name="Normal 11 3 3 5 3 2 2" xfId="14629" xr:uid="{00000000-0005-0000-0000-00005D380000}"/>
    <cellStyle name="Normal 11 3 3 5 3 3" xfId="14630" xr:uid="{00000000-0005-0000-0000-00005E380000}"/>
    <cellStyle name="Normal 11 3 3 5 4" xfId="14631" xr:uid="{00000000-0005-0000-0000-00005F380000}"/>
    <cellStyle name="Normal 11 3 3 5 4 2" xfId="14632" xr:uid="{00000000-0005-0000-0000-000060380000}"/>
    <cellStyle name="Normal 11 3 3 5 5" xfId="14633" xr:uid="{00000000-0005-0000-0000-000061380000}"/>
    <cellStyle name="Normal 11 3 3 5 5 2" xfId="14634" xr:uid="{00000000-0005-0000-0000-000062380000}"/>
    <cellStyle name="Normal 11 3 3 5 6" xfId="14635" xr:uid="{00000000-0005-0000-0000-000063380000}"/>
    <cellStyle name="Normal 11 3 3 6" xfId="14636" xr:uid="{00000000-0005-0000-0000-000064380000}"/>
    <cellStyle name="Normal 11 3 3 6 2" xfId="14637" xr:uid="{00000000-0005-0000-0000-000065380000}"/>
    <cellStyle name="Normal 11 3 3 6 2 2" xfId="14638" xr:uid="{00000000-0005-0000-0000-000066380000}"/>
    <cellStyle name="Normal 11 3 3 6 3" xfId="14639" xr:uid="{00000000-0005-0000-0000-000067380000}"/>
    <cellStyle name="Normal 11 3 3 7" xfId="14640" xr:uid="{00000000-0005-0000-0000-000068380000}"/>
    <cellStyle name="Normal 11 3 3 7 2" xfId="14641" xr:uid="{00000000-0005-0000-0000-000069380000}"/>
    <cellStyle name="Normal 11 3 3 7 2 2" xfId="14642" xr:uid="{00000000-0005-0000-0000-00006A380000}"/>
    <cellStyle name="Normal 11 3 3 7 3" xfId="14643" xr:uid="{00000000-0005-0000-0000-00006B380000}"/>
    <cellStyle name="Normal 11 3 3 8" xfId="14644" xr:uid="{00000000-0005-0000-0000-00006C380000}"/>
    <cellStyle name="Normal 11 3 3 8 2" xfId="14645" xr:uid="{00000000-0005-0000-0000-00006D380000}"/>
    <cellStyle name="Normal 11 3 3 9" xfId="14646" xr:uid="{00000000-0005-0000-0000-00006E380000}"/>
    <cellStyle name="Normal 11 3 3 9 2" xfId="14647" xr:uid="{00000000-0005-0000-0000-00006F380000}"/>
    <cellStyle name="Normal 11 3 4" xfId="14648" xr:uid="{00000000-0005-0000-0000-000070380000}"/>
    <cellStyle name="Normal 11 3 4 2" xfId="14649" xr:uid="{00000000-0005-0000-0000-000071380000}"/>
    <cellStyle name="Normal 11 3 4 2 2" xfId="14650" xr:uid="{00000000-0005-0000-0000-000072380000}"/>
    <cellStyle name="Normal 11 3 4 2 2 2" xfId="14651" xr:uid="{00000000-0005-0000-0000-000073380000}"/>
    <cellStyle name="Normal 11 3 4 2 2 2 2" xfId="14652" xr:uid="{00000000-0005-0000-0000-000074380000}"/>
    <cellStyle name="Normal 11 3 4 2 2 2 2 2" xfId="14653" xr:uid="{00000000-0005-0000-0000-000075380000}"/>
    <cellStyle name="Normal 11 3 4 2 2 2 3" xfId="14654" xr:uid="{00000000-0005-0000-0000-000076380000}"/>
    <cellStyle name="Normal 11 3 4 2 2 3" xfId="14655" xr:uid="{00000000-0005-0000-0000-000077380000}"/>
    <cellStyle name="Normal 11 3 4 2 2 3 2" xfId="14656" xr:uid="{00000000-0005-0000-0000-000078380000}"/>
    <cellStyle name="Normal 11 3 4 2 2 3 2 2" xfId="14657" xr:uid="{00000000-0005-0000-0000-000079380000}"/>
    <cellStyle name="Normal 11 3 4 2 2 3 3" xfId="14658" xr:uid="{00000000-0005-0000-0000-00007A380000}"/>
    <cellStyle name="Normal 11 3 4 2 2 4" xfId="14659" xr:uid="{00000000-0005-0000-0000-00007B380000}"/>
    <cellStyle name="Normal 11 3 4 2 2 4 2" xfId="14660" xr:uid="{00000000-0005-0000-0000-00007C380000}"/>
    <cellStyle name="Normal 11 3 4 2 2 5" xfId="14661" xr:uid="{00000000-0005-0000-0000-00007D380000}"/>
    <cellStyle name="Normal 11 3 4 2 2 5 2" xfId="14662" xr:uid="{00000000-0005-0000-0000-00007E380000}"/>
    <cellStyle name="Normal 11 3 4 2 2 6" xfId="14663" xr:uid="{00000000-0005-0000-0000-00007F380000}"/>
    <cellStyle name="Normal 11 3 4 2 3" xfId="14664" xr:uid="{00000000-0005-0000-0000-000080380000}"/>
    <cellStyle name="Normal 11 3 4 2 3 2" xfId="14665" xr:uid="{00000000-0005-0000-0000-000081380000}"/>
    <cellStyle name="Normal 11 3 4 2 3 2 2" xfId="14666" xr:uid="{00000000-0005-0000-0000-000082380000}"/>
    <cellStyle name="Normal 11 3 4 2 3 3" xfId="14667" xr:uid="{00000000-0005-0000-0000-000083380000}"/>
    <cellStyle name="Normal 11 3 4 2 4" xfId="14668" xr:uid="{00000000-0005-0000-0000-000084380000}"/>
    <cellStyle name="Normal 11 3 4 2 4 2" xfId="14669" xr:uid="{00000000-0005-0000-0000-000085380000}"/>
    <cellStyle name="Normal 11 3 4 2 4 2 2" xfId="14670" xr:uid="{00000000-0005-0000-0000-000086380000}"/>
    <cellStyle name="Normal 11 3 4 2 4 3" xfId="14671" xr:uid="{00000000-0005-0000-0000-000087380000}"/>
    <cellStyle name="Normal 11 3 4 2 5" xfId="14672" xr:uid="{00000000-0005-0000-0000-000088380000}"/>
    <cellStyle name="Normal 11 3 4 2 5 2" xfId="14673" xr:uid="{00000000-0005-0000-0000-000089380000}"/>
    <cellStyle name="Normal 11 3 4 2 6" xfId="14674" xr:uid="{00000000-0005-0000-0000-00008A380000}"/>
    <cellStyle name="Normal 11 3 4 2 6 2" xfId="14675" xr:uid="{00000000-0005-0000-0000-00008B380000}"/>
    <cellStyle name="Normal 11 3 4 2 7" xfId="14676" xr:uid="{00000000-0005-0000-0000-00008C380000}"/>
    <cellStyle name="Normal 11 3 4 3" xfId="14677" xr:uid="{00000000-0005-0000-0000-00008D380000}"/>
    <cellStyle name="Normal 11 3 4 3 2" xfId="14678" xr:uid="{00000000-0005-0000-0000-00008E380000}"/>
    <cellStyle name="Normal 11 3 4 3 2 2" xfId="14679" xr:uid="{00000000-0005-0000-0000-00008F380000}"/>
    <cellStyle name="Normal 11 3 4 3 2 2 2" xfId="14680" xr:uid="{00000000-0005-0000-0000-000090380000}"/>
    <cellStyle name="Normal 11 3 4 3 2 3" xfId="14681" xr:uid="{00000000-0005-0000-0000-000091380000}"/>
    <cellStyle name="Normal 11 3 4 3 3" xfId="14682" xr:uid="{00000000-0005-0000-0000-000092380000}"/>
    <cellStyle name="Normal 11 3 4 3 3 2" xfId="14683" xr:uid="{00000000-0005-0000-0000-000093380000}"/>
    <cellStyle name="Normal 11 3 4 3 3 2 2" xfId="14684" xr:uid="{00000000-0005-0000-0000-000094380000}"/>
    <cellStyle name="Normal 11 3 4 3 3 3" xfId="14685" xr:uid="{00000000-0005-0000-0000-000095380000}"/>
    <cellStyle name="Normal 11 3 4 3 4" xfId="14686" xr:uid="{00000000-0005-0000-0000-000096380000}"/>
    <cellStyle name="Normal 11 3 4 3 4 2" xfId="14687" xr:uid="{00000000-0005-0000-0000-000097380000}"/>
    <cellStyle name="Normal 11 3 4 3 5" xfId="14688" xr:uid="{00000000-0005-0000-0000-000098380000}"/>
    <cellStyle name="Normal 11 3 4 3 5 2" xfId="14689" xr:uid="{00000000-0005-0000-0000-000099380000}"/>
    <cellStyle name="Normal 11 3 4 3 6" xfId="14690" xr:uid="{00000000-0005-0000-0000-00009A380000}"/>
    <cellStyle name="Normal 11 3 4 4" xfId="14691" xr:uid="{00000000-0005-0000-0000-00009B380000}"/>
    <cellStyle name="Normal 11 3 4 4 2" xfId="14692" xr:uid="{00000000-0005-0000-0000-00009C380000}"/>
    <cellStyle name="Normal 11 3 4 4 2 2" xfId="14693" xr:uid="{00000000-0005-0000-0000-00009D380000}"/>
    <cellStyle name="Normal 11 3 4 4 3" xfId="14694" xr:uid="{00000000-0005-0000-0000-00009E380000}"/>
    <cellStyle name="Normal 11 3 4 5" xfId="14695" xr:uid="{00000000-0005-0000-0000-00009F380000}"/>
    <cellStyle name="Normal 11 3 4 5 2" xfId="14696" xr:uid="{00000000-0005-0000-0000-0000A0380000}"/>
    <cellStyle name="Normal 11 3 4 5 2 2" xfId="14697" xr:uid="{00000000-0005-0000-0000-0000A1380000}"/>
    <cellStyle name="Normal 11 3 4 5 3" xfId="14698" xr:uid="{00000000-0005-0000-0000-0000A2380000}"/>
    <cellStyle name="Normal 11 3 4 6" xfId="14699" xr:uid="{00000000-0005-0000-0000-0000A3380000}"/>
    <cellStyle name="Normal 11 3 4 6 2" xfId="14700" xr:uid="{00000000-0005-0000-0000-0000A4380000}"/>
    <cellStyle name="Normal 11 3 4 7" xfId="14701" xr:uid="{00000000-0005-0000-0000-0000A5380000}"/>
    <cellStyle name="Normal 11 3 4 7 2" xfId="14702" xr:uid="{00000000-0005-0000-0000-0000A6380000}"/>
    <cellStyle name="Normal 11 3 4 8" xfId="14703" xr:uid="{00000000-0005-0000-0000-0000A7380000}"/>
    <cellStyle name="Normal 11 3 5" xfId="14704" xr:uid="{00000000-0005-0000-0000-0000A8380000}"/>
    <cellStyle name="Normal 11 3 5 2" xfId="14705" xr:uid="{00000000-0005-0000-0000-0000A9380000}"/>
    <cellStyle name="Normal 11 3 5 2 2" xfId="14706" xr:uid="{00000000-0005-0000-0000-0000AA380000}"/>
    <cellStyle name="Normal 11 3 5 2 2 2" xfId="14707" xr:uid="{00000000-0005-0000-0000-0000AB380000}"/>
    <cellStyle name="Normal 11 3 5 2 2 2 2" xfId="14708" xr:uid="{00000000-0005-0000-0000-0000AC380000}"/>
    <cellStyle name="Normal 11 3 5 2 2 3" xfId="14709" xr:uid="{00000000-0005-0000-0000-0000AD380000}"/>
    <cellStyle name="Normal 11 3 5 2 3" xfId="14710" xr:uid="{00000000-0005-0000-0000-0000AE380000}"/>
    <cellStyle name="Normal 11 3 5 2 3 2" xfId="14711" xr:uid="{00000000-0005-0000-0000-0000AF380000}"/>
    <cellStyle name="Normal 11 3 5 2 3 2 2" xfId="14712" xr:uid="{00000000-0005-0000-0000-0000B0380000}"/>
    <cellStyle name="Normal 11 3 5 2 3 3" xfId="14713" xr:uid="{00000000-0005-0000-0000-0000B1380000}"/>
    <cellStyle name="Normal 11 3 5 2 4" xfId="14714" xr:uid="{00000000-0005-0000-0000-0000B2380000}"/>
    <cellStyle name="Normal 11 3 5 2 4 2" xfId="14715" xr:uid="{00000000-0005-0000-0000-0000B3380000}"/>
    <cellStyle name="Normal 11 3 5 2 5" xfId="14716" xr:uid="{00000000-0005-0000-0000-0000B4380000}"/>
    <cellStyle name="Normal 11 3 5 2 5 2" xfId="14717" xr:uid="{00000000-0005-0000-0000-0000B5380000}"/>
    <cellStyle name="Normal 11 3 5 2 6" xfId="14718" xr:uid="{00000000-0005-0000-0000-0000B6380000}"/>
    <cellStyle name="Normal 11 3 5 3" xfId="14719" xr:uid="{00000000-0005-0000-0000-0000B7380000}"/>
    <cellStyle name="Normal 11 3 5 3 2" xfId="14720" xr:uid="{00000000-0005-0000-0000-0000B8380000}"/>
    <cellStyle name="Normal 11 3 5 3 2 2" xfId="14721" xr:uid="{00000000-0005-0000-0000-0000B9380000}"/>
    <cellStyle name="Normal 11 3 5 3 3" xfId="14722" xr:uid="{00000000-0005-0000-0000-0000BA380000}"/>
    <cellStyle name="Normal 11 3 5 4" xfId="14723" xr:uid="{00000000-0005-0000-0000-0000BB380000}"/>
    <cellStyle name="Normal 11 3 5 4 2" xfId="14724" xr:uid="{00000000-0005-0000-0000-0000BC380000}"/>
    <cellStyle name="Normal 11 3 5 4 2 2" xfId="14725" xr:uid="{00000000-0005-0000-0000-0000BD380000}"/>
    <cellStyle name="Normal 11 3 5 4 3" xfId="14726" xr:uid="{00000000-0005-0000-0000-0000BE380000}"/>
    <cellStyle name="Normal 11 3 5 5" xfId="14727" xr:uid="{00000000-0005-0000-0000-0000BF380000}"/>
    <cellStyle name="Normal 11 3 5 5 2" xfId="14728" xr:uid="{00000000-0005-0000-0000-0000C0380000}"/>
    <cellStyle name="Normal 11 3 5 6" xfId="14729" xr:uid="{00000000-0005-0000-0000-0000C1380000}"/>
    <cellStyle name="Normal 11 3 5 6 2" xfId="14730" xr:uid="{00000000-0005-0000-0000-0000C2380000}"/>
    <cellStyle name="Normal 11 3 5 7" xfId="14731" xr:uid="{00000000-0005-0000-0000-0000C3380000}"/>
    <cellStyle name="Normal 11 3 6" xfId="14732" xr:uid="{00000000-0005-0000-0000-0000C4380000}"/>
    <cellStyle name="Normal 11 3 6 2" xfId="14733" xr:uid="{00000000-0005-0000-0000-0000C5380000}"/>
    <cellStyle name="Normal 11 3 6 2 2" xfId="14734" xr:uid="{00000000-0005-0000-0000-0000C6380000}"/>
    <cellStyle name="Normal 11 3 6 2 2 2" xfId="14735" xr:uid="{00000000-0005-0000-0000-0000C7380000}"/>
    <cellStyle name="Normal 11 3 6 2 2 2 2" xfId="14736" xr:uid="{00000000-0005-0000-0000-0000C8380000}"/>
    <cellStyle name="Normal 11 3 6 2 2 3" xfId="14737" xr:uid="{00000000-0005-0000-0000-0000C9380000}"/>
    <cellStyle name="Normal 11 3 6 2 3" xfId="14738" xr:uid="{00000000-0005-0000-0000-0000CA380000}"/>
    <cellStyle name="Normal 11 3 6 2 3 2" xfId="14739" xr:uid="{00000000-0005-0000-0000-0000CB380000}"/>
    <cellStyle name="Normal 11 3 6 2 3 2 2" xfId="14740" xr:uid="{00000000-0005-0000-0000-0000CC380000}"/>
    <cellStyle name="Normal 11 3 6 2 3 3" xfId="14741" xr:uid="{00000000-0005-0000-0000-0000CD380000}"/>
    <cellStyle name="Normal 11 3 6 2 4" xfId="14742" xr:uid="{00000000-0005-0000-0000-0000CE380000}"/>
    <cellStyle name="Normal 11 3 6 2 4 2" xfId="14743" xr:uid="{00000000-0005-0000-0000-0000CF380000}"/>
    <cellStyle name="Normal 11 3 6 2 5" xfId="14744" xr:uid="{00000000-0005-0000-0000-0000D0380000}"/>
    <cellStyle name="Normal 11 3 6 2 5 2" xfId="14745" xr:uid="{00000000-0005-0000-0000-0000D1380000}"/>
    <cellStyle name="Normal 11 3 6 2 6" xfId="14746" xr:uid="{00000000-0005-0000-0000-0000D2380000}"/>
    <cellStyle name="Normal 11 3 6 3" xfId="14747" xr:uid="{00000000-0005-0000-0000-0000D3380000}"/>
    <cellStyle name="Normal 11 3 6 3 2" xfId="14748" xr:uid="{00000000-0005-0000-0000-0000D4380000}"/>
    <cellStyle name="Normal 11 3 6 3 2 2" xfId="14749" xr:uid="{00000000-0005-0000-0000-0000D5380000}"/>
    <cellStyle name="Normal 11 3 6 3 3" xfId="14750" xr:uid="{00000000-0005-0000-0000-0000D6380000}"/>
    <cellStyle name="Normal 11 3 6 4" xfId="14751" xr:uid="{00000000-0005-0000-0000-0000D7380000}"/>
    <cellStyle name="Normal 11 3 6 4 2" xfId="14752" xr:uid="{00000000-0005-0000-0000-0000D8380000}"/>
    <cellStyle name="Normal 11 3 6 4 2 2" xfId="14753" xr:uid="{00000000-0005-0000-0000-0000D9380000}"/>
    <cellStyle name="Normal 11 3 6 4 3" xfId="14754" xr:uid="{00000000-0005-0000-0000-0000DA380000}"/>
    <cellStyle name="Normal 11 3 6 5" xfId="14755" xr:uid="{00000000-0005-0000-0000-0000DB380000}"/>
    <cellStyle name="Normal 11 3 6 5 2" xfId="14756" xr:uid="{00000000-0005-0000-0000-0000DC380000}"/>
    <cellStyle name="Normal 11 3 6 6" xfId="14757" xr:uid="{00000000-0005-0000-0000-0000DD380000}"/>
    <cellStyle name="Normal 11 3 6 6 2" xfId="14758" xr:uid="{00000000-0005-0000-0000-0000DE380000}"/>
    <cellStyle name="Normal 11 3 6 7" xfId="14759" xr:uid="{00000000-0005-0000-0000-0000DF380000}"/>
    <cellStyle name="Normal 11 3 7" xfId="14760" xr:uid="{00000000-0005-0000-0000-0000E0380000}"/>
    <cellStyle name="Normal 11 3 7 2" xfId="14761" xr:uid="{00000000-0005-0000-0000-0000E1380000}"/>
    <cellStyle name="Normal 11 3 7 2 2" xfId="14762" xr:uid="{00000000-0005-0000-0000-0000E2380000}"/>
    <cellStyle name="Normal 11 3 7 2 2 2" xfId="14763" xr:uid="{00000000-0005-0000-0000-0000E3380000}"/>
    <cellStyle name="Normal 11 3 7 2 3" xfId="14764" xr:uid="{00000000-0005-0000-0000-0000E4380000}"/>
    <cellStyle name="Normal 11 3 7 3" xfId="14765" xr:uid="{00000000-0005-0000-0000-0000E5380000}"/>
    <cellStyle name="Normal 11 3 7 3 2" xfId="14766" xr:uid="{00000000-0005-0000-0000-0000E6380000}"/>
    <cellStyle name="Normal 11 3 7 3 2 2" xfId="14767" xr:uid="{00000000-0005-0000-0000-0000E7380000}"/>
    <cellStyle name="Normal 11 3 7 3 3" xfId="14768" xr:uid="{00000000-0005-0000-0000-0000E8380000}"/>
    <cellStyle name="Normal 11 3 7 4" xfId="14769" xr:uid="{00000000-0005-0000-0000-0000E9380000}"/>
    <cellStyle name="Normal 11 3 7 4 2" xfId="14770" xr:uid="{00000000-0005-0000-0000-0000EA380000}"/>
    <cellStyle name="Normal 11 3 7 5" xfId="14771" xr:uid="{00000000-0005-0000-0000-0000EB380000}"/>
    <cellStyle name="Normal 11 3 7 5 2" xfId="14772" xr:uid="{00000000-0005-0000-0000-0000EC380000}"/>
    <cellStyle name="Normal 11 3 7 6" xfId="14773" xr:uid="{00000000-0005-0000-0000-0000ED380000}"/>
    <cellStyle name="Normal 11 3 8" xfId="14774" xr:uid="{00000000-0005-0000-0000-0000EE380000}"/>
    <cellStyle name="Normal 11 3 8 2" xfId="14775" xr:uid="{00000000-0005-0000-0000-0000EF380000}"/>
    <cellStyle name="Normal 11 3 8 2 2" xfId="14776" xr:uid="{00000000-0005-0000-0000-0000F0380000}"/>
    <cellStyle name="Normal 11 3 8 3" xfId="14777" xr:uid="{00000000-0005-0000-0000-0000F1380000}"/>
    <cellStyle name="Normal 11 3 9" xfId="14778" xr:uid="{00000000-0005-0000-0000-0000F2380000}"/>
    <cellStyle name="Normal 11 3 9 2" xfId="14779" xr:uid="{00000000-0005-0000-0000-0000F3380000}"/>
    <cellStyle name="Normal 11 3 9 2 2" xfId="14780" xr:uid="{00000000-0005-0000-0000-0000F4380000}"/>
    <cellStyle name="Normal 11 3 9 3" xfId="14781" xr:uid="{00000000-0005-0000-0000-0000F5380000}"/>
    <cellStyle name="Normal 11 4" xfId="14782" xr:uid="{00000000-0005-0000-0000-0000F6380000}"/>
    <cellStyle name="Normal 11 4 10" xfId="14783" xr:uid="{00000000-0005-0000-0000-0000F7380000}"/>
    <cellStyle name="Normal 11 4 10 2" xfId="14784" xr:uid="{00000000-0005-0000-0000-0000F8380000}"/>
    <cellStyle name="Normal 11 4 11" xfId="14785" xr:uid="{00000000-0005-0000-0000-0000F9380000}"/>
    <cellStyle name="Normal 11 4 2" xfId="14786" xr:uid="{00000000-0005-0000-0000-0000FA380000}"/>
    <cellStyle name="Normal 11 4 2 10" xfId="14787" xr:uid="{00000000-0005-0000-0000-0000FB380000}"/>
    <cellStyle name="Normal 11 4 2 2" xfId="14788" xr:uid="{00000000-0005-0000-0000-0000FC380000}"/>
    <cellStyle name="Normal 11 4 2 2 2" xfId="14789" xr:uid="{00000000-0005-0000-0000-0000FD380000}"/>
    <cellStyle name="Normal 11 4 2 2 2 2" xfId="14790" xr:uid="{00000000-0005-0000-0000-0000FE380000}"/>
    <cellStyle name="Normal 11 4 2 2 2 2 2" xfId="14791" xr:uid="{00000000-0005-0000-0000-0000FF380000}"/>
    <cellStyle name="Normal 11 4 2 2 2 2 2 2" xfId="14792" xr:uid="{00000000-0005-0000-0000-000000390000}"/>
    <cellStyle name="Normal 11 4 2 2 2 2 2 2 2" xfId="14793" xr:uid="{00000000-0005-0000-0000-000001390000}"/>
    <cellStyle name="Normal 11 4 2 2 2 2 2 3" xfId="14794" xr:uid="{00000000-0005-0000-0000-000002390000}"/>
    <cellStyle name="Normal 11 4 2 2 2 2 3" xfId="14795" xr:uid="{00000000-0005-0000-0000-000003390000}"/>
    <cellStyle name="Normal 11 4 2 2 2 2 3 2" xfId="14796" xr:uid="{00000000-0005-0000-0000-000004390000}"/>
    <cellStyle name="Normal 11 4 2 2 2 2 3 2 2" xfId="14797" xr:uid="{00000000-0005-0000-0000-000005390000}"/>
    <cellStyle name="Normal 11 4 2 2 2 2 3 3" xfId="14798" xr:uid="{00000000-0005-0000-0000-000006390000}"/>
    <cellStyle name="Normal 11 4 2 2 2 2 4" xfId="14799" xr:uid="{00000000-0005-0000-0000-000007390000}"/>
    <cellStyle name="Normal 11 4 2 2 2 2 4 2" xfId="14800" xr:uid="{00000000-0005-0000-0000-000008390000}"/>
    <cellStyle name="Normal 11 4 2 2 2 2 5" xfId="14801" xr:uid="{00000000-0005-0000-0000-000009390000}"/>
    <cellStyle name="Normal 11 4 2 2 2 2 5 2" xfId="14802" xr:uid="{00000000-0005-0000-0000-00000A390000}"/>
    <cellStyle name="Normal 11 4 2 2 2 2 6" xfId="14803" xr:uid="{00000000-0005-0000-0000-00000B390000}"/>
    <cellStyle name="Normal 11 4 2 2 2 3" xfId="14804" xr:uid="{00000000-0005-0000-0000-00000C390000}"/>
    <cellStyle name="Normal 11 4 2 2 2 3 2" xfId="14805" xr:uid="{00000000-0005-0000-0000-00000D390000}"/>
    <cellStyle name="Normal 11 4 2 2 2 3 2 2" xfId="14806" xr:uid="{00000000-0005-0000-0000-00000E390000}"/>
    <cellStyle name="Normal 11 4 2 2 2 3 3" xfId="14807" xr:uid="{00000000-0005-0000-0000-00000F390000}"/>
    <cellStyle name="Normal 11 4 2 2 2 4" xfId="14808" xr:uid="{00000000-0005-0000-0000-000010390000}"/>
    <cellStyle name="Normal 11 4 2 2 2 4 2" xfId="14809" xr:uid="{00000000-0005-0000-0000-000011390000}"/>
    <cellStyle name="Normal 11 4 2 2 2 4 2 2" xfId="14810" xr:uid="{00000000-0005-0000-0000-000012390000}"/>
    <cellStyle name="Normal 11 4 2 2 2 4 3" xfId="14811" xr:uid="{00000000-0005-0000-0000-000013390000}"/>
    <cellStyle name="Normal 11 4 2 2 2 5" xfId="14812" xr:uid="{00000000-0005-0000-0000-000014390000}"/>
    <cellStyle name="Normal 11 4 2 2 2 5 2" xfId="14813" xr:uid="{00000000-0005-0000-0000-000015390000}"/>
    <cellStyle name="Normal 11 4 2 2 2 6" xfId="14814" xr:uid="{00000000-0005-0000-0000-000016390000}"/>
    <cellStyle name="Normal 11 4 2 2 2 6 2" xfId="14815" xr:uid="{00000000-0005-0000-0000-000017390000}"/>
    <cellStyle name="Normal 11 4 2 2 2 7" xfId="14816" xr:uid="{00000000-0005-0000-0000-000018390000}"/>
    <cellStyle name="Normal 11 4 2 2 3" xfId="14817" xr:uid="{00000000-0005-0000-0000-000019390000}"/>
    <cellStyle name="Normal 11 4 2 2 3 2" xfId="14818" xr:uid="{00000000-0005-0000-0000-00001A390000}"/>
    <cellStyle name="Normal 11 4 2 2 3 2 2" xfId="14819" xr:uid="{00000000-0005-0000-0000-00001B390000}"/>
    <cellStyle name="Normal 11 4 2 2 3 2 2 2" xfId="14820" xr:uid="{00000000-0005-0000-0000-00001C390000}"/>
    <cellStyle name="Normal 11 4 2 2 3 2 3" xfId="14821" xr:uid="{00000000-0005-0000-0000-00001D390000}"/>
    <cellStyle name="Normal 11 4 2 2 3 3" xfId="14822" xr:uid="{00000000-0005-0000-0000-00001E390000}"/>
    <cellStyle name="Normal 11 4 2 2 3 3 2" xfId="14823" xr:uid="{00000000-0005-0000-0000-00001F390000}"/>
    <cellStyle name="Normal 11 4 2 2 3 3 2 2" xfId="14824" xr:uid="{00000000-0005-0000-0000-000020390000}"/>
    <cellStyle name="Normal 11 4 2 2 3 3 3" xfId="14825" xr:uid="{00000000-0005-0000-0000-000021390000}"/>
    <cellStyle name="Normal 11 4 2 2 3 4" xfId="14826" xr:uid="{00000000-0005-0000-0000-000022390000}"/>
    <cellStyle name="Normal 11 4 2 2 3 4 2" xfId="14827" xr:uid="{00000000-0005-0000-0000-000023390000}"/>
    <cellStyle name="Normal 11 4 2 2 3 5" xfId="14828" xr:uid="{00000000-0005-0000-0000-000024390000}"/>
    <cellStyle name="Normal 11 4 2 2 3 5 2" xfId="14829" xr:uid="{00000000-0005-0000-0000-000025390000}"/>
    <cellStyle name="Normal 11 4 2 2 3 6" xfId="14830" xr:uid="{00000000-0005-0000-0000-000026390000}"/>
    <cellStyle name="Normal 11 4 2 2 4" xfId="14831" xr:uid="{00000000-0005-0000-0000-000027390000}"/>
    <cellStyle name="Normal 11 4 2 2 4 2" xfId="14832" xr:uid="{00000000-0005-0000-0000-000028390000}"/>
    <cellStyle name="Normal 11 4 2 2 4 2 2" xfId="14833" xr:uid="{00000000-0005-0000-0000-000029390000}"/>
    <cellStyle name="Normal 11 4 2 2 4 3" xfId="14834" xr:uid="{00000000-0005-0000-0000-00002A390000}"/>
    <cellStyle name="Normal 11 4 2 2 5" xfId="14835" xr:uid="{00000000-0005-0000-0000-00002B390000}"/>
    <cellStyle name="Normal 11 4 2 2 5 2" xfId="14836" xr:uid="{00000000-0005-0000-0000-00002C390000}"/>
    <cellStyle name="Normal 11 4 2 2 5 2 2" xfId="14837" xr:uid="{00000000-0005-0000-0000-00002D390000}"/>
    <cellStyle name="Normal 11 4 2 2 5 3" xfId="14838" xr:uid="{00000000-0005-0000-0000-00002E390000}"/>
    <cellStyle name="Normal 11 4 2 2 6" xfId="14839" xr:uid="{00000000-0005-0000-0000-00002F390000}"/>
    <cellStyle name="Normal 11 4 2 2 6 2" xfId="14840" xr:uid="{00000000-0005-0000-0000-000030390000}"/>
    <cellStyle name="Normal 11 4 2 2 7" xfId="14841" xr:uid="{00000000-0005-0000-0000-000031390000}"/>
    <cellStyle name="Normal 11 4 2 2 7 2" xfId="14842" xr:uid="{00000000-0005-0000-0000-000032390000}"/>
    <cellStyle name="Normal 11 4 2 2 8" xfId="14843" xr:uid="{00000000-0005-0000-0000-000033390000}"/>
    <cellStyle name="Normal 11 4 2 3" xfId="14844" xr:uid="{00000000-0005-0000-0000-000034390000}"/>
    <cellStyle name="Normal 11 4 2 3 2" xfId="14845" xr:uid="{00000000-0005-0000-0000-000035390000}"/>
    <cellStyle name="Normal 11 4 2 3 2 2" xfId="14846" xr:uid="{00000000-0005-0000-0000-000036390000}"/>
    <cellStyle name="Normal 11 4 2 3 2 2 2" xfId="14847" xr:uid="{00000000-0005-0000-0000-000037390000}"/>
    <cellStyle name="Normal 11 4 2 3 2 2 2 2" xfId="14848" xr:uid="{00000000-0005-0000-0000-000038390000}"/>
    <cellStyle name="Normal 11 4 2 3 2 2 3" xfId="14849" xr:uid="{00000000-0005-0000-0000-000039390000}"/>
    <cellStyle name="Normal 11 4 2 3 2 3" xfId="14850" xr:uid="{00000000-0005-0000-0000-00003A390000}"/>
    <cellStyle name="Normal 11 4 2 3 2 3 2" xfId="14851" xr:uid="{00000000-0005-0000-0000-00003B390000}"/>
    <cellStyle name="Normal 11 4 2 3 2 3 2 2" xfId="14852" xr:uid="{00000000-0005-0000-0000-00003C390000}"/>
    <cellStyle name="Normal 11 4 2 3 2 3 3" xfId="14853" xr:uid="{00000000-0005-0000-0000-00003D390000}"/>
    <cellStyle name="Normal 11 4 2 3 2 4" xfId="14854" xr:uid="{00000000-0005-0000-0000-00003E390000}"/>
    <cellStyle name="Normal 11 4 2 3 2 4 2" xfId="14855" xr:uid="{00000000-0005-0000-0000-00003F390000}"/>
    <cellStyle name="Normal 11 4 2 3 2 5" xfId="14856" xr:uid="{00000000-0005-0000-0000-000040390000}"/>
    <cellStyle name="Normal 11 4 2 3 2 5 2" xfId="14857" xr:uid="{00000000-0005-0000-0000-000041390000}"/>
    <cellStyle name="Normal 11 4 2 3 2 6" xfId="14858" xr:uid="{00000000-0005-0000-0000-000042390000}"/>
    <cellStyle name="Normal 11 4 2 3 3" xfId="14859" xr:uid="{00000000-0005-0000-0000-000043390000}"/>
    <cellStyle name="Normal 11 4 2 3 3 2" xfId="14860" xr:uid="{00000000-0005-0000-0000-000044390000}"/>
    <cellStyle name="Normal 11 4 2 3 3 2 2" xfId="14861" xr:uid="{00000000-0005-0000-0000-000045390000}"/>
    <cellStyle name="Normal 11 4 2 3 3 3" xfId="14862" xr:uid="{00000000-0005-0000-0000-000046390000}"/>
    <cellStyle name="Normal 11 4 2 3 4" xfId="14863" xr:uid="{00000000-0005-0000-0000-000047390000}"/>
    <cellStyle name="Normal 11 4 2 3 4 2" xfId="14864" xr:uid="{00000000-0005-0000-0000-000048390000}"/>
    <cellStyle name="Normal 11 4 2 3 4 2 2" xfId="14865" xr:uid="{00000000-0005-0000-0000-000049390000}"/>
    <cellStyle name="Normal 11 4 2 3 4 3" xfId="14866" xr:uid="{00000000-0005-0000-0000-00004A390000}"/>
    <cellStyle name="Normal 11 4 2 3 5" xfId="14867" xr:uid="{00000000-0005-0000-0000-00004B390000}"/>
    <cellStyle name="Normal 11 4 2 3 5 2" xfId="14868" xr:uid="{00000000-0005-0000-0000-00004C390000}"/>
    <cellStyle name="Normal 11 4 2 3 6" xfId="14869" xr:uid="{00000000-0005-0000-0000-00004D390000}"/>
    <cellStyle name="Normal 11 4 2 3 6 2" xfId="14870" xr:uid="{00000000-0005-0000-0000-00004E390000}"/>
    <cellStyle name="Normal 11 4 2 3 7" xfId="14871" xr:uid="{00000000-0005-0000-0000-00004F390000}"/>
    <cellStyle name="Normal 11 4 2 4" xfId="14872" xr:uid="{00000000-0005-0000-0000-000050390000}"/>
    <cellStyle name="Normal 11 4 2 4 2" xfId="14873" xr:uid="{00000000-0005-0000-0000-000051390000}"/>
    <cellStyle name="Normal 11 4 2 4 2 2" xfId="14874" xr:uid="{00000000-0005-0000-0000-000052390000}"/>
    <cellStyle name="Normal 11 4 2 4 2 2 2" xfId="14875" xr:uid="{00000000-0005-0000-0000-000053390000}"/>
    <cellStyle name="Normal 11 4 2 4 2 2 2 2" xfId="14876" xr:uid="{00000000-0005-0000-0000-000054390000}"/>
    <cellStyle name="Normal 11 4 2 4 2 2 3" xfId="14877" xr:uid="{00000000-0005-0000-0000-000055390000}"/>
    <cellStyle name="Normal 11 4 2 4 2 3" xfId="14878" xr:uid="{00000000-0005-0000-0000-000056390000}"/>
    <cellStyle name="Normal 11 4 2 4 2 3 2" xfId="14879" xr:uid="{00000000-0005-0000-0000-000057390000}"/>
    <cellStyle name="Normal 11 4 2 4 2 3 2 2" xfId="14880" xr:uid="{00000000-0005-0000-0000-000058390000}"/>
    <cellStyle name="Normal 11 4 2 4 2 3 3" xfId="14881" xr:uid="{00000000-0005-0000-0000-000059390000}"/>
    <cellStyle name="Normal 11 4 2 4 2 4" xfId="14882" xr:uid="{00000000-0005-0000-0000-00005A390000}"/>
    <cellStyle name="Normal 11 4 2 4 2 4 2" xfId="14883" xr:uid="{00000000-0005-0000-0000-00005B390000}"/>
    <cellStyle name="Normal 11 4 2 4 2 5" xfId="14884" xr:uid="{00000000-0005-0000-0000-00005C390000}"/>
    <cellStyle name="Normal 11 4 2 4 2 5 2" xfId="14885" xr:uid="{00000000-0005-0000-0000-00005D390000}"/>
    <cellStyle name="Normal 11 4 2 4 2 6" xfId="14886" xr:uid="{00000000-0005-0000-0000-00005E390000}"/>
    <cellStyle name="Normal 11 4 2 4 3" xfId="14887" xr:uid="{00000000-0005-0000-0000-00005F390000}"/>
    <cellStyle name="Normal 11 4 2 4 3 2" xfId="14888" xr:uid="{00000000-0005-0000-0000-000060390000}"/>
    <cellStyle name="Normal 11 4 2 4 3 2 2" xfId="14889" xr:uid="{00000000-0005-0000-0000-000061390000}"/>
    <cellStyle name="Normal 11 4 2 4 3 3" xfId="14890" xr:uid="{00000000-0005-0000-0000-000062390000}"/>
    <cellStyle name="Normal 11 4 2 4 4" xfId="14891" xr:uid="{00000000-0005-0000-0000-000063390000}"/>
    <cellStyle name="Normal 11 4 2 4 4 2" xfId="14892" xr:uid="{00000000-0005-0000-0000-000064390000}"/>
    <cellStyle name="Normal 11 4 2 4 4 2 2" xfId="14893" xr:uid="{00000000-0005-0000-0000-000065390000}"/>
    <cellStyle name="Normal 11 4 2 4 4 3" xfId="14894" xr:uid="{00000000-0005-0000-0000-000066390000}"/>
    <cellStyle name="Normal 11 4 2 4 5" xfId="14895" xr:uid="{00000000-0005-0000-0000-000067390000}"/>
    <cellStyle name="Normal 11 4 2 4 5 2" xfId="14896" xr:uid="{00000000-0005-0000-0000-000068390000}"/>
    <cellStyle name="Normal 11 4 2 4 6" xfId="14897" xr:uid="{00000000-0005-0000-0000-000069390000}"/>
    <cellStyle name="Normal 11 4 2 4 6 2" xfId="14898" xr:uid="{00000000-0005-0000-0000-00006A390000}"/>
    <cellStyle name="Normal 11 4 2 4 7" xfId="14899" xr:uid="{00000000-0005-0000-0000-00006B390000}"/>
    <cellStyle name="Normal 11 4 2 5" xfId="14900" xr:uid="{00000000-0005-0000-0000-00006C390000}"/>
    <cellStyle name="Normal 11 4 2 5 2" xfId="14901" xr:uid="{00000000-0005-0000-0000-00006D390000}"/>
    <cellStyle name="Normal 11 4 2 5 2 2" xfId="14902" xr:uid="{00000000-0005-0000-0000-00006E390000}"/>
    <cellStyle name="Normal 11 4 2 5 2 2 2" xfId="14903" xr:uid="{00000000-0005-0000-0000-00006F390000}"/>
    <cellStyle name="Normal 11 4 2 5 2 3" xfId="14904" xr:uid="{00000000-0005-0000-0000-000070390000}"/>
    <cellStyle name="Normal 11 4 2 5 3" xfId="14905" xr:uid="{00000000-0005-0000-0000-000071390000}"/>
    <cellStyle name="Normal 11 4 2 5 3 2" xfId="14906" xr:uid="{00000000-0005-0000-0000-000072390000}"/>
    <cellStyle name="Normal 11 4 2 5 3 2 2" xfId="14907" xr:uid="{00000000-0005-0000-0000-000073390000}"/>
    <cellStyle name="Normal 11 4 2 5 3 3" xfId="14908" xr:uid="{00000000-0005-0000-0000-000074390000}"/>
    <cellStyle name="Normal 11 4 2 5 4" xfId="14909" xr:uid="{00000000-0005-0000-0000-000075390000}"/>
    <cellStyle name="Normal 11 4 2 5 4 2" xfId="14910" xr:uid="{00000000-0005-0000-0000-000076390000}"/>
    <cellStyle name="Normal 11 4 2 5 5" xfId="14911" xr:uid="{00000000-0005-0000-0000-000077390000}"/>
    <cellStyle name="Normal 11 4 2 5 5 2" xfId="14912" xr:uid="{00000000-0005-0000-0000-000078390000}"/>
    <cellStyle name="Normal 11 4 2 5 6" xfId="14913" xr:uid="{00000000-0005-0000-0000-000079390000}"/>
    <cellStyle name="Normal 11 4 2 6" xfId="14914" xr:uid="{00000000-0005-0000-0000-00007A390000}"/>
    <cellStyle name="Normal 11 4 2 6 2" xfId="14915" xr:uid="{00000000-0005-0000-0000-00007B390000}"/>
    <cellStyle name="Normal 11 4 2 6 2 2" xfId="14916" xr:uid="{00000000-0005-0000-0000-00007C390000}"/>
    <cellStyle name="Normal 11 4 2 6 3" xfId="14917" xr:uid="{00000000-0005-0000-0000-00007D390000}"/>
    <cellStyle name="Normal 11 4 2 7" xfId="14918" xr:uid="{00000000-0005-0000-0000-00007E390000}"/>
    <cellStyle name="Normal 11 4 2 7 2" xfId="14919" xr:uid="{00000000-0005-0000-0000-00007F390000}"/>
    <cellStyle name="Normal 11 4 2 7 2 2" xfId="14920" xr:uid="{00000000-0005-0000-0000-000080390000}"/>
    <cellStyle name="Normal 11 4 2 7 3" xfId="14921" xr:uid="{00000000-0005-0000-0000-000081390000}"/>
    <cellStyle name="Normal 11 4 2 8" xfId="14922" xr:uid="{00000000-0005-0000-0000-000082390000}"/>
    <cellStyle name="Normal 11 4 2 8 2" xfId="14923" xr:uid="{00000000-0005-0000-0000-000083390000}"/>
    <cellStyle name="Normal 11 4 2 9" xfId="14924" xr:uid="{00000000-0005-0000-0000-000084390000}"/>
    <cellStyle name="Normal 11 4 2 9 2" xfId="14925" xr:uid="{00000000-0005-0000-0000-000085390000}"/>
    <cellStyle name="Normal 11 4 3" xfId="14926" xr:uid="{00000000-0005-0000-0000-000086390000}"/>
    <cellStyle name="Normal 11 4 3 2" xfId="14927" xr:uid="{00000000-0005-0000-0000-000087390000}"/>
    <cellStyle name="Normal 11 4 3 2 2" xfId="14928" xr:uid="{00000000-0005-0000-0000-000088390000}"/>
    <cellStyle name="Normal 11 4 3 2 2 2" xfId="14929" xr:uid="{00000000-0005-0000-0000-000089390000}"/>
    <cellStyle name="Normal 11 4 3 2 2 2 2" xfId="14930" xr:uid="{00000000-0005-0000-0000-00008A390000}"/>
    <cellStyle name="Normal 11 4 3 2 2 2 2 2" xfId="14931" xr:uid="{00000000-0005-0000-0000-00008B390000}"/>
    <cellStyle name="Normal 11 4 3 2 2 2 3" xfId="14932" xr:uid="{00000000-0005-0000-0000-00008C390000}"/>
    <cellStyle name="Normal 11 4 3 2 2 3" xfId="14933" xr:uid="{00000000-0005-0000-0000-00008D390000}"/>
    <cellStyle name="Normal 11 4 3 2 2 3 2" xfId="14934" xr:uid="{00000000-0005-0000-0000-00008E390000}"/>
    <cellStyle name="Normal 11 4 3 2 2 3 2 2" xfId="14935" xr:uid="{00000000-0005-0000-0000-00008F390000}"/>
    <cellStyle name="Normal 11 4 3 2 2 3 3" xfId="14936" xr:uid="{00000000-0005-0000-0000-000090390000}"/>
    <cellStyle name="Normal 11 4 3 2 2 4" xfId="14937" xr:uid="{00000000-0005-0000-0000-000091390000}"/>
    <cellStyle name="Normal 11 4 3 2 2 4 2" xfId="14938" xr:uid="{00000000-0005-0000-0000-000092390000}"/>
    <cellStyle name="Normal 11 4 3 2 2 5" xfId="14939" xr:uid="{00000000-0005-0000-0000-000093390000}"/>
    <cellStyle name="Normal 11 4 3 2 2 5 2" xfId="14940" xr:uid="{00000000-0005-0000-0000-000094390000}"/>
    <cellStyle name="Normal 11 4 3 2 2 6" xfId="14941" xr:uid="{00000000-0005-0000-0000-000095390000}"/>
    <cellStyle name="Normal 11 4 3 2 3" xfId="14942" xr:uid="{00000000-0005-0000-0000-000096390000}"/>
    <cellStyle name="Normal 11 4 3 2 3 2" xfId="14943" xr:uid="{00000000-0005-0000-0000-000097390000}"/>
    <cellStyle name="Normal 11 4 3 2 3 2 2" xfId="14944" xr:uid="{00000000-0005-0000-0000-000098390000}"/>
    <cellStyle name="Normal 11 4 3 2 3 3" xfId="14945" xr:uid="{00000000-0005-0000-0000-000099390000}"/>
    <cellStyle name="Normal 11 4 3 2 4" xfId="14946" xr:uid="{00000000-0005-0000-0000-00009A390000}"/>
    <cellStyle name="Normal 11 4 3 2 4 2" xfId="14947" xr:uid="{00000000-0005-0000-0000-00009B390000}"/>
    <cellStyle name="Normal 11 4 3 2 4 2 2" xfId="14948" xr:uid="{00000000-0005-0000-0000-00009C390000}"/>
    <cellStyle name="Normal 11 4 3 2 4 3" xfId="14949" xr:uid="{00000000-0005-0000-0000-00009D390000}"/>
    <cellStyle name="Normal 11 4 3 2 5" xfId="14950" xr:uid="{00000000-0005-0000-0000-00009E390000}"/>
    <cellStyle name="Normal 11 4 3 2 5 2" xfId="14951" xr:uid="{00000000-0005-0000-0000-00009F390000}"/>
    <cellStyle name="Normal 11 4 3 2 6" xfId="14952" xr:uid="{00000000-0005-0000-0000-0000A0390000}"/>
    <cellStyle name="Normal 11 4 3 2 6 2" xfId="14953" xr:uid="{00000000-0005-0000-0000-0000A1390000}"/>
    <cellStyle name="Normal 11 4 3 2 7" xfId="14954" xr:uid="{00000000-0005-0000-0000-0000A2390000}"/>
    <cellStyle name="Normal 11 4 3 3" xfId="14955" xr:uid="{00000000-0005-0000-0000-0000A3390000}"/>
    <cellStyle name="Normal 11 4 3 3 2" xfId="14956" xr:uid="{00000000-0005-0000-0000-0000A4390000}"/>
    <cellStyle name="Normal 11 4 3 3 2 2" xfId="14957" xr:uid="{00000000-0005-0000-0000-0000A5390000}"/>
    <cellStyle name="Normal 11 4 3 3 2 2 2" xfId="14958" xr:uid="{00000000-0005-0000-0000-0000A6390000}"/>
    <cellStyle name="Normal 11 4 3 3 2 3" xfId="14959" xr:uid="{00000000-0005-0000-0000-0000A7390000}"/>
    <cellStyle name="Normal 11 4 3 3 3" xfId="14960" xr:uid="{00000000-0005-0000-0000-0000A8390000}"/>
    <cellStyle name="Normal 11 4 3 3 3 2" xfId="14961" xr:uid="{00000000-0005-0000-0000-0000A9390000}"/>
    <cellStyle name="Normal 11 4 3 3 3 2 2" xfId="14962" xr:uid="{00000000-0005-0000-0000-0000AA390000}"/>
    <cellStyle name="Normal 11 4 3 3 3 3" xfId="14963" xr:uid="{00000000-0005-0000-0000-0000AB390000}"/>
    <cellStyle name="Normal 11 4 3 3 4" xfId="14964" xr:uid="{00000000-0005-0000-0000-0000AC390000}"/>
    <cellStyle name="Normal 11 4 3 3 4 2" xfId="14965" xr:uid="{00000000-0005-0000-0000-0000AD390000}"/>
    <cellStyle name="Normal 11 4 3 3 5" xfId="14966" xr:uid="{00000000-0005-0000-0000-0000AE390000}"/>
    <cellStyle name="Normal 11 4 3 3 5 2" xfId="14967" xr:uid="{00000000-0005-0000-0000-0000AF390000}"/>
    <cellStyle name="Normal 11 4 3 3 6" xfId="14968" xr:uid="{00000000-0005-0000-0000-0000B0390000}"/>
    <cellStyle name="Normal 11 4 3 4" xfId="14969" xr:uid="{00000000-0005-0000-0000-0000B1390000}"/>
    <cellStyle name="Normal 11 4 3 4 2" xfId="14970" xr:uid="{00000000-0005-0000-0000-0000B2390000}"/>
    <cellStyle name="Normal 11 4 3 4 2 2" xfId="14971" xr:uid="{00000000-0005-0000-0000-0000B3390000}"/>
    <cellStyle name="Normal 11 4 3 4 3" xfId="14972" xr:uid="{00000000-0005-0000-0000-0000B4390000}"/>
    <cellStyle name="Normal 11 4 3 5" xfId="14973" xr:uid="{00000000-0005-0000-0000-0000B5390000}"/>
    <cellStyle name="Normal 11 4 3 5 2" xfId="14974" xr:uid="{00000000-0005-0000-0000-0000B6390000}"/>
    <cellStyle name="Normal 11 4 3 5 2 2" xfId="14975" xr:uid="{00000000-0005-0000-0000-0000B7390000}"/>
    <cellStyle name="Normal 11 4 3 5 3" xfId="14976" xr:uid="{00000000-0005-0000-0000-0000B8390000}"/>
    <cellStyle name="Normal 11 4 3 6" xfId="14977" xr:uid="{00000000-0005-0000-0000-0000B9390000}"/>
    <cellStyle name="Normal 11 4 3 6 2" xfId="14978" xr:uid="{00000000-0005-0000-0000-0000BA390000}"/>
    <cellStyle name="Normal 11 4 3 7" xfId="14979" xr:uid="{00000000-0005-0000-0000-0000BB390000}"/>
    <cellStyle name="Normal 11 4 3 7 2" xfId="14980" xr:uid="{00000000-0005-0000-0000-0000BC390000}"/>
    <cellStyle name="Normal 11 4 3 8" xfId="14981" xr:uid="{00000000-0005-0000-0000-0000BD390000}"/>
    <cellStyle name="Normal 11 4 4" xfId="14982" xr:uid="{00000000-0005-0000-0000-0000BE390000}"/>
    <cellStyle name="Normal 11 4 4 2" xfId="14983" xr:uid="{00000000-0005-0000-0000-0000BF390000}"/>
    <cellStyle name="Normal 11 4 4 2 2" xfId="14984" xr:uid="{00000000-0005-0000-0000-0000C0390000}"/>
    <cellStyle name="Normal 11 4 4 2 2 2" xfId="14985" xr:uid="{00000000-0005-0000-0000-0000C1390000}"/>
    <cellStyle name="Normal 11 4 4 2 2 2 2" xfId="14986" xr:uid="{00000000-0005-0000-0000-0000C2390000}"/>
    <cellStyle name="Normal 11 4 4 2 2 3" xfId="14987" xr:uid="{00000000-0005-0000-0000-0000C3390000}"/>
    <cellStyle name="Normal 11 4 4 2 3" xfId="14988" xr:uid="{00000000-0005-0000-0000-0000C4390000}"/>
    <cellStyle name="Normal 11 4 4 2 3 2" xfId="14989" xr:uid="{00000000-0005-0000-0000-0000C5390000}"/>
    <cellStyle name="Normal 11 4 4 2 3 2 2" xfId="14990" xr:uid="{00000000-0005-0000-0000-0000C6390000}"/>
    <cellStyle name="Normal 11 4 4 2 3 3" xfId="14991" xr:uid="{00000000-0005-0000-0000-0000C7390000}"/>
    <cellStyle name="Normal 11 4 4 2 4" xfId="14992" xr:uid="{00000000-0005-0000-0000-0000C8390000}"/>
    <cellStyle name="Normal 11 4 4 2 4 2" xfId="14993" xr:uid="{00000000-0005-0000-0000-0000C9390000}"/>
    <cellStyle name="Normal 11 4 4 2 5" xfId="14994" xr:uid="{00000000-0005-0000-0000-0000CA390000}"/>
    <cellStyle name="Normal 11 4 4 2 5 2" xfId="14995" xr:uid="{00000000-0005-0000-0000-0000CB390000}"/>
    <cellStyle name="Normal 11 4 4 2 6" xfId="14996" xr:uid="{00000000-0005-0000-0000-0000CC390000}"/>
    <cellStyle name="Normal 11 4 4 3" xfId="14997" xr:uid="{00000000-0005-0000-0000-0000CD390000}"/>
    <cellStyle name="Normal 11 4 4 3 2" xfId="14998" xr:uid="{00000000-0005-0000-0000-0000CE390000}"/>
    <cellStyle name="Normal 11 4 4 3 2 2" xfId="14999" xr:uid="{00000000-0005-0000-0000-0000CF390000}"/>
    <cellStyle name="Normal 11 4 4 3 3" xfId="15000" xr:uid="{00000000-0005-0000-0000-0000D0390000}"/>
    <cellStyle name="Normal 11 4 4 4" xfId="15001" xr:uid="{00000000-0005-0000-0000-0000D1390000}"/>
    <cellStyle name="Normal 11 4 4 4 2" xfId="15002" xr:uid="{00000000-0005-0000-0000-0000D2390000}"/>
    <cellStyle name="Normal 11 4 4 4 2 2" xfId="15003" xr:uid="{00000000-0005-0000-0000-0000D3390000}"/>
    <cellStyle name="Normal 11 4 4 4 3" xfId="15004" xr:uid="{00000000-0005-0000-0000-0000D4390000}"/>
    <cellStyle name="Normal 11 4 4 5" xfId="15005" xr:uid="{00000000-0005-0000-0000-0000D5390000}"/>
    <cellStyle name="Normal 11 4 4 5 2" xfId="15006" xr:uid="{00000000-0005-0000-0000-0000D6390000}"/>
    <cellStyle name="Normal 11 4 4 6" xfId="15007" xr:uid="{00000000-0005-0000-0000-0000D7390000}"/>
    <cellStyle name="Normal 11 4 4 6 2" xfId="15008" xr:uid="{00000000-0005-0000-0000-0000D8390000}"/>
    <cellStyle name="Normal 11 4 4 7" xfId="15009" xr:uid="{00000000-0005-0000-0000-0000D9390000}"/>
    <cellStyle name="Normal 11 4 5" xfId="15010" xr:uid="{00000000-0005-0000-0000-0000DA390000}"/>
    <cellStyle name="Normal 11 4 5 2" xfId="15011" xr:uid="{00000000-0005-0000-0000-0000DB390000}"/>
    <cellStyle name="Normal 11 4 5 2 2" xfId="15012" xr:uid="{00000000-0005-0000-0000-0000DC390000}"/>
    <cellStyle name="Normal 11 4 5 2 2 2" xfId="15013" xr:uid="{00000000-0005-0000-0000-0000DD390000}"/>
    <cellStyle name="Normal 11 4 5 2 2 2 2" xfId="15014" xr:uid="{00000000-0005-0000-0000-0000DE390000}"/>
    <cellStyle name="Normal 11 4 5 2 2 3" xfId="15015" xr:uid="{00000000-0005-0000-0000-0000DF390000}"/>
    <cellStyle name="Normal 11 4 5 2 3" xfId="15016" xr:uid="{00000000-0005-0000-0000-0000E0390000}"/>
    <cellStyle name="Normal 11 4 5 2 3 2" xfId="15017" xr:uid="{00000000-0005-0000-0000-0000E1390000}"/>
    <cellStyle name="Normal 11 4 5 2 3 2 2" xfId="15018" xr:uid="{00000000-0005-0000-0000-0000E2390000}"/>
    <cellStyle name="Normal 11 4 5 2 3 3" xfId="15019" xr:uid="{00000000-0005-0000-0000-0000E3390000}"/>
    <cellStyle name="Normal 11 4 5 2 4" xfId="15020" xr:uid="{00000000-0005-0000-0000-0000E4390000}"/>
    <cellStyle name="Normal 11 4 5 2 4 2" xfId="15021" xr:uid="{00000000-0005-0000-0000-0000E5390000}"/>
    <cellStyle name="Normal 11 4 5 2 5" xfId="15022" xr:uid="{00000000-0005-0000-0000-0000E6390000}"/>
    <cellStyle name="Normal 11 4 5 2 5 2" xfId="15023" xr:uid="{00000000-0005-0000-0000-0000E7390000}"/>
    <cellStyle name="Normal 11 4 5 2 6" xfId="15024" xr:uid="{00000000-0005-0000-0000-0000E8390000}"/>
    <cellStyle name="Normal 11 4 5 3" xfId="15025" xr:uid="{00000000-0005-0000-0000-0000E9390000}"/>
    <cellStyle name="Normal 11 4 5 3 2" xfId="15026" xr:uid="{00000000-0005-0000-0000-0000EA390000}"/>
    <cellStyle name="Normal 11 4 5 3 2 2" xfId="15027" xr:uid="{00000000-0005-0000-0000-0000EB390000}"/>
    <cellStyle name="Normal 11 4 5 3 3" xfId="15028" xr:uid="{00000000-0005-0000-0000-0000EC390000}"/>
    <cellStyle name="Normal 11 4 5 4" xfId="15029" xr:uid="{00000000-0005-0000-0000-0000ED390000}"/>
    <cellStyle name="Normal 11 4 5 4 2" xfId="15030" xr:uid="{00000000-0005-0000-0000-0000EE390000}"/>
    <cellStyle name="Normal 11 4 5 4 2 2" xfId="15031" xr:uid="{00000000-0005-0000-0000-0000EF390000}"/>
    <cellStyle name="Normal 11 4 5 4 3" xfId="15032" xr:uid="{00000000-0005-0000-0000-0000F0390000}"/>
    <cellStyle name="Normal 11 4 5 5" xfId="15033" xr:uid="{00000000-0005-0000-0000-0000F1390000}"/>
    <cellStyle name="Normal 11 4 5 5 2" xfId="15034" xr:uid="{00000000-0005-0000-0000-0000F2390000}"/>
    <cellStyle name="Normal 11 4 5 6" xfId="15035" xr:uid="{00000000-0005-0000-0000-0000F3390000}"/>
    <cellStyle name="Normal 11 4 5 6 2" xfId="15036" xr:uid="{00000000-0005-0000-0000-0000F4390000}"/>
    <cellStyle name="Normal 11 4 5 7" xfId="15037" xr:uid="{00000000-0005-0000-0000-0000F5390000}"/>
    <cellStyle name="Normal 11 4 6" xfId="15038" xr:uid="{00000000-0005-0000-0000-0000F6390000}"/>
    <cellStyle name="Normal 11 4 6 2" xfId="15039" xr:uid="{00000000-0005-0000-0000-0000F7390000}"/>
    <cellStyle name="Normal 11 4 6 2 2" xfId="15040" xr:uid="{00000000-0005-0000-0000-0000F8390000}"/>
    <cellStyle name="Normal 11 4 6 2 2 2" xfId="15041" xr:uid="{00000000-0005-0000-0000-0000F9390000}"/>
    <cellStyle name="Normal 11 4 6 2 3" xfId="15042" xr:uid="{00000000-0005-0000-0000-0000FA390000}"/>
    <cellStyle name="Normal 11 4 6 3" xfId="15043" xr:uid="{00000000-0005-0000-0000-0000FB390000}"/>
    <cellStyle name="Normal 11 4 6 3 2" xfId="15044" xr:uid="{00000000-0005-0000-0000-0000FC390000}"/>
    <cellStyle name="Normal 11 4 6 3 2 2" xfId="15045" xr:uid="{00000000-0005-0000-0000-0000FD390000}"/>
    <cellStyle name="Normal 11 4 6 3 3" xfId="15046" xr:uid="{00000000-0005-0000-0000-0000FE390000}"/>
    <cellStyle name="Normal 11 4 6 4" xfId="15047" xr:uid="{00000000-0005-0000-0000-0000FF390000}"/>
    <cellStyle name="Normal 11 4 6 4 2" xfId="15048" xr:uid="{00000000-0005-0000-0000-0000003A0000}"/>
    <cellStyle name="Normal 11 4 6 5" xfId="15049" xr:uid="{00000000-0005-0000-0000-0000013A0000}"/>
    <cellStyle name="Normal 11 4 6 5 2" xfId="15050" xr:uid="{00000000-0005-0000-0000-0000023A0000}"/>
    <cellStyle name="Normal 11 4 6 6" xfId="15051" xr:uid="{00000000-0005-0000-0000-0000033A0000}"/>
    <cellStyle name="Normal 11 4 7" xfId="15052" xr:uid="{00000000-0005-0000-0000-0000043A0000}"/>
    <cellStyle name="Normal 11 4 7 2" xfId="15053" xr:uid="{00000000-0005-0000-0000-0000053A0000}"/>
    <cellStyle name="Normal 11 4 7 2 2" xfId="15054" xr:uid="{00000000-0005-0000-0000-0000063A0000}"/>
    <cellStyle name="Normal 11 4 7 3" xfId="15055" xr:uid="{00000000-0005-0000-0000-0000073A0000}"/>
    <cellStyle name="Normal 11 4 8" xfId="15056" xr:uid="{00000000-0005-0000-0000-0000083A0000}"/>
    <cellStyle name="Normal 11 4 8 2" xfId="15057" xr:uid="{00000000-0005-0000-0000-0000093A0000}"/>
    <cellStyle name="Normal 11 4 8 2 2" xfId="15058" xr:uid="{00000000-0005-0000-0000-00000A3A0000}"/>
    <cellStyle name="Normal 11 4 8 3" xfId="15059" xr:uid="{00000000-0005-0000-0000-00000B3A0000}"/>
    <cellStyle name="Normal 11 4 9" xfId="15060" xr:uid="{00000000-0005-0000-0000-00000C3A0000}"/>
    <cellStyle name="Normal 11 4 9 2" xfId="15061" xr:uid="{00000000-0005-0000-0000-00000D3A0000}"/>
    <cellStyle name="Normal 11 5" xfId="15062" xr:uid="{00000000-0005-0000-0000-00000E3A0000}"/>
    <cellStyle name="Normal 11 5 10" xfId="15063" xr:uid="{00000000-0005-0000-0000-00000F3A0000}"/>
    <cellStyle name="Normal 11 5 2" xfId="15064" xr:uid="{00000000-0005-0000-0000-0000103A0000}"/>
    <cellStyle name="Normal 11 5 2 2" xfId="15065" xr:uid="{00000000-0005-0000-0000-0000113A0000}"/>
    <cellStyle name="Normal 11 5 2 2 2" xfId="15066" xr:uid="{00000000-0005-0000-0000-0000123A0000}"/>
    <cellStyle name="Normal 11 5 2 2 2 2" xfId="15067" xr:uid="{00000000-0005-0000-0000-0000133A0000}"/>
    <cellStyle name="Normal 11 5 2 2 2 2 2" xfId="15068" xr:uid="{00000000-0005-0000-0000-0000143A0000}"/>
    <cellStyle name="Normal 11 5 2 2 2 2 2 2" xfId="15069" xr:uid="{00000000-0005-0000-0000-0000153A0000}"/>
    <cellStyle name="Normal 11 5 2 2 2 2 3" xfId="15070" xr:uid="{00000000-0005-0000-0000-0000163A0000}"/>
    <cellStyle name="Normal 11 5 2 2 2 3" xfId="15071" xr:uid="{00000000-0005-0000-0000-0000173A0000}"/>
    <cellStyle name="Normal 11 5 2 2 2 3 2" xfId="15072" xr:uid="{00000000-0005-0000-0000-0000183A0000}"/>
    <cellStyle name="Normal 11 5 2 2 2 3 2 2" xfId="15073" xr:uid="{00000000-0005-0000-0000-0000193A0000}"/>
    <cellStyle name="Normal 11 5 2 2 2 3 3" xfId="15074" xr:uid="{00000000-0005-0000-0000-00001A3A0000}"/>
    <cellStyle name="Normal 11 5 2 2 2 4" xfId="15075" xr:uid="{00000000-0005-0000-0000-00001B3A0000}"/>
    <cellStyle name="Normal 11 5 2 2 2 4 2" xfId="15076" xr:uid="{00000000-0005-0000-0000-00001C3A0000}"/>
    <cellStyle name="Normal 11 5 2 2 2 5" xfId="15077" xr:uid="{00000000-0005-0000-0000-00001D3A0000}"/>
    <cellStyle name="Normal 11 5 2 2 2 5 2" xfId="15078" xr:uid="{00000000-0005-0000-0000-00001E3A0000}"/>
    <cellStyle name="Normal 11 5 2 2 2 6" xfId="15079" xr:uid="{00000000-0005-0000-0000-00001F3A0000}"/>
    <cellStyle name="Normal 11 5 2 2 3" xfId="15080" xr:uid="{00000000-0005-0000-0000-0000203A0000}"/>
    <cellStyle name="Normal 11 5 2 2 3 2" xfId="15081" xr:uid="{00000000-0005-0000-0000-0000213A0000}"/>
    <cellStyle name="Normal 11 5 2 2 3 2 2" xfId="15082" xr:uid="{00000000-0005-0000-0000-0000223A0000}"/>
    <cellStyle name="Normal 11 5 2 2 3 3" xfId="15083" xr:uid="{00000000-0005-0000-0000-0000233A0000}"/>
    <cellStyle name="Normal 11 5 2 2 4" xfId="15084" xr:uid="{00000000-0005-0000-0000-0000243A0000}"/>
    <cellStyle name="Normal 11 5 2 2 4 2" xfId="15085" xr:uid="{00000000-0005-0000-0000-0000253A0000}"/>
    <cellStyle name="Normal 11 5 2 2 4 2 2" xfId="15086" xr:uid="{00000000-0005-0000-0000-0000263A0000}"/>
    <cellStyle name="Normal 11 5 2 2 4 3" xfId="15087" xr:uid="{00000000-0005-0000-0000-0000273A0000}"/>
    <cellStyle name="Normal 11 5 2 2 5" xfId="15088" xr:uid="{00000000-0005-0000-0000-0000283A0000}"/>
    <cellStyle name="Normal 11 5 2 2 5 2" xfId="15089" xr:uid="{00000000-0005-0000-0000-0000293A0000}"/>
    <cellStyle name="Normal 11 5 2 2 6" xfId="15090" xr:uid="{00000000-0005-0000-0000-00002A3A0000}"/>
    <cellStyle name="Normal 11 5 2 2 6 2" xfId="15091" xr:uid="{00000000-0005-0000-0000-00002B3A0000}"/>
    <cellStyle name="Normal 11 5 2 2 7" xfId="15092" xr:uid="{00000000-0005-0000-0000-00002C3A0000}"/>
    <cellStyle name="Normal 11 5 2 3" xfId="15093" xr:uid="{00000000-0005-0000-0000-00002D3A0000}"/>
    <cellStyle name="Normal 11 5 2 3 2" xfId="15094" xr:uid="{00000000-0005-0000-0000-00002E3A0000}"/>
    <cellStyle name="Normal 11 5 2 3 2 2" xfId="15095" xr:uid="{00000000-0005-0000-0000-00002F3A0000}"/>
    <cellStyle name="Normal 11 5 2 3 2 2 2" xfId="15096" xr:uid="{00000000-0005-0000-0000-0000303A0000}"/>
    <cellStyle name="Normal 11 5 2 3 2 3" xfId="15097" xr:uid="{00000000-0005-0000-0000-0000313A0000}"/>
    <cellStyle name="Normal 11 5 2 3 3" xfId="15098" xr:uid="{00000000-0005-0000-0000-0000323A0000}"/>
    <cellStyle name="Normal 11 5 2 3 3 2" xfId="15099" xr:uid="{00000000-0005-0000-0000-0000333A0000}"/>
    <cellStyle name="Normal 11 5 2 3 3 2 2" xfId="15100" xr:uid="{00000000-0005-0000-0000-0000343A0000}"/>
    <cellStyle name="Normal 11 5 2 3 3 3" xfId="15101" xr:uid="{00000000-0005-0000-0000-0000353A0000}"/>
    <cellStyle name="Normal 11 5 2 3 4" xfId="15102" xr:uid="{00000000-0005-0000-0000-0000363A0000}"/>
    <cellStyle name="Normal 11 5 2 3 4 2" xfId="15103" xr:uid="{00000000-0005-0000-0000-0000373A0000}"/>
    <cellStyle name="Normal 11 5 2 3 5" xfId="15104" xr:uid="{00000000-0005-0000-0000-0000383A0000}"/>
    <cellStyle name="Normal 11 5 2 3 5 2" xfId="15105" xr:uid="{00000000-0005-0000-0000-0000393A0000}"/>
    <cellStyle name="Normal 11 5 2 3 6" xfId="15106" xr:uid="{00000000-0005-0000-0000-00003A3A0000}"/>
    <cellStyle name="Normal 11 5 2 4" xfId="15107" xr:uid="{00000000-0005-0000-0000-00003B3A0000}"/>
    <cellStyle name="Normal 11 5 2 4 2" xfId="15108" xr:uid="{00000000-0005-0000-0000-00003C3A0000}"/>
    <cellStyle name="Normal 11 5 2 4 2 2" xfId="15109" xr:uid="{00000000-0005-0000-0000-00003D3A0000}"/>
    <cellStyle name="Normal 11 5 2 4 3" xfId="15110" xr:uid="{00000000-0005-0000-0000-00003E3A0000}"/>
    <cellStyle name="Normal 11 5 2 5" xfId="15111" xr:uid="{00000000-0005-0000-0000-00003F3A0000}"/>
    <cellStyle name="Normal 11 5 2 5 2" xfId="15112" xr:uid="{00000000-0005-0000-0000-0000403A0000}"/>
    <cellStyle name="Normal 11 5 2 5 2 2" xfId="15113" xr:uid="{00000000-0005-0000-0000-0000413A0000}"/>
    <cellStyle name="Normal 11 5 2 5 3" xfId="15114" xr:uid="{00000000-0005-0000-0000-0000423A0000}"/>
    <cellStyle name="Normal 11 5 2 6" xfId="15115" xr:uid="{00000000-0005-0000-0000-0000433A0000}"/>
    <cellStyle name="Normal 11 5 2 6 2" xfId="15116" xr:uid="{00000000-0005-0000-0000-0000443A0000}"/>
    <cellStyle name="Normal 11 5 2 7" xfId="15117" xr:uid="{00000000-0005-0000-0000-0000453A0000}"/>
    <cellStyle name="Normal 11 5 2 7 2" xfId="15118" xr:uid="{00000000-0005-0000-0000-0000463A0000}"/>
    <cellStyle name="Normal 11 5 2 8" xfId="15119" xr:uid="{00000000-0005-0000-0000-0000473A0000}"/>
    <cellStyle name="Normal 11 5 3" xfId="15120" xr:uid="{00000000-0005-0000-0000-0000483A0000}"/>
    <cellStyle name="Normal 11 5 3 2" xfId="15121" xr:uid="{00000000-0005-0000-0000-0000493A0000}"/>
    <cellStyle name="Normal 11 5 3 2 2" xfId="15122" xr:uid="{00000000-0005-0000-0000-00004A3A0000}"/>
    <cellStyle name="Normal 11 5 3 2 2 2" xfId="15123" xr:uid="{00000000-0005-0000-0000-00004B3A0000}"/>
    <cellStyle name="Normal 11 5 3 2 2 2 2" xfId="15124" xr:uid="{00000000-0005-0000-0000-00004C3A0000}"/>
    <cellStyle name="Normal 11 5 3 2 2 3" xfId="15125" xr:uid="{00000000-0005-0000-0000-00004D3A0000}"/>
    <cellStyle name="Normal 11 5 3 2 3" xfId="15126" xr:uid="{00000000-0005-0000-0000-00004E3A0000}"/>
    <cellStyle name="Normal 11 5 3 2 3 2" xfId="15127" xr:uid="{00000000-0005-0000-0000-00004F3A0000}"/>
    <cellStyle name="Normal 11 5 3 2 3 2 2" xfId="15128" xr:uid="{00000000-0005-0000-0000-0000503A0000}"/>
    <cellStyle name="Normal 11 5 3 2 3 3" xfId="15129" xr:uid="{00000000-0005-0000-0000-0000513A0000}"/>
    <cellStyle name="Normal 11 5 3 2 4" xfId="15130" xr:uid="{00000000-0005-0000-0000-0000523A0000}"/>
    <cellStyle name="Normal 11 5 3 2 4 2" xfId="15131" xr:uid="{00000000-0005-0000-0000-0000533A0000}"/>
    <cellStyle name="Normal 11 5 3 2 5" xfId="15132" xr:uid="{00000000-0005-0000-0000-0000543A0000}"/>
    <cellStyle name="Normal 11 5 3 2 5 2" xfId="15133" xr:uid="{00000000-0005-0000-0000-0000553A0000}"/>
    <cellStyle name="Normal 11 5 3 2 6" xfId="15134" xr:uid="{00000000-0005-0000-0000-0000563A0000}"/>
    <cellStyle name="Normal 11 5 3 3" xfId="15135" xr:uid="{00000000-0005-0000-0000-0000573A0000}"/>
    <cellStyle name="Normal 11 5 3 3 2" xfId="15136" xr:uid="{00000000-0005-0000-0000-0000583A0000}"/>
    <cellStyle name="Normal 11 5 3 3 2 2" xfId="15137" xr:uid="{00000000-0005-0000-0000-0000593A0000}"/>
    <cellStyle name="Normal 11 5 3 3 3" xfId="15138" xr:uid="{00000000-0005-0000-0000-00005A3A0000}"/>
    <cellStyle name="Normal 11 5 3 4" xfId="15139" xr:uid="{00000000-0005-0000-0000-00005B3A0000}"/>
    <cellStyle name="Normal 11 5 3 4 2" xfId="15140" xr:uid="{00000000-0005-0000-0000-00005C3A0000}"/>
    <cellStyle name="Normal 11 5 3 4 2 2" xfId="15141" xr:uid="{00000000-0005-0000-0000-00005D3A0000}"/>
    <cellStyle name="Normal 11 5 3 4 3" xfId="15142" xr:uid="{00000000-0005-0000-0000-00005E3A0000}"/>
    <cellStyle name="Normal 11 5 3 5" xfId="15143" xr:uid="{00000000-0005-0000-0000-00005F3A0000}"/>
    <cellStyle name="Normal 11 5 3 5 2" xfId="15144" xr:uid="{00000000-0005-0000-0000-0000603A0000}"/>
    <cellStyle name="Normal 11 5 3 6" xfId="15145" xr:uid="{00000000-0005-0000-0000-0000613A0000}"/>
    <cellStyle name="Normal 11 5 3 6 2" xfId="15146" xr:uid="{00000000-0005-0000-0000-0000623A0000}"/>
    <cellStyle name="Normal 11 5 3 7" xfId="15147" xr:uid="{00000000-0005-0000-0000-0000633A0000}"/>
    <cellStyle name="Normal 11 5 4" xfId="15148" xr:uid="{00000000-0005-0000-0000-0000643A0000}"/>
    <cellStyle name="Normal 11 5 4 2" xfId="15149" xr:uid="{00000000-0005-0000-0000-0000653A0000}"/>
    <cellStyle name="Normal 11 5 4 2 2" xfId="15150" xr:uid="{00000000-0005-0000-0000-0000663A0000}"/>
    <cellStyle name="Normal 11 5 4 2 2 2" xfId="15151" xr:uid="{00000000-0005-0000-0000-0000673A0000}"/>
    <cellStyle name="Normal 11 5 4 2 2 2 2" xfId="15152" xr:uid="{00000000-0005-0000-0000-0000683A0000}"/>
    <cellStyle name="Normal 11 5 4 2 2 3" xfId="15153" xr:uid="{00000000-0005-0000-0000-0000693A0000}"/>
    <cellStyle name="Normal 11 5 4 2 3" xfId="15154" xr:uid="{00000000-0005-0000-0000-00006A3A0000}"/>
    <cellStyle name="Normal 11 5 4 2 3 2" xfId="15155" xr:uid="{00000000-0005-0000-0000-00006B3A0000}"/>
    <cellStyle name="Normal 11 5 4 2 3 2 2" xfId="15156" xr:uid="{00000000-0005-0000-0000-00006C3A0000}"/>
    <cellStyle name="Normal 11 5 4 2 3 3" xfId="15157" xr:uid="{00000000-0005-0000-0000-00006D3A0000}"/>
    <cellStyle name="Normal 11 5 4 2 4" xfId="15158" xr:uid="{00000000-0005-0000-0000-00006E3A0000}"/>
    <cellStyle name="Normal 11 5 4 2 4 2" xfId="15159" xr:uid="{00000000-0005-0000-0000-00006F3A0000}"/>
    <cellStyle name="Normal 11 5 4 2 5" xfId="15160" xr:uid="{00000000-0005-0000-0000-0000703A0000}"/>
    <cellStyle name="Normal 11 5 4 2 5 2" xfId="15161" xr:uid="{00000000-0005-0000-0000-0000713A0000}"/>
    <cellStyle name="Normal 11 5 4 2 6" xfId="15162" xr:uid="{00000000-0005-0000-0000-0000723A0000}"/>
    <cellStyle name="Normal 11 5 4 3" xfId="15163" xr:uid="{00000000-0005-0000-0000-0000733A0000}"/>
    <cellStyle name="Normal 11 5 4 3 2" xfId="15164" xr:uid="{00000000-0005-0000-0000-0000743A0000}"/>
    <cellStyle name="Normal 11 5 4 3 2 2" xfId="15165" xr:uid="{00000000-0005-0000-0000-0000753A0000}"/>
    <cellStyle name="Normal 11 5 4 3 3" xfId="15166" xr:uid="{00000000-0005-0000-0000-0000763A0000}"/>
    <cellStyle name="Normal 11 5 4 4" xfId="15167" xr:uid="{00000000-0005-0000-0000-0000773A0000}"/>
    <cellStyle name="Normal 11 5 4 4 2" xfId="15168" xr:uid="{00000000-0005-0000-0000-0000783A0000}"/>
    <cellStyle name="Normal 11 5 4 4 2 2" xfId="15169" xr:uid="{00000000-0005-0000-0000-0000793A0000}"/>
    <cellStyle name="Normal 11 5 4 4 3" xfId="15170" xr:uid="{00000000-0005-0000-0000-00007A3A0000}"/>
    <cellStyle name="Normal 11 5 4 5" xfId="15171" xr:uid="{00000000-0005-0000-0000-00007B3A0000}"/>
    <cellStyle name="Normal 11 5 4 5 2" xfId="15172" xr:uid="{00000000-0005-0000-0000-00007C3A0000}"/>
    <cellStyle name="Normal 11 5 4 6" xfId="15173" xr:uid="{00000000-0005-0000-0000-00007D3A0000}"/>
    <cellStyle name="Normal 11 5 4 6 2" xfId="15174" xr:uid="{00000000-0005-0000-0000-00007E3A0000}"/>
    <cellStyle name="Normal 11 5 4 7" xfId="15175" xr:uid="{00000000-0005-0000-0000-00007F3A0000}"/>
    <cellStyle name="Normal 11 5 5" xfId="15176" xr:uid="{00000000-0005-0000-0000-0000803A0000}"/>
    <cellStyle name="Normal 11 5 5 2" xfId="15177" xr:uid="{00000000-0005-0000-0000-0000813A0000}"/>
    <cellStyle name="Normal 11 5 5 2 2" xfId="15178" xr:uid="{00000000-0005-0000-0000-0000823A0000}"/>
    <cellStyle name="Normal 11 5 5 2 2 2" xfId="15179" xr:uid="{00000000-0005-0000-0000-0000833A0000}"/>
    <cellStyle name="Normal 11 5 5 2 3" xfId="15180" xr:uid="{00000000-0005-0000-0000-0000843A0000}"/>
    <cellStyle name="Normal 11 5 5 3" xfId="15181" xr:uid="{00000000-0005-0000-0000-0000853A0000}"/>
    <cellStyle name="Normal 11 5 5 3 2" xfId="15182" xr:uid="{00000000-0005-0000-0000-0000863A0000}"/>
    <cellStyle name="Normal 11 5 5 3 2 2" xfId="15183" xr:uid="{00000000-0005-0000-0000-0000873A0000}"/>
    <cellStyle name="Normal 11 5 5 3 3" xfId="15184" xr:uid="{00000000-0005-0000-0000-0000883A0000}"/>
    <cellStyle name="Normal 11 5 5 4" xfId="15185" xr:uid="{00000000-0005-0000-0000-0000893A0000}"/>
    <cellStyle name="Normal 11 5 5 4 2" xfId="15186" xr:uid="{00000000-0005-0000-0000-00008A3A0000}"/>
    <cellStyle name="Normal 11 5 5 5" xfId="15187" xr:uid="{00000000-0005-0000-0000-00008B3A0000}"/>
    <cellStyle name="Normal 11 5 5 5 2" xfId="15188" xr:uid="{00000000-0005-0000-0000-00008C3A0000}"/>
    <cellStyle name="Normal 11 5 5 6" xfId="15189" xr:uid="{00000000-0005-0000-0000-00008D3A0000}"/>
    <cellStyle name="Normal 11 5 6" xfId="15190" xr:uid="{00000000-0005-0000-0000-00008E3A0000}"/>
    <cellStyle name="Normal 11 5 6 2" xfId="15191" xr:uid="{00000000-0005-0000-0000-00008F3A0000}"/>
    <cellStyle name="Normal 11 5 6 2 2" xfId="15192" xr:uid="{00000000-0005-0000-0000-0000903A0000}"/>
    <cellStyle name="Normal 11 5 6 3" xfId="15193" xr:uid="{00000000-0005-0000-0000-0000913A0000}"/>
    <cellStyle name="Normal 11 5 7" xfId="15194" xr:uid="{00000000-0005-0000-0000-0000923A0000}"/>
    <cellStyle name="Normal 11 5 7 2" xfId="15195" xr:uid="{00000000-0005-0000-0000-0000933A0000}"/>
    <cellStyle name="Normal 11 5 7 2 2" xfId="15196" xr:uid="{00000000-0005-0000-0000-0000943A0000}"/>
    <cellStyle name="Normal 11 5 7 3" xfId="15197" xr:uid="{00000000-0005-0000-0000-0000953A0000}"/>
    <cellStyle name="Normal 11 5 8" xfId="15198" xr:uid="{00000000-0005-0000-0000-0000963A0000}"/>
    <cellStyle name="Normal 11 5 8 2" xfId="15199" xr:uid="{00000000-0005-0000-0000-0000973A0000}"/>
    <cellStyle name="Normal 11 5 9" xfId="15200" xr:uid="{00000000-0005-0000-0000-0000983A0000}"/>
    <cellStyle name="Normal 11 5 9 2" xfId="15201" xr:uid="{00000000-0005-0000-0000-0000993A0000}"/>
    <cellStyle name="Normal 11 6" xfId="15202" xr:uid="{00000000-0005-0000-0000-00009A3A0000}"/>
    <cellStyle name="Normal 11 6 2" xfId="15203" xr:uid="{00000000-0005-0000-0000-00009B3A0000}"/>
    <cellStyle name="Normal 11 6 2 2" xfId="15204" xr:uid="{00000000-0005-0000-0000-00009C3A0000}"/>
    <cellStyle name="Normal 11 6 2 2 2" xfId="15205" xr:uid="{00000000-0005-0000-0000-00009D3A0000}"/>
    <cellStyle name="Normal 11 6 2 2 2 2" xfId="15206" xr:uid="{00000000-0005-0000-0000-00009E3A0000}"/>
    <cellStyle name="Normal 11 6 2 2 2 2 2" xfId="15207" xr:uid="{00000000-0005-0000-0000-00009F3A0000}"/>
    <cellStyle name="Normal 11 6 2 2 2 3" xfId="15208" xr:uid="{00000000-0005-0000-0000-0000A03A0000}"/>
    <cellStyle name="Normal 11 6 2 2 3" xfId="15209" xr:uid="{00000000-0005-0000-0000-0000A13A0000}"/>
    <cellStyle name="Normal 11 6 2 2 3 2" xfId="15210" xr:uid="{00000000-0005-0000-0000-0000A23A0000}"/>
    <cellStyle name="Normal 11 6 2 2 3 2 2" xfId="15211" xr:uid="{00000000-0005-0000-0000-0000A33A0000}"/>
    <cellStyle name="Normal 11 6 2 2 3 3" xfId="15212" xr:uid="{00000000-0005-0000-0000-0000A43A0000}"/>
    <cellStyle name="Normal 11 6 2 2 4" xfId="15213" xr:uid="{00000000-0005-0000-0000-0000A53A0000}"/>
    <cellStyle name="Normal 11 6 2 2 4 2" xfId="15214" xr:uid="{00000000-0005-0000-0000-0000A63A0000}"/>
    <cellStyle name="Normal 11 6 2 2 5" xfId="15215" xr:uid="{00000000-0005-0000-0000-0000A73A0000}"/>
    <cellStyle name="Normal 11 6 2 2 5 2" xfId="15216" xr:uid="{00000000-0005-0000-0000-0000A83A0000}"/>
    <cellStyle name="Normal 11 6 2 2 6" xfId="15217" xr:uid="{00000000-0005-0000-0000-0000A93A0000}"/>
    <cellStyle name="Normal 11 6 2 3" xfId="15218" xr:uid="{00000000-0005-0000-0000-0000AA3A0000}"/>
    <cellStyle name="Normal 11 6 2 3 2" xfId="15219" xr:uid="{00000000-0005-0000-0000-0000AB3A0000}"/>
    <cellStyle name="Normal 11 6 2 3 2 2" xfId="15220" xr:uid="{00000000-0005-0000-0000-0000AC3A0000}"/>
    <cellStyle name="Normal 11 6 2 3 3" xfId="15221" xr:uid="{00000000-0005-0000-0000-0000AD3A0000}"/>
    <cellStyle name="Normal 11 6 2 4" xfId="15222" xr:uid="{00000000-0005-0000-0000-0000AE3A0000}"/>
    <cellStyle name="Normal 11 6 2 4 2" xfId="15223" xr:uid="{00000000-0005-0000-0000-0000AF3A0000}"/>
    <cellStyle name="Normal 11 6 2 4 2 2" xfId="15224" xr:uid="{00000000-0005-0000-0000-0000B03A0000}"/>
    <cellStyle name="Normal 11 6 2 4 3" xfId="15225" xr:uid="{00000000-0005-0000-0000-0000B13A0000}"/>
    <cellStyle name="Normal 11 6 2 5" xfId="15226" xr:uid="{00000000-0005-0000-0000-0000B23A0000}"/>
    <cellStyle name="Normal 11 6 2 5 2" xfId="15227" xr:uid="{00000000-0005-0000-0000-0000B33A0000}"/>
    <cellStyle name="Normal 11 6 2 6" xfId="15228" xr:uid="{00000000-0005-0000-0000-0000B43A0000}"/>
    <cellStyle name="Normal 11 6 2 6 2" xfId="15229" xr:uid="{00000000-0005-0000-0000-0000B53A0000}"/>
    <cellStyle name="Normal 11 6 2 7" xfId="15230" xr:uid="{00000000-0005-0000-0000-0000B63A0000}"/>
    <cellStyle name="Normal 11 6 3" xfId="15231" xr:uid="{00000000-0005-0000-0000-0000B73A0000}"/>
    <cellStyle name="Normal 11 6 3 2" xfId="15232" xr:uid="{00000000-0005-0000-0000-0000B83A0000}"/>
    <cellStyle name="Normal 11 6 3 2 2" xfId="15233" xr:uid="{00000000-0005-0000-0000-0000B93A0000}"/>
    <cellStyle name="Normal 11 6 3 2 2 2" xfId="15234" xr:uid="{00000000-0005-0000-0000-0000BA3A0000}"/>
    <cellStyle name="Normal 11 6 3 2 3" xfId="15235" xr:uid="{00000000-0005-0000-0000-0000BB3A0000}"/>
    <cellStyle name="Normal 11 6 3 3" xfId="15236" xr:uid="{00000000-0005-0000-0000-0000BC3A0000}"/>
    <cellStyle name="Normal 11 6 3 3 2" xfId="15237" xr:uid="{00000000-0005-0000-0000-0000BD3A0000}"/>
    <cellStyle name="Normal 11 6 3 3 2 2" xfId="15238" xr:uid="{00000000-0005-0000-0000-0000BE3A0000}"/>
    <cellStyle name="Normal 11 6 3 3 3" xfId="15239" xr:uid="{00000000-0005-0000-0000-0000BF3A0000}"/>
    <cellStyle name="Normal 11 6 3 4" xfId="15240" xr:uid="{00000000-0005-0000-0000-0000C03A0000}"/>
    <cellStyle name="Normal 11 6 3 4 2" xfId="15241" xr:uid="{00000000-0005-0000-0000-0000C13A0000}"/>
    <cellStyle name="Normal 11 6 3 5" xfId="15242" xr:uid="{00000000-0005-0000-0000-0000C23A0000}"/>
    <cellStyle name="Normal 11 6 3 5 2" xfId="15243" xr:uid="{00000000-0005-0000-0000-0000C33A0000}"/>
    <cellStyle name="Normal 11 6 3 6" xfId="15244" xr:uid="{00000000-0005-0000-0000-0000C43A0000}"/>
    <cellStyle name="Normal 11 6 4" xfId="15245" xr:uid="{00000000-0005-0000-0000-0000C53A0000}"/>
    <cellStyle name="Normal 11 6 4 2" xfId="15246" xr:uid="{00000000-0005-0000-0000-0000C63A0000}"/>
    <cellStyle name="Normal 11 6 4 2 2" xfId="15247" xr:uid="{00000000-0005-0000-0000-0000C73A0000}"/>
    <cellStyle name="Normal 11 6 4 3" xfId="15248" xr:uid="{00000000-0005-0000-0000-0000C83A0000}"/>
    <cellStyle name="Normal 11 6 5" xfId="15249" xr:uid="{00000000-0005-0000-0000-0000C93A0000}"/>
    <cellStyle name="Normal 11 6 5 2" xfId="15250" xr:uid="{00000000-0005-0000-0000-0000CA3A0000}"/>
    <cellStyle name="Normal 11 6 5 2 2" xfId="15251" xr:uid="{00000000-0005-0000-0000-0000CB3A0000}"/>
    <cellStyle name="Normal 11 6 5 3" xfId="15252" xr:uid="{00000000-0005-0000-0000-0000CC3A0000}"/>
    <cellStyle name="Normal 11 6 6" xfId="15253" xr:uid="{00000000-0005-0000-0000-0000CD3A0000}"/>
    <cellStyle name="Normal 11 6 6 2" xfId="15254" xr:uid="{00000000-0005-0000-0000-0000CE3A0000}"/>
    <cellStyle name="Normal 11 6 7" xfId="15255" xr:uid="{00000000-0005-0000-0000-0000CF3A0000}"/>
    <cellStyle name="Normal 11 6 7 2" xfId="15256" xr:uid="{00000000-0005-0000-0000-0000D03A0000}"/>
    <cellStyle name="Normal 11 6 8" xfId="15257" xr:uid="{00000000-0005-0000-0000-0000D13A0000}"/>
    <cellStyle name="Normal 11 7" xfId="15258" xr:uid="{00000000-0005-0000-0000-0000D23A0000}"/>
    <cellStyle name="Normal 11 7 2" xfId="15259" xr:uid="{00000000-0005-0000-0000-0000D33A0000}"/>
    <cellStyle name="Normal 11 7 2 2" xfId="15260" xr:uid="{00000000-0005-0000-0000-0000D43A0000}"/>
    <cellStyle name="Normal 11 7 2 2 2" xfId="15261" xr:uid="{00000000-0005-0000-0000-0000D53A0000}"/>
    <cellStyle name="Normal 11 7 2 2 2 2" xfId="15262" xr:uid="{00000000-0005-0000-0000-0000D63A0000}"/>
    <cellStyle name="Normal 11 7 2 2 3" xfId="15263" xr:uid="{00000000-0005-0000-0000-0000D73A0000}"/>
    <cellStyle name="Normal 11 7 2 3" xfId="15264" xr:uid="{00000000-0005-0000-0000-0000D83A0000}"/>
    <cellStyle name="Normal 11 7 2 3 2" xfId="15265" xr:uid="{00000000-0005-0000-0000-0000D93A0000}"/>
    <cellStyle name="Normal 11 7 2 3 2 2" xfId="15266" xr:uid="{00000000-0005-0000-0000-0000DA3A0000}"/>
    <cellStyle name="Normal 11 7 2 3 3" xfId="15267" xr:uid="{00000000-0005-0000-0000-0000DB3A0000}"/>
    <cellStyle name="Normal 11 7 2 4" xfId="15268" xr:uid="{00000000-0005-0000-0000-0000DC3A0000}"/>
    <cellStyle name="Normal 11 7 2 4 2" xfId="15269" xr:uid="{00000000-0005-0000-0000-0000DD3A0000}"/>
    <cellStyle name="Normal 11 7 2 5" xfId="15270" xr:uid="{00000000-0005-0000-0000-0000DE3A0000}"/>
    <cellStyle name="Normal 11 7 2 5 2" xfId="15271" xr:uid="{00000000-0005-0000-0000-0000DF3A0000}"/>
    <cellStyle name="Normal 11 7 2 6" xfId="15272" xr:uid="{00000000-0005-0000-0000-0000E03A0000}"/>
    <cellStyle name="Normal 11 7 3" xfId="15273" xr:uid="{00000000-0005-0000-0000-0000E13A0000}"/>
    <cellStyle name="Normal 11 7 3 2" xfId="15274" xr:uid="{00000000-0005-0000-0000-0000E23A0000}"/>
    <cellStyle name="Normal 11 7 3 2 2" xfId="15275" xr:uid="{00000000-0005-0000-0000-0000E33A0000}"/>
    <cellStyle name="Normal 11 7 3 3" xfId="15276" xr:uid="{00000000-0005-0000-0000-0000E43A0000}"/>
    <cellStyle name="Normal 11 7 4" xfId="15277" xr:uid="{00000000-0005-0000-0000-0000E53A0000}"/>
    <cellStyle name="Normal 11 7 4 2" xfId="15278" xr:uid="{00000000-0005-0000-0000-0000E63A0000}"/>
    <cellStyle name="Normal 11 7 4 2 2" xfId="15279" xr:uid="{00000000-0005-0000-0000-0000E73A0000}"/>
    <cellStyle name="Normal 11 7 4 3" xfId="15280" xr:uid="{00000000-0005-0000-0000-0000E83A0000}"/>
    <cellStyle name="Normal 11 7 5" xfId="15281" xr:uid="{00000000-0005-0000-0000-0000E93A0000}"/>
    <cellStyle name="Normal 11 7 5 2" xfId="15282" xr:uid="{00000000-0005-0000-0000-0000EA3A0000}"/>
    <cellStyle name="Normal 11 7 6" xfId="15283" xr:uid="{00000000-0005-0000-0000-0000EB3A0000}"/>
    <cellStyle name="Normal 11 7 6 2" xfId="15284" xr:uid="{00000000-0005-0000-0000-0000EC3A0000}"/>
    <cellStyle name="Normal 11 7 7" xfId="15285" xr:uid="{00000000-0005-0000-0000-0000ED3A0000}"/>
    <cellStyle name="Normal 11 8" xfId="15286" xr:uid="{00000000-0005-0000-0000-0000EE3A0000}"/>
    <cellStyle name="Normal 11 8 2" xfId="15287" xr:uid="{00000000-0005-0000-0000-0000EF3A0000}"/>
    <cellStyle name="Normal 11 8 2 2" xfId="15288" xr:uid="{00000000-0005-0000-0000-0000F03A0000}"/>
    <cellStyle name="Normal 11 8 2 2 2" xfId="15289" xr:uid="{00000000-0005-0000-0000-0000F13A0000}"/>
    <cellStyle name="Normal 11 8 2 2 2 2" xfId="15290" xr:uid="{00000000-0005-0000-0000-0000F23A0000}"/>
    <cellStyle name="Normal 11 8 2 2 3" xfId="15291" xr:uid="{00000000-0005-0000-0000-0000F33A0000}"/>
    <cellStyle name="Normal 11 8 2 3" xfId="15292" xr:uid="{00000000-0005-0000-0000-0000F43A0000}"/>
    <cellStyle name="Normal 11 8 2 3 2" xfId="15293" xr:uid="{00000000-0005-0000-0000-0000F53A0000}"/>
    <cellStyle name="Normal 11 8 2 3 2 2" xfId="15294" xr:uid="{00000000-0005-0000-0000-0000F63A0000}"/>
    <cellStyle name="Normal 11 8 2 3 3" xfId="15295" xr:uid="{00000000-0005-0000-0000-0000F73A0000}"/>
    <cellStyle name="Normal 11 8 2 4" xfId="15296" xr:uid="{00000000-0005-0000-0000-0000F83A0000}"/>
    <cellStyle name="Normal 11 8 2 4 2" xfId="15297" xr:uid="{00000000-0005-0000-0000-0000F93A0000}"/>
    <cellStyle name="Normal 11 8 2 5" xfId="15298" xr:uid="{00000000-0005-0000-0000-0000FA3A0000}"/>
    <cellStyle name="Normal 11 8 2 5 2" xfId="15299" xr:uid="{00000000-0005-0000-0000-0000FB3A0000}"/>
    <cellStyle name="Normal 11 8 2 6" xfId="15300" xr:uid="{00000000-0005-0000-0000-0000FC3A0000}"/>
    <cellStyle name="Normal 11 8 3" xfId="15301" xr:uid="{00000000-0005-0000-0000-0000FD3A0000}"/>
    <cellStyle name="Normal 11 8 3 2" xfId="15302" xr:uid="{00000000-0005-0000-0000-0000FE3A0000}"/>
    <cellStyle name="Normal 11 8 3 2 2" xfId="15303" xr:uid="{00000000-0005-0000-0000-0000FF3A0000}"/>
    <cellStyle name="Normal 11 8 3 3" xfId="15304" xr:uid="{00000000-0005-0000-0000-0000003B0000}"/>
    <cellStyle name="Normal 11 8 4" xfId="15305" xr:uid="{00000000-0005-0000-0000-0000013B0000}"/>
    <cellStyle name="Normal 11 8 4 2" xfId="15306" xr:uid="{00000000-0005-0000-0000-0000023B0000}"/>
    <cellStyle name="Normal 11 8 4 2 2" xfId="15307" xr:uid="{00000000-0005-0000-0000-0000033B0000}"/>
    <cellStyle name="Normal 11 8 4 3" xfId="15308" xr:uid="{00000000-0005-0000-0000-0000043B0000}"/>
    <cellStyle name="Normal 11 8 5" xfId="15309" xr:uid="{00000000-0005-0000-0000-0000053B0000}"/>
    <cellStyle name="Normal 11 8 5 2" xfId="15310" xr:uid="{00000000-0005-0000-0000-0000063B0000}"/>
    <cellStyle name="Normal 11 8 6" xfId="15311" xr:uid="{00000000-0005-0000-0000-0000073B0000}"/>
    <cellStyle name="Normal 11 8 6 2" xfId="15312" xr:uid="{00000000-0005-0000-0000-0000083B0000}"/>
    <cellStyle name="Normal 11 8 7" xfId="15313" xr:uid="{00000000-0005-0000-0000-0000093B0000}"/>
    <cellStyle name="Normal 11 9" xfId="15314" xr:uid="{00000000-0005-0000-0000-00000A3B0000}"/>
    <cellStyle name="Normal 11 9 2" xfId="15315" xr:uid="{00000000-0005-0000-0000-00000B3B0000}"/>
    <cellStyle name="Normal 11 9 2 2" xfId="15316" xr:uid="{00000000-0005-0000-0000-00000C3B0000}"/>
    <cellStyle name="Normal 11 9 2 2 2" xfId="15317" xr:uid="{00000000-0005-0000-0000-00000D3B0000}"/>
    <cellStyle name="Normal 11 9 2 3" xfId="15318" xr:uid="{00000000-0005-0000-0000-00000E3B0000}"/>
    <cellStyle name="Normal 11 9 3" xfId="15319" xr:uid="{00000000-0005-0000-0000-00000F3B0000}"/>
    <cellStyle name="Normal 11 9 3 2" xfId="15320" xr:uid="{00000000-0005-0000-0000-0000103B0000}"/>
    <cellStyle name="Normal 11 9 3 2 2" xfId="15321" xr:uid="{00000000-0005-0000-0000-0000113B0000}"/>
    <cellStyle name="Normal 11 9 3 3" xfId="15322" xr:uid="{00000000-0005-0000-0000-0000123B0000}"/>
    <cellStyle name="Normal 11 9 4" xfId="15323" xr:uid="{00000000-0005-0000-0000-0000133B0000}"/>
    <cellStyle name="Normal 11 9 4 2" xfId="15324" xr:uid="{00000000-0005-0000-0000-0000143B0000}"/>
    <cellStyle name="Normal 11 9 5" xfId="15325" xr:uid="{00000000-0005-0000-0000-0000153B0000}"/>
    <cellStyle name="Normal 11 9 5 2" xfId="15326" xr:uid="{00000000-0005-0000-0000-0000163B0000}"/>
    <cellStyle name="Normal 11 9 6" xfId="15327" xr:uid="{00000000-0005-0000-0000-0000173B0000}"/>
    <cellStyle name="Normal 11_3 - Revenue Credits" xfId="15328" xr:uid="{00000000-0005-0000-0000-0000183B0000}"/>
    <cellStyle name="Normal 12" xfId="528" xr:uid="{00000000-0005-0000-0000-0000193B0000}"/>
    <cellStyle name="Normal 12 10" xfId="15329" xr:uid="{00000000-0005-0000-0000-00001A3B0000}"/>
    <cellStyle name="Normal 12 10 2" xfId="15330" xr:uid="{00000000-0005-0000-0000-00001B3B0000}"/>
    <cellStyle name="Normal 12 10 2 2" xfId="15331" xr:uid="{00000000-0005-0000-0000-00001C3B0000}"/>
    <cellStyle name="Normal 12 10 2 2 2" xfId="15332" xr:uid="{00000000-0005-0000-0000-00001D3B0000}"/>
    <cellStyle name="Normal 12 10 2 3" xfId="15333" xr:uid="{00000000-0005-0000-0000-00001E3B0000}"/>
    <cellStyle name="Normal 12 10 3" xfId="15334" xr:uid="{00000000-0005-0000-0000-00001F3B0000}"/>
    <cellStyle name="Normal 12 10 3 2" xfId="15335" xr:uid="{00000000-0005-0000-0000-0000203B0000}"/>
    <cellStyle name="Normal 12 10 3 2 2" xfId="15336" xr:uid="{00000000-0005-0000-0000-0000213B0000}"/>
    <cellStyle name="Normal 12 10 3 3" xfId="15337" xr:uid="{00000000-0005-0000-0000-0000223B0000}"/>
    <cellStyle name="Normal 12 10 4" xfId="15338" xr:uid="{00000000-0005-0000-0000-0000233B0000}"/>
    <cellStyle name="Normal 12 10 4 2" xfId="15339" xr:uid="{00000000-0005-0000-0000-0000243B0000}"/>
    <cellStyle name="Normal 12 10 5" xfId="15340" xr:uid="{00000000-0005-0000-0000-0000253B0000}"/>
    <cellStyle name="Normal 12 10 5 2" xfId="15341" xr:uid="{00000000-0005-0000-0000-0000263B0000}"/>
    <cellStyle name="Normal 12 10 6" xfId="15342" xr:uid="{00000000-0005-0000-0000-0000273B0000}"/>
    <cellStyle name="Normal 12 11" xfId="15343" xr:uid="{00000000-0005-0000-0000-0000283B0000}"/>
    <cellStyle name="Normal 12 12" xfId="669" xr:uid="{00000000-0005-0000-0000-0000293B0000}"/>
    <cellStyle name="Normal 12 2" xfId="15344" xr:uid="{00000000-0005-0000-0000-00002A3B0000}"/>
    <cellStyle name="Normal 12 2 2" xfId="15345" xr:uid="{00000000-0005-0000-0000-00002B3B0000}"/>
    <cellStyle name="Normal 12 2 2 2" xfId="15346" xr:uid="{00000000-0005-0000-0000-00002C3B0000}"/>
    <cellStyle name="Normal 12 2 3" xfId="15347" xr:uid="{00000000-0005-0000-0000-00002D3B0000}"/>
    <cellStyle name="Normal 12 2 4" xfId="15348" xr:uid="{00000000-0005-0000-0000-00002E3B0000}"/>
    <cellStyle name="Normal 12 3" xfId="15349" xr:uid="{00000000-0005-0000-0000-00002F3B0000}"/>
    <cellStyle name="Normal 12 4" xfId="15350" xr:uid="{00000000-0005-0000-0000-0000303B0000}"/>
    <cellStyle name="Normal 12 4 2" xfId="15351" xr:uid="{00000000-0005-0000-0000-0000313B0000}"/>
    <cellStyle name="Normal 12 4 2 10" xfId="15352" xr:uid="{00000000-0005-0000-0000-0000323B0000}"/>
    <cellStyle name="Normal 12 4 2 10 2" xfId="15353" xr:uid="{00000000-0005-0000-0000-0000333B0000}"/>
    <cellStyle name="Normal 12 4 2 11" xfId="15354" xr:uid="{00000000-0005-0000-0000-0000343B0000}"/>
    <cellStyle name="Normal 12 4 2 2" xfId="15355" xr:uid="{00000000-0005-0000-0000-0000353B0000}"/>
    <cellStyle name="Normal 12 4 2 2 10" xfId="15356" xr:uid="{00000000-0005-0000-0000-0000363B0000}"/>
    <cellStyle name="Normal 12 4 2 2 2" xfId="15357" xr:uid="{00000000-0005-0000-0000-0000373B0000}"/>
    <cellStyle name="Normal 12 4 2 2 2 2" xfId="15358" xr:uid="{00000000-0005-0000-0000-0000383B0000}"/>
    <cellStyle name="Normal 12 4 2 2 2 2 2" xfId="15359" xr:uid="{00000000-0005-0000-0000-0000393B0000}"/>
    <cellStyle name="Normal 12 4 2 2 2 2 2 2" xfId="15360" xr:uid="{00000000-0005-0000-0000-00003A3B0000}"/>
    <cellStyle name="Normal 12 4 2 2 2 2 2 2 2" xfId="15361" xr:uid="{00000000-0005-0000-0000-00003B3B0000}"/>
    <cellStyle name="Normal 12 4 2 2 2 2 2 2 2 2" xfId="15362" xr:uid="{00000000-0005-0000-0000-00003C3B0000}"/>
    <cellStyle name="Normal 12 4 2 2 2 2 2 2 3" xfId="15363" xr:uid="{00000000-0005-0000-0000-00003D3B0000}"/>
    <cellStyle name="Normal 12 4 2 2 2 2 2 3" xfId="15364" xr:uid="{00000000-0005-0000-0000-00003E3B0000}"/>
    <cellStyle name="Normal 12 4 2 2 2 2 2 3 2" xfId="15365" xr:uid="{00000000-0005-0000-0000-00003F3B0000}"/>
    <cellStyle name="Normal 12 4 2 2 2 2 2 3 2 2" xfId="15366" xr:uid="{00000000-0005-0000-0000-0000403B0000}"/>
    <cellStyle name="Normal 12 4 2 2 2 2 2 3 3" xfId="15367" xr:uid="{00000000-0005-0000-0000-0000413B0000}"/>
    <cellStyle name="Normal 12 4 2 2 2 2 2 4" xfId="15368" xr:uid="{00000000-0005-0000-0000-0000423B0000}"/>
    <cellStyle name="Normal 12 4 2 2 2 2 2 4 2" xfId="15369" xr:uid="{00000000-0005-0000-0000-0000433B0000}"/>
    <cellStyle name="Normal 12 4 2 2 2 2 2 5" xfId="15370" xr:uid="{00000000-0005-0000-0000-0000443B0000}"/>
    <cellStyle name="Normal 12 4 2 2 2 2 2 5 2" xfId="15371" xr:uid="{00000000-0005-0000-0000-0000453B0000}"/>
    <cellStyle name="Normal 12 4 2 2 2 2 2 6" xfId="15372" xr:uid="{00000000-0005-0000-0000-0000463B0000}"/>
    <cellStyle name="Normal 12 4 2 2 2 2 3" xfId="15373" xr:uid="{00000000-0005-0000-0000-0000473B0000}"/>
    <cellStyle name="Normal 12 4 2 2 2 2 3 2" xfId="15374" xr:uid="{00000000-0005-0000-0000-0000483B0000}"/>
    <cellStyle name="Normal 12 4 2 2 2 2 3 2 2" xfId="15375" xr:uid="{00000000-0005-0000-0000-0000493B0000}"/>
    <cellStyle name="Normal 12 4 2 2 2 2 3 3" xfId="15376" xr:uid="{00000000-0005-0000-0000-00004A3B0000}"/>
    <cellStyle name="Normal 12 4 2 2 2 2 4" xfId="15377" xr:uid="{00000000-0005-0000-0000-00004B3B0000}"/>
    <cellStyle name="Normal 12 4 2 2 2 2 4 2" xfId="15378" xr:uid="{00000000-0005-0000-0000-00004C3B0000}"/>
    <cellStyle name="Normal 12 4 2 2 2 2 4 2 2" xfId="15379" xr:uid="{00000000-0005-0000-0000-00004D3B0000}"/>
    <cellStyle name="Normal 12 4 2 2 2 2 4 3" xfId="15380" xr:uid="{00000000-0005-0000-0000-00004E3B0000}"/>
    <cellStyle name="Normal 12 4 2 2 2 2 5" xfId="15381" xr:uid="{00000000-0005-0000-0000-00004F3B0000}"/>
    <cellStyle name="Normal 12 4 2 2 2 2 5 2" xfId="15382" xr:uid="{00000000-0005-0000-0000-0000503B0000}"/>
    <cellStyle name="Normal 12 4 2 2 2 2 6" xfId="15383" xr:uid="{00000000-0005-0000-0000-0000513B0000}"/>
    <cellStyle name="Normal 12 4 2 2 2 2 6 2" xfId="15384" xr:uid="{00000000-0005-0000-0000-0000523B0000}"/>
    <cellStyle name="Normal 12 4 2 2 2 2 7" xfId="15385" xr:uid="{00000000-0005-0000-0000-0000533B0000}"/>
    <cellStyle name="Normal 12 4 2 2 2 3" xfId="15386" xr:uid="{00000000-0005-0000-0000-0000543B0000}"/>
    <cellStyle name="Normal 12 4 2 2 2 3 2" xfId="15387" xr:uid="{00000000-0005-0000-0000-0000553B0000}"/>
    <cellStyle name="Normal 12 4 2 2 2 3 2 2" xfId="15388" xr:uid="{00000000-0005-0000-0000-0000563B0000}"/>
    <cellStyle name="Normal 12 4 2 2 2 3 2 2 2" xfId="15389" xr:uid="{00000000-0005-0000-0000-0000573B0000}"/>
    <cellStyle name="Normal 12 4 2 2 2 3 2 3" xfId="15390" xr:uid="{00000000-0005-0000-0000-0000583B0000}"/>
    <cellStyle name="Normal 12 4 2 2 2 3 3" xfId="15391" xr:uid="{00000000-0005-0000-0000-0000593B0000}"/>
    <cellStyle name="Normal 12 4 2 2 2 3 3 2" xfId="15392" xr:uid="{00000000-0005-0000-0000-00005A3B0000}"/>
    <cellStyle name="Normal 12 4 2 2 2 3 3 2 2" xfId="15393" xr:uid="{00000000-0005-0000-0000-00005B3B0000}"/>
    <cellStyle name="Normal 12 4 2 2 2 3 3 3" xfId="15394" xr:uid="{00000000-0005-0000-0000-00005C3B0000}"/>
    <cellStyle name="Normal 12 4 2 2 2 3 4" xfId="15395" xr:uid="{00000000-0005-0000-0000-00005D3B0000}"/>
    <cellStyle name="Normal 12 4 2 2 2 3 4 2" xfId="15396" xr:uid="{00000000-0005-0000-0000-00005E3B0000}"/>
    <cellStyle name="Normal 12 4 2 2 2 3 5" xfId="15397" xr:uid="{00000000-0005-0000-0000-00005F3B0000}"/>
    <cellStyle name="Normal 12 4 2 2 2 3 5 2" xfId="15398" xr:uid="{00000000-0005-0000-0000-0000603B0000}"/>
    <cellStyle name="Normal 12 4 2 2 2 3 6" xfId="15399" xr:uid="{00000000-0005-0000-0000-0000613B0000}"/>
    <cellStyle name="Normal 12 4 2 2 2 4" xfId="15400" xr:uid="{00000000-0005-0000-0000-0000623B0000}"/>
    <cellStyle name="Normal 12 4 2 2 2 4 2" xfId="15401" xr:uid="{00000000-0005-0000-0000-0000633B0000}"/>
    <cellStyle name="Normal 12 4 2 2 2 4 2 2" xfId="15402" xr:uid="{00000000-0005-0000-0000-0000643B0000}"/>
    <cellStyle name="Normal 12 4 2 2 2 4 3" xfId="15403" xr:uid="{00000000-0005-0000-0000-0000653B0000}"/>
    <cellStyle name="Normal 12 4 2 2 2 5" xfId="15404" xr:uid="{00000000-0005-0000-0000-0000663B0000}"/>
    <cellStyle name="Normal 12 4 2 2 2 5 2" xfId="15405" xr:uid="{00000000-0005-0000-0000-0000673B0000}"/>
    <cellStyle name="Normal 12 4 2 2 2 5 2 2" xfId="15406" xr:uid="{00000000-0005-0000-0000-0000683B0000}"/>
    <cellStyle name="Normal 12 4 2 2 2 5 3" xfId="15407" xr:uid="{00000000-0005-0000-0000-0000693B0000}"/>
    <cellStyle name="Normal 12 4 2 2 2 6" xfId="15408" xr:uid="{00000000-0005-0000-0000-00006A3B0000}"/>
    <cellStyle name="Normal 12 4 2 2 2 6 2" xfId="15409" xr:uid="{00000000-0005-0000-0000-00006B3B0000}"/>
    <cellStyle name="Normal 12 4 2 2 2 7" xfId="15410" xr:uid="{00000000-0005-0000-0000-00006C3B0000}"/>
    <cellStyle name="Normal 12 4 2 2 2 7 2" xfId="15411" xr:uid="{00000000-0005-0000-0000-00006D3B0000}"/>
    <cellStyle name="Normal 12 4 2 2 2 8" xfId="15412" xr:uid="{00000000-0005-0000-0000-00006E3B0000}"/>
    <cellStyle name="Normal 12 4 2 2 3" xfId="15413" xr:uid="{00000000-0005-0000-0000-00006F3B0000}"/>
    <cellStyle name="Normal 12 4 2 2 3 2" xfId="15414" xr:uid="{00000000-0005-0000-0000-0000703B0000}"/>
    <cellStyle name="Normal 12 4 2 2 3 2 2" xfId="15415" xr:uid="{00000000-0005-0000-0000-0000713B0000}"/>
    <cellStyle name="Normal 12 4 2 2 3 2 2 2" xfId="15416" xr:uid="{00000000-0005-0000-0000-0000723B0000}"/>
    <cellStyle name="Normal 12 4 2 2 3 2 2 2 2" xfId="15417" xr:uid="{00000000-0005-0000-0000-0000733B0000}"/>
    <cellStyle name="Normal 12 4 2 2 3 2 2 3" xfId="15418" xr:uid="{00000000-0005-0000-0000-0000743B0000}"/>
    <cellStyle name="Normal 12 4 2 2 3 2 3" xfId="15419" xr:uid="{00000000-0005-0000-0000-0000753B0000}"/>
    <cellStyle name="Normal 12 4 2 2 3 2 3 2" xfId="15420" xr:uid="{00000000-0005-0000-0000-0000763B0000}"/>
    <cellStyle name="Normal 12 4 2 2 3 2 3 2 2" xfId="15421" xr:uid="{00000000-0005-0000-0000-0000773B0000}"/>
    <cellStyle name="Normal 12 4 2 2 3 2 3 3" xfId="15422" xr:uid="{00000000-0005-0000-0000-0000783B0000}"/>
    <cellStyle name="Normal 12 4 2 2 3 2 4" xfId="15423" xr:uid="{00000000-0005-0000-0000-0000793B0000}"/>
    <cellStyle name="Normal 12 4 2 2 3 2 4 2" xfId="15424" xr:uid="{00000000-0005-0000-0000-00007A3B0000}"/>
    <cellStyle name="Normal 12 4 2 2 3 2 5" xfId="15425" xr:uid="{00000000-0005-0000-0000-00007B3B0000}"/>
    <cellStyle name="Normal 12 4 2 2 3 2 5 2" xfId="15426" xr:uid="{00000000-0005-0000-0000-00007C3B0000}"/>
    <cellStyle name="Normal 12 4 2 2 3 2 6" xfId="15427" xr:uid="{00000000-0005-0000-0000-00007D3B0000}"/>
    <cellStyle name="Normal 12 4 2 2 3 3" xfId="15428" xr:uid="{00000000-0005-0000-0000-00007E3B0000}"/>
    <cellStyle name="Normal 12 4 2 2 3 3 2" xfId="15429" xr:uid="{00000000-0005-0000-0000-00007F3B0000}"/>
    <cellStyle name="Normal 12 4 2 2 3 3 2 2" xfId="15430" xr:uid="{00000000-0005-0000-0000-0000803B0000}"/>
    <cellStyle name="Normal 12 4 2 2 3 3 3" xfId="15431" xr:uid="{00000000-0005-0000-0000-0000813B0000}"/>
    <cellStyle name="Normal 12 4 2 2 3 4" xfId="15432" xr:uid="{00000000-0005-0000-0000-0000823B0000}"/>
    <cellStyle name="Normal 12 4 2 2 3 4 2" xfId="15433" xr:uid="{00000000-0005-0000-0000-0000833B0000}"/>
    <cellStyle name="Normal 12 4 2 2 3 4 2 2" xfId="15434" xr:uid="{00000000-0005-0000-0000-0000843B0000}"/>
    <cellStyle name="Normal 12 4 2 2 3 4 3" xfId="15435" xr:uid="{00000000-0005-0000-0000-0000853B0000}"/>
    <cellStyle name="Normal 12 4 2 2 3 5" xfId="15436" xr:uid="{00000000-0005-0000-0000-0000863B0000}"/>
    <cellStyle name="Normal 12 4 2 2 3 5 2" xfId="15437" xr:uid="{00000000-0005-0000-0000-0000873B0000}"/>
    <cellStyle name="Normal 12 4 2 2 3 6" xfId="15438" xr:uid="{00000000-0005-0000-0000-0000883B0000}"/>
    <cellStyle name="Normal 12 4 2 2 3 6 2" xfId="15439" xr:uid="{00000000-0005-0000-0000-0000893B0000}"/>
    <cellStyle name="Normal 12 4 2 2 3 7" xfId="15440" xr:uid="{00000000-0005-0000-0000-00008A3B0000}"/>
    <cellStyle name="Normal 12 4 2 2 4" xfId="15441" xr:uid="{00000000-0005-0000-0000-00008B3B0000}"/>
    <cellStyle name="Normal 12 4 2 2 4 2" xfId="15442" xr:uid="{00000000-0005-0000-0000-00008C3B0000}"/>
    <cellStyle name="Normal 12 4 2 2 4 2 2" xfId="15443" xr:uid="{00000000-0005-0000-0000-00008D3B0000}"/>
    <cellStyle name="Normal 12 4 2 2 4 2 2 2" xfId="15444" xr:uid="{00000000-0005-0000-0000-00008E3B0000}"/>
    <cellStyle name="Normal 12 4 2 2 4 2 2 2 2" xfId="15445" xr:uid="{00000000-0005-0000-0000-00008F3B0000}"/>
    <cellStyle name="Normal 12 4 2 2 4 2 2 3" xfId="15446" xr:uid="{00000000-0005-0000-0000-0000903B0000}"/>
    <cellStyle name="Normal 12 4 2 2 4 2 3" xfId="15447" xr:uid="{00000000-0005-0000-0000-0000913B0000}"/>
    <cellStyle name="Normal 12 4 2 2 4 2 3 2" xfId="15448" xr:uid="{00000000-0005-0000-0000-0000923B0000}"/>
    <cellStyle name="Normal 12 4 2 2 4 2 3 2 2" xfId="15449" xr:uid="{00000000-0005-0000-0000-0000933B0000}"/>
    <cellStyle name="Normal 12 4 2 2 4 2 3 3" xfId="15450" xr:uid="{00000000-0005-0000-0000-0000943B0000}"/>
    <cellStyle name="Normal 12 4 2 2 4 2 4" xfId="15451" xr:uid="{00000000-0005-0000-0000-0000953B0000}"/>
    <cellStyle name="Normal 12 4 2 2 4 2 4 2" xfId="15452" xr:uid="{00000000-0005-0000-0000-0000963B0000}"/>
    <cellStyle name="Normal 12 4 2 2 4 2 5" xfId="15453" xr:uid="{00000000-0005-0000-0000-0000973B0000}"/>
    <cellStyle name="Normal 12 4 2 2 4 2 5 2" xfId="15454" xr:uid="{00000000-0005-0000-0000-0000983B0000}"/>
    <cellStyle name="Normal 12 4 2 2 4 2 6" xfId="15455" xr:uid="{00000000-0005-0000-0000-0000993B0000}"/>
    <cellStyle name="Normal 12 4 2 2 4 3" xfId="15456" xr:uid="{00000000-0005-0000-0000-00009A3B0000}"/>
    <cellStyle name="Normal 12 4 2 2 4 3 2" xfId="15457" xr:uid="{00000000-0005-0000-0000-00009B3B0000}"/>
    <cellStyle name="Normal 12 4 2 2 4 3 2 2" xfId="15458" xr:uid="{00000000-0005-0000-0000-00009C3B0000}"/>
    <cellStyle name="Normal 12 4 2 2 4 3 3" xfId="15459" xr:uid="{00000000-0005-0000-0000-00009D3B0000}"/>
    <cellStyle name="Normal 12 4 2 2 4 4" xfId="15460" xr:uid="{00000000-0005-0000-0000-00009E3B0000}"/>
    <cellStyle name="Normal 12 4 2 2 4 4 2" xfId="15461" xr:uid="{00000000-0005-0000-0000-00009F3B0000}"/>
    <cellStyle name="Normal 12 4 2 2 4 4 2 2" xfId="15462" xr:uid="{00000000-0005-0000-0000-0000A03B0000}"/>
    <cellStyle name="Normal 12 4 2 2 4 4 3" xfId="15463" xr:uid="{00000000-0005-0000-0000-0000A13B0000}"/>
    <cellStyle name="Normal 12 4 2 2 4 5" xfId="15464" xr:uid="{00000000-0005-0000-0000-0000A23B0000}"/>
    <cellStyle name="Normal 12 4 2 2 4 5 2" xfId="15465" xr:uid="{00000000-0005-0000-0000-0000A33B0000}"/>
    <cellStyle name="Normal 12 4 2 2 4 6" xfId="15466" xr:uid="{00000000-0005-0000-0000-0000A43B0000}"/>
    <cellStyle name="Normal 12 4 2 2 4 6 2" xfId="15467" xr:uid="{00000000-0005-0000-0000-0000A53B0000}"/>
    <cellStyle name="Normal 12 4 2 2 4 7" xfId="15468" xr:uid="{00000000-0005-0000-0000-0000A63B0000}"/>
    <cellStyle name="Normal 12 4 2 2 5" xfId="15469" xr:uid="{00000000-0005-0000-0000-0000A73B0000}"/>
    <cellStyle name="Normal 12 4 2 2 5 2" xfId="15470" xr:uid="{00000000-0005-0000-0000-0000A83B0000}"/>
    <cellStyle name="Normal 12 4 2 2 5 2 2" xfId="15471" xr:uid="{00000000-0005-0000-0000-0000A93B0000}"/>
    <cellStyle name="Normal 12 4 2 2 5 2 2 2" xfId="15472" xr:uid="{00000000-0005-0000-0000-0000AA3B0000}"/>
    <cellStyle name="Normal 12 4 2 2 5 2 3" xfId="15473" xr:uid="{00000000-0005-0000-0000-0000AB3B0000}"/>
    <cellStyle name="Normal 12 4 2 2 5 3" xfId="15474" xr:uid="{00000000-0005-0000-0000-0000AC3B0000}"/>
    <cellStyle name="Normal 12 4 2 2 5 3 2" xfId="15475" xr:uid="{00000000-0005-0000-0000-0000AD3B0000}"/>
    <cellStyle name="Normal 12 4 2 2 5 3 2 2" xfId="15476" xr:uid="{00000000-0005-0000-0000-0000AE3B0000}"/>
    <cellStyle name="Normal 12 4 2 2 5 3 3" xfId="15477" xr:uid="{00000000-0005-0000-0000-0000AF3B0000}"/>
    <cellStyle name="Normal 12 4 2 2 5 4" xfId="15478" xr:uid="{00000000-0005-0000-0000-0000B03B0000}"/>
    <cellStyle name="Normal 12 4 2 2 5 4 2" xfId="15479" xr:uid="{00000000-0005-0000-0000-0000B13B0000}"/>
    <cellStyle name="Normal 12 4 2 2 5 5" xfId="15480" xr:uid="{00000000-0005-0000-0000-0000B23B0000}"/>
    <cellStyle name="Normal 12 4 2 2 5 5 2" xfId="15481" xr:uid="{00000000-0005-0000-0000-0000B33B0000}"/>
    <cellStyle name="Normal 12 4 2 2 5 6" xfId="15482" xr:uid="{00000000-0005-0000-0000-0000B43B0000}"/>
    <cellStyle name="Normal 12 4 2 2 6" xfId="15483" xr:uid="{00000000-0005-0000-0000-0000B53B0000}"/>
    <cellStyle name="Normal 12 4 2 2 6 2" xfId="15484" xr:uid="{00000000-0005-0000-0000-0000B63B0000}"/>
    <cellStyle name="Normal 12 4 2 2 6 2 2" xfId="15485" xr:uid="{00000000-0005-0000-0000-0000B73B0000}"/>
    <cellStyle name="Normal 12 4 2 2 6 3" xfId="15486" xr:uid="{00000000-0005-0000-0000-0000B83B0000}"/>
    <cellStyle name="Normal 12 4 2 2 7" xfId="15487" xr:uid="{00000000-0005-0000-0000-0000B93B0000}"/>
    <cellStyle name="Normal 12 4 2 2 7 2" xfId="15488" xr:uid="{00000000-0005-0000-0000-0000BA3B0000}"/>
    <cellStyle name="Normal 12 4 2 2 7 2 2" xfId="15489" xr:uid="{00000000-0005-0000-0000-0000BB3B0000}"/>
    <cellStyle name="Normal 12 4 2 2 7 3" xfId="15490" xr:uid="{00000000-0005-0000-0000-0000BC3B0000}"/>
    <cellStyle name="Normal 12 4 2 2 8" xfId="15491" xr:uid="{00000000-0005-0000-0000-0000BD3B0000}"/>
    <cellStyle name="Normal 12 4 2 2 8 2" xfId="15492" xr:uid="{00000000-0005-0000-0000-0000BE3B0000}"/>
    <cellStyle name="Normal 12 4 2 2 9" xfId="15493" xr:uid="{00000000-0005-0000-0000-0000BF3B0000}"/>
    <cellStyle name="Normal 12 4 2 2 9 2" xfId="15494" xr:uid="{00000000-0005-0000-0000-0000C03B0000}"/>
    <cellStyle name="Normal 12 4 2 3" xfId="15495" xr:uid="{00000000-0005-0000-0000-0000C13B0000}"/>
    <cellStyle name="Normal 12 4 2 3 2" xfId="15496" xr:uid="{00000000-0005-0000-0000-0000C23B0000}"/>
    <cellStyle name="Normal 12 4 2 3 2 2" xfId="15497" xr:uid="{00000000-0005-0000-0000-0000C33B0000}"/>
    <cellStyle name="Normal 12 4 2 3 2 2 2" xfId="15498" xr:uid="{00000000-0005-0000-0000-0000C43B0000}"/>
    <cellStyle name="Normal 12 4 2 3 2 2 2 2" xfId="15499" xr:uid="{00000000-0005-0000-0000-0000C53B0000}"/>
    <cellStyle name="Normal 12 4 2 3 2 2 2 2 2" xfId="15500" xr:uid="{00000000-0005-0000-0000-0000C63B0000}"/>
    <cellStyle name="Normal 12 4 2 3 2 2 2 3" xfId="15501" xr:uid="{00000000-0005-0000-0000-0000C73B0000}"/>
    <cellStyle name="Normal 12 4 2 3 2 2 3" xfId="15502" xr:uid="{00000000-0005-0000-0000-0000C83B0000}"/>
    <cellStyle name="Normal 12 4 2 3 2 2 3 2" xfId="15503" xr:uid="{00000000-0005-0000-0000-0000C93B0000}"/>
    <cellStyle name="Normal 12 4 2 3 2 2 3 2 2" xfId="15504" xr:uid="{00000000-0005-0000-0000-0000CA3B0000}"/>
    <cellStyle name="Normal 12 4 2 3 2 2 3 3" xfId="15505" xr:uid="{00000000-0005-0000-0000-0000CB3B0000}"/>
    <cellStyle name="Normal 12 4 2 3 2 2 4" xfId="15506" xr:uid="{00000000-0005-0000-0000-0000CC3B0000}"/>
    <cellStyle name="Normal 12 4 2 3 2 2 4 2" xfId="15507" xr:uid="{00000000-0005-0000-0000-0000CD3B0000}"/>
    <cellStyle name="Normal 12 4 2 3 2 2 5" xfId="15508" xr:uid="{00000000-0005-0000-0000-0000CE3B0000}"/>
    <cellStyle name="Normal 12 4 2 3 2 2 5 2" xfId="15509" xr:uid="{00000000-0005-0000-0000-0000CF3B0000}"/>
    <cellStyle name="Normal 12 4 2 3 2 2 6" xfId="15510" xr:uid="{00000000-0005-0000-0000-0000D03B0000}"/>
    <cellStyle name="Normal 12 4 2 3 2 3" xfId="15511" xr:uid="{00000000-0005-0000-0000-0000D13B0000}"/>
    <cellStyle name="Normal 12 4 2 3 2 3 2" xfId="15512" xr:uid="{00000000-0005-0000-0000-0000D23B0000}"/>
    <cellStyle name="Normal 12 4 2 3 2 3 2 2" xfId="15513" xr:uid="{00000000-0005-0000-0000-0000D33B0000}"/>
    <cellStyle name="Normal 12 4 2 3 2 3 3" xfId="15514" xr:uid="{00000000-0005-0000-0000-0000D43B0000}"/>
    <cellStyle name="Normal 12 4 2 3 2 4" xfId="15515" xr:uid="{00000000-0005-0000-0000-0000D53B0000}"/>
    <cellStyle name="Normal 12 4 2 3 2 4 2" xfId="15516" xr:uid="{00000000-0005-0000-0000-0000D63B0000}"/>
    <cellStyle name="Normal 12 4 2 3 2 4 2 2" xfId="15517" xr:uid="{00000000-0005-0000-0000-0000D73B0000}"/>
    <cellStyle name="Normal 12 4 2 3 2 4 3" xfId="15518" xr:uid="{00000000-0005-0000-0000-0000D83B0000}"/>
    <cellStyle name="Normal 12 4 2 3 2 5" xfId="15519" xr:uid="{00000000-0005-0000-0000-0000D93B0000}"/>
    <cellStyle name="Normal 12 4 2 3 2 5 2" xfId="15520" xr:uid="{00000000-0005-0000-0000-0000DA3B0000}"/>
    <cellStyle name="Normal 12 4 2 3 2 6" xfId="15521" xr:uid="{00000000-0005-0000-0000-0000DB3B0000}"/>
    <cellStyle name="Normal 12 4 2 3 2 6 2" xfId="15522" xr:uid="{00000000-0005-0000-0000-0000DC3B0000}"/>
    <cellStyle name="Normal 12 4 2 3 2 7" xfId="15523" xr:uid="{00000000-0005-0000-0000-0000DD3B0000}"/>
    <cellStyle name="Normal 12 4 2 3 3" xfId="15524" xr:uid="{00000000-0005-0000-0000-0000DE3B0000}"/>
    <cellStyle name="Normal 12 4 2 3 3 2" xfId="15525" xr:uid="{00000000-0005-0000-0000-0000DF3B0000}"/>
    <cellStyle name="Normal 12 4 2 3 3 2 2" xfId="15526" xr:uid="{00000000-0005-0000-0000-0000E03B0000}"/>
    <cellStyle name="Normal 12 4 2 3 3 2 2 2" xfId="15527" xr:uid="{00000000-0005-0000-0000-0000E13B0000}"/>
    <cellStyle name="Normal 12 4 2 3 3 2 3" xfId="15528" xr:uid="{00000000-0005-0000-0000-0000E23B0000}"/>
    <cellStyle name="Normal 12 4 2 3 3 3" xfId="15529" xr:uid="{00000000-0005-0000-0000-0000E33B0000}"/>
    <cellStyle name="Normal 12 4 2 3 3 3 2" xfId="15530" xr:uid="{00000000-0005-0000-0000-0000E43B0000}"/>
    <cellStyle name="Normal 12 4 2 3 3 3 2 2" xfId="15531" xr:uid="{00000000-0005-0000-0000-0000E53B0000}"/>
    <cellStyle name="Normal 12 4 2 3 3 3 3" xfId="15532" xr:uid="{00000000-0005-0000-0000-0000E63B0000}"/>
    <cellStyle name="Normal 12 4 2 3 3 4" xfId="15533" xr:uid="{00000000-0005-0000-0000-0000E73B0000}"/>
    <cellStyle name="Normal 12 4 2 3 3 4 2" xfId="15534" xr:uid="{00000000-0005-0000-0000-0000E83B0000}"/>
    <cellStyle name="Normal 12 4 2 3 3 5" xfId="15535" xr:uid="{00000000-0005-0000-0000-0000E93B0000}"/>
    <cellStyle name="Normal 12 4 2 3 3 5 2" xfId="15536" xr:uid="{00000000-0005-0000-0000-0000EA3B0000}"/>
    <cellStyle name="Normal 12 4 2 3 3 6" xfId="15537" xr:uid="{00000000-0005-0000-0000-0000EB3B0000}"/>
    <cellStyle name="Normal 12 4 2 3 4" xfId="15538" xr:uid="{00000000-0005-0000-0000-0000EC3B0000}"/>
    <cellStyle name="Normal 12 4 2 3 4 2" xfId="15539" xr:uid="{00000000-0005-0000-0000-0000ED3B0000}"/>
    <cellStyle name="Normal 12 4 2 3 4 2 2" xfId="15540" xr:uid="{00000000-0005-0000-0000-0000EE3B0000}"/>
    <cellStyle name="Normal 12 4 2 3 4 3" xfId="15541" xr:uid="{00000000-0005-0000-0000-0000EF3B0000}"/>
    <cellStyle name="Normal 12 4 2 3 5" xfId="15542" xr:uid="{00000000-0005-0000-0000-0000F03B0000}"/>
    <cellStyle name="Normal 12 4 2 3 5 2" xfId="15543" xr:uid="{00000000-0005-0000-0000-0000F13B0000}"/>
    <cellStyle name="Normal 12 4 2 3 5 2 2" xfId="15544" xr:uid="{00000000-0005-0000-0000-0000F23B0000}"/>
    <cellStyle name="Normal 12 4 2 3 5 3" xfId="15545" xr:uid="{00000000-0005-0000-0000-0000F33B0000}"/>
    <cellStyle name="Normal 12 4 2 3 6" xfId="15546" xr:uid="{00000000-0005-0000-0000-0000F43B0000}"/>
    <cellStyle name="Normal 12 4 2 3 6 2" xfId="15547" xr:uid="{00000000-0005-0000-0000-0000F53B0000}"/>
    <cellStyle name="Normal 12 4 2 3 7" xfId="15548" xr:uid="{00000000-0005-0000-0000-0000F63B0000}"/>
    <cellStyle name="Normal 12 4 2 3 7 2" xfId="15549" xr:uid="{00000000-0005-0000-0000-0000F73B0000}"/>
    <cellStyle name="Normal 12 4 2 3 8" xfId="15550" xr:uid="{00000000-0005-0000-0000-0000F83B0000}"/>
    <cellStyle name="Normal 12 4 2 4" xfId="15551" xr:uid="{00000000-0005-0000-0000-0000F93B0000}"/>
    <cellStyle name="Normal 12 4 2 4 2" xfId="15552" xr:uid="{00000000-0005-0000-0000-0000FA3B0000}"/>
    <cellStyle name="Normal 12 4 2 4 2 2" xfId="15553" xr:uid="{00000000-0005-0000-0000-0000FB3B0000}"/>
    <cellStyle name="Normal 12 4 2 4 2 2 2" xfId="15554" xr:uid="{00000000-0005-0000-0000-0000FC3B0000}"/>
    <cellStyle name="Normal 12 4 2 4 2 2 2 2" xfId="15555" xr:uid="{00000000-0005-0000-0000-0000FD3B0000}"/>
    <cellStyle name="Normal 12 4 2 4 2 2 3" xfId="15556" xr:uid="{00000000-0005-0000-0000-0000FE3B0000}"/>
    <cellStyle name="Normal 12 4 2 4 2 3" xfId="15557" xr:uid="{00000000-0005-0000-0000-0000FF3B0000}"/>
    <cellStyle name="Normal 12 4 2 4 2 3 2" xfId="15558" xr:uid="{00000000-0005-0000-0000-0000003C0000}"/>
    <cellStyle name="Normal 12 4 2 4 2 3 2 2" xfId="15559" xr:uid="{00000000-0005-0000-0000-0000013C0000}"/>
    <cellStyle name="Normal 12 4 2 4 2 3 3" xfId="15560" xr:uid="{00000000-0005-0000-0000-0000023C0000}"/>
    <cellStyle name="Normal 12 4 2 4 2 4" xfId="15561" xr:uid="{00000000-0005-0000-0000-0000033C0000}"/>
    <cellStyle name="Normal 12 4 2 4 2 4 2" xfId="15562" xr:uid="{00000000-0005-0000-0000-0000043C0000}"/>
    <cellStyle name="Normal 12 4 2 4 2 5" xfId="15563" xr:uid="{00000000-0005-0000-0000-0000053C0000}"/>
    <cellStyle name="Normal 12 4 2 4 2 5 2" xfId="15564" xr:uid="{00000000-0005-0000-0000-0000063C0000}"/>
    <cellStyle name="Normal 12 4 2 4 2 6" xfId="15565" xr:uid="{00000000-0005-0000-0000-0000073C0000}"/>
    <cellStyle name="Normal 12 4 2 4 3" xfId="15566" xr:uid="{00000000-0005-0000-0000-0000083C0000}"/>
    <cellStyle name="Normal 12 4 2 4 3 2" xfId="15567" xr:uid="{00000000-0005-0000-0000-0000093C0000}"/>
    <cellStyle name="Normal 12 4 2 4 3 2 2" xfId="15568" xr:uid="{00000000-0005-0000-0000-00000A3C0000}"/>
    <cellStyle name="Normal 12 4 2 4 3 3" xfId="15569" xr:uid="{00000000-0005-0000-0000-00000B3C0000}"/>
    <cellStyle name="Normal 12 4 2 4 4" xfId="15570" xr:uid="{00000000-0005-0000-0000-00000C3C0000}"/>
    <cellStyle name="Normal 12 4 2 4 4 2" xfId="15571" xr:uid="{00000000-0005-0000-0000-00000D3C0000}"/>
    <cellStyle name="Normal 12 4 2 4 4 2 2" xfId="15572" xr:uid="{00000000-0005-0000-0000-00000E3C0000}"/>
    <cellStyle name="Normal 12 4 2 4 4 3" xfId="15573" xr:uid="{00000000-0005-0000-0000-00000F3C0000}"/>
    <cellStyle name="Normal 12 4 2 4 5" xfId="15574" xr:uid="{00000000-0005-0000-0000-0000103C0000}"/>
    <cellStyle name="Normal 12 4 2 4 5 2" xfId="15575" xr:uid="{00000000-0005-0000-0000-0000113C0000}"/>
    <cellStyle name="Normal 12 4 2 4 6" xfId="15576" xr:uid="{00000000-0005-0000-0000-0000123C0000}"/>
    <cellStyle name="Normal 12 4 2 4 6 2" xfId="15577" xr:uid="{00000000-0005-0000-0000-0000133C0000}"/>
    <cellStyle name="Normal 12 4 2 4 7" xfId="15578" xr:uid="{00000000-0005-0000-0000-0000143C0000}"/>
    <cellStyle name="Normal 12 4 2 5" xfId="15579" xr:uid="{00000000-0005-0000-0000-0000153C0000}"/>
    <cellStyle name="Normal 12 4 2 5 2" xfId="15580" xr:uid="{00000000-0005-0000-0000-0000163C0000}"/>
    <cellStyle name="Normal 12 4 2 5 2 2" xfId="15581" xr:uid="{00000000-0005-0000-0000-0000173C0000}"/>
    <cellStyle name="Normal 12 4 2 5 2 2 2" xfId="15582" xr:uid="{00000000-0005-0000-0000-0000183C0000}"/>
    <cellStyle name="Normal 12 4 2 5 2 2 2 2" xfId="15583" xr:uid="{00000000-0005-0000-0000-0000193C0000}"/>
    <cellStyle name="Normal 12 4 2 5 2 2 3" xfId="15584" xr:uid="{00000000-0005-0000-0000-00001A3C0000}"/>
    <cellStyle name="Normal 12 4 2 5 2 3" xfId="15585" xr:uid="{00000000-0005-0000-0000-00001B3C0000}"/>
    <cellStyle name="Normal 12 4 2 5 2 3 2" xfId="15586" xr:uid="{00000000-0005-0000-0000-00001C3C0000}"/>
    <cellStyle name="Normal 12 4 2 5 2 3 2 2" xfId="15587" xr:uid="{00000000-0005-0000-0000-00001D3C0000}"/>
    <cellStyle name="Normal 12 4 2 5 2 3 3" xfId="15588" xr:uid="{00000000-0005-0000-0000-00001E3C0000}"/>
    <cellStyle name="Normal 12 4 2 5 2 4" xfId="15589" xr:uid="{00000000-0005-0000-0000-00001F3C0000}"/>
    <cellStyle name="Normal 12 4 2 5 2 4 2" xfId="15590" xr:uid="{00000000-0005-0000-0000-0000203C0000}"/>
    <cellStyle name="Normal 12 4 2 5 2 5" xfId="15591" xr:uid="{00000000-0005-0000-0000-0000213C0000}"/>
    <cellStyle name="Normal 12 4 2 5 2 5 2" xfId="15592" xr:uid="{00000000-0005-0000-0000-0000223C0000}"/>
    <cellStyle name="Normal 12 4 2 5 2 6" xfId="15593" xr:uid="{00000000-0005-0000-0000-0000233C0000}"/>
    <cellStyle name="Normal 12 4 2 5 3" xfId="15594" xr:uid="{00000000-0005-0000-0000-0000243C0000}"/>
    <cellStyle name="Normal 12 4 2 5 3 2" xfId="15595" xr:uid="{00000000-0005-0000-0000-0000253C0000}"/>
    <cellStyle name="Normal 12 4 2 5 3 2 2" xfId="15596" xr:uid="{00000000-0005-0000-0000-0000263C0000}"/>
    <cellStyle name="Normal 12 4 2 5 3 3" xfId="15597" xr:uid="{00000000-0005-0000-0000-0000273C0000}"/>
    <cellStyle name="Normal 12 4 2 5 4" xfId="15598" xr:uid="{00000000-0005-0000-0000-0000283C0000}"/>
    <cellStyle name="Normal 12 4 2 5 4 2" xfId="15599" xr:uid="{00000000-0005-0000-0000-0000293C0000}"/>
    <cellStyle name="Normal 12 4 2 5 4 2 2" xfId="15600" xr:uid="{00000000-0005-0000-0000-00002A3C0000}"/>
    <cellStyle name="Normal 12 4 2 5 4 3" xfId="15601" xr:uid="{00000000-0005-0000-0000-00002B3C0000}"/>
    <cellStyle name="Normal 12 4 2 5 5" xfId="15602" xr:uid="{00000000-0005-0000-0000-00002C3C0000}"/>
    <cellStyle name="Normal 12 4 2 5 5 2" xfId="15603" xr:uid="{00000000-0005-0000-0000-00002D3C0000}"/>
    <cellStyle name="Normal 12 4 2 5 6" xfId="15604" xr:uid="{00000000-0005-0000-0000-00002E3C0000}"/>
    <cellStyle name="Normal 12 4 2 5 6 2" xfId="15605" xr:uid="{00000000-0005-0000-0000-00002F3C0000}"/>
    <cellStyle name="Normal 12 4 2 5 7" xfId="15606" xr:uid="{00000000-0005-0000-0000-0000303C0000}"/>
    <cellStyle name="Normal 12 4 2 6" xfId="15607" xr:uid="{00000000-0005-0000-0000-0000313C0000}"/>
    <cellStyle name="Normal 12 4 2 6 2" xfId="15608" xr:uid="{00000000-0005-0000-0000-0000323C0000}"/>
    <cellStyle name="Normal 12 4 2 6 2 2" xfId="15609" xr:uid="{00000000-0005-0000-0000-0000333C0000}"/>
    <cellStyle name="Normal 12 4 2 6 2 2 2" xfId="15610" xr:uid="{00000000-0005-0000-0000-0000343C0000}"/>
    <cellStyle name="Normal 12 4 2 6 2 3" xfId="15611" xr:uid="{00000000-0005-0000-0000-0000353C0000}"/>
    <cellStyle name="Normal 12 4 2 6 3" xfId="15612" xr:uid="{00000000-0005-0000-0000-0000363C0000}"/>
    <cellStyle name="Normal 12 4 2 6 3 2" xfId="15613" xr:uid="{00000000-0005-0000-0000-0000373C0000}"/>
    <cellStyle name="Normal 12 4 2 6 3 2 2" xfId="15614" xr:uid="{00000000-0005-0000-0000-0000383C0000}"/>
    <cellStyle name="Normal 12 4 2 6 3 3" xfId="15615" xr:uid="{00000000-0005-0000-0000-0000393C0000}"/>
    <cellStyle name="Normal 12 4 2 6 4" xfId="15616" xr:uid="{00000000-0005-0000-0000-00003A3C0000}"/>
    <cellStyle name="Normal 12 4 2 6 4 2" xfId="15617" xr:uid="{00000000-0005-0000-0000-00003B3C0000}"/>
    <cellStyle name="Normal 12 4 2 6 5" xfId="15618" xr:uid="{00000000-0005-0000-0000-00003C3C0000}"/>
    <cellStyle name="Normal 12 4 2 6 5 2" xfId="15619" xr:uid="{00000000-0005-0000-0000-00003D3C0000}"/>
    <cellStyle name="Normal 12 4 2 6 6" xfId="15620" xr:uid="{00000000-0005-0000-0000-00003E3C0000}"/>
    <cellStyle name="Normal 12 4 2 7" xfId="15621" xr:uid="{00000000-0005-0000-0000-00003F3C0000}"/>
    <cellStyle name="Normal 12 4 2 7 2" xfId="15622" xr:uid="{00000000-0005-0000-0000-0000403C0000}"/>
    <cellStyle name="Normal 12 4 2 7 2 2" xfId="15623" xr:uid="{00000000-0005-0000-0000-0000413C0000}"/>
    <cellStyle name="Normal 12 4 2 7 3" xfId="15624" xr:uid="{00000000-0005-0000-0000-0000423C0000}"/>
    <cellStyle name="Normal 12 4 2 8" xfId="15625" xr:uid="{00000000-0005-0000-0000-0000433C0000}"/>
    <cellStyle name="Normal 12 4 2 8 2" xfId="15626" xr:uid="{00000000-0005-0000-0000-0000443C0000}"/>
    <cellStyle name="Normal 12 4 2 8 2 2" xfId="15627" xr:uid="{00000000-0005-0000-0000-0000453C0000}"/>
    <cellStyle name="Normal 12 4 2 8 3" xfId="15628" xr:uid="{00000000-0005-0000-0000-0000463C0000}"/>
    <cellStyle name="Normal 12 4 2 9" xfId="15629" xr:uid="{00000000-0005-0000-0000-0000473C0000}"/>
    <cellStyle name="Normal 12 4 2 9 2" xfId="15630" xr:uid="{00000000-0005-0000-0000-0000483C0000}"/>
    <cellStyle name="Normal 12 4 3" xfId="15631" xr:uid="{00000000-0005-0000-0000-0000493C0000}"/>
    <cellStyle name="Normal 12 4 3 10" xfId="15632" xr:uid="{00000000-0005-0000-0000-00004A3C0000}"/>
    <cellStyle name="Normal 12 4 3 2" xfId="15633" xr:uid="{00000000-0005-0000-0000-00004B3C0000}"/>
    <cellStyle name="Normal 12 4 3 2 2" xfId="15634" xr:uid="{00000000-0005-0000-0000-00004C3C0000}"/>
    <cellStyle name="Normal 12 4 3 2 2 2" xfId="15635" xr:uid="{00000000-0005-0000-0000-00004D3C0000}"/>
    <cellStyle name="Normal 12 4 3 2 2 2 2" xfId="15636" xr:uid="{00000000-0005-0000-0000-00004E3C0000}"/>
    <cellStyle name="Normal 12 4 3 2 2 2 2 2" xfId="15637" xr:uid="{00000000-0005-0000-0000-00004F3C0000}"/>
    <cellStyle name="Normal 12 4 3 2 2 2 2 2 2" xfId="15638" xr:uid="{00000000-0005-0000-0000-0000503C0000}"/>
    <cellStyle name="Normal 12 4 3 2 2 2 2 3" xfId="15639" xr:uid="{00000000-0005-0000-0000-0000513C0000}"/>
    <cellStyle name="Normal 12 4 3 2 2 2 3" xfId="15640" xr:uid="{00000000-0005-0000-0000-0000523C0000}"/>
    <cellStyle name="Normal 12 4 3 2 2 2 3 2" xfId="15641" xr:uid="{00000000-0005-0000-0000-0000533C0000}"/>
    <cellStyle name="Normal 12 4 3 2 2 2 3 2 2" xfId="15642" xr:uid="{00000000-0005-0000-0000-0000543C0000}"/>
    <cellStyle name="Normal 12 4 3 2 2 2 3 3" xfId="15643" xr:uid="{00000000-0005-0000-0000-0000553C0000}"/>
    <cellStyle name="Normal 12 4 3 2 2 2 4" xfId="15644" xr:uid="{00000000-0005-0000-0000-0000563C0000}"/>
    <cellStyle name="Normal 12 4 3 2 2 2 4 2" xfId="15645" xr:uid="{00000000-0005-0000-0000-0000573C0000}"/>
    <cellStyle name="Normal 12 4 3 2 2 2 5" xfId="15646" xr:uid="{00000000-0005-0000-0000-0000583C0000}"/>
    <cellStyle name="Normal 12 4 3 2 2 2 5 2" xfId="15647" xr:uid="{00000000-0005-0000-0000-0000593C0000}"/>
    <cellStyle name="Normal 12 4 3 2 2 2 6" xfId="15648" xr:uid="{00000000-0005-0000-0000-00005A3C0000}"/>
    <cellStyle name="Normal 12 4 3 2 2 3" xfId="15649" xr:uid="{00000000-0005-0000-0000-00005B3C0000}"/>
    <cellStyle name="Normal 12 4 3 2 2 3 2" xfId="15650" xr:uid="{00000000-0005-0000-0000-00005C3C0000}"/>
    <cellStyle name="Normal 12 4 3 2 2 3 2 2" xfId="15651" xr:uid="{00000000-0005-0000-0000-00005D3C0000}"/>
    <cellStyle name="Normal 12 4 3 2 2 3 3" xfId="15652" xr:uid="{00000000-0005-0000-0000-00005E3C0000}"/>
    <cellStyle name="Normal 12 4 3 2 2 4" xfId="15653" xr:uid="{00000000-0005-0000-0000-00005F3C0000}"/>
    <cellStyle name="Normal 12 4 3 2 2 4 2" xfId="15654" xr:uid="{00000000-0005-0000-0000-0000603C0000}"/>
    <cellStyle name="Normal 12 4 3 2 2 4 2 2" xfId="15655" xr:uid="{00000000-0005-0000-0000-0000613C0000}"/>
    <cellStyle name="Normal 12 4 3 2 2 4 3" xfId="15656" xr:uid="{00000000-0005-0000-0000-0000623C0000}"/>
    <cellStyle name="Normal 12 4 3 2 2 5" xfId="15657" xr:uid="{00000000-0005-0000-0000-0000633C0000}"/>
    <cellStyle name="Normal 12 4 3 2 2 5 2" xfId="15658" xr:uid="{00000000-0005-0000-0000-0000643C0000}"/>
    <cellStyle name="Normal 12 4 3 2 2 6" xfId="15659" xr:uid="{00000000-0005-0000-0000-0000653C0000}"/>
    <cellStyle name="Normal 12 4 3 2 2 6 2" xfId="15660" xr:uid="{00000000-0005-0000-0000-0000663C0000}"/>
    <cellStyle name="Normal 12 4 3 2 2 7" xfId="15661" xr:uid="{00000000-0005-0000-0000-0000673C0000}"/>
    <cellStyle name="Normal 12 4 3 2 3" xfId="15662" xr:uid="{00000000-0005-0000-0000-0000683C0000}"/>
    <cellStyle name="Normal 12 4 3 2 3 2" xfId="15663" xr:uid="{00000000-0005-0000-0000-0000693C0000}"/>
    <cellStyle name="Normal 12 4 3 2 3 2 2" xfId="15664" xr:uid="{00000000-0005-0000-0000-00006A3C0000}"/>
    <cellStyle name="Normal 12 4 3 2 3 2 2 2" xfId="15665" xr:uid="{00000000-0005-0000-0000-00006B3C0000}"/>
    <cellStyle name="Normal 12 4 3 2 3 2 3" xfId="15666" xr:uid="{00000000-0005-0000-0000-00006C3C0000}"/>
    <cellStyle name="Normal 12 4 3 2 3 3" xfId="15667" xr:uid="{00000000-0005-0000-0000-00006D3C0000}"/>
    <cellStyle name="Normal 12 4 3 2 3 3 2" xfId="15668" xr:uid="{00000000-0005-0000-0000-00006E3C0000}"/>
    <cellStyle name="Normal 12 4 3 2 3 3 2 2" xfId="15669" xr:uid="{00000000-0005-0000-0000-00006F3C0000}"/>
    <cellStyle name="Normal 12 4 3 2 3 3 3" xfId="15670" xr:uid="{00000000-0005-0000-0000-0000703C0000}"/>
    <cellStyle name="Normal 12 4 3 2 3 4" xfId="15671" xr:uid="{00000000-0005-0000-0000-0000713C0000}"/>
    <cellStyle name="Normal 12 4 3 2 3 4 2" xfId="15672" xr:uid="{00000000-0005-0000-0000-0000723C0000}"/>
    <cellStyle name="Normal 12 4 3 2 3 5" xfId="15673" xr:uid="{00000000-0005-0000-0000-0000733C0000}"/>
    <cellStyle name="Normal 12 4 3 2 3 5 2" xfId="15674" xr:uid="{00000000-0005-0000-0000-0000743C0000}"/>
    <cellStyle name="Normal 12 4 3 2 3 6" xfId="15675" xr:uid="{00000000-0005-0000-0000-0000753C0000}"/>
    <cellStyle name="Normal 12 4 3 2 4" xfId="15676" xr:uid="{00000000-0005-0000-0000-0000763C0000}"/>
    <cellStyle name="Normal 12 4 3 2 4 2" xfId="15677" xr:uid="{00000000-0005-0000-0000-0000773C0000}"/>
    <cellStyle name="Normal 12 4 3 2 4 2 2" xfId="15678" xr:uid="{00000000-0005-0000-0000-0000783C0000}"/>
    <cellStyle name="Normal 12 4 3 2 4 3" xfId="15679" xr:uid="{00000000-0005-0000-0000-0000793C0000}"/>
    <cellStyle name="Normal 12 4 3 2 5" xfId="15680" xr:uid="{00000000-0005-0000-0000-00007A3C0000}"/>
    <cellStyle name="Normal 12 4 3 2 5 2" xfId="15681" xr:uid="{00000000-0005-0000-0000-00007B3C0000}"/>
    <cellStyle name="Normal 12 4 3 2 5 2 2" xfId="15682" xr:uid="{00000000-0005-0000-0000-00007C3C0000}"/>
    <cellStyle name="Normal 12 4 3 2 5 3" xfId="15683" xr:uid="{00000000-0005-0000-0000-00007D3C0000}"/>
    <cellStyle name="Normal 12 4 3 2 6" xfId="15684" xr:uid="{00000000-0005-0000-0000-00007E3C0000}"/>
    <cellStyle name="Normal 12 4 3 2 6 2" xfId="15685" xr:uid="{00000000-0005-0000-0000-00007F3C0000}"/>
    <cellStyle name="Normal 12 4 3 2 7" xfId="15686" xr:uid="{00000000-0005-0000-0000-0000803C0000}"/>
    <cellStyle name="Normal 12 4 3 2 7 2" xfId="15687" xr:uid="{00000000-0005-0000-0000-0000813C0000}"/>
    <cellStyle name="Normal 12 4 3 2 8" xfId="15688" xr:uid="{00000000-0005-0000-0000-0000823C0000}"/>
    <cellStyle name="Normal 12 4 3 3" xfId="15689" xr:uid="{00000000-0005-0000-0000-0000833C0000}"/>
    <cellStyle name="Normal 12 4 3 3 2" xfId="15690" xr:uid="{00000000-0005-0000-0000-0000843C0000}"/>
    <cellStyle name="Normal 12 4 3 3 2 2" xfId="15691" xr:uid="{00000000-0005-0000-0000-0000853C0000}"/>
    <cellStyle name="Normal 12 4 3 3 2 2 2" xfId="15692" xr:uid="{00000000-0005-0000-0000-0000863C0000}"/>
    <cellStyle name="Normal 12 4 3 3 2 2 2 2" xfId="15693" xr:uid="{00000000-0005-0000-0000-0000873C0000}"/>
    <cellStyle name="Normal 12 4 3 3 2 2 3" xfId="15694" xr:uid="{00000000-0005-0000-0000-0000883C0000}"/>
    <cellStyle name="Normal 12 4 3 3 2 3" xfId="15695" xr:uid="{00000000-0005-0000-0000-0000893C0000}"/>
    <cellStyle name="Normal 12 4 3 3 2 3 2" xfId="15696" xr:uid="{00000000-0005-0000-0000-00008A3C0000}"/>
    <cellStyle name="Normal 12 4 3 3 2 3 2 2" xfId="15697" xr:uid="{00000000-0005-0000-0000-00008B3C0000}"/>
    <cellStyle name="Normal 12 4 3 3 2 3 3" xfId="15698" xr:uid="{00000000-0005-0000-0000-00008C3C0000}"/>
    <cellStyle name="Normal 12 4 3 3 2 4" xfId="15699" xr:uid="{00000000-0005-0000-0000-00008D3C0000}"/>
    <cellStyle name="Normal 12 4 3 3 2 4 2" xfId="15700" xr:uid="{00000000-0005-0000-0000-00008E3C0000}"/>
    <cellStyle name="Normal 12 4 3 3 2 5" xfId="15701" xr:uid="{00000000-0005-0000-0000-00008F3C0000}"/>
    <cellStyle name="Normal 12 4 3 3 2 5 2" xfId="15702" xr:uid="{00000000-0005-0000-0000-0000903C0000}"/>
    <cellStyle name="Normal 12 4 3 3 2 6" xfId="15703" xr:uid="{00000000-0005-0000-0000-0000913C0000}"/>
    <cellStyle name="Normal 12 4 3 3 3" xfId="15704" xr:uid="{00000000-0005-0000-0000-0000923C0000}"/>
    <cellStyle name="Normal 12 4 3 3 3 2" xfId="15705" xr:uid="{00000000-0005-0000-0000-0000933C0000}"/>
    <cellStyle name="Normal 12 4 3 3 3 2 2" xfId="15706" xr:uid="{00000000-0005-0000-0000-0000943C0000}"/>
    <cellStyle name="Normal 12 4 3 3 3 3" xfId="15707" xr:uid="{00000000-0005-0000-0000-0000953C0000}"/>
    <cellStyle name="Normal 12 4 3 3 4" xfId="15708" xr:uid="{00000000-0005-0000-0000-0000963C0000}"/>
    <cellStyle name="Normal 12 4 3 3 4 2" xfId="15709" xr:uid="{00000000-0005-0000-0000-0000973C0000}"/>
    <cellStyle name="Normal 12 4 3 3 4 2 2" xfId="15710" xr:uid="{00000000-0005-0000-0000-0000983C0000}"/>
    <cellStyle name="Normal 12 4 3 3 4 3" xfId="15711" xr:uid="{00000000-0005-0000-0000-0000993C0000}"/>
    <cellStyle name="Normal 12 4 3 3 5" xfId="15712" xr:uid="{00000000-0005-0000-0000-00009A3C0000}"/>
    <cellStyle name="Normal 12 4 3 3 5 2" xfId="15713" xr:uid="{00000000-0005-0000-0000-00009B3C0000}"/>
    <cellStyle name="Normal 12 4 3 3 6" xfId="15714" xr:uid="{00000000-0005-0000-0000-00009C3C0000}"/>
    <cellStyle name="Normal 12 4 3 3 6 2" xfId="15715" xr:uid="{00000000-0005-0000-0000-00009D3C0000}"/>
    <cellStyle name="Normal 12 4 3 3 7" xfId="15716" xr:uid="{00000000-0005-0000-0000-00009E3C0000}"/>
    <cellStyle name="Normal 12 4 3 4" xfId="15717" xr:uid="{00000000-0005-0000-0000-00009F3C0000}"/>
    <cellStyle name="Normal 12 4 3 4 2" xfId="15718" xr:uid="{00000000-0005-0000-0000-0000A03C0000}"/>
    <cellStyle name="Normal 12 4 3 4 2 2" xfId="15719" xr:uid="{00000000-0005-0000-0000-0000A13C0000}"/>
    <cellStyle name="Normal 12 4 3 4 2 2 2" xfId="15720" xr:uid="{00000000-0005-0000-0000-0000A23C0000}"/>
    <cellStyle name="Normal 12 4 3 4 2 2 2 2" xfId="15721" xr:uid="{00000000-0005-0000-0000-0000A33C0000}"/>
    <cellStyle name="Normal 12 4 3 4 2 2 3" xfId="15722" xr:uid="{00000000-0005-0000-0000-0000A43C0000}"/>
    <cellStyle name="Normal 12 4 3 4 2 3" xfId="15723" xr:uid="{00000000-0005-0000-0000-0000A53C0000}"/>
    <cellStyle name="Normal 12 4 3 4 2 3 2" xfId="15724" xr:uid="{00000000-0005-0000-0000-0000A63C0000}"/>
    <cellStyle name="Normal 12 4 3 4 2 3 2 2" xfId="15725" xr:uid="{00000000-0005-0000-0000-0000A73C0000}"/>
    <cellStyle name="Normal 12 4 3 4 2 3 3" xfId="15726" xr:uid="{00000000-0005-0000-0000-0000A83C0000}"/>
    <cellStyle name="Normal 12 4 3 4 2 4" xfId="15727" xr:uid="{00000000-0005-0000-0000-0000A93C0000}"/>
    <cellStyle name="Normal 12 4 3 4 2 4 2" xfId="15728" xr:uid="{00000000-0005-0000-0000-0000AA3C0000}"/>
    <cellStyle name="Normal 12 4 3 4 2 5" xfId="15729" xr:uid="{00000000-0005-0000-0000-0000AB3C0000}"/>
    <cellStyle name="Normal 12 4 3 4 2 5 2" xfId="15730" xr:uid="{00000000-0005-0000-0000-0000AC3C0000}"/>
    <cellStyle name="Normal 12 4 3 4 2 6" xfId="15731" xr:uid="{00000000-0005-0000-0000-0000AD3C0000}"/>
    <cellStyle name="Normal 12 4 3 4 3" xfId="15732" xr:uid="{00000000-0005-0000-0000-0000AE3C0000}"/>
    <cellStyle name="Normal 12 4 3 4 3 2" xfId="15733" xr:uid="{00000000-0005-0000-0000-0000AF3C0000}"/>
    <cellStyle name="Normal 12 4 3 4 3 2 2" xfId="15734" xr:uid="{00000000-0005-0000-0000-0000B03C0000}"/>
    <cellStyle name="Normal 12 4 3 4 3 3" xfId="15735" xr:uid="{00000000-0005-0000-0000-0000B13C0000}"/>
    <cellStyle name="Normal 12 4 3 4 4" xfId="15736" xr:uid="{00000000-0005-0000-0000-0000B23C0000}"/>
    <cellStyle name="Normal 12 4 3 4 4 2" xfId="15737" xr:uid="{00000000-0005-0000-0000-0000B33C0000}"/>
    <cellStyle name="Normal 12 4 3 4 4 2 2" xfId="15738" xr:uid="{00000000-0005-0000-0000-0000B43C0000}"/>
    <cellStyle name="Normal 12 4 3 4 4 3" xfId="15739" xr:uid="{00000000-0005-0000-0000-0000B53C0000}"/>
    <cellStyle name="Normal 12 4 3 4 5" xfId="15740" xr:uid="{00000000-0005-0000-0000-0000B63C0000}"/>
    <cellStyle name="Normal 12 4 3 4 5 2" xfId="15741" xr:uid="{00000000-0005-0000-0000-0000B73C0000}"/>
    <cellStyle name="Normal 12 4 3 4 6" xfId="15742" xr:uid="{00000000-0005-0000-0000-0000B83C0000}"/>
    <cellStyle name="Normal 12 4 3 4 6 2" xfId="15743" xr:uid="{00000000-0005-0000-0000-0000B93C0000}"/>
    <cellStyle name="Normal 12 4 3 4 7" xfId="15744" xr:uid="{00000000-0005-0000-0000-0000BA3C0000}"/>
    <cellStyle name="Normal 12 4 3 5" xfId="15745" xr:uid="{00000000-0005-0000-0000-0000BB3C0000}"/>
    <cellStyle name="Normal 12 4 3 5 2" xfId="15746" xr:uid="{00000000-0005-0000-0000-0000BC3C0000}"/>
    <cellStyle name="Normal 12 4 3 5 2 2" xfId="15747" xr:uid="{00000000-0005-0000-0000-0000BD3C0000}"/>
    <cellStyle name="Normal 12 4 3 5 2 2 2" xfId="15748" xr:uid="{00000000-0005-0000-0000-0000BE3C0000}"/>
    <cellStyle name="Normal 12 4 3 5 2 3" xfId="15749" xr:uid="{00000000-0005-0000-0000-0000BF3C0000}"/>
    <cellStyle name="Normal 12 4 3 5 3" xfId="15750" xr:uid="{00000000-0005-0000-0000-0000C03C0000}"/>
    <cellStyle name="Normal 12 4 3 5 3 2" xfId="15751" xr:uid="{00000000-0005-0000-0000-0000C13C0000}"/>
    <cellStyle name="Normal 12 4 3 5 3 2 2" xfId="15752" xr:uid="{00000000-0005-0000-0000-0000C23C0000}"/>
    <cellStyle name="Normal 12 4 3 5 3 3" xfId="15753" xr:uid="{00000000-0005-0000-0000-0000C33C0000}"/>
    <cellStyle name="Normal 12 4 3 5 4" xfId="15754" xr:uid="{00000000-0005-0000-0000-0000C43C0000}"/>
    <cellStyle name="Normal 12 4 3 5 4 2" xfId="15755" xr:uid="{00000000-0005-0000-0000-0000C53C0000}"/>
    <cellStyle name="Normal 12 4 3 5 5" xfId="15756" xr:uid="{00000000-0005-0000-0000-0000C63C0000}"/>
    <cellStyle name="Normal 12 4 3 5 5 2" xfId="15757" xr:uid="{00000000-0005-0000-0000-0000C73C0000}"/>
    <cellStyle name="Normal 12 4 3 5 6" xfId="15758" xr:uid="{00000000-0005-0000-0000-0000C83C0000}"/>
    <cellStyle name="Normal 12 4 3 6" xfId="15759" xr:uid="{00000000-0005-0000-0000-0000C93C0000}"/>
    <cellStyle name="Normal 12 4 3 6 2" xfId="15760" xr:uid="{00000000-0005-0000-0000-0000CA3C0000}"/>
    <cellStyle name="Normal 12 4 3 6 2 2" xfId="15761" xr:uid="{00000000-0005-0000-0000-0000CB3C0000}"/>
    <cellStyle name="Normal 12 4 3 6 3" xfId="15762" xr:uid="{00000000-0005-0000-0000-0000CC3C0000}"/>
    <cellStyle name="Normal 12 4 3 7" xfId="15763" xr:uid="{00000000-0005-0000-0000-0000CD3C0000}"/>
    <cellStyle name="Normal 12 4 3 7 2" xfId="15764" xr:uid="{00000000-0005-0000-0000-0000CE3C0000}"/>
    <cellStyle name="Normal 12 4 3 7 2 2" xfId="15765" xr:uid="{00000000-0005-0000-0000-0000CF3C0000}"/>
    <cellStyle name="Normal 12 4 3 7 3" xfId="15766" xr:uid="{00000000-0005-0000-0000-0000D03C0000}"/>
    <cellStyle name="Normal 12 4 3 8" xfId="15767" xr:uid="{00000000-0005-0000-0000-0000D13C0000}"/>
    <cellStyle name="Normal 12 4 3 8 2" xfId="15768" xr:uid="{00000000-0005-0000-0000-0000D23C0000}"/>
    <cellStyle name="Normal 12 4 3 9" xfId="15769" xr:uid="{00000000-0005-0000-0000-0000D33C0000}"/>
    <cellStyle name="Normal 12 4 3 9 2" xfId="15770" xr:uid="{00000000-0005-0000-0000-0000D43C0000}"/>
    <cellStyle name="Normal 12 4 4" xfId="15771" xr:uid="{00000000-0005-0000-0000-0000D53C0000}"/>
    <cellStyle name="Normal 12 4 4 2" xfId="15772" xr:uid="{00000000-0005-0000-0000-0000D63C0000}"/>
    <cellStyle name="Normal 12 4 4 2 2" xfId="15773" xr:uid="{00000000-0005-0000-0000-0000D73C0000}"/>
    <cellStyle name="Normal 12 4 4 2 2 2" xfId="15774" xr:uid="{00000000-0005-0000-0000-0000D83C0000}"/>
    <cellStyle name="Normal 12 4 4 2 2 2 2" xfId="15775" xr:uid="{00000000-0005-0000-0000-0000D93C0000}"/>
    <cellStyle name="Normal 12 4 4 2 2 2 2 2" xfId="15776" xr:uid="{00000000-0005-0000-0000-0000DA3C0000}"/>
    <cellStyle name="Normal 12 4 4 2 2 2 3" xfId="15777" xr:uid="{00000000-0005-0000-0000-0000DB3C0000}"/>
    <cellStyle name="Normal 12 4 4 2 2 3" xfId="15778" xr:uid="{00000000-0005-0000-0000-0000DC3C0000}"/>
    <cellStyle name="Normal 12 4 4 2 2 3 2" xfId="15779" xr:uid="{00000000-0005-0000-0000-0000DD3C0000}"/>
    <cellStyle name="Normal 12 4 4 2 2 3 2 2" xfId="15780" xr:uid="{00000000-0005-0000-0000-0000DE3C0000}"/>
    <cellStyle name="Normal 12 4 4 2 2 3 3" xfId="15781" xr:uid="{00000000-0005-0000-0000-0000DF3C0000}"/>
    <cellStyle name="Normal 12 4 4 2 2 4" xfId="15782" xr:uid="{00000000-0005-0000-0000-0000E03C0000}"/>
    <cellStyle name="Normal 12 4 4 2 2 4 2" xfId="15783" xr:uid="{00000000-0005-0000-0000-0000E13C0000}"/>
    <cellStyle name="Normal 12 4 4 2 2 5" xfId="15784" xr:uid="{00000000-0005-0000-0000-0000E23C0000}"/>
    <cellStyle name="Normal 12 4 4 2 2 5 2" xfId="15785" xr:uid="{00000000-0005-0000-0000-0000E33C0000}"/>
    <cellStyle name="Normal 12 4 4 2 2 6" xfId="15786" xr:uid="{00000000-0005-0000-0000-0000E43C0000}"/>
    <cellStyle name="Normal 12 4 4 2 3" xfId="15787" xr:uid="{00000000-0005-0000-0000-0000E53C0000}"/>
    <cellStyle name="Normal 12 4 4 2 3 2" xfId="15788" xr:uid="{00000000-0005-0000-0000-0000E63C0000}"/>
    <cellStyle name="Normal 12 4 4 2 3 2 2" xfId="15789" xr:uid="{00000000-0005-0000-0000-0000E73C0000}"/>
    <cellStyle name="Normal 12 4 4 2 3 3" xfId="15790" xr:uid="{00000000-0005-0000-0000-0000E83C0000}"/>
    <cellStyle name="Normal 12 4 4 2 4" xfId="15791" xr:uid="{00000000-0005-0000-0000-0000E93C0000}"/>
    <cellStyle name="Normal 12 4 4 2 4 2" xfId="15792" xr:uid="{00000000-0005-0000-0000-0000EA3C0000}"/>
    <cellStyle name="Normal 12 4 4 2 4 2 2" xfId="15793" xr:uid="{00000000-0005-0000-0000-0000EB3C0000}"/>
    <cellStyle name="Normal 12 4 4 2 4 3" xfId="15794" xr:uid="{00000000-0005-0000-0000-0000EC3C0000}"/>
    <cellStyle name="Normal 12 4 4 2 5" xfId="15795" xr:uid="{00000000-0005-0000-0000-0000ED3C0000}"/>
    <cellStyle name="Normal 12 4 4 2 5 2" xfId="15796" xr:uid="{00000000-0005-0000-0000-0000EE3C0000}"/>
    <cellStyle name="Normal 12 4 4 2 6" xfId="15797" xr:uid="{00000000-0005-0000-0000-0000EF3C0000}"/>
    <cellStyle name="Normal 12 4 4 2 6 2" xfId="15798" xr:uid="{00000000-0005-0000-0000-0000F03C0000}"/>
    <cellStyle name="Normal 12 4 4 2 7" xfId="15799" xr:uid="{00000000-0005-0000-0000-0000F13C0000}"/>
    <cellStyle name="Normal 12 4 4 3" xfId="15800" xr:uid="{00000000-0005-0000-0000-0000F23C0000}"/>
    <cellStyle name="Normal 12 4 4 3 2" xfId="15801" xr:uid="{00000000-0005-0000-0000-0000F33C0000}"/>
    <cellStyle name="Normal 12 4 4 3 2 2" xfId="15802" xr:uid="{00000000-0005-0000-0000-0000F43C0000}"/>
    <cellStyle name="Normal 12 4 4 3 2 2 2" xfId="15803" xr:uid="{00000000-0005-0000-0000-0000F53C0000}"/>
    <cellStyle name="Normal 12 4 4 3 2 3" xfId="15804" xr:uid="{00000000-0005-0000-0000-0000F63C0000}"/>
    <cellStyle name="Normal 12 4 4 3 3" xfId="15805" xr:uid="{00000000-0005-0000-0000-0000F73C0000}"/>
    <cellStyle name="Normal 12 4 4 3 3 2" xfId="15806" xr:uid="{00000000-0005-0000-0000-0000F83C0000}"/>
    <cellStyle name="Normal 12 4 4 3 3 2 2" xfId="15807" xr:uid="{00000000-0005-0000-0000-0000F93C0000}"/>
    <cellStyle name="Normal 12 4 4 3 3 3" xfId="15808" xr:uid="{00000000-0005-0000-0000-0000FA3C0000}"/>
    <cellStyle name="Normal 12 4 4 3 4" xfId="15809" xr:uid="{00000000-0005-0000-0000-0000FB3C0000}"/>
    <cellStyle name="Normal 12 4 4 3 4 2" xfId="15810" xr:uid="{00000000-0005-0000-0000-0000FC3C0000}"/>
    <cellStyle name="Normal 12 4 4 3 5" xfId="15811" xr:uid="{00000000-0005-0000-0000-0000FD3C0000}"/>
    <cellStyle name="Normal 12 4 4 3 5 2" xfId="15812" xr:uid="{00000000-0005-0000-0000-0000FE3C0000}"/>
    <cellStyle name="Normal 12 4 4 3 6" xfId="15813" xr:uid="{00000000-0005-0000-0000-0000FF3C0000}"/>
    <cellStyle name="Normal 12 4 4 4" xfId="15814" xr:uid="{00000000-0005-0000-0000-0000003D0000}"/>
    <cellStyle name="Normal 12 4 4 4 2" xfId="15815" xr:uid="{00000000-0005-0000-0000-0000013D0000}"/>
    <cellStyle name="Normal 12 4 4 4 2 2" xfId="15816" xr:uid="{00000000-0005-0000-0000-0000023D0000}"/>
    <cellStyle name="Normal 12 4 4 4 3" xfId="15817" xr:uid="{00000000-0005-0000-0000-0000033D0000}"/>
    <cellStyle name="Normal 12 4 4 5" xfId="15818" xr:uid="{00000000-0005-0000-0000-0000043D0000}"/>
    <cellStyle name="Normal 12 4 4 5 2" xfId="15819" xr:uid="{00000000-0005-0000-0000-0000053D0000}"/>
    <cellStyle name="Normal 12 4 4 5 2 2" xfId="15820" xr:uid="{00000000-0005-0000-0000-0000063D0000}"/>
    <cellStyle name="Normal 12 4 4 5 3" xfId="15821" xr:uid="{00000000-0005-0000-0000-0000073D0000}"/>
    <cellStyle name="Normal 12 4 4 6" xfId="15822" xr:uid="{00000000-0005-0000-0000-0000083D0000}"/>
    <cellStyle name="Normal 12 4 4 6 2" xfId="15823" xr:uid="{00000000-0005-0000-0000-0000093D0000}"/>
    <cellStyle name="Normal 12 4 4 7" xfId="15824" xr:uid="{00000000-0005-0000-0000-00000A3D0000}"/>
    <cellStyle name="Normal 12 4 4 7 2" xfId="15825" xr:uid="{00000000-0005-0000-0000-00000B3D0000}"/>
    <cellStyle name="Normal 12 4 4 8" xfId="15826" xr:uid="{00000000-0005-0000-0000-00000C3D0000}"/>
    <cellStyle name="Normal 12 4 5" xfId="15827" xr:uid="{00000000-0005-0000-0000-00000D3D0000}"/>
    <cellStyle name="Normal 12 4 5 2" xfId="15828" xr:uid="{00000000-0005-0000-0000-00000E3D0000}"/>
    <cellStyle name="Normal 12 4 5 2 2" xfId="15829" xr:uid="{00000000-0005-0000-0000-00000F3D0000}"/>
    <cellStyle name="Normal 12 4 5 2 2 2" xfId="15830" xr:uid="{00000000-0005-0000-0000-0000103D0000}"/>
    <cellStyle name="Normal 12 4 5 2 2 2 2" xfId="15831" xr:uid="{00000000-0005-0000-0000-0000113D0000}"/>
    <cellStyle name="Normal 12 4 5 2 2 3" xfId="15832" xr:uid="{00000000-0005-0000-0000-0000123D0000}"/>
    <cellStyle name="Normal 12 4 5 2 3" xfId="15833" xr:uid="{00000000-0005-0000-0000-0000133D0000}"/>
    <cellStyle name="Normal 12 4 5 2 3 2" xfId="15834" xr:uid="{00000000-0005-0000-0000-0000143D0000}"/>
    <cellStyle name="Normal 12 4 5 2 3 2 2" xfId="15835" xr:uid="{00000000-0005-0000-0000-0000153D0000}"/>
    <cellStyle name="Normal 12 4 5 2 3 3" xfId="15836" xr:uid="{00000000-0005-0000-0000-0000163D0000}"/>
    <cellStyle name="Normal 12 4 5 2 4" xfId="15837" xr:uid="{00000000-0005-0000-0000-0000173D0000}"/>
    <cellStyle name="Normal 12 4 5 2 4 2" xfId="15838" xr:uid="{00000000-0005-0000-0000-0000183D0000}"/>
    <cellStyle name="Normal 12 4 5 2 5" xfId="15839" xr:uid="{00000000-0005-0000-0000-0000193D0000}"/>
    <cellStyle name="Normal 12 4 5 2 5 2" xfId="15840" xr:uid="{00000000-0005-0000-0000-00001A3D0000}"/>
    <cellStyle name="Normal 12 4 5 2 6" xfId="15841" xr:uid="{00000000-0005-0000-0000-00001B3D0000}"/>
    <cellStyle name="Normal 12 4 5 3" xfId="15842" xr:uid="{00000000-0005-0000-0000-00001C3D0000}"/>
    <cellStyle name="Normal 12 4 5 3 2" xfId="15843" xr:uid="{00000000-0005-0000-0000-00001D3D0000}"/>
    <cellStyle name="Normal 12 4 5 3 2 2" xfId="15844" xr:uid="{00000000-0005-0000-0000-00001E3D0000}"/>
    <cellStyle name="Normal 12 4 5 3 3" xfId="15845" xr:uid="{00000000-0005-0000-0000-00001F3D0000}"/>
    <cellStyle name="Normal 12 4 5 4" xfId="15846" xr:uid="{00000000-0005-0000-0000-0000203D0000}"/>
    <cellStyle name="Normal 12 4 5 4 2" xfId="15847" xr:uid="{00000000-0005-0000-0000-0000213D0000}"/>
    <cellStyle name="Normal 12 4 5 4 2 2" xfId="15848" xr:uid="{00000000-0005-0000-0000-0000223D0000}"/>
    <cellStyle name="Normal 12 4 5 4 3" xfId="15849" xr:uid="{00000000-0005-0000-0000-0000233D0000}"/>
    <cellStyle name="Normal 12 4 5 5" xfId="15850" xr:uid="{00000000-0005-0000-0000-0000243D0000}"/>
    <cellStyle name="Normal 12 4 5 5 2" xfId="15851" xr:uid="{00000000-0005-0000-0000-0000253D0000}"/>
    <cellStyle name="Normal 12 4 5 6" xfId="15852" xr:uid="{00000000-0005-0000-0000-0000263D0000}"/>
    <cellStyle name="Normal 12 4 5 6 2" xfId="15853" xr:uid="{00000000-0005-0000-0000-0000273D0000}"/>
    <cellStyle name="Normal 12 4 5 7" xfId="15854" xr:uid="{00000000-0005-0000-0000-0000283D0000}"/>
    <cellStyle name="Normal 12 4 6" xfId="15855" xr:uid="{00000000-0005-0000-0000-0000293D0000}"/>
    <cellStyle name="Normal 12 4 6 2" xfId="15856" xr:uid="{00000000-0005-0000-0000-00002A3D0000}"/>
    <cellStyle name="Normal 12 4 6 2 2" xfId="15857" xr:uid="{00000000-0005-0000-0000-00002B3D0000}"/>
    <cellStyle name="Normal 12 4 6 2 2 2" xfId="15858" xr:uid="{00000000-0005-0000-0000-00002C3D0000}"/>
    <cellStyle name="Normal 12 4 6 2 2 2 2" xfId="15859" xr:uid="{00000000-0005-0000-0000-00002D3D0000}"/>
    <cellStyle name="Normal 12 4 6 2 2 3" xfId="15860" xr:uid="{00000000-0005-0000-0000-00002E3D0000}"/>
    <cellStyle name="Normal 12 4 6 2 3" xfId="15861" xr:uid="{00000000-0005-0000-0000-00002F3D0000}"/>
    <cellStyle name="Normal 12 4 6 2 3 2" xfId="15862" xr:uid="{00000000-0005-0000-0000-0000303D0000}"/>
    <cellStyle name="Normal 12 4 6 2 3 2 2" xfId="15863" xr:uid="{00000000-0005-0000-0000-0000313D0000}"/>
    <cellStyle name="Normal 12 4 6 2 3 3" xfId="15864" xr:uid="{00000000-0005-0000-0000-0000323D0000}"/>
    <cellStyle name="Normal 12 4 6 2 4" xfId="15865" xr:uid="{00000000-0005-0000-0000-0000333D0000}"/>
    <cellStyle name="Normal 12 4 6 2 4 2" xfId="15866" xr:uid="{00000000-0005-0000-0000-0000343D0000}"/>
    <cellStyle name="Normal 12 4 6 2 5" xfId="15867" xr:uid="{00000000-0005-0000-0000-0000353D0000}"/>
    <cellStyle name="Normal 12 4 6 2 5 2" xfId="15868" xr:uid="{00000000-0005-0000-0000-0000363D0000}"/>
    <cellStyle name="Normal 12 4 6 2 6" xfId="15869" xr:uid="{00000000-0005-0000-0000-0000373D0000}"/>
    <cellStyle name="Normal 12 4 6 3" xfId="15870" xr:uid="{00000000-0005-0000-0000-0000383D0000}"/>
    <cellStyle name="Normal 12 4 6 3 2" xfId="15871" xr:uid="{00000000-0005-0000-0000-0000393D0000}"/>
    <cellStyle name="Normal 12 4 6 3 2 2" xfId="15872" xr:uid="{00000000-0005-0000-0000-00003A3D0000}"/>
    <cellStyle name="Normal 12 4 6 3 3" xfId="15873" xr:uid="{00000000-0005-0000-0000-00003B3D0000}"/>
    <cellStyle name="Normal 12 4 6 4" xfId="15874" xr:uid="{00000000-0005-0000-0000-00003C3D0000}"/>
    <cellStyle name="Normal 12 4 6 4 2" xfId="15875" xr:uid="{00000000-0005-0000-0000-00003D3D0000}"/>
    <cellStyle name="Normal 12 4 6 4 2 2" xfId="15876" xr:uid="{00000000-0005-0000-0000-00003E3D0000}"/>
    <cellStyle name="Normal 12 4 6 4 3" xfId="15877" xr:uid="{00000000-0005-0000-0000-00003F3D0000}"/>
    <cellStyle name="Normal 12 4 6 5" xfId="15878" xr:uid="{00000000-0005-0000-0000-0000403D0000}"/>
    <cellStyle name="Normal 12 4 6 5 2" xfId="15879" xr:uid="{00000000-0005-0000-0000-0000413D0000}"/>
    <cellStyle name="Normal 12 4 6 6" xfId="15880" xr:uid="{00000000-0005-0000-0000-0000423D0000}"/>
    <cellStyle name="Normal 12 4 6 6 2" xfId="15881" xr:uid="{00000000-0005-0000-0000-0000433D0000}"/>
    <cellStyle name="Normal 12 4 6 7" xfId="15882" xr:uid="{00000000-0005-0000-0000-0000443D0000}"/>
    <cellStyle name="Normal 12 4 7" xfId="15883" xr:uid="{00000000-0005-0000-0000-0000453D0000}"/>
    <cellStyle name="Normal 12 4 7 2" xfId="15884" xr:uid="{00000000-0005-0000-0000-0000463D0000}"/>
    <cellStyle name="Normal 12 4 7 2 2" xfId="15885" xr:uid="{00000000-0005-0000-0000-0000473D0000}"/>
    <cellStyle name="Normal 12 4 7 2 2 2" xfId="15886" xr:uid="{00000000-0005-0000-0000-0000483D0000}"/>
    <cellStyle name="Normal 12 4 7 2 3" xfId="15887" xr:uid="{00000000-0005-0000-0000-0000493D0000}"/>
    <cellStyle name="Normal 12 4 7 3" xfId="15888" xr:uid="{00000000-0005-0000-0000-00004A3D0000}"/>
    <cellStyle name="Normal 12 4 7 3 2" xfId="15889" xr:uid="{00000000-0005-0000-0000-00004B3D0000}"/>
    <cellStyle name="Normal 12 4 7 3 2 2" xfId="15890" xr:uid="{00000000-0005-0000-0000-00004C3D0000}"/>
    <cellStyle name="Normal 12 4 7 3 3" xfId="15891" xr:uid="{00000000-0005-0000-0000-00004D3D0000}"/>
    <cellStyle name="Normal 12 4 7 4" xfId="15892" xr:uid="{00000000-0005-0000-0000-00004E3D0000}"/>
    <cellStyle name="Normal 12 4 7 4 2" xfId="15893" xr:uid="{00000000-0005-0000-0000-00004F3D0000}"/>
    <cellStyle name="Normal 12 4 7 5" xfId="15894" xr:uid="{00000000-0005-0000-0000-0000503D0000}"/>
    <cellStyle name="Normal 12 4 7 5 2" xfId="15895" xr:uid="{00000000-0005-0000-0000-0000513D0000}"/>
    <cellStyle name="Normal 12 4 7 6" xfId="15896" xr:uid="{00000000-0005-0000-0000-0000523D0000}"/>
    <cellStyle name="Normal 12 5" xfId="15897" xr:uid="{00000000-0005-0000-0000-0000533D0000}"/>
    <cellStyle name="Normal 12 5 10" xfId="15898" xr:uid="{00000000-0005-0000-0000-0000543D0000}"/>
    <cellStyle name="Normal 12 5 10 2" xfId="15899" xr:uid="{00000000-0005-0000-0000-0000553D0000}"/>
    <cellStyle name="Normal 12 5 11" xfId="15900" xr:uid="{00000000-0005-0000-0000-0000563D0000}"/>
    <cellStyle name="Normal 12 5 2" xfId="15901" xr:uid="{00000000-0005-0000-0000-0000573D0000}"/>
    <cellStyle name="Normal 12 5 2 10" xfId="15902" xr:uid="{00000000-0005-0000-0000-0000583D0000}"/>
    <cellStyle name="Normal 12 5 2 2" xfId="15903" xr:uid="{00000000-0005-0000-0000-0000593D0000}"/>
    <cellStyle name="Normal 12 5 2 2 2" xfId="15904" xr:uid="{00000000-0005-0000-0000-00005A3D0000}"/>
    <cellStyle name="Normal 12 5 2 2 2 2" xfId="15905" xr:uid="{00000000-0005-0000-0000-00005B3D0000}"/>
    <cellStyle name="Normal 12 5 2 2 2 2 2" xfId="15906" xr:uid="{00000000-0005-0000-0000-00005C3D0000}"/>
    <cellStyle name="Normal 12 5 2 2 2 2 2 2" xfId="15907" xr:uid="{00000000-0005-0000-0000-00005D3D0000}"/>
    <cellStyle name="Normal 12 5 2 2 2 2 2 2 2" xfId="15908" xr:uid="{00000000-0005-0000-0000-00005E3D0000}"/>
    <cellStyle name="Normal 12 5 2 2 2 2 2 3" xfId="15909" xr:uid="{00000000-0005-0000-0000-00005F3D0000}"/>
    <cellStyle name="Normal 12 5 2 2 2 2 3" xfId="15910" xr:uid="{00000000-0005-0000-0000-0000603D0000}"/>
    <cellStyle name="Normal 12 5 2 2 2 2 3 2" xfId="15911" xr:uid="{00000000-0005-0000-0000-0000613D0000}"/>
    <cellStyle name="Normal 12 5 2 2 2 2 3 2 2" xfId="15912" xr:uid="{00000000-0005-0000-0000-0000623D0000}"/>
    <cellStyle name="Normal 12 5 2 2 2 2 3 3" xfId="15913" xr:uid="{00000000-0005-0000-0000-0000633D0000}"/>
    <cellStyle name="Normal 12 5 2 2 2 2 4" xfId="15914" xr:uid="{00000000-0005-0000-0000-0000643D0000}"/>
    <cellStyle name="Normal 12 5 2 2 2 2 4 2" xfId="15915" xr:uid="{00000000-0005-0000-0000-0000653D0000}"/>
    <cellStyle name="Normal 12 5 2 2 2 2 5" xfId="15916" xr:uid="{00000000-0005-0000-0000-0000663D0000}"/>
    <cellStyle name="Normal 12 5 2 2 2 2 5 2" xfId="15917" xr:uid="{00000000-0005-0000-0000-0000673D0000}"/>
    <cellStyle name="Normal 12 5 2 2 2 2 6" xfId="15918" xr:uid="{00000000-0005-0000-0000-0000683D0000}"/>
    <cellStyle name="Normal 12 5 2 2 2 3" xfId="15919" xr:uid="{00000000-0005-0000-0000-0000693D0000}"/>
    <cellStyle name="Normal 12 5 2 2 2 3 2" xfId="15920" xr:uid="{00000000-0005-0000-0000-00006A3D0000}"/>
    <cellStyle name="Normal 12 5 2 2 2 3 2 2" xfId="15921" xr:uid="{00000000-0005-0000-0000-00006B3D0000}"/>
    <cellStyle name="Normal 12 5 2 2 2 3 3" xfId="15922" xr:uid="{00000000-0005-0000-0000-00006C3D0000}"/>
    <cellStyle name="Normal 12 5 2 2 2 4" xfId="15923" xr:uid="{00000000-0005-0000-0000-00006D3D0000}"/>
    <cellStyle name="Normal 12 5 2 2 2 4 2" xfId="15924" xr:uid="{00000000-0005-0000-0000-00006E3D0000}"/>
    <cellStyle name="Normal 12 5 2 2 2 4 2 2" xfId="15925" xr:uid="{00000000-0005-0000-0000-00006F3D0000}"/>
    <cellStyle name="Normal 12 5 2 2 2 4 3" xfId="15926" xr:uid="{00000000-0005-0000-0000-0000703D0000}"/>
    <cellStyle name="Normal 12 5 2 2 2 5" xfId="15927" xr:uid="{00000000-0005-0000-0000-0000713D0000}"/>
    <cellStyle name="Normal 12 5 2 2 2 5 2" xfId="15928" xr:uid="{00000000-0005-0000-0000-0000723D0000}"/>
    <cellStyle name="Normal 12 5 2 2 2 6" xfId="15929" xr:uid="{00000000-0005-0000-0000-0000733D0000}"/>
    <cellStyle name="Normal 12 5 2 2 2 6 2" xfId="15930" xr:uid="{00000000-0005-0000-0000-0000743D0000}"/>
    <cellStyle name="Normal 12 5 2 2 2 7" xfId="15931" xr:uid="{00000000-0005-0000-0000-0000753D0000}"/>
    <cellStyle name="Normal 12 5 2 2 3" xfId="15932" xr:uid="{00000000-0005-0000-0000-0000763D0000}"/>
    <cellStyle name="Normal 12 5 2 2 3 2" xfId="15933" xr:uid="{00000000-0005-0000-0000-0000773D0000}"/>
    <cellStyle name="Normal 12 5 2 2 3 2 2" xfId="15934" xr:uid="{00000000-0005-0000-0000-0000783D0000}"/>
    <cellStyle name="Normal 12 5 2 2 3 2 2 2" xfId="15935" xr:uid="{00000000-0005-0000-0000-0000793D0000}"/>
    <cellStyle name="Normal 12 5 2 2 3 2 3" xfId="15936" xr:uid="{00000000-0005-0000-0000-00007A3D0000}"/>
    <cellStyle name="Normal 12 5 2 2 3 3" xfId="15937" xr:uid="{00000000-0005-0000-0000-00007B3D0000}"/>
    <cellStyle name="Normal 12 5 2 2 3 3 2" xfId="15938" xr:uid="{00000000-0005-0000-0000-00007C3D0000}"/>
    <cellStyle name="Normal 12 5 2 2 3 3 2 2" xfId="15939" xr:uid="{00000000-0005-0000-0000-00007D3D0000}"/>
    <cellStyle name="Normal 12 5 2 2 3 3 3" xfId="15940" xr:uid="{00000000-0005-0000-0000-00007E3D0000}"/>
    <cellStyle name="Normal 12 5 2 2 3 4" xfId="15941" xr:uid="{00000000-0005-0000-0000-00007F3D0000}"/>
    <cellStyle name="Normal 12 5 2 2 3 4 2" xfId="15942" xr:uid="{00000000-0005-0000-0000-0000803D0000}"/>
    <cellStyle name="Normal 12 5 2 2 3 5" xfId="15943" xr:uid="{00000000-0005-0000-0000-0000813D0000}"/>
    <cellStyle name="Normal 12 5 2 2 3 5 2" xfId="15944" xr:uid="{00000000-0005-0000-0000-0000823D0000}"/>
    <cellStyle name="Normal 12 5 2 2 3 6" xfId="15945" xr:uid="{00000000-0005-0000-0000-0000833D0000}"/>
    <cellStyle name="Normal 12 5 2 2 4" xfId="15946" xr:uid="{00000000-0005-0000-0000-0000843D0000}"/>
    <cellStyle name="Normal 12 5 2 2 4 2" xfId="15947" xr:uid="{00000000-0005-0000-0000-0000853D0000}"/>
    <cellStyle name="Normal 12 5 2 2 4 2 2" xfId="15948" xr:uid="{00000000-0005-0000-0000-0000863D0000}"/>
    <cellStyle name="Normal 12 5 2 2 4 3" xfId="15949" xr:uid="{00000000-0005-0000-0000-0000873D0000}"/>
    <cellStyle name="Normal 12 5 2 2 5" xfId="15950" xr:uid="{00000000-0005-0000-0000-0000883D0000}"/>
    <cellStyle name="Normal 12 5 2 2 5 2" xfId="15951" xr:uid="{00000000-0005-0000-0000-0000893D0000}"/>
    <cellStyle name="Normal 12 5 2 2 5 2 2" xfId="15952" xr:uid="{00000000-0005-0000-0000-00008A3D0000}"/>
    <cellStyle name="Normal 12 5 2 2 5 3" xfId="15953" xr:uid="{00000000-0005-0000-0000-00008B3D0000}"/>
    <cellStyle name="Normal 12 5 2 2 6" xfId="15954" xr:uid="{00000000-0005-0000-0000-00008C3D0000}"/>
    <cellStyle name="Normal 12 5 2 2 6 2" xfId="15955" xr:uid="{00000000-0005-0000-0000-00008D3D0000}"/>
    <cellStyle name="Normal 12 5 2 2 7" xfId="15956" xr:uid="{00000000-0005-0000-0000-00008E3D0000}"/>
    <cellStyle name="Normal 12 5 2 2 7 2" xfId="15957" xr:uid="{00000000-0005-0000-0000-00008F3D0000}"/>
    <cellStyle name="Normal 12 5 2 2 8" xfId="15958" xr:uid="{00000000-0005-0000-0000-0000903D0000}"/>
    <cellStyle name="Normal 12 5 2 3" xfId="15959" xr:uid="{00000000-0005-0000-0000-0000913D0000}"/>
    <cellStyle name="Normal 12 5 2 3 2" xfId="15960" xr:uid="{00000000-0005-0000-0000-0000923D0000}"/>
    <cellStyle name="Normal 12 5 2 3 2 2" xfId="15961" xr:uid="{00000000-0005-0000-0000-0000933D0000}"/>
    <cellStyle name="Normal 12 5 2 3 2 2 2" xfId="15962" xr:uid="{00000000-0005-0000-0000-0000943D0000}"/>
    <cellStyle name="Normal 12 5 2 3 2 2 2 2" xfId="15963" xr:uid="{00000000-0005-0000-0000-0000953D0000}"/>
    <cellStyle name="Normal 12 5 2 3 2 2 3" xfId="15964" xr:uid="{00000000-0005-0000-0000-0000963D0000}"/>
    <cellStyle name="Normal 12 5 2 3 2 3" xfId="15965" xr:uid="{00000000-0005-0000-0000-0000973D0000}"/>
    <cellStyle name="Normal 12 5 2 3 2 3 2" xfId="15966" xr:uid="{00000000-0005-0000-0000-0000983D0000}"/>
    <cellStyle name="Normal 12 5 2 3 2 3 2 2" xfId="15967" xr:uid="{00000000-0005-0000-0000-0000993D0000}"/>
    <cellStyle name="Normal 12 5 2 3 2 3 3" xfId="15968" xr:uid="{00000000-0005-0000-0000-00009A3D0000}"/>
    <cellStyle name="Normal 12 5 2 3 2 4" xfId="15969" xr:uid="{00000000-0005-0000-0000-00009B3D0000}"/>
    <cellStyle name="Normal 12 5 2 3 2 4 2" xfId="15970" xr:uid="{00000000-0005-0000-0000-00009C3D0000}"/>
    <cellStyle name="Normal 12 5 2 3 2 5" xfId="15971" xr:uid="{00000000-0005-0000-0000-00009D3D0000}"/>
    <cellStyle name="Normal 12 5 2 3 2 5 2" xfId="15972" xr:uid="{00000000-0005-0000-0000-00009E3D0000}"/>
    <cellStyle name="Normal 12 5 2 3 2 6" xfId="15973" xr:uid="{00000000-0005-0000-0000-00009F3D0000}"/>
    <cellStyle name="Normal 12 5 2 3 3" xfId="15974" xr:uid="{00000000-0005-0000-0000-0000A03D0000}"/>
    <cellStyle name="Normal 12 5 2 3 3 2" xfId="15975" xr:uid="{00000000-0005-0000-0000-0000A13D0000}"/>
    <cellStyle name="Normal 12 5 2 3 3 2 2" xfId="15976" xr:uid="{00000000-0005-0000-0000-0000A23D0000}"/>
    <cellStyle name="Normal 12 5 2 3 3 3" xfId="15977" xr:uid="{00000000-0005-0000-0000-0000A33D0000}"/>
    <cellStyle name="Normal 12 5 2 3 4" xfId="15978" xr:uid="{00000000-0005-0000-0000-0000A43D0000}"/>
    <cellStyle name="Normal 12 5 2 3 4 2" xfId="15979" xr:uid="{00000000-0005-0000-0000-0000A53D0000}"/>
    <cellStyle name="Normal 12 5 2 3 4 2 2" xfId="15980" xr:uid="{00000000-0005-0000-0000-0000A63D0000}"/>
    <cellStyle name="Normal 12 5 2 3 4 3" xfId="15981" xr:uid="{00000000-0005-0000-0000-0000A73D0000}"/>
    <cellStyle name="Normal 12 5 2 3 5" xfId="15982" xr:uid="{00000000-0005-0000-0000-0000A83D0000}"/>
    <cellStyle name="Normal 12 5 2 3 5 2" xfId="15983" xr:uid="{00000000-0005-0000-0000-0000A93D0000}"/>
    <cellStyle name="Normal 12 5 2 3 6" xfId="15984" xr:uid="{00000000-0005-0000-0000-0000AA3D0000}"/>
    <cellStyle name="Normal 12 5 2 3 6 2" xfId="15985" xr:uid="{00000000-0005-0000-0000-0000AB3D0000}"/>
    <cellStyle name="Normal 12 5 2 3 7" xfId="15986" xr:uid="{00000000-0005-0000-0000-0000AC3D0000}"/>
    <cellStyle name="Normal 12 5 2 4" xfId="15987" xr:uid="{00000000-0005-0000-0000-0000AD3D0000}"/>
    <cellStyle name="Normal 12 5 2 4 2" xfId="15988" xr:uid="{00000000-0005-0000-0000-0000AE3D0000}"/>
    <cellStyle name="Normal 12 5 2 4 2 2" xfId="15989" xr:uid="{00000000-0005-0000-0000-0000AF3D0000}"/>
    <cellStyle name="Normal 12 5 2 4 2 2 2" xfId="15990" xr:uid="{00000000-0005-0000-0000-0000B03D0000}"/>
    <cellStyle name="Normal 12 5 2 4 2 2 2 2" xfId="15991" xr:uid="{00000000-0005-0000-0000-0000B13D0000}"/>
    <cellStyle name="Normal 12 5 2 4 2 2 3" xfId="15992" xr:uid="{00000000-0005-0000-0000-0000B23D0000}"/>
    <cellStyle name="Normal 12 5 2 4 2 3" xfId="15993" xr:uid="{00000000-0005-0000-0000-0000B33D0000}"/>
    <cellStyle name="Normal 12 5 2 4 2 3 2" xfId="15994" xr:uid="{00000000-0005-0000-0000-0000B43D0000}"/>
    <cellStyle name="Normal 12 5 2 4 2 3 2 2" xfId="15995" xr:uid="{00000000-0005-0000-0000-0000B53D0000}"/>
    <cellStyle name="Normal 12 5 2 4 2 3 3" xfId="15996" xr:uid="{00000000-0005-0000-0000-0000B63D0000}"/>
    <cellStyle name="Normal 12 5 2 4 2 4" xfId="15997" xr:uid="{00000000-0005-0000-0000-0000B73D0000}"/>
    <cellStyle name="Normal 12 5 2 4 2 4 2" xfId="15998" xr:uid="{00000000-0005-0000-0000-0000B83D0000}"/>
    <cellStyle name="Normal 12 5 2 4 2 5" xfId="15999" xr:uid="{00000000-0005-0000-0000-0000B93D0000}"/>
    <cellStyle name="Normal 12 5 2 4 2 5 2" xfId="16000" xr:uid="{00000000-0005-0000-0000-0000BA3D0000}"/>
    <cellStyle name="Normal 12 5 2 4 2 6" xfId="16001" xr:uid="{00000000-0005-0000-0000-0000BB3D0000}"/>
    <cellStyle name="Normal 12 5 2 4 3" xfId="16002" xr:uid="{00000000-0005-0000-0000-0000BC3D0000}"/>
    <cellStyle name="Normal 12 5 2 4 3 2" xfId="16003" xr:uid="{00000000-0005-0000-0000-0000BD3D0000}"/>
    <cellStyle name="Normal 12 5 2 4 3 2 2" xfId="16004" xr:uid="{00000000-0005-0000-0000-0000BE3D0000}"/>
    <cellStyle name="Normal 12 5 2 4 3 3" xfId="16005" xr:uid="{00000000-0005-0000-0000-0000BF3D0000}"/>
    <cellStyle name="Normal 12 5 2 4 4" xfId="16006" xr:uid="{00000000-0005-0000-0000-0000C03D0000}"/>
    <cellStyle name="Normal 12 5 2 4 4 2" xfId="16007" xr:uid="{00000000-0005-0000-0000-0000C13D0000}"/>
    <cellStyle name="Normal 12 5 2 4 4 2 2" xfId="16008" xr:uid="{00000000-0005-0000-0000-0000C23D0000}"/>
    <cellStyle name="Normal 12 5 2 4 4 3" xfId="16009" xr:uid="{00000000-0005-0000-0000-0000C33D0000}"/>
    <cellStyle name="Normal 12 5 2 4 5" xfId="16010" xr:uid="{00000000-0005-0000-0000-0000C43D0000}"/>
    <cellStyle name="Normal 12 5 2 4 5 2" xfId="16011" xr:uid="{00000000-0005-0000-0000-0000C53D0000}"/>
    <cellStyle name="Normal 12 5 2 4 6" xfId="16012" xr:uid="{00000000-0005-0000-0000-0000C63D0000}"/>
    <cellStyle name="Normal 12 5 2 4 6 2" xfId="16013" xr:uid="{00000000-0005-0000-0000-0000C73D0000}"/>
    <cellStyle name="Normal 12 5 2 4 7" xfId="16014" xr:uid="{00000000-0005-0000-0000-0000C83D0000}"/>
    <cellStyle name="Normal 12 5 2 5" xfId="16015" xr:uid="{00000000-0005-0000-0000-0000C93D0000}"/>
    <cellStyle name="Normal 12 5 2 5 2" xfId="16016" xr:uid="{00000000-0005-0000-0000-0000CA3D0000}"/>
    <cellStyle name="Normal 12 5 2 5 2 2" xfId="16017" xr:uid="{00000000-0005-0000-0000-0000CB3D0000}"/>
    <cellStyle name="Normal 12 5 2 5 2 2 2" xfId="16018" xr:uid="{00000000-0005-0000-0000-0000CC3D0000}"/>
    <cellStyle name="Normal 12 5 2 5 2 3" xfId="16019" xr:uid="{00000000-0005-0000-0000-0000CD3D0000}"/>
    <cellStyle name="Normal 12 5 2 5 3" xfId="16020" xr:uid="{00000000-0005-0000-0000-0000CE3D0000}"/>
    <cellStyle name="Normal 12 5 2 5 3 2" xfId="16021" xr:uid="{00000000-0005-0000-0000-0000CF3D0000}"/>
    <cellStyle name="Normal 12 5 2 5 3 2 2" xfId="16022" xr:uid="{00000000-0005-0000-0000-0000D03D0000}"/>
    <cellStyle name="Normal 12 5 2 5 3 3" xfId="16023" xr:uid="{00000000-0005-0000-0000-0000D13D0000}"/>
    <cellStyle name="Normal 12 5 2 5 4" xfId="16024" xr:uid="{00000000-0005-0000-0000-0000D23D0000}"/>
    <cellStyle name="Normal 12 5 2 5 4 2" xfId="16025" xr:uid="{00000000-0005-0000-0000-0000D33D0000}"/>
    <cellStyle name="Normal 12 5 2 5 5" xfId="16026" xr:uid="{00000000-0005-0000-0000-0000D43D0000}"/>
    <cellStyle name="Normal 12 5 2 5 5 2" xfId="16027" xr:uid="{00000000-0005-0000-0000-0000D53D0000}"/>
    <cellStyle name="Normal 12 5 2 5 6" xfId="16028" xr:uid="{00000000-0005-0000-0000-0000D63D0000}"/>
    <cellStyle name="Normal 12 5 2 6" xfId="16029" xr:uid="{00000000-0005-0000-0000-0000D73D0000}"/>
    <cellStyle name="Normal 12 5 2 6 2" xfId="16030" xr:uid="{00000000-0005-0000-0000-0000D83D0000}"/>
    <cellStyle name="Normal 12 5 2 6 2 2" xfId="16031" xr:uid="{00000000-0005-0000-0000-0000D93D0000}"/>
    <cellStyle name="Normal 12 5 2 6 3" xfId="16032" xr:uid="{00000000-0005-0000-0000-0000DA3D0000}"/>
    <cellStyle name="Normal 12 5 2 7" xfId="16033" xr:uid="{00000000-0005-0000-0000-0000DB3D0000}"/>
    <cellStyle name="Normal 12 5 2 7 2" xfId="16034" xr:uid="{00000000-0005-0000-0000-0000DC3D0000}"/>
    <cellStyle name="Normal 12 5 2 7 2 2" xfId="16035" xr:uid="{00000000-0005-0000-0000-0000DD3D0000}"/>
    <cellStyle name="Normal 12 5 2 7 3" xfId="16036" xr:uid="{00000000-0005-0000-0000-0000DE3D0000}"/>
    <cellStyle name="Normal 12 5 2 8" xfId="16037" xr:uid="{00000000-0005-0000-0000-0000DF3D0000}"/>
    <cellStyle name="Normal 12 5 2 8 2" xfId="16038" xr:uid="{00000000-0005-0000-0000-0000E03D0000}"/>
    <cellStyle name="Normal 12 5 2 9" xfId="16039" xr:uid="{00000000-0005-0000-0000-0000E13D0000}"/>
    <cellStyle name="Normal 12 5 2 9 2" xfId="16040" xr:uid="{00000000-0005-0000-0000-0000E23D0000}"/>
    <cellStyle name="Normal 12 5 3" xfId="16041" xr:uid="{00000000-0005-0000-0000-0000E33D0000}"/>
    <cellStyle name="Normal 12 5 3 2" xfId="16042" xr:uid="{00000000-0005-0000-0000-0000E43D0000}"/>
    <cellStyle name="Normal 12 5 3 2 2" xfId="16043" xr:uid="{00000000-0005-0000-0000-0000E53D0000}"/>
    <cellStyle name="Normal 12 5 3 2 2 2" xfId="16044" xr:uid="{00000000-0005-0000-0000-0000E63D0000}"/>
    <cellStyle name="Normal 12 5 3 2 2 2 2" xfId="16045" xr:uid="{00000000-0005-0000-0000-0000E73D0000}"/>
    <cellStyle name="Normal 12 5 3 2 2 2 2 2" xfId="16046" xr:uid="{00000000-0005-0000-0000-0000E83D0000}"/>
    <cellStyle name="Normal 12 5 3 2 2 2 3" xfId="16047" xr:uid="{00000000-0005-0000-0000-0000E93D0000}"/>
    <cellStyle name="Normal 12 5 3 2 2 3" xfId="16048" xr:uid="{00000000-0005-0000-0000-0000EA3D0000}"/>
    <cellStyle name="Normal 12 5 3 2 2 3 2" xfId="16049" xr:uid="{00000000-0005-0000-0000-0000EB3D0000}"/>
    <cellStyle name="Normal 12 5 3 2 2 3 2 2" xfId="16050" xr:uid="{00000000-0005-0000-0000-0000EC3D0000}"/>
    <cellStyle name="Normal 12 5 3 2 2 3 3" xfId="16051" xr:uid="{00000000-0005-0000-0000-0000ED3D0000}"/>
    <cellStyle name="Normal 12 5 3 2 2 4" xfId="16052" xr:uid="{00000000-0005-0000-0000-0000EE3D0000}"/>
    <cellStyle name="Normal 12 5 3 2 2 4 2" xfId="16053" xr:uid="{00000000-0005-0000-0000-0000EF3D0000}"/>
    <cellStyle name="Normal 12 5 3 2 2 5" xfId="16054" xr:uid="{00000000-0005-0000-0000-0000F03D0000}"/>
    <cellStyle name="Normal 12 5 3 2 2 5 2" xfId="16055" xr:uid="{00000000-0005-0000-0000-0000F13D0000}"/>
    <cellStyle name="Normal 12 5 3 2 2 6" xfId="16056" xr:uid="{00000000-0005-0000-0000-0000F23D0000}"/>
    <cellStyle name="Normal 12 5 3 2 3" xfId="16057" xr:uid="{00000000-0005-0000-0000-0000F33D0000}"/>
    <cellStyle name="Normal 12 5 3 2 3 2" xfId="16058" xr:uid="{00000000-0005-0000-0000-0000F43D0000}"/>
    <cellStyle name="Normal 12 5 3 2 3 2 2" xfId="16059" xr:uid="{00000000-0005-0000-0000-0000F53D0000}"/>
    <cellStyle name="Normal 12 5 3 2 3 3" xfId="16060" xr:uid="{00000000-0005-0000-0000-0000F63D0000}"/>
    <cellStyle name="Normal 12 5 3 2 4" xfId="16061" xr:uid="{00000000-0005-0000-0000-0000F73D0000}"/>
    <cellStyle name="Normal 12 5 3 2 4 2" xfId="16062" xr:uid="{00000000-0005-0000-0000-0000F83D0000}"/>
    <cellStyle name="Normal 12 5 3 2 4 2 2" xfId="16063" xr:uid="{00000000-0005-0000-0000-0000F93D0000}"/>
    <cellStyle name="Normal 12 5 3 2 4 3" xfId="16064" xr:uid="{00000000-0005-0000-0000-0000FA3D0000}"/>
    <cellStyle name="Normal 12 5 3 2 5" xfId="16065" xr:uid="{00000000-0005-0000-0000-0000FB3D0000}"/>
    <cellStyle name="Normal 12 5 3 2 5 2" xfId="16066" xr:uid="{00000000-0005-0000-0000-0000FC3D0000}"/>
    <cellStyle name="Normal 12 5 3 2 6" xfId="16067" xr:uid="{00000000-0005-0000-0000-0000FD3D0000}"/>
    <cellStyle name="Normal 12 5 3 2 6 2" xfId="16068" xr:uid="{00000000-0005-0000-0000-0000FE3D0000}"/>
    <cellStyle name="Normal 12 5 3 2 7" xfId="16069" xr:uid="{00000000-0005-0000-0000-0000FF3D0000}"/>
    <cellStyle name="Normal 12 5 3 3" xfId="16070" xr:uid="{00000000-0005-0000-0000-0000003E0000}"/>
    <cellStyle name="Normal 12 5 3 3 2" xfId="16071" xr:uid="{00000000-0005-0000-0000-0000013E0000}"/>
    <cellStyle name="Normal 12 5 3 3 2 2" xfId="16072" xr:uid="{00000000-0005-0000-0000-0000023E0000}"/>
    <cellStyle name="Normal 12 5 3 3 2 2 2" xfId="16073" xr:uid="{00000000-0005-0000-0000-0000033E0000}"/>
    <cellStyle name="Normal 12 5 3 3 2 3" xfId="16074" xr:uid="{00000000-0005-0000-0000-0000043E0000}"/>
    <cellStyle name="Normal 12 5 3 3 3" xfId="16075" xr:uid="{00000000-0005-0000-0000-0000053E0000}"/>
    <cellStyle name="Normal 12 5 3 3 3 2" xfId="16076" xr:uid="{00000000-0005-0000-0000-0000063E0000}"/>
    <cellStyle name="Normal 12 5 3 3 3 2 2" xfId="16077" xr:uid="{00000000-0005-0000-0000-0000073E0000}"/>
    <cellStyle name="Normal 12 5 3 3 3 3" xfId="16078" xr:uid="{00000000-0005-0000-0000-0000083E0000}"/>
    <cellStyle name="Normal 12 5 3 3 4" xfId="16079" xr:uid="{00000000-0005-0000-0000-0000093E0000}"/>
    <cellStyle name="Normal 12 5 3 3 4 2" xfId="16080" xr:uid="{00000000-0005-0000-0000-00000A3E0000}"/>
    <cellStyle name="Normal 12 5 3 3 5" xfId="16081" xr:uid="{00000000-0005-0000-0000-00000B3E0000}"/>
    <cellStyle name="Normal 12 5 3 3 5 2" xfId="16082" xr:uid="{00000000-0005-0000-0000-00000C3E0000}"/>
    <cellStyle name="Normal 12 5 3 3 6" xfId="16083" xr:uid="{00000000-0005-0000-0000-00000D3E0000}"/>
    <cellStyle name="Normal 12 5 3 4" xfId="16084" xr:uid="{00000000-0005-0000-0000-00000E3E0000}"/>
    <cellStyle name="Normal 12 5 3 4 2" xfId="16085" xr:uid="{00000000-0005-0000-0000-00000F3E0000}"/>
    <cellStyle name="Normal 12 5 3 4 2 2" xfId="16086" xr:uid="{00000000-0005-0000-0000-0000103E0000}"/>
    <cellStyle name="Normal 12 5 3 4 3" xfId="16087" xr:uid="{00000000-0005-0000-0000-0000113E0000}"/>
    <cellStyle name="Normal 12 5 3 5" xfId="16088" xr:uid="{00000000-0005-0000-0000-0000123E0000}"/>
    <cellStyle name="Normal 12 5 3 5 2" xfId="16089" xr:uid="{00000000-0005-0000-0000-0000133E0000}"/>
    <cellStyle name="Normal 12 5 3 5 2 2" xfId="16090" xr:uid="{00000000-0005-0000-0000-0000143E0000}"/>
    <cellStyle name="Normal 12 5 3 5 3" xfId="16091" xr:uid="{00000000-0005-0000-0000-0000153E0000}"/>
    <cellStyle name="Normal 12 5 3 6" xfId="16092" xr:uid="{00000000-0005-0000-0000-0000163E0000}"/>
    <cellStyle name="Normal 12 5 3 6 2" xfId="16093" xr:uid="{00000000-0005-0000-0000-0000173E0000}"/>
    <cellStyle name="Normal 12 5 3 7" xfId="16094" xr:uid="{00000000-0005-0000-0000-0000183E0000}"/>
    <cellStyle name="Normal 12 5 3 7 2" xfId="16095" xr:uid="{00000000-0005-0000-0000-0000193E0000}"/>
    <cellStyle name="Normal 12 5 3 8" xfId="16096" xr:uid="{00000000-0005-0000-0000-00001A3E0000}"/>
    <cellStyle name="Normal 12 5 4" xfId="16097" xr:uid="{00000000-0005-0000-0000-00001B3E0000}"/>
    <cellStyle name="Normal 12 5 4 2" xfId="16098" xr:uid="{00000000-0005-0000-0000-00001C3E0000}"/>
    <cellStyle name="Normal 12 5 4 2 2" xfId="16099" xr:uid="{00000000-0005-0000-0000-00001D3E0000}"/>
    <cellStyle name="Normal 12 5 4 2 2 2" xfId="16100" xr:uid="{00000000-0005-0000-0000-00001E3E0000}"/>
    <cellStyle name="Normal 12 5 4 2 2 2 2" xfId="16101" xr:uid="{00000000-0005-0000-0000-00001F3E0000}"/>
    <cellStyle name="Normal 12 5 4 2 2 3" xfId="16102" xr:uid="{00000000-0005-0000-0000-0000203E0000}"/>
    <cellStyle name="Normal 12 5 4 2 3" xfId="16103" xr:uid="{00000000-0005-0000-0000-0000213E0000}"/>
    <cellStyle name="Normal 12 5 4 2 3 2" xfId="16104" xr:uid="{00000000-0005-0000-0000-0000223E0000}"/>
    <cellStyle name="Normal 12 5 4 2 3 2 2" xfId="16105" xr:uid="{00000000-0005-0000-0000-0000233E0000}"/>
    <cellStyle name="Normal 12 5 4 2 3 3" xfId="16106" xr:uid="{00000000-0005-0000-0000-0000243E0000}"/>
    <cellStyle name="Normal 12 5 4 2 4" xfId="16107" xr:uid="{00000000-0005-0000-0000-0000253E0000}"/>
    <cellStyle name="Normal 12 5 4 2 4 2" xfId="16108" xr:uid="{00000000-0005-0000-0000-0000263E0000}"/>
    <cellStyle name="Normal 12 5 4 2 5" xfId="16109" xr:uid="{00000000-0005-0000-0000-0000273E0000}"/>
    <cellStyle name="Normal 12 5 4 2 5 2" xfId="16110" xr:uid="{00000000-0005-0000-0000-0000283E0000}"/>
    <cellStyle name="Normal 12 5 4 2 6" xfId="16111" xr:uid="{00000000-0005-0000-0000-0000293E0000}"/>
    <cellStyle name="Normal 12 5 4 3" xfId="16112" xr:uid="{00000000-0005-0000-0000-00002A3E0000}"/>
    <cellStyle name="Normal 12 5 4 3 2" xfId="16113" xr:uid="{00000000-0005-0000-0000-00002B3E0000}"/>
    <cellStyle name="Normal 12 5 4 3 2 2" xfId="16114" xr:uid="{00000000-0005-0000-0000-00002C3E0000}"/>
    <cellStyle name="Normal 12 5 4 3 3" xfId="16115" xr:uid="{00000000-0005-0000-0000-00002D3E0000}"/>
    <cellStyle name="Normal 12 5 4 4" xfId="16116" xr:uid="{00000000-0005-0000-0000-00002E3E0000}"/>
    <cellStyle name="Normal 12 5 4 4 2" xfId="16117" xr:uid="{00000000-0005-0000-0000-00002F3E0000}"/>
    <cellStyle name="Normal 12 5 4 4 2 2" xfId="16118" xr:uid="{00000000-0005-0000-0000-0000303E0000}"/>
    <cellStyle name="Normal 12 5 4 4 3" xfId="16119" xr:uid="{00000000-0005-0000-0000-0000313E0000}"/>
    <cellStyle name="Normal 12 5 4 5" xfId="16120" xr:uid="{00000000-0005-0000-0000-0000323E0000}"/>
    <cellStyle name="Normal 12 5 4 5 2" xfId="16121" xr:uid="{00000000-0005-0000-0000-0000333E0000}"/>
    <cellStyle name="Normal 12 5 4 6" xfId="16122" xr:uid="{00000000-0005-0000-0000-0000343E0000}"/>
    <cellStyle name="Normal 12 5 4 6 2" xfId="16123" xr:uid="{00000000-0005-0000-0000-0000353E0000}"/>
    <cellStyle name="Normal 12 5 4 7" xfId="16124" xr:uid="{00000000-0005-0000-0000-0000363E0000}"/>
    <cellStyle name="Normal 12 5 5" xfId="16125" xr:uid="{00000000-0005-0000-0000-0000373E0000}"/>
    <cellStyle name="Normal 12 5 5 2" xfId="16126" xr:uid="{00000000-0005-0000-0000-0000383E0000}"/>
    <cellStyle name="Normal 12 5 5 2 2" xfId="16127" xr:uid="{00000000-0005-0000-0000-0000393E0000}"/>
    <cellStyle name="Normal 12 5 5 2 2 2" xfId="16128" xr:uid="{00000000-0005-0000-0000-00003A3E0000}"/>
    <cellStyle name="Normal 12 5 5 2 2 2 2" xfId="16129" xr:uid="{00000000-0005-0000-0000-00003B3E0000}"/>
    <cellStyle name="Normal 12 5 5 2 2 3" xfId="16130" xr:uid="{00000000-0005-0000-0000-00003C3E0000}"/>
    <cellStyle name="Normal 12 5 5 2 3" xfId="16131" xr:uid="{00000000-0005-0000-0000-00003D3E0000}"/>
    <cellStyle name="Normal 12 5 5 2 3 2" xfId="16132" xr:uid="{00000000-0005-0000-0000-00003E3E0000}"/>
    <cellStyle name="Normal 12 5 5 2 3 2 2" xfId="16133" xr:uid="{00000000-0005-0000-0000-00003F3E0000}"/>
    <cellStyle name="Normal 12 5 5 2 3 3" xfId="16134" xr:uid="{00000000-0005-0000-0000-0000403E0000}"/>
    <cellStyle name="Normal 12 5 5 2 4" xfId="16135" xr:uid="{00000000-0005-0000-0000-0000413E0000}"/>
    <cellStyle name="Normal 12 5 5 2 4 2" xfId="16136" xr:uid="{00000000-0005-0000-0000-0000423E0000}"/>
    <cellStyle name="Normal 12 5 5 2 5" xfId="16137" xr:uid="{00000000-0005-0000-0000-0000433E0000}"/>
    <cellStyle name="Normal 12 5 5 2 5 2" xfId="16138" xr:uid="{00000000-0005-0000-0000-0000443E0000}"/>
    <cellStyle name="Normal 12 5 5 2 6" xfId="16139" xr:uid="{00000000-0005-0000-0000-0000453E0000}"/>
    <cellStyle name="Normal 12 5 5 3" xfId="16140" xr:uid="{00000000-0005-0000-0000-0000463E0000}"/>
    <cellStyle name="Normal 12 5 5 3 2" xfId="16141" xr:uid="{00000000-0005-0000-0000-0000473E0000}"/>
    <cellStyle name="Normal 12 5 5 3 2 2" xfId="16142" xr:uid="{00000000-0005-0000-0000-0000483E0000}"/>
    <cellStyle name="Normal 12 5 5 3 3" xfId="16143" xr:uid="{00000000-0005-0000-0000-0000493E0000}"/>
    <cellStyle name="Normal 12 5 5 4" xfId="16144" xr:uid="{00000000-0005-0000-0000-00004A3E0000}"/>
    <cellStyle name="Normal 12 5 5 4 2" xfId="16145" xr:uid="{00000000-0005-0000-0000-00004B3E0000}"/>
    <cellStyle name="Normal 12 5 5 4 2 2" xfId="16146" xr:uid="{00000000-0005-0000-0000-00004C3E0000}"/>
    <cellStyle name="Normal 12 5 5 4 3" xfId="16147" xr:uid="{00000000-0005-0000-0000-00004D3E0000}"/>
    <cellStyle name="Normal 12 5 5 5" xfId="16148" xr:uid="{00000000-0005-0000-0000-00004E3E0000}"/>
    <cellStyle name="Normal 12 5 5 5 2" xfId="16149" xr:uid="{00000000-0005-0000-0000-00004F3E0000}"/>
    <cellStyle name="Normal 12 5 5 6" xfId="16150" xr:uid="{00000000-0005-0000-0000-0000503E0000}"/>
    <cellStyle name="Normal 12 5 5 6 2" xfId="16151" xr:uid="{00000000-0005-0000-0000-0000513E0000}"/>
    <cellStyle name="Normal 12 5 5 7" xfId="16152" xr:uid="{00000000-0005-0000-0000-0000523E0000}"/>
    <cellStyle name="Normal 12 5 6" xfId="16153" xr:uid="{00000000-0005-0000-0000-0000533E0000}"/>
    <cellStyle name="Normal 12 5 6 2" xfId="16154" xr:uid="{00000000-0005-0000-0000-0000543E0000}"/>
    <cellStyle name="Normal 12 5 6 2 2" xfId="16155" xr:uid="{00000000-0005-0000-0000-0000553E0000}"/>
    <cellStyle name="Normal 12 5 6 2 2 2" xfId="16156" xr:uid="{00000000-0005-0000-0000-0000563E0000}"/>
    <cellStyle name="Normal 12 5 6 2 3" xfId="16157" xr:uid="{00000000-0005-0000-0000-0000573E0000}"/>
    <cellStyle name="Normal 12 5 6 3" xfId="16158" xr:uid="{00000000-0005-0000-0000-0000583E0000}"/>
    <cellStyle name="Normal 12 5 6 3 2" xfId="16159" xr:uid="{00000000-0005-0000-0000-0000593E0000}"/>
    <cellStyle name="Normal 12 5 6 3 2 2" xfId="16160" xr:uid="{00000000-0005-0000-0000-00005A3E0000}"/>
    <cellStyle name="Normal 12 5 6 3 3" xfId="16161" xr:uid="{00000000-0005-0000-0000-00005B3E0000}"/>
    <cellStyle name="Normal 12 5 6 4" xfId="16162" xr:uid="{00000000-0005-0000-0000-00005C3E0000}"/>
    <cellStyle name="Normal 12 5 6 4 2" xfId="16163" xr:uid="{00000000-0005-0000-0000-00005D3E0000}"/>
    <cellStyle name="Normal 12 5 6 5" xfId="16164" xr:uid="{00000000-0005-0000-0000-00005E3E0000}"/>
    <cellStyle name="Normal 12 5 6 5 2" xfId="16165" xr:uid="{00000000-0005-0000-0000-00005F3E0000}"/>
    <cellStyle name="Normal 12 5 6 6" xfId="16166" xr:uid="{00000000-0005-0000-0000-0000603E0000}"/>
    <cellStyle name="Normal 12 5 7" xfId="16167" xr:uid="{00000000-0005-0000-0000-0000613E0000}"/>
    <cellStyle name="Normal 12 5 7 2" xfId="16168" xr:uid="{00000000-0005-0000-0000-0000623E0000}"/>
    <cellStyle name="Normal 12 5 7 2 2" xfId="16169" xr:uid="{00000000-0005-0000-0000-0000633E0000}"/>
    <cellStyle name="Normal 12 5 7 3" xfId="16170" xr:uid="{00000000-0005-0000-0000-0000643E0000}"/>
    <cellStyle name="Normal 12 5 8" xfId="16171" xr:uid="{00000000-0005-0000-0000-0000653E0000}"/>
    <cellStyle name="Normal 12 5 8 2" xfId="16172" xr:uid="{00000000-0005-0000-0000-0000663E0000}"/>
    <cellStyle name="Normal 12 5 8 2 2" xfId="16173" xr:uid="{00000000-0005-0000-0000-0000673E0000}"/>
    <cellStyle name="Normal 12 5 8 3" xfId="16174" xr:uid="{00000000-0005-0000-0000-0000683E0000}"/>
    <cellStyle name="Normal 12 5 9" xfId="16175" xr:uid="{00000000-0005-0000-0000-0000693E0000}"/>
    <cellStyle name="Normal 12 5 9 2" xfId="16176" xr:uid="{00000000-0005-0000-0000-00006A3E0000}"/>
    <cellStyle name="Normal 12 6" xfId="16177" xr:uid="{00000000-0005-0000-0000-00006B3E0000}"/>
    <cellStyle name="Normal 12 6 10" xfId="16178" xr:uid="{00000000-0005-0000-0000-00006C3E0000}"/>
    <cellStyle name="Normal 12 6 2" xfId="16179" xr:uid="{00000000-0005-0000-0000-00006D3E0000}"/>
    <cellStyle name="Normal 12 6 2 2" xfId="16180" xr:uid="{00000000-0005-0000-0000-00006E3E0000}"/>
    <cellStyle name="Normal 12 6 2 2 2" xfId="16181" xr:uid="{00000000-0005-0000-0000-00006F3E0000}"/>
    <cellStyle name="Normal 12 6 2 2 2 2" xfId="16182" xr:uid="{00000000-0005-0000-0000-0000703E0000}"/>
    <cellStyle name="Normal 12 6 2 2 2 2 2" xfId="16183" xr:uid="{00000000-0005-0000-0000-0000713E0000}"/>
    <cellStyle name="Normal 12 6 2 2 2 2 2 2" xfId="16184" xr:uid="{00000000-0005-0000-0000-0000723E0000}"/>
    <cellStyle name="Normal 12 6 2 2 2 2 3" xfId="16185" xr:uid="{00000000-0005-0000-0000-0000733E0000}"/>
    <cellStyle name="Normal 12 6 2 2 2 3" xfId="16186" xr:uid="{00000000-0005-0000-0000-0000743E0000}"/>
    <cellStyle name="Normal 12 6 2 2 2 3 2" xfId="16187" xr:uid="{00000000-0005-0000-0000-0000753E0000}"/>
    <cellStyle name="Normal 12 6 2 2 2 3 2 2" xfId="16188" xr:uid="{00000000-0005-0000-0000-0000763E0000}"/>
    <cellStyle name="Normal 12 6 2 2 2 3 3" xfId="16189" xr:uid="{00000000-0005-0000-0000-0000773E0000}"/>
    <cellStyle name="Normal 12 6 2 2 2 4" xfId="16190" xr:uid="{00000000-0005-0000-0000-0000783E0000}"/>
    <cellStyle name="Normal 12 6 2 2 2 4 2" xfId="16191" xr:uid="{00000000-0005-0000-0000-0000793E0000}"/>
    <cellStyle name="Normal 12 6 2 2 2 5" xfId="16192" xr:uid="{00000000-0005-0000-0000-00007A3E0000}"/>
    <cellStyle name="Normal 12 6 2 2 2 5 2" xfId="16193" xr:uid="{00000000-0005-0000-0000-00007B3E0000}"/>
    <cellStyle name="Normal 12 6 2 2 2 6" xfId="16194" xr:uid="{00000000-0005-0000-0000-00007C3E0000}"/>
    <cellStyle name="Normal 12 6 2 2 3" xfId="16195" xr:uid="{00000000-0005-0000-0000-00007D3E0000}"/>
    <cellStyle name="Normal 12 6 2 2 3 2" xfId="16196" xr:uid="{00000000-0005-0000-0000-00007E3E0000}"/>
    <cellStyle name="Normal 12 6 2 2 3 2 2" xfId="16197" xr:uid="{00000000-0005-0000-0000-00007F3E0000}"/>
    <cellStyle name="Normal 12 6 2 2 3 3" xfId="16198" xr:uid="{00000000-0005-0000-0000-0000803E0000}"/>
    <cellStyle name="Normal 12 6 2 2 4" xfId="16199" xr:uid="{00000000-0005-0000-0000-0000813E0000}"/>
    <cellStyle name="Normal 12 6 2 2 4 2" xfId="16200" xr:uid="{00000000-0005-0000-0000-0000823E0000}"/>
    <cellStyle name="Normal 12 6 2 2 4 2 2" xfId="16201" xr:uid="{00000000-0005-0000-0000-0000833E0000}"/>
    <cellStyle name="Normal 12 6 2 2 4 3" xfId="16202" xr:uid="{00000000-0005-0000-0000-0000843E0000}"/>
    <cellStyle name="Normal 12 6 2 2 5" xfId="16203" xr:uid="{00000000-0005-0000-0000-0000853E0000}"/>
    <cellStyle name="Normal 12 6 2 2 5 2" xfId="16204" xr:uid="{00000000-0005-0000-0000-0000863E0000}"/>
    <cellStyle name="Normal 12 6 2 2 6" xfId="16205" xr:uid="{00000000-0005-0000-0000-0000873E0000}"/>
    <cellStyle name="Normal 12 6 2 2 6 2" xfId="16206" xr:uid="{00000000-0005-0000-0000-0000883E0000}"/>
    <cellStyle name="Normal 12 6 2 2 7" xfId="16207" xr:uid="{00000000-0005-0000-0000-0000893E0000}"/>
    <cellStyle name="Normal 12 6 2 3" xfId="16208" xr:uid="{00000000-0005-0000-0000-00008A3E0000}"/>
    <cellStyle name="Normal 12 6 2 3 2" xfId="16209" xr:uid="{00000000-0005-0000-0000-00008B3E0000}"/>
    <cellStyle name="Normal 12 6 2 3 2 2" xfId="16210" xr:uid="{00000000-0005-0000-0000-00008C3E0000}"/>
    <cellStyle name="Normal 12 6 2 3 2 2 2" xfId="16211" xr:uid="{00000000-0005-0000-0000-00008D3E0000}"/>
    <cellStyle name="Normal 12 6 2 3 2 3" xfId="16212" xr:uid="{00000000-0005-0000-0000-00008E3E0000}"/>
    <cellStyle name="Normal 12 6 2 3 3" xfId="16213" xr:uid="{00000000-0005-0000-0000-00008F3E0000}"/>
    <cellStyle name="Normal 12 6 2 3 3 2" xfId="16214" xr:uid="{00000000-0005-0000-0000-0000903E0000}"/>
    <cellStyle name="Normal 12 6 2 3 3 2 2" xfId="16215" xr:uid="{00000000-0005-0000-0000-0000913E0000}"/>
    <cellStyle name="Normal 12 6 2 3 3 3" xfId="16216" xr:uid="{00000000-0005-0000-0000-0000923E0000}"/>
    <cellStyle name="Normal 12 6 2 3 4" xfId="16217" xr:uid="{00000000-0005-0000-0000-0000933E0000}"/>
    <cellStyle name="Normal 12 6 2 3 4 2" xfId="16218" xr:uid="{00000000-0005-0000-0000-0000943E0000}"/>
    <cellStyle name="Normal 12 6 2 3 5" xfId="16219" xr:uid="{00000000-0005-0000-0000-0000953E0000}"/>
    <cellStyle name="Normal 12 6 2 3 5 2" xfId="16220" xr:uid="{00000000-0005-0000-0000-0000963E0000}"/>
    <cellStyle name="Normal 12 6 2 3 6" xfId="16221" xr:uid="{00000000-0005-0000-0000-0000973E0000}"/>
    <cellStyle name="Normal 12 6 2 4" xfId="16222" xr:uid="{00000000-0005-0000-0000-0000983E0000}"/>
    <cellStyle name="Normal 12 6 2 4 2" xfId="16223" xr:uid="{00000000-0005-0000-0000-0000993E0000}"/>
    <cellStyle name="Normal 12 6 2 4 2 2" xfId="16224" xr:uid="{00000000-0005-0000-0000-00009A3E0000}"/>
    <cellStyle name="Normal 12 6 2 4 3" xfId="16225" xr:uid="{00000000-0005-0000-0000-00009B3E0000}"/>
    <cellStyle name="Normal 12 6 2 5" xfId="16226" xr:uid="{00000000-0005-0000-0000-00009C3E0000}"/>
    <cellStyle name="Normal 12 6 2 5 2" xfId="16227" xr:uid="{00000000-0005-0000-0000-00009D3E0000}"/>
    <cellStyle name="Normal 12 6 2 5 2 2" xfId="16228" xr:uid="{00000000-0005-0000-0000-00009E3E0000}"/>
    <cellStyle name="Normal 12 6 2 5 3" xfId="16229" xr:uid="{00000000-0005-0000-0000-00009F3E0000}"/>
    <cellStyle name="Normal 12 6 2 6" xfId="16230" xr:uid="{00000000-0005-0000-0000-0000A03E0000}"/>
    <cellStyle name="Normal 12 6 2 6 2" xfId="16231" xr:uid="{00000000-0005-0000-0000-0000A13E0000}"/>
    <cellStyle name="Normal 12 6 2 7" xfId="16232" xr:uid="{00000000-0005-0000-0000-0000A23E0000}"/>
    <cellStyle name="Normal 12 6 2 7 2" xfId="16233" xr:uid="{00000000-0005-0000-0000-0000A33E0000}"/>
    <cellStyle name="Normal 12 6 2 8" xfId="16234" xr:uid="{00000000-0005-0000-0000-0000A43E0000}"/>
    <cellStyle name="Normal 12 6 3" xfId="16235" xr:uid="{00000000-0005-0000-0000-0000A53E0000}"/>
    <cellStyle name="Normal 12 6 3 2" xfId="16236" xr:uid="{00000000-0005-0000-0000-0000A63E0000}"/>
    <cellStyle name="Normal 12 6 3 2 2" xfId="16237" xr:uid="{00000000-0005-0000-0000-0000A73E0000}"/>
    <cellStyle name="Normal 12 6 3 2 2 2" xfId="16238" xr:uid="{00000000-0005-0000-0000-0000A83E0000}"/>
    <cellStyle name="Normal 12 6 3 2 2 2 2" xfId="16239" xr:uid="{00000000-0005-0000-0000-0000A93E0000}"/>
    <cellStyle name="Normal 12 6 3 2 2 3" xfId="16240" xr:uid="{00000000-0005-0000-0000-0000AA3E0000}"/>
    <cellStyle name="Normal 12 6 3 2 3" xfId="16241" xr:uid="{00000000-0005-0000-0000-0000AB3E0000}"/>
    <cellStyle name="Normal 12 6 3 2 3 2" xfId="16242" xr:uid="{00000000-0005-0000-0000-0000AC3E0000}"/>
    <cellStyle name="Normal 12 6 3 2 3 2 2" xfId="16243" xr:uid="{00000000-0005-0000-0000-0000AD3E0000}"/>
    <cellStyle name="Normal 12 6 3 2 3 3" xfId="16244" xr:uid="{00000000-0005-0000-0000-0000AE3E0000}"/>
    <cellStyle name="Normal 12 6 3 2 4" xfId="16245" xr:uid="{00000000-0005-0000-0000-0000AF3E0000}"/>
    <cellStyle name="Normal 12 6 3 2 4 2" xfId="16246" xr:uid="{00000000-0005-0000-0000-0000B03E0000}"/>
    <cellStyle name="Normal 12 6 3 2 5" xfId="16247" xr:uid="{00000000-0005-0000-0000-0000B13E0000}"/>
    <cellStyle name="Normal 12 6 3 2 5 2" xfId="16248" xr:uid="{00000000-0005-0000-0000-0000B23E0000}"/>
    <cellStyle name="Normal 12 6 3 2 6" xfId="16249" xr:uid="{00000000-0005-0000-0000-0000B33E0000}"/>
    <cellStyle name="Normal 12 6 3 3" xfId="16250" xr:uid="{00000000-0005-0000-0000-0000B43E0000}"/>
    <cellStyle name="Normal 12 6 3 3 2" xfId="16251" xr:uid="{00000000-0005-0000-0000-0000B53E0000}"/>
    <cellStyle name="Normal 12 6 3 3 2 2" xfId="16252" xr:uid="{00000000-0005-0000-0000-0000B63E0000}"/>
    <cellStyle name="Normal 12 6 3 3 3" xfId="16253" xr:uid="{00000000-0005-0000-0000-0000B73E0000}"/>
    <cellStyle name="Normal 12 6 3 4" xfId="16254" xr:uid="{00000000-0005-0000-0000-0000B83E0000}"/>
    <cellStyle name="Normal 12 6 3 4 2" xfId="16255" xr:uid="{00000000-0005-0000-0000-0000B93E0000}"/>
    <cellStyle name="Normal 12 6 3 4 2 2" xfId="16256" xr:uid="{00000000-0005-0000-0000-0000BA3E0000}"/>
    <cellStyle name="Normal 12 6 3 4 3" xfId="16257" xr:uid="{00000000-0005-0000-0000-0000BB3E0000}"/>
    <cellStyle name="Normal 12 6 3 5" xfId="16258" xr:uid="{00000000-0005-0000-0000-0000BC3E0000}"/>
    <cellStyle name="Normal 12 6 3 5 2" xfId="16259" xr:uid="{00000000-0005-0000-0000-0000BD3E0000}"/>
    <cellStyle name="Normal 12 6 3 6" xfId="16260" xr:uid="{00000000-0005-0000-0000-0000BE3E0000}"/>
    <cellStyle name="Normal 12 6 3 6 2" xfId="16261" xr:uid="{00000000-0005-0000-0000-0000BF3E0000}"/>
    <cellStyle name="Normal 12 6 3 7" xfId="16262" xr:uid="{00000000-0005-0000-0000-0000C03E0000}"/>
    <cellStyle name="Normal 12 6 4" xfId="16263" xr:uid="{00000000-0005-0000-0000-0000C13E0000}"/>
    <cellStyle name="Normal 12 6 4 2" xfId="16264" xr:uid="{00000000-0005-0000-0000-0000C23E0000}"/>
    <cellStyle name="Normal 12 6 4 2 2" xfId="16265" xr:uid="{00000000-0005-0000-0000-0000C33E0000}"/>
    <cellStyle name="Normal 12 6 4 2 2 2" xfId="16266" xr:uid="{00000000-0005-0000-0000-0000C43E0000}"/>
    <cellStyle name="Normal 12 6 4 2 2 2 2" xfId="16267" xr:uid="{00000000-0005-0000-0000-0000C53E0000}"/>
    <cellStyle name="Normal 12 6 4 2 2 3" xfId="16268" xr:uid="{00000000-0005-0000-0000-0000C63E0000}"/>
    <cellStyle name="Normal 12 6 4 2 3" xfId="16269" xr:uid="{00000000-0005-0000-0000-0000C73E0000}"/>
    <cellStyle name="Normal 12 6 4 2 3 2" xfId="16270" xr:uid="{00000000-0005-0000-0000-0000C83E0000}"/>
    <cellStyle name="Normal 12 6 4 2 3 2 2" xfId="16271" xr:uid="{00000000-0005-0000-0000-0000C93E0000}"/>
    <cellStyle name="Normal 12 6 4 2 3 3" xfId="16272" xr:uid="{00000000-0005-0000-0000-0000CA3E0000}"/>
    <cellStyle name="Normal 12 6 4 2 4" xfId="16273" xr:uid="{00000000-0005-0000-0000-0000CB3E0000}"/>
    <cellStyle name="Normal 12 6 4 2 4 2" xfId="16274" xr:uid="{00000000-0005-0000-0000-0000CC3E0000}"/>
    <cellStyle name="Normal 12 6 4 2 5" xfId="16275" xr:uid="{00000000-0005-0000-0000-0000CD3E0000}"/>
    <cellStyle name="Normal 12 6 4 2 5 2" xfId="16276" xr:uid="{00000000-0005-0000-0000-0000CE3E0000}"/>
    <cellStyle name="Normal 12 6 4 2 6" xfId="16277" xr:uid="{00000000-0005-0000-0000-0000CF3E0000}"/>
    <cellStyle name="Normal 12 6 4 3" xfId="16278" xr:uid="{00000000-0005-0000-0000-0000D03E0000}"/>
    <cellStyle name="Normal 12 6 4 3 2" xfId="16279" xr:uid="{00000000-0005-0000-0000-0000D13E0000}"/>
    <cellStyle name="Normal 12 6 4 3 2 2" xfId="16280" xr:uid="{00000000-0005-0000-0000-0000D23E0000}"/>
    <cellStyle name="Normal 12 6 4 3 3" xfId="16281" xr:uid="{00000000-0005-0000-0000-0000D33E0000}"/>
    <cellStyle name="Normal 12 6 4 4" xfId="16282" xr:uid="{00000000-0005-0000-0000-0000D43E0000}"/>
    <cellStyle name="Normal 12 6 4 4 2" xfId="16283" xr:uid="{00000000-0005-0000-0000-0000D53E0000}"/>
    <cellStyle name="Normal 12 6 4 4 2 2" xfId="16284" xr:uid="{00000000-0005-0000-0000-0000D63E0000}"/>
    <cellStyle name="Normal 12 6 4 4 3" xfId="16285" xr:uid="{00000000-0005-0000-0000-0000D73E0000}"/>
    <cellStyle name="Normal 12 6 4 5" xfId="16286" xr:uid="{00000000-0005-0000-0000-0000D83E0000}"/>
    <cellStyle name="Normal 12 6 4 5 2" xfId="16287" xr:uid="{00000000-0005-0000-0000-0000D93E0000}"/>
    <cellStyle name="Normal 12 6 4 6" xfId="16288" xr:uid="{00000000-0005-0000-0000-0000DA3E0000}"/>
    <cellStyle name="Normal 12 6 4 6 2" xfId="16289" xr:uid="{00000000-0005-0000-0000-0000DB3E0000}"/>
    <cellStyle name="Normal 12 6 4 7" xfId="16290" xr:uid="{00000000-0005-0000-0000-0000DC3E0000}"/>
    <cellStyle name="Normal 12 6 5" xfId="16291" xr:uid="{00000000-0005-0000-0000-0000DD3E0000}"/>
    <cellStyle name="Normal 12 6 5 2" xfId="16292" xr:uid="{00000000-0005-0000-0000-0000DE3E0000}"/>
    <cellStyle name="Normal 12 6 5 2 2" xfId="16293" xr:uid="{00000000-0005-0000-0000-0000DF3E0000}"/>
    <cellStyle name="Normal 12 6 5 2 2 2" xfId="16294" xr:uid="{00000000-0005-0000-0000-0000E03E0000}"/>
    <cellStyle name="Normal 12 6 5 2 3" xfId="16295" xr:uid="{00000000-0005-0000-0000-0000E13E0000}"/>
    <cellStyle name="Normal 12 6 5 3" xfId="16296" xr:uid="{00000000-0005-0000-0000-0000E23E0000}"/>
    <cellStyle name="Normal 12 6 5 3 2" xfId="16297" xr:uid="{00000000-0005-0000-0000-0000E33E0000}"/>
    <cellStyle name="Normal 12 6 5 3 2 2" xfId="16298" xr:uid="{00000000-0005-0000-0000-0000E43E0000}"/>
    <cellStyle name="Normal 12 6 5 3 3" xfId="16299" xr:uid="{00000000-0005-0000-0000-0000E53E0000}"/>
    <cellStyle name="Normal 12 6 5 4" xfId="16300" xr:uid="{00000000-0005-0000-0000-0000E63E0000}"/>
    <cellStyle name="Normal 12 6 5 4 2" xfId="16301" xr:uid="{00000000-0005-0000-0000-0000E73E0000}"/>
    <cellStyle name="Normal 12 6 5 5" xfId="16302" xr:uid="{00000000-0005-0000-0000-0000E83E0000}"/>
    <cellStyle name="Normal 12 6 5 5 2" xfId="16303" xr:uid="{00000000-0005-0000-0000-0000E93E0000}"/>
    <cellStyle name="Normal 12 6 5 6" xfId="16304" xr:uid="{00000000-0005-0000-0000-0000EA3E0000}"/>
    <cellStyle name="Normal 12 6 6" xfId="16305" xr:uid="{00000000-0005-0000-0000-0000EB3E0000}"/>
    <cellStyle name="Normal 12 6 6 2" xfId="16306" xr:uid="{00000000-0005-0000-0000-0000EC3E0000}"/>
    <cellStyle name="Normal 12 6 6 2 2" xfId="16307" xr:uid="{00000000-0005-0000-0000-0000ED3E0000}"/>
    <cellStyle name="Normal 12 6 6 3" xfId="16308" xr:uid="{00000000-0005-0000-0000-0000EE3E0000}"/>
    <cellStyle name="Normal 12 6 7" xfId="16309" xr:uid="{00000000-0005-0000-0000-0000EF3E0000}"/>
    <cellStyle name="Normal 12 6 7 2" xfId="16310" xr:uid="{00000000-0005-0000-0000-0000F03E0000}"/>
    <cellStyle name="Normal 12 6 7 2 2" xfId="16311" xr:uid="{00000000-0005-0000-0000-0000F13E0000}"/>
    <cellStyle name="Normal 12 6 7 3" xfId="16312" xr:uid="{00000000-0005-0000-0000-0000F23E0000}"/>
    <cellStyle name="Normal 12 6 8" xfId="16313" xr:uid="{00000000-0005-0000-0000-0000F33E0000}"/>
    <cellStyle name="Normal 12 6 8 2" xfId="16314" xr:uid="{00000000-0005-0000-0000-0000F43E0000}"/>
    <cellStyle name="Normal 12 6 9" xfId="16315" xr:uid="{00000000-0005-0000-0000-0000F53E0000}"/>
    <cellStyle name="Normal 12 6 9 2" xfId="16316" xr:uid="{00000000-0005-0000-0000-0000F63E0000}"/>
    <cellStyle name="Normal 12 7" xfId="16317" xr:uid="{00000000-0005-0000-0000-0000F73E0000}"/>
    <cellStyle name="Normal 12 7 2" xfId="16318" xr:uid="{00000000-0005-0000-0000-0000F83E0000}"/>
    <cellStyle name="Normal 12 7 2 2" xfId="16319" xr:uid="{00000000-0005-0000-0000-0000F93E0000}"/>
    <cellStyle name="Normal 12 7 2 2 2" xfId="16320" xr:uid="{00000000-0005-0000-0000-0000FA3E0000}"/>
    <cellStyle name="Normal 12 7 2 2 2 2" xfId="16321" xr:uid="{00000000-0005-0000-0000-0000FB3E0000}"/>
    <cellStyle name="Normal 12 7 2 2 2 2 2" xfId="16322" xr:uid="{00000000-0005-0000-0000-0000FC3E0000}"/>
    <cellStyle name="Normal 12 7 2 2 2 3" xfId="16323" xr:uid="{00000000-0005-0000-0000-0000FD3E0000}"/>
    <cellStyle name="Normal 12 7 2 2 3" xfId="16324" xr:uid="{00000000-0005-0000-0000-0000FE3E0000}"/>
    <cellStyle name="Normal 12 7 2 2 3 2" xfId="16325" xr:uid="{00000000-0005-0000-0000-0000FF3E0000}"/>
    <cellStyle name="Normal 12 7 2 2 3 2 2" xfId="16326" xr:uid="{00000000-0005-0000-0000-0000003F0000}"/>
    <cellStyle name="Normal 12 7 2 2 3 3" xfId="16327" xr:uid="{00000000-0005-0000-0000-0000013F0000}"/>
    <cellStyle name="Normal 12 7 2 2 4" xfId="16328" xr:uid="{00000000-0005-0000-0000-0000023F0000}"/>
    <cellStyle name="Normal 12 7 2 2 4 2" xfId="16329" xr:uid="{00000000-0005-0000-0000-0000033F0000}"/>
    <cellStyle name="Normal 12 7 2 2 5" xfId="16330" xr:uid="{00000000-0005-0000-0000-0000043F0000}"/>
    <cellStyle name="Normal 12 7 2 2 5 2" xfId="16331" xr:uid="{00000000-0005-0000-0000-0000053F0000}"/>
    <cellStyle name="Normal 12 7 2 2 6" xfId="16332" xr:uid="{00000000-0005-0000-0000-0000063F0000}"/>
    <cellStyle name="Normal 12 7 2 3" xfId="16333" xr:uid="{00000000-0005-0000-0000-0000073F0000}"/>
    <cellStyle name="Normal 12 7 2 3 2" xfId="16334" xr:uid="{00000000-0005-0000-0000-0000083F0000}"/>
    <cellStyle name="Normal 12 7 2 3 2 2" xfId="16335" xr:uid="{00000000-0005-0000-0000-0000093F0000}"/>
    <cellStyle name="Normal 12 7 2 3 3" xfId="16336" xr:uid="{00000000-0005-0000-0000-00000A3F0000}"/>
    <cellStyle name="Normal 12 7 2 4" xfId="16337" xr:uid="{00000000-0005-0000-0000-00000B3F0000}"/>
    <cellStyle name="Normal 12 7 2 4 2" xfId="16338" xr:uid="{00000000-0005-0000-0000-00000C3F0000}"/>
    <cellStyle name="Normal 12 7 2 4 2 2" xfId="16339" xr:uid="{00000000-0005-0000-0000-00000D3F0000}"/>
    <cellStyle name="Normal 12 7 2 4 3" xfId="16340" xr:uid="{00000000-0005-0000-0000-00000E3F0000}"/>
    <cellStyle name="Normal 12 7 2 5" xfId="16341" xr:uid="{00000000-0005-0000-0000-00000F3F0000}"/>
    <cellStyle name="Normal 12 7 2 5 2" xfId="16342" xr:uid="{00000000-0005-0000-0000-0000103F0000}"/>
    <cellStyle name="Normal 12 7 2 6" xfId="16343" xr:uid="{00000000-0005-0000-0000-0000113F0000}"/>
    <cellStyle name="Normal 12 7 2 6 2" xfId="16344" xr:uid="{00000000-0005-0000-0000-0000123F0000}"/>
    <cellStyle name="Normal 12 7 2 7" xfId="16345" xr:uid="{00000000-0005-0000-0000-0000133F0000}"/>
    <cellStyle name="Normal 12 7 3" xfId="16346" xr:uid="{00000000-0005-0000-0000-0000143F0000}"/>
    <cellStyle name="Normal 12 7 3 2" xfId="16347" xr:uid="{00000000-0005-0000-0000-0000153F0000}"/>
    <cellStyle name="Normal 12 7 3 2 2" xfId="16348" xr:uid="{00000000-0005-0000-0000-0000163F0000}"/>
    <cellStyle name="Normal 12 7 3 2 2 2" xfId="16349" xr:uid="{00000000-0005-0000-0000-0000173F0000}"/>
    <cellStyle name="Normal 12 7 3 2 3" xfId="16350" xr:uid="{00000000-0005-0000-0000-0000183F0000}"/>
    <cellStyle name="Normal 12 7 3 3" xfId="16351" xr:uid="{00000000-0005-0000-0000-0000193F0000}"/>
    <cellStyle name="Normal 12 7 3 3 2" xfId="16352" xr:uid="{00000000-0005-0000-0000-00001A3F0000}"/>
    <cellStyle name="Normal 12 7 3 3 2 2" xfId="16353" xr:uid="{00000000-0005-0000-0000-00001B3F0000}"/>
    <cellStyle name="Normal 12 7 3 3 3" xfId="16354" xr:uid="{00000000-0005-0000-0000-00001C3F0000}"/>
    <cellStyle name="Normal 12 7 3 4" xfId="16355" xr:uid="{00000000-0005-0000-0000-00001D3F0000}"/>
    <cellStyle name="Normal 12 7 3 4 2" xfId="16356" xr:uid="{00000000-0005-0000-0000-00001E3F0000}"/>
    <cellStyle name="Normal 12 7 3 5" xfId="16357" xr:uid="{00000000-0005-0000-0000-00001F3F0000}"/>
    <cellStyle name="Normal 12 7 3 5 2" xfId="16358" xr:uid="{00000000-0005-0000-0000-0000203F0000}"/>
    <cellStyle name="Normal 12 7 3 6" xfId="16359" xr:uid="{00000000-0005-0000-0000-0000213F0000}"/>
    <cellStyle name="Normal 12 7 4" xfId="16360" xr:uid="{00000000-0005-0000-0000-0000223F0000}"/>
    <cellStyle name="Normal 12 7 4 2" xfId="16361" xr:uid="{00000000-0005-0000-0000-0000233F0000}"/>
    <cellStyle name="Normal 12 7 4 2 2" xfId="16362" xr:uid="{00000000-0005-0000-0000-0000243F0000}"/>
    <cellStyle name="Normal 12 7 4 3" xfId="16363" xr:uid="{00000000-0005-0000-0000-0000253F0000}"/>
    <cellStyle name="Normal 12 7 5" xfId="16364" xr:uid="{00000000-0005-0000-0000-0000263F0000}"/>
    <cellStyle name="Normal 12 7 5 2" xfId="16365" xr:uid="{00000000-0005-0000-0000-0000273F0000}"/>
    <cellStyle name="Normal 12 7 5 2 2" xfId="16366" xr:uid="{00000000-0005-0000-0000-0000283F0000}"/>
    <cellStyle name="Normal 12 7 5 3" xfId="16367" xr:uid="{00000000-0005-0000-0000-0000293F0000}"/>
    <cellStyle name="Normal 12 7 6" xfId="16368" xr:uid="{00000000-0005-0000-0000-00002A3F0000}"/>
    <cellStyle name="Normal 12 7 6 2" xfId="16369" xr:uid="{00000000-0005-0000-0000-00002B3F0000}"/>
    <cellStyle name="Normal 12 7 7" xfId="16370" xr:uid="{00000000-0005-0000-0000-00002C3F0000}"/>
    <cellStyle name="Normal 12 7 7 2" xfId="16371" xr:uid="{00000000-0005-0000-0000-00002D3F0000}"/>
    <cellStyle name="Normal 12 7 8" xfId="16372" xr:uid="{00000000-0005-0000-0000-00002E3F0000}"/>
    <cellStyle name="Normal 12 8" xfId="16373" xr:uid="{00000000-0005-0000-0000-00002F3F0000}"/>
    <cellStyle name="Normal 12 8 2" xfId="16374" xr:uid="{00000000-0005-0000-0000-0000303F0000}"/>
    <cellStyle name="Normal 12 8 2 2" xfId="16375" xr:uid="{00000000-0005-0000-0000-0000313F0000}"/>
    <cellStyle name="Normal 12 8 2 2 2" xfId="16376" xr:uid="{00000000-0005-0000-0000-0000323F0000}"/>
    <cellStyle name="Normal 12 8 2 2 2 2" xfId="16377" xr:uid="{00000000-0005-0000-0000-0000333F0000}"/>
    <cellStyle name="Normal 12 8 2 2 3" xfId="16378" xr:uid="{00000000-0005-0000-0000-0000343F0000}"/>
    <cellStyle name="Normal 12 8 2 3" xfId="16379" xr:uid="{00000000-0005-0000-0000-0000353F0000}"/>
    <cellStyle name="Normal 12 8 2 3 2" xfId="16380" xr:uid="{00000000-0005-0000-0000-0000363F0000}"/>
    <cellStyle name="Normal 12 8 2 3 2 2" xfId="16381" xr:uid="{00000000-0005-0000-0000-0000373F0000}"/>
    <cellStyle name="Normal 12 8 2 3 3" xfId="16382" xr:uid="{00000000-0005-0000-0000-0000383F0000}"/>
    <cellStyle name="Normal 12 8 2 4" xfId="16383" xr:uid="{00000000-0005-0000-0000-0000393F0000}"/>
    <cellStyle name="Normal 12 8 2 4 2" xfId="16384" xr:uid="{00000000-0005-0000-0000-00003A3F0000}"/>
    <cellStyle name="Normal 12 8 2 5" xfId="16385" xr:uid="{00000000-0005-0000-0000-00003B3F0000}"/>
    <cellStyle name="Normal 12 8 2 5 2" xfId="16386" xr:uid="{00000000-0005-0000-0000-00003C3F0000}"/>
    <cellStyle name="Normal 12 8 2 6" xfId="16387" xr:uid="{00000000-0005-0000-0000-00003D3F0000}"/>
    <cellStyle name="Normal 12 8 3" xfId="16388" xr:uid="{00000000-0005-0000-0000-00003E3F0000}"/>
    <cellStyle name="Normal 12 8 3 2" xfId="16389" xr:uid="{00000000-0005-0000-0000-00003F3F0000}"/>
    <cellStyle name="Normal 12 8 3 2 2" xfId="16390" xr:uid="{00000000-0005-0000-0000-0000403F0000}"/>
    <cellStyle name="Normal 12 8 3 3" xfId="16391" xr:uid="{00000000-0005-0000-0000-0000413F0000}"/>
    <cellStyle name="Normal 12 8 4" xfId="16392" xr:uid="{00000000-0005-0000-0000-0000423F0000}"/>
    <cellStyle name="Normal 12 8 4 2" xfId="16393" xr:uid="{00000000-0005-0000-0000-0000433F0000}"/>
    <cellStyle name="Normal 12 8 4 2 2" xfId="16394" xr:uid="{00000000-0005-0000-0000-0000443F0000}"/>
    <cellStyle name="Normal 12 8 4 3" xfId="16395" xr:uid="{00000000-0005-0000-0000-0000453F0000}"/>
    <cellStyle name="Normal 12 8 5" xfId="16396" xr:uid="{00000000-0005-0000-0000-0000463F0000}"/>
    <cellStyle name="Normal 12 8 5 2" xfId="16397" xr:uid="{00000000-0005-0000-0000-0000473F0000}"/>
    <cellStyle name="Normal 12 8 6" xfId="16398" xr:uid="{00000000-0005-0000-0000-0000483F0000}"/>
    <cellStyle name="Normal 12 8 6 2" xfId="16399" xr:uid="{00000000-0005-0000-0000-0000493F0000}"/>
    <cellStyle name="Normal 12 8 7" xfId="16400" xr:uid="{00000000-0005-0000-0000-00004A3F0000}"/>
    <cellStyle name="Normal 12 9" xfId="16401" xr:uid="{00000000-0005-0000-0000-00004B3F0000}"/>
    <cellStyle name="Normal 12 9 2" xfId="16402" xr:uid="{00000000-0005-0000-0000-00004C3F0000}"/>
    <cellStyle name="Normal 12 9 2 2" xfId="16403" xr:uid="{00000000-0005-0000-0000-00004D3F0000}"/>
    <cellStyle name="Normal 12 9 2 2 2" xfId="16404" xr:uid="{00000000-0005-0000-0000-00004E3F0000}"/>
    <cellStyle name="Normal 12 9 2 2 2 2" xfId="16405" xr:uid="{00000000-0005-0000-0000-00004F3F0000}"/>
    <cellStyle name="Normal 12 9 2 2 3" xfId="16406" xr:uid="{00000000-0005-0000-0000-0000503F0000}"/>
    <cellStyle name="Normal 12 9 2 3" xfId="16407" xr:uid="{00000000-0005-0000-0000-0000513F0000}"/>
    <cellStyle name="Normal 12 9 2 3 2" xfId="16408" xr:uid="{00000000-0005-0000-0000-0000523F0000}"/>
    <cellStyle name="Normal 12 9 2 3 2 2" xfId="16409" xr:uid="{00000000-0005-0000-0000-0000533F0000}"/>
    <cellStyle name="Normal 12 9 2 3 3" xfId="16410" xr:uid="{00000000-0005-0000-0000-0000543F0000}"/>
    <cellStyle name="Normal 12 9 2 4" xfId="16411" xr:uid="{00000000-0005-0000-0000-0000553F0000}"/>
    <cellStyle name="Normal 12 9 2 4 2" xfId="16412" xr:uid="{00000000-0005-0000-0000-0000563F0000}"/>
    <cellStyle name="Normal 12 9 2 5" xfId="16413" xr:uid="{00000000-0005-0000-0000-0000573F0000}"/>
    <cellStyle name="Normal 12 9 2 5 2" xfId="16414" xr:uid="{00000000-0005-0000-0000-0000583F0000}"/>
    <cellStyle name="Normal 12 9 2 6" xfId="16415" xr:uid="{00000000-0005-0000-0000-0000593F0000}"/>
    <cellStyle name="Normal 12 9 3" xfId="16416" xr:uid="{00000000-0005-0000-0000-00005A3F0000}"/>
    <cellStyle name="Normal 12 9 3 2" xfId="16417" xr:uid="{00000000-0005-0000-0000-00005B3F0000}"/>
    <cellStyle name="Normal 12 9 3 2 2" xfId="16418" xr:uid="{00000000-0005-0000-0000-00005C3F0000}"/>
    <cellStyle name="Normal 12 9 3 3" xfId="16419" xr:uid="{00000000-0005-0000-0000-00005D3F0000}"/>
    <cellStyle name="Normal 12 9 4" xfId="16420" xr:uid="{00000000-0005-0000-0000-00005E3F0000}"/>
    <cellStyle name="Normal 12 9 4 2" xfId="16421" xr:uid="{00000000-0005-0000-0000-00005F3F0000}"/>
    <cellStyle name="Normal 12 9 4 2 2" xfId="16422" xr:uid="{00000000-0005-0000-0000-0000603F0000}"/>
    <cellStyle name="Normal 12 9 4 3" xfId="16423" xr:uid="{00000000-0005-0000-0000-0000613F0000}"/>
    <cellStyle name="Normal 12 9 5" xfId="16424" xr:uid="{00000000-0005-0000-0000-0000623F0000}"/>
    <cellStyle name="Normal 12 9 5 2" xfId="16425" xr:uid="{00000000-0005-0000-0000-0000633F0000}"/>
    <cellStyle name="Normal 12 9 6" xfId="16426" xr:uid="{00000000-0005-0000-0000-0000643F0000}"/>
    <cellStyle name="Normal 12 9 6 2" xfId="16427" xr:uid="{00000000-0005-0000-0000-0000653F0000}"/>
    <cellStyle name="Normal 12 9 7" xfId="16428" xr:uid="{00000000-0005-0000-0000-0000663F0000}"/>
    <cellStyle name="Normal 12_3 - Revenue Credits" xfId="16429" xr:uid="{00000000-0005-0000-0000-0000673F0000}"/>
    <cellStyle name="Normal 13" xfId="670" xr:uid="{00000000-0005-0000-0000-0000683F0000}"/>
    <cellStyle name="Normal 13 10" xfId="16430" xr:uid="{00000000-0005-0000-0000-0000693F0000}"/>
    <cellStyle name="Normal 13 2" xfId="16431" xr:uid="{00000000-0005-0000-0000-00006A3F0000}"/>
    <cellStyle name="Normal 13 2 10" xfId="16432" xr:uid="{00000000-0005-0000-0000-00006B3F0000}"/>
    <cellStyle name="Normal 13 2 2" xfId="16433" xr:uid="{00000000-0005-0000-0000-00006C3F0000}"/>
    <cellStyle name="Normal 13 2 2 2" xfId="16434" xr:uid="{00000000-0005-0000-0000-00006D3F0000}"/>
    <cellStyle name="Normal 13 2 2 2 10" xfId="16435" xr:uid="{00000000-0005-0000-0000-00006E3F0000}"/>
    <cellStyle name="Normal 13 2 2 2 10 2" xfId="16436" xr:uid="{00000000-0005-0000-0000-00006F3F0000}"/>
    <cellStyle name="Normal 13 2 2 2 11" xfId="16437" xr:uid="{00000000-0005-0000-0000-0000703F0000}"/>
    <cellStyle name="Normal 13 2 2 2 2" xfId="16438" xr:uid="{00000000-0005-0000-0000-0000713F0000}"/>
    <cellStyle name="Normal 13 2 2 2 2 10" xfId="16439" xr:uid="{00000000-0005-0000-0000-0000723F0000}"/>
    <cellStyle name="Normal 13 2 2 2 2 2" xfId="16440" xr:uid="{00000000-0005-0000-0000-0000733F0000}"/>
    <cellStyle name="Normal 13 2 2 2 2 2 2" xfId="16441" xr:uid="{00000000-0005-0000-0000-0000743F0000}"/>
    <cellStyle name="Normal 13 2 2 2 2 2 2 2" xfId="16442" xr:uid="{00000000-0005-0000-0000-0000753F0000}"/>
    <cellStyle name="Normal 13 2 2 2 2 2 2 2 2" xfId="16443" xr:uid="{00000000-0005-0000-0000-0000763F0000}"/>
    <cellStyle name="Normal 13 2 2 2 2 2 2 2 2 2" xfId="16444" xr:uid="{00000000-0005-0000-0000-0000773F0000}"/>
    <cellStyle name="Normal 13 2 2 2 2 2 2 2 2 2 2" xfId="16445" xr:uid="{00000000-0005-0000-0000-0000783F0000}"/>
    <cellStyle name="Normal 13 2 2 2 2 2 2 2 2 3" xfId="16446" xr:uid="{00000000-0005-0000-0000-0000793F0000}"/>
    <cellStyle name="Normal 13 2 2 2 2 2 2 2 3" xfId="16447" xr:uid="{00000000-0005-0000-0000-00007A3F0000}"/>
    <cellStyle name="Normal 13 2 2 2 2 2 2 2 3 2" xfId="16448" xr:uid="{00000000-0005-0000-0000-00007B3F0000}"/>
    <cellStyle name="Normal 13 2 2 2 2 2 2 2 3 2 2" xfId="16449" xr:uid="{00000000-0005-0000-0000-00007C3F0000}"/>
    <cellStyle name="Normal 13 2 2 2 2 2 2 2 3 3" xfId="16450" xr:uid="{00000000-0005-0000-0000-00007D3F0000}"/>
    <cellStyle name="Normal 13 2 2 2 2 2 2 2 4" xfId="16451" xr:uid="{00000000-0005-0000-0000-00007E3F0000}"/>
    <cellStyle name="Normal 13 2 2 2 2 2 2 2 4 2" xfId="16452" xr:uid="{00000000-0005-0000-0000-00007F3F0000}"/>
    <cellStyle name="Normal 13 2 2 2 2 2 2 2 5" xfId="16453" xr:uid="{00000000-0005-0000-0000-0000803F0000}"/>
    <cellStyle name="Normal 13 2 2 2 2 2 2 2 5 2" xfId="16454" xr:uid="{00000000-0005-0000-0000-0000813F0000}"/>
    <cellStyle name="Normal 13 2 2 2 2 2 2 2 6" xfId="16455" xr:uid="{00000000-0005-0000-0000-0000823F0000}"/>
    <cellStyle name="Normal 13 2 2 2 2 2 2 3" xfId="16456" xr:uid="{00000000-0005-0000-0000-0000833F0000}"/>
    <cellStyle name="Normal 13 2 2 2 2 2 2 3 2" xfId="16457" xr:uid="{00000000-0005-0000-0000-0000843F0000}"/>
    <cellStyle name="Normal 13 2 2 2 2 2 2 3 2 2" xfId="16458" xr:uid="{00000000-0005-0000-0000-0000853F0000}"/>
    <cellStyle name="Normal 13 2 2 2 2 2 2 3 3" xfId="16459" xr:uid="{00000000-0005-0000-0000-0000863F0000}"/>
    <cellStyle name="Normal 13 2 2 2 2 2 2 4" xfId="16460" xr:uid="{00000000-0005-0000-0000-0000873F0000}"/>
    <cellStyle name="Normal 13 2 2 2 2 2 2 4 2" xfId="16461" xr:uid="{00000000-0005-0000-0000-0000883F0000}"/>
    <cellStyle name="Normal 13 2 2 2 2 2 2 4 2 2" xfId="16462" xr:uid="{00000000-0005-0000-0000-0000893F0000}"/>
    <cellStyle name="Normal 13 2 2 2 2 2 2 4 3" xfId="16463" xr:uid="{00000000-0005-0000-0000-00008A3F0000}"/>
    <cellStyle name="Normal 13 2 2 2 2 2 2 5" xfId="16464" xr:uid="{00000000-0005-0000-0000-00008B3F0000}"/>
    <cellStyle name="Normal 13 2 2 2 2 2 2 5 2" xfId="16465" xr:uid="{00000000-0005-0000-0000-00008C3F0000}"/>
    <cellStyle name="Normal 13 2 2 2 2 2 2 6" xfId="16466" xr:uid="{00000000-0005-0000-0000-00008D3F0000}"/>
    <cellStyle name="Normal 13 2 2 2 2 2 2 6 2" xfId="16467" xr:uid="{00000000-0005-0000-0000-00008E3F0000}"/>
    <cellStyle name="Normal 13 2 2 2 2 2 2 7" xfId="16468" xr:uid="{00000000-0005-0000-0000-00008F3F0000}"/>
    <cellStyle name="Normal 13 2 2 2 2 2 3" xfId="16469" xr:uid="{00000000-0005-0000-0000-0000903F0000}"/>
    <cellStyle name="Normal 13 2 2 2 2 2 3 2" xfId="16470" xr:uid="{00000000-0005-0000-0000-0000913F0000}"/>
    <cellStyle name="Normal 13 2 2 2 2 2 3 2 2" xfId="16471" xr:uid="{00000000-0005-0000-0000-0000923F0000}"/>
    <cellStyle name="Normal 13 2 2 2 2 2 3 2 2 2" xfId="16472" xr:uid="{00000000-0005-0000-0000-0000933F0000}"/>
    <cellStyle name="Normal 13 2 2 2 2 2 3 2 3" xfId="16473" xr:uid="{00000000-0005-0000-0000-0000943F0000}"/>
    <cellStyle name="Normal 13 2 2 2 2 2 3 3" xfId="16474" xr:uid="{00000000-0005-0000-0000-0000953F0000}"/>
    <cellStyle name="Normal 13 2 2 2 2 2 3 3 2" xfId="16475" xr:uid="{00000000-0005-0000-0000-0000963F0000}"/>
    <cellStyle name="Normal 13 2 2 2 2 2 3 3 2 2" xfId="16476" xr:uid="{00000000-0005-0000-0000-0000973F0000}"/>
    <cellStyle name="Normal 13 2 2 2 2 2 3 3 3" xfId="16477" xr:uid="{00000000-0005-0000-0000-0000983F0000}"/>
    <cellStyle name="Normal 13 2 2 2 2 2 3 4" xfId="16478" xr:uid="{00000000-0005-0000-0000-0000993F0000}"/>
    <cellStyle name="Normal 13 2 2 2 2 2 3 4 2" xfId="16479" xr:uid="{00000000-0005-0000-0000-00009A3F0000}"/>
    <cellStyle name="Normal 13 2 2 2 2 2 3 5" xfId="16480" xr:uid="{00000000-0005-0000-0000-00009B3F0000}"/>
    <cellStyle name="Normal 13 2 2 2 2 2 3 5 2" xfId="16481" xr:uid="{00000000-0005-0000-0000-00009C3F0000}"/>
    <cellStyle name="Normal 13 2 2 2 2 2 3 6" xfId="16482" xr:uid="{00000000-0005-0000-0000-00009D3F0000}"/>
    <cellStyle name="Normal 13 2 2 2 2 2 4" xfId="16483" xr:uid="{00000000-0005-0000-0000-00009E3F0000}"/>
    <cellStyle name="Normal 13 2 2 2 2 2 4 2" xfId="16484" xr:uid="{00000000-0005-0000-0000-00009F3F0000}"/>
    <cellStyle name="Normal 13 2 2 2 2 2 4 2 2" xfId="16485" xr:uid="{00000000-0005-0000-0000-0000A03F0000}"/>
    <cellStyle name="Normal 13 2 2 2 2 2 4 3" xfId="16486" xr:uid="{00000000-0005-0000-0000-0000A13F0000}"/>
    <cellStyle name="Normal 13 2 2 2 2 2 5" xfId="16487" xr:uid="{00000000-0005-0000-0000-0000A23F0000}"/>
    <cellStyle name="Normal 13 2 2 2 2 2 5 2" xfId="16488" xr:uid="{00000000-0005-0000-0000-0000A33F0000}"/>
    <cellStyle name="Normal 13 2 2 2 2 2 5 2 2" xfId="16489" xr:uid="{00000000-0005-0000-0000-0000A43F0000}"/>
    <cellStyle name="Normal 13 2 2 2 2 2 5 3" xfId="16490" xr:uid="{00000000-0005-0000-0000-0000A53F0000}"/>
    <cellStyle name="Normal 13 2 2 2 2 2 6" xfId="16491" xr:uid="{00000000-0005-0000-0000-0000A63F0000}"/>
    <cellStyle name="Normal 13 2 2 2 2 2 6 2" xfId="16492" xr:uid="{00000000-0005-0000-0000-0000A73F0000}"/>
    <cellStyle name="Normal 13 2 2 2 2 2 7" xfId="16493" xr:uid="{00000000-0005-0000-0000-0000A83F0000}"/>
    <cellStyle name="Normal 13 2 2 2 2 2 7 2" xfId="16494" xr:uid="{00000000-0005-0000-0000-0000A93F0000}"/>
    <cellStyle name="Normal 13 2 2 2 2 2 8" xfId="16495" xr:uid="{00000000-0005-0000-0000-0000AA3F0000}"/>
    <cellStyle name="Normal 13 2 2 2 2 3" xfId="16496" xr:uid="{00000000-0005-0000-0000-0000AB3F0000}"/>
    <cellStyle name="Normal 13 2 2 2 2 3 2" xfId="16497" xr:uid="{00000000-0005-0000-0000-0000AC3F0000}"/>
    <cellStyle name="Normal 13 2 2 2 2 3 2 2" xfId="16498" xr:uid="{00000000-0005-0000-0000-0000AD3F0000}"/>
    <cellStyle name="Normal 13 2 2 2 2 3 2 2 2" xfId="16499" xr:uid="{00000000-0005-0000-0000-0000AE3F0000}"/>
    <cellStyle name="Normal 13 2 2 2 2 3 2 2 2 2" xfId="16500" xr:uid="{00000000-0005-0000-0000-0000AF3F0000}"/>
    <cellStyle name="Normal 13 2 2 2 2 3 2 2 3" xfId="16501" xr:uid="{00000000-0005-0000-0000-0000B03F0000}"/>
    <cellStyle name="Normal 13 2 2 2 2 3 2 3" xfId="16502" xr:uid="{00000000-0005-0000-0000-0000B13F0000}"/>
    <cellStyle name="Normal 13 2 2 2 2 3 2 3 2" xfId="16503" xr:uid="{00000000-0005-0000-0000-0000B23F0000}"/>
    <cellStyle name="Normal 13 2 2 2 2 3 2 3 2 2" xfId="16504" xr:uid="{00000000-0005-0000-0000-0000B33F0000}"/>
    <cellStyle name="Normal 13 2 2 2 2 3 2 3 3" xfId="16505" xr:uid="{00000000-0005-0000-0000-0000B43F0000}"/>
    <cellStyle name="Normal 13 2 2 2 2 3 2 4" xfId="16506" xr:uid="{00000000-0005-0000-0000-0000B53F0000}"/>
    <cellStyle name="Normal 13 2 2 2 2 3 2 4 2" xfId="16507" xr:uid="{00000000-0005-0000-0000-0000B63F0000}"/>
    <cellStyle name="Normal 13 2 2 2 2 3 2 5" xfId="16508" xr:uid="{00000000-0005-0000-0000-0000B73F0000}"/>
    <cellStyle name="Normal 13 2 2 2 2 3 2 5 2" xfId="16509" xr:uid="{00000000-0005-0000-0000-0000B83F0000}"/>
    <cellStyle name="Normal 13 2 2 2 2 3 2 6" xfId="16510" xr:uid="{00000000-0005-0000-0000-0000B93F0000}"/>
    <cellStyle name="Normal 13 2 2 2 2 3 3" xfId="16511" xr:uid="{00000000-0005-0000-0000-0000BA3F0000}"/>
    <cellStyle name="Normal 13 2 2 2 2 3 3 2" xfId="16512" xr:uid="{00000000-0005-0000-0000-0000BB3F0000}"/>
    <cellStyle name="Normal 13 2 2 2 2 3 3 2 2" xfId="16513" xr:uid="{00000000-0005-0000-0000-0000BC3F0000}"/>
    <cellStyle name="Normal 13 2 2 2 2 3 3 3" xfId="16514" xr:uid="{00000000-0005-0000-0000-0000BD3F0000}"/>
    <cellStyle name="Normal 13 2 2 2 2 3 4" xfId="16515" xr:uid="{00000000-0005-0000-0000-0000BE3F0000}"/>
    <cellStyle name="Normal 13 2 2 2 2 3 4 2" xfId="16516" xr:uid="{00000000-0005-0000-0000-0000BF3F0000}"/>
    <cellStyle name="Normal 13 2 2 2 2 3 4 2 2" xfId="16517" xr:uid="{00000000-0005-0000-0000-0000C03F0000}"/>
    <cellStyle name="Normal 13 2 2 2 2 3 4 3" xfId="16518" xr:uid="{00000000-0005-0000-0000-0000C13F0000}"/>
    <cellStyle name="Normal 13 2 2 2 2 3 5" xfId="16519" xr:uid="{00000000-0005-0000-0000-0000C23F0000}"/>
    <cellStyle name="Normal 13 2 2 2 2 3 5 2" xfId="16520" xr:uid="{00000000-0005-0000-0000-0000C33F0000}"/>
    <cellStyle name="Normal 13 2 2 2 2 3 6" xfId="16521" xr:uid="{00000000-0005-0000-0000-0000C43F0000}"/>
    <cellStyle name="Normal 13 2 2 2 2 3 6 2" xfId="16522" xr:uid="{00000000-0005-0000-0000-0000C53F0000}"/>
    <cellStyle name="Normal 13 2 2 2 2 3 7" xfId="16523" xr:uid="{00000000-0005-0000-0000-0000C63F0000}"/>
    <cellStyle name="Normal 13 2 2 2 2 4" xfId="16524" xr:uid="{00000000-0005-0000-0000-0000C73F0000}"/>
    <cellStyle name="Normal 13 2 2 2 2 4 2" xfId="16525" xr:uid="{00000000-0005-0000-0000-0000C83F0000}"/>
    <cellStyle name="Normal 13 2 2 2 2 4 2 2" xfId="16526" xr:uid="{00000000-0005-0000-0000-0000C93F0000}"/>
    <cellStyle name="Normal 13 2 2 2 2 4 2 2 2" xfId="16527" xr:uid="{00000000-0005-0000-0000-0000CA3F0000}"/>
    <cellStyle name="Normal 13 2 2 2 2 4 2 2 2 2" xfId="16528" xr:uid="{00000000-0005-0000-0000-0000CB3F0000}"/>
    <cellStyle name="Normal 13 2 2 2 2 4 2 2 3" xfId="16529" xr:uid="{00000000-0005-0000-0000-0000CC3F0000}"/>
    <cellStyle name="Normal 13 2 2 2 2 4 2 3" xfId="16530" xr:uid="{00000000-0005-0000-0000-0000CD3F0000}"/>
    <cellStyle name="Normal 13 2 2 2 2 4 2 3 2" xfId="16531" xr:uid="{00000000-0005-0000-0000-0000CE3F0000}"/>
    <cellStyle name="Normal 13 2 2 2 2 4 2 3 2 2" xfId="16532" xr:uid="{00000000-0005-0000-0000-0000CF3F0000}"/>
    <cellStyle name="Normal 13 2 2 2 2 4 2 3 3" xfId="16533" xr:uid="{00000000-0005-0000-0000-0000D03F0000}"/>
    <cellStyle name="Normal 13 2 2 2 2 4 2 4" xfId="16534" xr:uid="{00000000-0005-0000-0000-0000D13F0000}"/>
    <cellStyle name="Normal 13 2 2 2 2 4 2 4 2" xfId="16535" xr:uid="{00000000-0005-0000-0000-0000D23F0000}"/>
    <cellStyle name="Normal 13 2 2 2 2 4 2 5" xfId="16536" xr:uid="{00000000-0005-0000-0000-0000D33F0000}"/>
    <cellStyle name="Normal 13 2 2 2 2 4 2 5 2" xfId="16537" xr:uid="{00000000-0005-0000-0000-0000D43F0000}"/>
    <cellStyle name="Normal 13 2 2 2 2 4 2 6" xfId="16538" xr:uid="{00000000-0005-0000-0000-0000D53F0000}"/>
    <cellStyle name="Normal 13 2 2 2 2 4 3" xfId="16539" xr:uid="{00000000-0005-0000-0000-0000D63F0000}"/>
    <cellStyle name="Normal 13 2 2 2 2 4 3 2" xfId="16540" xr:uid="{00000000-0005-0000-0000-0000D73F0000}"/>
    <cellStyle name="Normal 13 2 2 2 2 4 3 2 2" xfId="16541" xr:uid="{00000000-0005-0000-0000-0000D83F0000}"/>
    <cellStyle name="Normal 13 2 2 2 2 4 3 3" xfId="16542" xr:uid="{00000000-0005-0000-0000-0000D93F0000}"/>
    <cellStyle name="Normal 13 2 2 2 2 4 4" xfId="16543" xr:uid="{00000000-0005-0000-0000-0000DA3F0000}"/>
    <cellStyle name="Normal 13 2 2 2 2 4 4 2" xfId="16544" xr:uid="{00000000-0005-0000-0000-0000DB3F0000}"/>
    <cellStyle name="Normal 13 2 2 2 2 4 4 2 2" xfId="16545" xr:uid="{00000000-0005-0000-0000-0000DC3F0000}"/>
    <cellStyle name="Normal 13 2 2 2 2 4 4 3" xfId="16546" xr:uid="{00000000-0005-0000-0000-0000DD3F0000}"/>
    <cellStyle name="Normal 13 2 2 2 2 4 5" xfId="16547" xr:uid="{00000000-0005-0000-0000-0000DE3F0000}"/>
    <cellStyle name="Normal 13 2 2 2 2 4 5 2" xfId="16548" xr:uid="{00000000-0005-0000-0000-0000DF3F0000}"/>
    <cellStyle name="Normal 13 2 2 2 2 4 6" xfId="16549" xr:uid="{00000000-0005-0000-0000-0000E03F0000}"/>
    <cellStyle name="Normal 13 2 2 2 2 4 6 2" xfId="16550" xr:uid="{00000000-0005-0000-0000-0000E13F0000}"/>
    <cellStyle name="Normal 13 2 2 2 2 4 7" xfId="16551" xr:uid="{00000000-0005-0000-0000-0000E23F0000}"/>
    <cellStyle name="Normal 13 2 2 2 2 5" xfId="16552" xr:uid="{00000000-0005-0000-0000-0000E33F0000}"/>
    <cellStyle name="Normal 13 2 2 2 2 5 2" xfId="16553" xr:uid="{00000000-0005-0000-0000-0000E43F0000}"/>
    <cellStyle name="Normal 13 2 2 2 2 5 2 2" xfId="16554" xr:uid="{00000000-0005-0000-0000-0000E53F0000}"/>
    <cellStyle name="Normal 13 2 2 2 2 5 2 2 2" xfId="16555" xr:uid="{00000000-0005-0000-0000-0000E63F0000}"/>
    <cellStyle name="Normal 13 2 2 2 2 5 2 3" xfId="16556" xr:uid="{00000000-0005-0000-0000-0000E73F0000}"/>
    <cellStyle name="Normal 13 2 2 2 2 5 3" xfId="16557" xr:uid="{00000000-0005-0000-0000-0000E83F0000}"/>
    <cellStyle name="Normal 13 2 2 2 2 5 3 2" xfId="16558" xr:uid="{00000000-0005-0000-0000-0000E93F0000}"/>
    <cellStyle name="Normal 13 2 2 2 2 5 3 2 2" xfId="16559" xr:uid="{00000000-0005-0000-0000-0000EA3F0000}"/>
    <cellStyle name="Normal 13 2 2 2 2 5 3 3" xfId="16560" xr:uid="{00000000-0005-0000-0000-0000EB3F0000}"/>
    <cellStyle name="Normal 13 2 2 2 2 5 4" xfId="16561" xr:uid="{00000000-0005-0000-0000-0000EC3F0000}"/>
    <cellStyle name="Normal 13 2 2 2 2 5 4 2" xfId="16562" xr:uid="{00000000-0005-0000-0000-0000ED3F0000}"/>
    <cellStyle name="Normal 13 2 2 2 2 5 5" xfId="16563" xr:uid="{00000000-0005-0000-0000-0000EE3F0000}"/>
    <cellStyle name="Normal 13 2 2 2 2 5 5 2" xfId="16564" xr:uid="{00000000-0005-0000-0000-0000EF3F0000}"/>
    <cellStyle name="Normal 13 2 2 2 2 5 6" xfId="16565" xr:uid="{00000000-0005-0000-0000-0000F03F0000}"/>
    <cellStyle name="Normal 13 2 2 2 2 6" xfId="16566" xr:uid="{00000000-0005-0000-0000-0000F13F0000}"/>
    <cellStyle name="Normal 13 2 2 2 2 6 2" xfId="16567" xr:uid="{00000000-0005-0000-0000-0000F23F0000}"/>
    <cellStyle name="Normal 13 2 2 2 2 6 2 2" xfId="16568" xr:uid="{00000000-0005-0000-0000-0000F33F0000}"/>
    <cellStyle name="Normal 13 2 2 2 2 6 3" xfId="16569" xr:uid="{00000000-0005-0000-0000-0000F43F0000}"/>
    <cellStyle name="Normal 13 2 2 2 2 7" xfId="16570" xr:uid="{00000000-0005-0000-0000-0000F53F0000}"/>
    <cellStyle name="Normal 13 2 2 2 2 7 2" xfId="16571" xr:uid="{00000000-0005-0000-0000-0000F63F0000}"/>
    <cellStyle name="Normal 13 2 2 2 2 7 2 2" xfId="16572" xr:uid="{00000000-0005-0000-0000-0000F73F0000}"/>
    <cellStyle name="Normal 13 2 2 2 2 7 3" xfId="16573" xr:uid="{00000000-0005-0000-0000-0000F83F0000}"/>
    <cellStyle name="Normal 13 2 2 2 2 8" xfId="16574" xr:uid="{00000000-0005-0000-0000-0000F93F0000}"/>
    <cellStyle name="Normal 13 2 2 2 2 8 2" xfId="16575" xr:uid="{00000000-0005-0000-0000-0000FA3F0000}"/>
    <cellStyle name="Normal 13 2 2 2 2 9" xfId="16576" xr:uid="{00000000-0005-0000-0000-0000FB3F0000}"/>
    <cellStyle name="Normal 13 2 2 2 2 9 2" xfId="16577" xr:uid="{00000000-0005-0000-0000-0000FC3F0000}"/>
    <cellStyle name="Normal 13 2 2 2 3" xfId="16578" xr:uid="{00000000-0005-0000-0000-0000FD3F0000}"/>
    <cellStyle name="Normal 13 2 2 2 3 2" xfId="16579" xr:uid="{00000000-0005-0000-0000-0000FE3F0000}"/>
    <cellStyle name="Normal 13 2 2 2 3 2 2" xfId="16580" xr:uid="{00000000-0005-0000-0000-0000FF3F0000}"/>
    <cellStyle name="Normal 13 2 2 2 3 2 2 2" xfId="16581" xr:uid="{00000000-0005-0000-0000-000000400000}"/>
    <cellStyle name="Normal 13 2 2 2 3 2 2 2 2" xfId="16582" xr:uid="{00000000-0005-0000-0000-000001400000}"/>
    <cellStyle name="Normal 13 2 2 2 3 2 2 2 2 2" xfId="16583" xr:uid="{00000000-0005-0000-0000-000002400000}"/>
    <cellStyle name="Normal 13 2 2 2 3 2 2 2 3" xfId="16584" xr:uid="{00000000-0005-0000-0000-000003400000}"/>
    <cellStyle name="Normal 13 2 2 2 3 2 2 3" xfId="16585" xr:uid="{00000000-0005-0000-0000-000004400000}"/>
    <cellStyle name="Normal 13 2 2 2 3 2 2 3 2" xfId="16586" xr:uid="{00000000-0005-0000-0000-000005400000}"/>
    <cellStyle name="Normal 13 2 2 2 3 2 2 3 2 2" xfId="16587" xr:uid="{00000000-0005-0000-0000-000006400000}"/>
    <cellStyle name="Normal 13 2 2 2 3 2 2 3 3" xfId="16588" xr:uid="{00000000-0005-0000-0000-000007400000}"/>
    <cellStyle name="Normal 13 2 2 2 3 2 2 4" xfId="16589" xr:uid="{00000000-0005-0000-0000-000008400000}"/>
    <cellStyle name="Normal 13 2 2 2 3 2 2 4 2" xfId="16590" xr:uid="{00000000-0005-0000-0000-000009400000}"/>
    <cellStyle name="Normal 13 2 2 2 3 2 2 5" xfId="16591" xr:uid="{00000000-0005-0000-0000-00000A400000}"/>
    <cellStyle name="Normal 13 2 2 2 3 2 2 5 2" xfId="16592" xr:uid="{00000000-0005-0000-0000-00000B400000}"/>
    <cellStyle name="Normal 13 2 2 2 3 2 2 6" xfId="16593" xr:uid="{00000000-0005-0000-0000-00000C400000}"/>
    <cellStyle name="Normal 13 2 2 2 3 2 3" xfId="16594" xr:uid="{00000000-0005-0000-0000-00000D400000}"/>
    <cellStyle name="Normal 13 2 2 2 3 2 3 2" xfId="16595" xr:uid="{00000000-0005-0000-0000-00000E400000}"/>
    <cellStyle name="Normal 13 2 2 2 3 2 3 2 2" xfId="16596" xr:uid="{00000000-0005-0000-0000-00000F400000}"/>
    <cellStyle name="Normal 13 2 2 2 3 2 3 3" xfId="16597" xr:uid="{00000000-0005-0000-0000-000010400000}"/>
    <cellStyle name="Normal 13 2 2 2 3 2 4" xfId="16598" xr:uid="{00000000-0005-0000-0000-000011400000}"/>
    <cellStyle name="Normal 13 2 2 2 3 2 4 2" xfId="16599" xr:uid="{00000000-0005-0000-0000-000012400000}"/>
    <cellStyle name="Normal 13 2 2 2 3 2 4 2 2" xfId="16600" xr:uid="{00000000-0005-0000-0000-000013400000}"/>
    <cellStyle name="Normal 13 2 2 2 3 2 4 3" xfId="16601" xr:uid="{00000000-0005-0000-0000-000014400000}"/>
    <cellStyle name="Normal 13 2 2 2 3 2 5" xfId="16602" xr:uid="{00000000-0005-0000-0000-000015400000}"/>
    <cellStyle name="Normal 13 2 2 2 3 2 5 2" xfId="16603" xr:uid="{00000000-0005-0000-0000-000016400000}"/>
    <cellStyle name="Normal 13 2 2 2 3 2 6" xfId="16604" xr:uid="{00000000-0005-0000-0000-000017400000}"/>
    <cellStyle name="Normal 13 2 2 2 3 2 6 2" xfId="16605" xr:uid="{00000000-0005-0000-0000-000018400000}"/>
    <cellStyle name="Normal 13 2 2 2 3 2 7" xfId="16606" xr:uid="{00000000-0005-0000-0000-000019400000}"/>
    <cellStyle name="Normal 13 2 2 2 3 3" xfId="16607" xr:uid="{00000000-0005-0000-0000-00001A400000}"/>
    <cellStyle name="Normal 13 2 2 2 3 3 2" xfId="16608" xr:uid="{00000000-0005-0000-0000-00001B400000}"/>
    <cellStyle name="Normal 13 2 2 2 3 3 2 2" xfId="16609" xr:uid="{00000000-0005-0000-0000-00001C400000}"/>
    <cellStyle name="Normal 13 2 2 2 3 3 2 2 2" xfId="16610" xr:uid="{00000000-0005-0000-0000-00001D400000}"/>
    <cellStyle name="Normal 13 2 2 2 3 3 2 3" xfId="16611" xr:uid="{00000000-0005-0000-0000-00001E400000}"/>
    <cellStyle name="Normal 13 2 2 2 3 3 3" xfId="16612" xr:uid="{00000000-0005-0000-0000-00001F400000}"/>
    <cellStyle name="Normal 13 2 2 2 3 3 3 2" xfId="16613" xr:uid="{00000000-0005-0000-0000-000020400000}"/>
    <cellStyle name="Normal 13 2 2 2 3 3 3 2 2" xfId="16614" xr:uid="{00000000-0005-0000-0000-000021400000}"/>
    <cellStyle name="Normal 13 2 2 2 3 3 3 3" xfId="16615" xr:uid="{00000000-0005-0000-0000-000022400000}"/>
    <cellStyle name="Normal 13 2 2 2 3 3 4" xfId="16616" xr:uid="{00000000-0005-0000-0000-000023400000}"/>
    <cellStyle name="Normal 13 2 2 2 3 3 4 2" xfId="16617" xr:uid="{00000000-0005-0000-0000-000024400000}"/>
    <cellStyle name="Normal 13 2 2 2 3 3 5" xfId="16618" xr:uid="{00000000-0005-0000-0000-000025400000}"/>
    <cellStyle name="Normal 13 2 2 2 3 3 5 2" xfId="16619" xr:uid="{00000000-0005-0000-0000-000026400000}"/>
    <cellStyle name="Normal 13 2 2 2 3 3 6" xfId="16620" xr:uid="{00000000-0005-0000-0000-000027400000}"/>
    <cellStyle name="Normal 13 2 2 2 3 4" xfId="16621" xr:uid="{00000000-0005-0000-0000-000028400000}"/>
    <cellStyle name="Normal 13 2 2 2 3 4 2" xfId="16622" xr:uid="{00000000-0005-0000-0000-000029400000}"/>
    <cellStyle name="Normal 13 2 2 2 3 4 2 2" xfId="16623" xr:uid="{00000000-0005-0000-0000-00002A400000}"/>
    <cellStyle name="Normal 13 2 2 2 3 4 3" xfId="16624" xr:uid="{00000000-0005-0000-0000-00002B400000}"/>
    <cellStyle name="Normal 13 2 2 2 3 5" xfId="16625" xr:uid="{00000000-0005-0000-0000-00002C400000}"/>
    <cellStyle name="Normal 13 2 2 2 3 5 2" xfId="16626" xr:uid="{00000000-0005-0000-0000-00002D400000}"/>
    <cellStyle name="Normal 13 2 2 2 3 5 2 2" xfId="16627" xr:uid="{00000000-0005-0000-0000-00002E400000}"/>
    <cellStyle name="Normal 13 2 2 2 3 5 3" xfId="16628" xr:uid="{00000000-0005-0000-0000-00002F400000}"/>
    <cellStyle name="Normal 13 2 2 2 3 6" xfId="16629" xr:uid="{00000000-0005-0000-0000-000030400000}"/>
    <cellStyle name="Normal 13 2 2 2 3 6 2" xfId="16630" xr:uid="{00000000-0005-0000-0000-000031400000}"/>
    <cellStyle name="Normal 13 2 2 2 3 7" xfId="16631" xr:uid="{00000000-0005-0000-0000-000032400000}"/>
    <cellStyle name="Normal 13 2 2 2 3 7 2" xfId="16632" xr:uid="{00000000-0005-0000-0000-000033400000}"/>
    <cellStyle name="Normal 13 2 2 2 3 8" xfId="16633" xr:uid="{00000000-0005-0000-0000-000034400000}"/>
    <cellStyle name="Normal 13 2 2 2 4" xfId="16634" xr:uid="{00000000-0005-0000-0000-000035400000}"/>
    <cellStyle name="Normal 13 2 2 2 4 2" xfId="16635" xr:uid="{00000000-0005-0000-0000-000036400000}"/>
    <cellStyle name="Normal 13 2 2 2 4 2 2" xfId="16636" xr:uid="{00000000-0005-0000-0000-000037400000}"/>
    <cellStyle name="Normal 13 2 2 2 4 2 2 2" xfId="16637" xr:uid="{00000000-0005-0000-0000-000038400000}"/>
    <cellStyle name="Normal 13 2 2 2 4 2 2 2 2" xfId="16638" xr:uid="{00000000-0005-0000-0000-000039400000}"/>
    <cellStyle name="Normal 13 2 2 2 4 2 2 3" xfId="16639" xr:uid="{00000000-0005-0000-0000-00003A400000}"/>
    <cellStyle name="Normal 13 2 2 2 4 2 3" xfId="16640" xr:uid="{00000000-0005-0000-0000-00003B400000}"/>
    <cellStyle name="Normal 13 2 2 2 4 2 3 2" xfId="16641" xr:uid="{00000000-0005-0000-0000-00003C400000}"/>
    <cellStyle name="Normal 13 2 2 2 4 2 3 2 2" xfId="16642" xr:uid="{00000000-0005-0000-0000-00003D400000}"/>
    <cellStyle name="Normal 13 2 2 2 4 2 3 3" xfId="16643" xr:uid="{00000000-0005-0000-0000-00003E400000}"/>
    <cellStyle name="Normal 13 2 2 2 4 2 4" xfId="16644" xr:uid="{00000000-0005-0000-0000-00003F400000}"/>
    <cellStyle name="Normal 13 2 2 2 4 2 4 2" xfId="16645" xr:uid="{00000000-0005-0000-0000-000040400000}"/>
    <cellStyle name="Normal 13 2 2 2 4 2 5" xfId="16646" xr:uid="{00000000-0005-0000-0000-000041400000}"/>
    <cellStyle name="Normal 13 2 2 2 4 2 5 2" xfId="16647" xr:uid="{00000000-0005-0000-0000-000042400000}"/>
    <cellStyle name="Normal 13 2 2 2 4 2 6" xfId="16648" xr:uid="{00000000-0005-0000-0000-000043400000}"/>
    <cellStyle name="Normal 13 2 2 2 4 3" xfId="16649" xr:uid="{00000000-0005-0000-0000-000044400000}"/>
    <cellStyle name="Normal 13 2 2 2 4 3 2" xfId="16650" xr:uid="{00000000-0005-0000-0000-000045400000}"/>
    <cellStyle name="Normal 13 2 2 2 4 3 2 2" xfId="16651" xr:uid="{00000000-0005-0000-0000-000046400000}"/>
    <cellStyle name="Normal 13 2 2 2 4 3 3" xfId="16652" xr:uid="{00000000-0005-0000-0000-000047400000}"/>
    <cellStyle name="Normal 13 2 2 2 4 4" xfId="16653" xr:uid="{00000000-0005-0000-0000-000048400000}"/>
    <cellStyle name="Normal 13 2 2 2 4 4 2" xfId="16654" xr:uid="{00000000-0005-0000-0000-000049400000}"/>
    <cellStyle name="Normal 13 2 2 2 4 4 2 2" xfId="16655" xr:uid="{00000000-0005-0000-0000-00004A400000}"/>
    <cellStyle name="Normal 13 2 2 2 4 4 3" xfId="16656" xr:uid="{00000000-0005-0000-0000-00004B400000}"/>
    <cellStyle name="Normal 13 2 2 2 4 5" xfId="16657" xr:uid="{00000000-0005-0000-0000-00004C400000}"/>
    <cellStyle name="Normal 13 2 2 2 4 5 2" xfId="16658" xr:uid="{00000000-0005-0000-0000-00004D400000}"/>
    <cellStyle name="Normal 13 2 2 2 4 6" xfId="16659" xr:uid="{00000000-0005-0000-0000-00004E400000}"/>
    <cellStyle name="Normal 13 2 2 2 4 6 2" xfId="16660" xr:uid="{00000000-0005-0000-0000-00004F400000}"/>
    <cellStyle name="Normal 13 2 2 2 4 7" xfId="16661" xr:uid="{00000000-0005-0000-0000-000050400000}"/>
    <cellStyle name="Normal 13 2 2 2 5" xfId="16662" xr:uid="{00000000-0005-0000-0000-000051400000}"/>
    <cellStyle name="Normal 13 2 2 2 5 2" xfId="16663" xr:uid="{00000000-0005-0000-0000-000052400000}"/>
    <cellStyle name="Normal 13 2 2 2 5 2 2" xfId="16664" xr:uid="{00000000-0005-0000-0000-000053400000}"/>
    <cellStyle name="Normal 13 2 2 2 5 2 2 2" xfId="16665" xr:uid="{00000000-0005-0000-0000-000054400000}"/>
    <cellStyle name="Normal 13 2 2 2 5 2 2 2 2" xfId="16666" xr:uid="{00000000-0005-0000-0000-000055400000}"/>
    <cellStyle name="Normal 13 2 2 2 5 2 2 3" xfId="16667" xr:uid="{00000000-0005-0000-0000-000056400000}"/>
    <cellStyle name="Normal 13 2 2 2 5 2 3" xfId="16668" xr:uid="{00000000-0005-0000-0000-000057400000}"/>
    <cellStyle name="Normal 13 2 2 2 5 2 3 2" xfId="16669" xr:uid="{00000000-0005-0000-0000-000058400000}"/>
    <cellStyle name="Normal 13 2 2 2 5 2 3 2 2" xfId="16670" xr:uid="{00000000-0005-0000-0000-000059400000}"/>
    <cellStyle name="Normal 13 2 2 2 5 2 3 3" xfId="16671" xr:uid="{00000000-0005-0000-0000-00005A400000}"/>
    <cellStyle name="Normal 13 2 2 2 5 2 4" xfId="16672" xr:uid="{00000000-0005-0000-0000-00005B400000}"/>
    <cellStyle name="Normal 13 2 2 2 5 2 4 2" xfId="16673" xr:uid="{00000000-0005-0000-0000-00005C400000}"/>
    <cellStyle name="Normal 13 2 2 2 5 2 5" xfId="16674" xr:uid="{00000000-0005-0000-0000-00005D400000}"/>
    <cellStyle name="Normal 13 2 2 2 5 2 5 2" xfId="16675" xr:uid="{00000000-0005-0000-0000-00005E400000}"/>
    <cellStyle name="Normal 13 2 2 2 5 2 6" xfId="16676" xr:uid="{00000000-0005-0000-0000-00005F400000}"/>
    <cellStyle name="Normal 13 2 2 2 5 3" xfId="16677" xr:uid="{00000000-0005-0000-0000-000060400000}"/>
    <cellStyle name="Normal 13 2 2 2 5 3 2" xfId="16678" xr:uid="{00000000-0005-0000-0000-000061400000}"/>
    <cellStyle name="Normal 13 2 2 2 5 3 2 2" xfId="16679" xr:uid="{00000000-0005-0000-0000-000062400000}"/>
    <cellStyle name="Normal 13 2 2 2 5 3 3" xfId="16680" xr:uid="{00000000-0005-0000-0000-000063400000}"/>
    <cellStyle name="Normal 13 2 2 2 5 4" xfId="16681" xr:uid="{00000000-0005-0000-0000-000064400000}"/>
    <cellStyle name="Normal 13 2 2 2 5 4 2" xfId="16682" xr:uid="{00000000-0005-0000-0000-000065400000}"/>
    <cellStyle name="Normal 13 2 2 2 5 4 2 2" xfId="16683" xr:uid="{00000000-0005-0000-0000-000066400000}"/>
    <cellStyle name="Normal 13 2 2 2 5 4 3" xfId="16684" xr:uid="{00000000-0005-0000-0000-000067400000}"/>
    <cellStyle name="Normal 13 2 2 2 5 5" xfId="16685" xr:uid="{00000000-0005-0000-0000-000068400000}"/>
    <cellStyle name="Normal 13 2 2 2 5 5 2" xfId="16686" xr:uid="{00000000-0005-0000-0000-000069400000}"/>
    <cellStyle name="Normal 13 2 2 2 5 6" xfId="16687" xr:uid="{00000000-0005-0000-0000-00006A400000}"/>
    <cellStyle name="Normal 13 2 2 2 5 6 2" xfId="16688" xr:uid="{00000000-0005-0000-0000-00006B400000}"/>
    <cellStyle name="Normal 13 2 2 2 5 7" xfId="16689" xr:uid="{00000000-0005-0000-0000-00006C400000}"/>
    <cellStyle name="Normal 13 2 2 2 6" xfId="16690" xr:uid="{00000000-0005-0000-0000-00006D400000}"/>
    <cellStyle name="Normal 13 2 2 2 6 2" xfId="16691" xr:uid="{00000000-0005-0000-0000-00006E400000}"/>
    <cellStyle name="Normal 13 2 2 2 6 2 2" xfId="16692" xr:uid="{00000000-0005-0000-0000-00006F400000}"/>
    <cellStyle name="Normal 13 2 2 2 6 2 2 2" xfId="16693" xr:uid="{00000000-0005-0000-0000-000070400000}"/>
    <cellStyle name="Normal 13 2 2 2 6 2 3" xfId="16694" xr:uid="{00000000-0005-0000-0000-000071400000}"/>
    <cellStyle name="Normal 13 2 2 2 6 3" xfId="16695" xr:uid="{00000000-0005-0000-0000-000072400000}"/>
    <cellStyle name="Normal 13 2 2 2 6 3 2" xfId="16696" xr:uid="{00000000-0005-0000-0000-000073400000}"/>
    <cellStyle name="Normal 13 2 2 2 6 3 2 2" xfId="16697" xr:uid="{00000000-0005-0000-0000-000074400000}"/>
    <cellStyle name="Normal 13 2 2 2 6 3 3" xfId="16698" xr:uid="{00000000-0005-0000-0000-000075400000}"/>
    <cellStyle name="Normal 13 2 2 2 6 4" xfId="16699" xr:uid="{00000000-0005-0000-0000-000076400000}"/>
    <cellStyle name="Normal 13 2 2 2 6 4 2" xfId="16700" xr:uid="{00000000-0005-0000-0000-000077400000}"/>
    <cellStyle name="Normal 13 2 2 2 6 5" xfId="16701" xr:uid="{00000000-0005-0000-0000-000078400000}"/>
    <cellStyle name="Normal 13 2 2 2 6 5 2" xfId="16702" xr:uid="{00000000-0005-0000-0000-000079400000}"/>
    <cellStyle name="Normal 13 2 2 2 6 6" xfId="16703" xr:uid="{00000000-0005-0000-0000-00007A400000}"/>
    <cellStyle name="Normal 13 2 2 2 7" xfId="16704" xr:uid="{00000000-0005-0000-0000-00007B400000}"/>
    <cellStyle name="Normal 13 2 2 2 7 2" xfId="16705" xr:uid="{00000000-0005-0000-0000-00007C400000}"/>
    <cellStyle name="Normal 13 2 2 2 7 2 2" xfId="16706" xr:uid="{00000000-0005-0000-0000-00007D400000}"/>
    <cellStyle name="Normal 13 2 2 2 7 3" xfId="16707" xr:uid="{00000000-0005-0000-0000-00007E400000}"/>
    <cellStyle name="Normal 13 2 2 2 8" xfId="16708" xr:uid="{00000000-0005-0000-0000-00007F400000}"/>
    <cellStyle name="Normal 13 2 2 2 8 2" xfId="16709" xr:uid="{00000000-0005-0000-0000-000080400000}"/>
    <cellStyle name="Normal 13 2 2 2 8 2 2" xfId="16710" xr:uid="{00000000-0005-0000-0000-000081400000}"/>
    <cellStyle name="Normal 13 2 2 2 8 3" xfId="16711" xr:uid="{00000000-0005-0000-0000-000082400000}"/>
    <cellStyle name="Normal 13 2 2 2 9" xfId="16712" xr:uid="{00000000-0005-0000-0000-000083400000}"/>
    <cellStyle name="Normal 13 2 2 2 9 2" xfId="16713" xr:uid="{00000000-0005-0000-0000-000084400000}"/>
    <cellStyle name="Normal 13 2 2 3" xfId="16714" xr:uid="{00000000-0005-0000-0000-000085400000}"/>
    <cellStyle name="Normal 13 2 2 3 10" xfId="16715" xr:uid="{00000000-0005-0000-0000-000086400000}"/>
    <cellStyle name="Normal 13 2 2 3 2" xfId="16716" xr:uid="{00000000-0005-0000-0000-000087400000}"/>
    <cellStyle name="Normal 13 2 2 3 2 2" xfId="16717" xr:uid="{00000000-0005-0000-0000-000088400000}"/>
    <cellStyle name="Normal 13 2 2 3 2 2 2" xfId="16718" xr:uid="{00000000-0005-0000-0000-000089400000}"/>
    <cellStyle name="Normal 13 2 2 3 2 2 2 2" xfId="16719" xr:uid="{00000000-0005-0000-0000-00008A400000}"/>
    <cellStyle name="Normal 13 2 2 3 2 2 2 2 2" xfId="16720" xr:uid="{00000000-0005-0000-0000-00008B400000}"/>
    <cellStyle name="Normal 13 2 2 3 2 2 2 2 2 2" xfId="16721" xr:uid="{00000000-0005-0000-0000-00008C400000}"/>
    <cellStyle name="Normal 13 2 2 3 2 2 2 2 3" xfId="16722" xr:uid="{00000000-0005-0000-0000-00008D400000}"/>
    <cellStyle name="Normal 13 2 2 3 2 2 2 3" xfId="16723" xr:uid="{00000000-0005-0000-0000-00008E400000}"/>
    <cellStyle name="Normal 13 2 2 3 2 2 2 3 2" xfId="16724" xr:uid="{00000000-0005-0000-0000-00008F400000}"/>
    <cellStyle name="Normal 13 2 2 3 2 2 2 3 2 2" xfId="16725" xr:uid="{00000000-0005-0000-0000-000090400000}"/>
    <cellStyle name="Normal 13 2 2 3 2 2 2 3 3" xfId="16726" xr:uid="{00000000-0005-0000-0000-000091400000}"/>
    <cellStyle name="Normal 13 2 2 3 2 2 2 4" xfId="16727" xr:uid="{00000000-0005-0000-0000-000092400000}"/>
    <cellStyle name="Normal 13 2 2 3 2 2 2 4 2" xfId="16728" xr:uid="{00000000-0005-0000-0000-000093400000}"/>
    <cellStyle name="Normal 13 2 2 3 2 2 2 5" xfId="16729" xr:uid="{00000000-0005-0000-0000-000094400000}"/>
    <cellStyle name="Normal 13 2 2 3 2 2 2 5 2" xfId="16730" xr:uid="{00000000-0005-0000-0000-000095400000}"/>
    <cellStyle name="Normal 13 2 2 3 2 2 2 6" xfId="16731" xr:uid="{00000000-0005-0000-0000-000096400000}"/>
    <cellStyle name="Normal 13 2 2 3 2 2 3" xfId="16732" xr:uid="{00000000-0005-0000-0000-000097400000}"/>
    <cellStyle name="Normal 13 2 2 3 2 2 3 2" xfId="16733" xr:uid="{00000000-0005-0000-0000-000098400000}"/>
    <cellStyle name="Normal 13 2 2 3 2 2 3 2 2" xfId="16734" xr:uid="{00000000-0005-0000-0000-000099400000}"/>
    <cellStyle name="Normal 13 2 2 3 2 2 3 3" xfId="16735" xr:uid="{00000000-0005-0000-0000-00009A400000}"/>
    <cellStyle name="Normal 13 2 2 3 2 2 4" xfId="16736" xr:uid="{00000000-0005-0000-0000-00009B400000}"/>
    <cellStyle name="Normal 13 2 2 3 2 2 4 2" xfId="16737" xr:uid="{00000000-0005-0000-0000-00009C400000}"/>
    <cellStyle name="Normal 13 2 2 3 2 2 4 2 2" xfId="16738" xr:uid="{00000000-0005-0000-0000-00009D400000}"/>
    <cellStyle name="Normal 13 2 2 3 2 2 4 3" xfId="16739" xr:uid="{00000000-0005-0000-0000-00009E400000}"/>
    <cellStyle name="Normal 13 2 2 3 2 2 5" xfId="16740" xr:uid="{00000000-0005-0000-0000-00009F400000}"/>
    <cellStyle name="Normal 13 2 2 3 2 2 5 2" xfId="16741" xr:uid="{00000000-0005-0000-0000-0000A0400000}"/>
    <cellStyle name="Normal 13 2 2 3 2 2 6" xfId="16742" xr:uid="{00000000-0005-0000-0000-0000A1400000}"/>
    <cellStyle name="Normal 13 2 2 3 2 2 6 2" xfId="16743" xr:uid="{00000000-0005-0000-0000-0000A2400000}"/>
    <cellStyle name="Normal 13 2 2 3 2 2 7" xfId="16744" xr:uid="{00000000-0005-0000-0000-0000A3400000}"/>
    <cellStyle name="Normal 13 2 2 3 2 3" xfId="16745" xr:uid="{00000000-0005-0000-0000-0000A4400000}"/>
    <cellStyle name="Normal 13 2 2 3 2 3 2" xfId="16746" xr:uid="{00000000-0005-0000-0000-0000A5400000}"/>
    <cellStyle name="Normal 13 2 2 3 2 3 2 2" xfId="16747" xr:uid="{00000000-0005-0000-0000-0000A6400000}"/>
    <cellStyle name="Normal 13 2 2 3 2 3 2 2 2" xfId="16748" xr:uid="{00000000-0005-0000-0000-0000A7400000}"/>
    <cellStyle name="Normal 13 2 2 3 2 3 2 3" xfId="16749" xr:uid="{00000000-0005-0000-0000-0000A8400000}"/>
    <cellStyle name="Normal 13 2 2 3 2 3 3" xfId="16750" xr:uid="{00000000-0005-0000-0000-0000A9400000}"/>
    <cellStyle name="Normal 13 2 2 3 2 3 3 2" xfId="16751" xr:uid="{00000000-0005-0000-0000-0000AA400000}"/>
    <cellStyle name="Normal 13 2 2 3 2 3 3 2 2" xfId="16752" xr:uid="{00000000-0005-0000-0000-0000AB400000}"/>
    <cellStyle name="Normal 13 2 2 3 2 3 3 3" xfId="16753" xr:uid="{00000000-0005-0000-0000-0000AC400000}"/>
    <cellStyle name="Normal 13 2 2 3 2 3 4" xfId="16754" xr:uid="{00000000-0005-0000-0000-0000AD400000}"/>
    <cellStyle name="Normal 13 2 2 3 2 3 4 2" xfId="16755" xr:uid="{00000000-0005-0000-0000-0000AE400000}"/>
    <cellStyle name="Normal 13 2 2 3 2 3 5" xfId="16756" xr:uid="{00000000-0005-0000-0000-0000AF400000}"/>
    <cellStyle name="Normal 13 2 2 3 2 3 5 2" xfId="16757" xr:uid="{00000000-0005-0000-0000-0000B0400000}"/>
    <cellStyle name="Normal 13 2 2 3 2 3 6" xfId="16758" xr:uid="{00000000-0005-0000-0000-0000B1400000}"/>
    <cellStyle name="Normal 13 2 2 3 2 4" xfId="16759" xr:uid="{00000000-0005-0000-0000-0000B2400000}"/>
    <cellStyle name="Normal 13 2 2 3 2 4 2" xfId="16760" xr:uid="{00000000-0005-0000-0000-0000B3400000}"/>
    <cellStyle name="Normal 13 2 2 3 2 4 2 2" xfId="16761" xr:uid="{00000000-0005-0000-0000-0000B4400000}"/>
    <cellStyle name="Normal 13 2 2 3 2 4 3" xfId="16762" xr:uid="{00000000-0005-0000-0000-0000B5400000}"/>
    <cellStyle name="Normal 13 2 2 3 2 5" xfId="16763" xr:uid="{00000000-0005-0000-0000-0000B6400000}"/>
    <cellStyle name="Normal 13 2 2 3 2 5 2" xfId="16764" xr:uid="{00000000-0005-0000-0000-0000B7400000}"/>
    <cellStyle name="Normal 13 2 2 3 2 5 2 2" xfId="16765" xr:uid="{00000000-0005-0000-0000-0000B8400000}"/>
    <cellStyle name="Normal 13 2 2 3 2 5 3" xfId="16766" xr:uid="{00000000-0005-0000-0000-0000B9400000}"/>
    <cellStyle name="Normal 13 2 2 3 2 6" xfId="16767" xr:uid="{00000000-0005-0000-0000-0000BA400000}"/>
    <cellStyle name="Normal 13 2 2 3 2 6 2" xfId="16768" xr:uid="{00000000-0005-0000-0000-0000BB400000}"/>
    <cellStyle name="Normal 13 2 2 3 2 7" xfId="16769" xr:uid="{00000000-0005-0000-0000-0000BC400000}"/>
    <cellStyle name="Normal 13 2 2 3 2 7 2" xfId="16770" xr:uid="{00000000-0005-0000-0000-0000BD400000}"/>
    <cellStyle name="Normal 13 2 2 3 2 8" xfId="16771" xr:uid="{00000000-0005-0000-0000-0000BE400000}"/>
    <cellStyle name="Normal 13 2 2 3 3" xfId="16772" xr:uid="{00000000-0005-0000-0000-0000BF400000}"/>
    <cellStyle name="Normal 13 2 2 3 3 2" xfId="16773" xr:uid="{00000000-0005-0000-0000-0000C0400000}"/>
    <cellStyle name="Normal 13 2 2 3 3 2 2" xfId="16774" xr:uid="{00000000-0005-0000-0000-0000C1400000}"/>
    <cellStyle name="Normal 13 2 2 3 3 2 2 2" xfId="16775" xr:uid="{00000000-0005-0000-0000-0000C2400000}"/>
    <cellStyle name="Normal 13 2 2 3 3 2 2 2 2" xfId="16776" xr:uid="{00000000-0005-0000-0000-0000C3400000}"/>
    <cellStyle name="Normal 13 2 2 3 3 2 2 3" xfId="16777" xr:uid="{00000000-0005-0000-0000-0000C4400000}"/>
    <cellStyle name="Normal 13 2 2 3 3 2 3" xfId="16778" xr:uid="{00000000-0005-0000-0000-0000C5400000}"/>
    <cellStyle name="Normal 13 2 2 3 3 2 3 2" xfId="16779" xr:uid="{00000000-0005-0000-0000-0000C6400000}"/>
    <cellStyle name="Normal 13 2 2 3 3 2 3 2 2" xfId="16780" xr:uid="{00000000-0005-0000-0000-0000C7400000}"/>
    <cellStyle name="Normal 13 2 2 3 3 2 3 3" xfId="16781" xr:uid="{00000000-0005-0000-0000-0000C8400000}"/>
    <cellStyle name="Normal 13 2 2 3 3 2 4" xfId="16782" xr:uid="{00000000-0005-0000-0000-0000C9400000}"/>
    <cellStyle name="Normal 13 2 2 3 3 2 4 2" xfId="16783" xr:uid="{00000000-0005-0000-0000-0000CA400000}"/>
    <cellStyle name="Normal 13 2 2 3 3 2 5" xfId="16784" xr:uid="{00000000-0005-0000-0000-0000CB400000}"/>
    <cellStyle name="Normal 13 2 2 3 3 2 5 2" xfId="16785" xr:uid="{00000000-0005-0000-0000-0000CC400000}"/>
    <cellStyle name="Normal 13 2 2 3 3 2 6" xfId="16786" xr:uid="{00000000-0005-0000-0000-0000CD400000}"/>
    <cellStyle name="Normal 13 2 2 3 3 3" xfId="16787" xr:uid="{00000000-0005-0000-0000-0000CE400000}"/>
    <cellStyle name="Normal 13 2 2 3 3 3 2" xfId="16788" xr:uid="{00000000-0005-0000-0000-0000CF400000}"/>
    <cellStyle name="Normal 13 2 2 3 3 3 2 2" xfId="16789" xr:uid="{00000000-0005-0000-0000-0000D0400000}"/>
    <cellStyle name="Normal 13 2 2 3 3 3 3" xfId="16790" xr:uid="{00000000-0005-0000-0000-0000D1400000}"/>
    <cellStyle name="Normal 13 2 2 3 3 4" xfId="16791" xr:uid="{00000000-0005-0000-0000-0000D2400000}"/>
    <cellStyle name="Normal 13 2 2 3 3 4 2" xfId="16792" xr:uid="{00000000-0005-0000-0000-0000D3400000}"/>
    <cellStyle name="Normal 13 2 2 3 3 4 2 2" xfId="16793" xr:uid="{00000000-0005-0000-0000-0000D4400000}"/>
    <cellStyle name="Normal 13 2 2 3 3 4 3" xfId="16794" xr:uid="{00000000-0005-0000-0000-0000D5400000}"/>
    <cellStyle name="Normal 13 2 2 3 3 5" xfId="16795" xr:uid="{00000000-0005-0000-0000-0000D6400000}"/>
    <cellStyle name="Normal 13 2 2 3 3 5 2" xfId="16796" xr:uid="{00000000-0005-0000-0000-0000D7400000}"/>
    <cellStyle name="Normal 13 2 2 3 3 6" xfId="16797" xr:uid="{00000000-0005-0000-0000-0000D8400000}"/>
    <cellStyle name="Normal 13 2 2 3 3 6 2" xfId="16798" xr:uid="{00000000-0005-0000-0000-0000D9400000}"/>
    <cellStyle name="Normal 13 2 2 3 3 7" xfId="16799" xr:uid="{00000000-0005-0000-0000-0000DA400000}"/>
    <cellStyle name="Normal 13 2 2 3 4" xfId="16800" xr:uid="{00000000-0005-0000-0000-0000DB400000}"/>
    <cellStyle name="Normal 13 2 2 3 4 2" xfId="16801" xr:uid="{00000000-0005-0000-0000-0000DC400000}"/>
    <cellStyle name="Normal 13 2 2 3 4 2 2" xfId="16802" xr:uid="{00000000-0005-0000-0000-0000DD400000}"/>
    <cellStyle name="Normal 13 2 2 3 4 2 2 2" xfId="16803" xr:uid="{00000000-0005-0000-0000-0000DE400000}"/>
    <cellStyle name="Normal 13 2 2 3 4 2 2 2 2" xfId="16804" xr:uid="{00000000-0005-0000-0000-0000DF400000}"/>
    <cellStyle name="Normal 13 2 2 3 4 2 2 3" xfId="16805" xr:uid="{00000000-0005-0000-0000-0000E0400000}"/>
    <cellStyle name="Normal 13 2 2 3 4 2 3" xfId="16806" xr:uid="{00000000-0005-0000-0000-0000E1400000}"/>
    <cellStyle name="Normal 13 2 2 3 4 2 3 2" xfId="16807" xr:uid="{00000000-0005-0000-0000-0000E2400000}"/>
    <cellStyle name="Normal 13 2 2 3 4 2 3 2 2" xfId="16808" xr:uid="{00000000-0005-0000-0000-0000E3400000}"/>
    <cellStyle name="Normal 13 2 2 3 4 2 3 3" xfId="16809" xr:uid="{00000000-0005-0000-0000-0000E4400000}"/>
    <cellStyle name="Normal 13 2 2 3 4 2 4" xfId="16810" xr:uid="{00000000-0005-0000-0000-0000E5400000}"/>
    <cellStyle name="Normal 13 2 2 3 4 2 4 2" xfId="16811" xr:uid="{00000000-0005-0000-0000-0000E6400000}"/>
    <cellStyle name="Normal 13 2 2 3 4 2 5" xfId="16812" xr:uid="{00000000-0005-0000-0000-0000E7400000}"/>
    <cellStyle name="Normal 13 2 2 3 4 2 5 2" xfId="16813" xr:uid="{00000000-0005-0000-0000-0000E8400000}"/>
    <cellStyle name="Normal 13 2 2 3 4 2 6" xfId="16814" xr:uid="{00000000-0005-0000-0000-0000E9400000}"/>
    <cellStyle name="Normal 13 2 2 3 4 3" xfId="16815" xr:uid="{00000000-0005-0000-0000-0000EA400000}"/>
    <cellStyle name="Normal 13 2 2 3 4 3 2" xfId="16816" xr:uid="{00000000-0005-0000-0000-0000EB400000}"/>
    <cellStyle name="Normal 13 2 2 3 4 3 2 2" xfId="16817" xr:uid="{00000000-0005-0000-0000-0000EC400000}"/>
    <cellStyle name="Normal 13 2 2 3 4 3 3" xfId="16818" xr:uid="{00000000-0005-0000-0000-0000ED400000}"/>
    <cellStyle name="Normal 13 2 2 3 4 4" xfId="16819" xr:uid="{00000000-0005-0000-0000-0000EE400000}"/>
    <cellStyle name="Normal 13 2 2 3 4 4 2" xfId="16820" xr:uid="{00000000-0005-0000-0000-0000EF400000}"/>
    <cellStyle name="Normal 13 2 2 3 4 4 2 2" xfId="16821" xr:uid="{00000000-0005-0000-0000-0000F0400000}"/>
    <cellStyle name="Normal 13 2 2 3 4 4 3" xfId="16822" xr:uid="{00000000-0005-0000-0000-0000F1400000}"/>
    <cellStyle name="Normal 13 2 2 3 4 5" xfId="16823" xr:uid="{00000000-0005-0000-0000-0000F2400000}"/>
    <cellStyle name="Normal 13 2 2 3 4 5 2" xfId="16824" xr:uid="{00000000-0005-0000-0000-0000F3400000}"/>
    <cellStyle name="Normal 13 2 2 3 4 6" xfId="16825" xr:uid="{00000000-0005-0000-0000-0000F4400000}"/>
    <cellStyle name="Normal 13 2 2 3 4 6 2" xfId="16826" xr:uid="{00000000-0005-0000-0000-0000F5400000}"/>
    <cellStyle name="Normal 13 2 2 3 4 7" xfId="16827" xr:uid="{00000000-0005-0000-0000-0000F6400000}"/>
    <cellStyle name="Normal 13 2 2 3 5" xfId="16828" xr:uid="{00000000-0005-0000-0000-0000F7400000}"/>
    <cellStyle name="Normal 13 2 2 3 5 2" xfId="16829" xr:uid="{00000000-0005-0000-0000-0000F8400000}"/>
    <cellStyle name="Normal 13 2 2 3 5 2 2" xfId="16830" xr:uid="{00000000-0005-0000-0000-0000F9400000}"/>
    <cellStyle name="Normal 13 2 2 3 5 2 2 2" xfId="16831" xr:uid="{00000000-0005-0000-0000-0000FA400000}"/>
    <cellStyle name="Normal 13 2 2 3 5 2 3" xfId="16832" xr:uid="{00000000-0005-0000-0000-0000FB400000}"/>
    <cellStyle name="Normal 13 2 2 3 5 3" xfId="16833" xr:uid="{00000000-0005-0000-0000-0000FC400000}"/>
    <cellStyle name="Normal 13 2 2 3 5 3 2" xfId="16834" xr:uid="{00000000-0005-0000-0000-0000FD400000}"/>
    <cellStyle name="Normal 13 2 2 3 5 3 2 2" xfId="16835" xr:uid="{00000000-0005-0000-0000-0000FE400000}"/>
    <cellStyle name="Normal 13 2 2 3 5 3 3" xfId="16836" xr:uid="{00000000-0005-0000-0000-0000FF400000}"/>
    <cellStyle name="Normal 13 2 2 3 5 4" xfId="16837" xr:uid="{00000000-0005-0000-0000-000000410000}"/>
    <cellStyle name="Normal 13 2 2 3 5 4 2" xfId="16838" xr:uid="{00000000-0005-0000-0000-000001410000}"/>
    <cellStyle name="Normal 13 2 2 3 5 5" xfId="16839" xr:uid="{00000000-0005-0000-0000-000002410000}"/>
    <cellStyle name="Normal 13 2 2 3 5 5 2" xfId="16840" xr:uid="{00000000-0005-0000-0000-000003410000}"/>
    <cellStyle name="Normal 13 2 2 3 5 6" xfId="16841" xr:uid="{00000000-0005-0000-0000-000004410000}"/>
    <cellStyle name="Normal 13 2 2 3 6" xfId="16842" xr:uid="{00000000-0005-0000-0000-000005410000}"/>
    <cellStyle name="Normal 13 2 2 3 6 2" xfId="16843" xr:uid="{00000000-0005-0000-0000-000006410000}"/>
    <cellStyle name="Normal 13 2 2 3 6 2 2" xfId="16844" xr:uid="{00000000-0005-0000-0000-000007410000}"/>
    <cellStyle name="Normal 13 2 2 3 6 3" xfId="16845" xr:uid="{00000000-0005-0000-0000-000008410000}"/>
    <cellStyle name="Normal 13 2 2 3 7" xfId="16846" xr:uid="{00000000-0005-0000-0000-000009410000}"/>
    <cellStyle name="Normal 13 2 2 3 7 2" xfId="16847" xr:uid="{00000000-0005-0000-0000-00000A410000}"/>
    <cellStyle name="Normal 13 2 2 3 7 2 2" xfId="16848" xr:uid="{00000000-0005-0000-0000-00000B410000}"/>
    <cellStyle name="Normal 13 2 2 3 7 3" xfId="16849" xr:uid="{00000000-0005-0000-0000-00000C410000}"/>
    <cellStyle name="Normal 13 2 2 3 8" xfId="16850" xr:uid="{00000000-0005-0000-0000-00000D410000}"/>
    <cellStyle name="Normal 13 2 2 3 8 2" xfId="16851" xr:uid="{00000000-0005-0000-0000-00000E410000}"/>
    <cellStyle name="Normal 13 2 2 3 9" xfId="16852" xr:uid="{00000000-0005-0000-0000-00000F410000}"/>
    <cellStyle name="Normal 13 2 2 3 9 2" xfId="16853" xr:uid="{00000000-0005-0000-0000-000010410000}"/>
    <cellStyle name="Normal 13 2 2 4" xfId="16854" xr:uid="{00000000-0005-0000-0000-000011410000}"/>
    <cellStyle name="Normal 13 2 2 4 2" xfId="16855" xr:uid="{00000000-0005-0000-0000-000012410000}"/>
    <cellStyle name="Normal 13 2 2 4 2 2" xfId="16856" xr:uid="{00000000-0005-0000-0000-000013410000}"/>
    <cellStyle name="Normal 13 2 2 4 2 2 2" xfId="16857" xr:uid="{00000000-0005-0000-0000-000014410000}"/>
    <cellStyle name="Normal 13 2 2 4 2 2 2 2" xfId="16858" xr:uid="{00000000-0005-0000-0000-000015410000}"/>
    <cellStyle name="Normal 13 2 2 4 2 2 2 2 2" xfId="16859" xr:uid="{00000000-0005-0000-0000-000016410000}"/>
    <cellStyle name="Normal 13 2 2 4 2 2 2 3" xfId="16860" xr:uid="{00000000-0005-0000-0000-000017410000}"/>
    <cellStyle name="Normal 13 2 2 4 2 2 3" xfId="16861" xr:uid="{00000000-0005-0000-0000-000018410000}"/>
    <cellStyle name="Normal 13 2 2 4 2 2 3 2" xfId="16862" xr:uid="{00000000-0005-0000-0000-000019410000}"/>
    <cellStyle name="Normal 13 2 2 4 2 2 3 2 2" xfId="16863" xr:uid="{00000000-0005-0000-0000-00001A410000}"/>
    <cellStyle name="Normal 13 2 2 4 2 2 3 3" xfId="16864" xr:uid="{00000000-0005-0000-0000-00001B410000}"/>
    <cellStyle name="Normal 13 2 2 4 2 2 4" xfId="16865" xr:uid="{00000000-0005-0000-0000-00001C410000}"/>
    <cellStyle name="Normal 13 2 2 4 2 2 4 2" xfId="16866" xr:uid="{00000000-0005-0000-0000-00001D410000}"/>
    <cellStyle name="Normal 13 2 2 4 2 2 5" xfId="16867" xr:uid="{00000000-0005-0000-0000-00001E410000}"/>
    <cellStyle name="Normal 13 2 2 4 2 2 5 2" xfId="16868" xr:uid="{00000000-0005-0000-0000-00001F410000}"/>
    <cellStyle name="Normal 13 2 2 4 2 2 6" xfId="16869" xr:uid="{00000000-0005-0000-0000-000020410000}"/>
    <cellStyle name="Normal 13 2 2 4 2 3" xfId="16870" xr:uid="{00000000-0005-0000-0000-000021410000}"/>
    <cellStyle name="Normal 13 2 2 4 2 3 2" xfId="16871" xr:uid="{00000000-0005-0000-0000-000022410000}"/>
    <cellStyle name="Normal 13 2 2 4 2 3 2 2" xfId="16872" xr:uid="{00000000-0005-0000-0000-000023410000}"/>
    <cellStyle name="Normal 13 2 2 4 2 3 3" xfId="16873" xr:uid="{00000000-0005-0000-0000-000024410000}"/>
    <cellStyle name="Normal 13 2 2 4 2 4" xfId="16874" xr:uid="{00000000-0005-0000-0000-000025410000}"/>
    <cellStyle name="Normal 13 2 2 4 2 4 2" xfId="16875" xr:uid="{00000000-0005-0000-0000-000026410000}"/>
    <cellStyle name="Normal 13 2 2 4 2 4 2 2" xfId="16876" xr:uid="{00000000-0005-0000-0000-000027410000}"/>
    <cellStyle name="Normal 13 2 2 4 2 4 3" xfId="16877" xr:uid="{00000000-0005-0000-0000-000028410000}"/>
    <cellStyle name="Normal 13 2 2 4 2 5" xfId="16878" xr:uid="{00000000-0005-0000-0000-000029410000}"/>
    <cellStyle name="Normal 13 2 2 4 2 5 2" xfId="16879" xr:uid="{00000000-0005-0000-0000-00002A410000}"/>
    <cellStyle name="Normal 13 2 2 4 2 6" xfId="16880" xr:uid="{00000000-0005-0000-0000-00002B410000}"/>
    <cellStyle name="Normal 13 2 2 4 2 6 2" xfId="16881" xr:uid="{00000000-0005-0000-0000-00002C410000}"/>
    <cellStyle name="Normal 13 2 2 4 2 7" xfId="16882" xr:uid="{00000000-0005-0000-0000-00002D410000}"/>
    <cellStyle name="Normal 13 2 2 4 3" xfId="16883" xr:uid="{00000000-0005-0000-0000-00002E410000}"/>
    <cellStyle name="Normal 13 2 2 4 3 2" xfId="16884" xr:uid="{00000000-0005-0000-0000-00002F410000}"/>
    <cellStyle name="Normal 13 2 2 4 3 2 2" xfId="16885" xr:uid="{00000000-0005-0000-0000-000030410000}"/>
    <cellStyle name="Normal 13 2 2 4 3 2 2 2" xfId="16886" xr:uid="{00000000-0005-0000-0000-000031410000}"/>
    <cellStyle name="Normal 13 2 2 4 3 2 3" xfId="16887" xr:uid="{00000000-0005-0000-0000-000032410000}"/>
    <cellStyle name="Normal 13 2 2 4 3 3" xfId="16888" xr:uid="{00000000-0005-0000-0000-000033410000}"/>
    <cellStyle name="Normal 13 2 2 4 3 3 2" xfId="16889" xr:uid="{00000000-0005-0000-0000-000034410000}"/>
    <cellStyle name="Normal 13 2 2 4 3 3 2 2" xfId="16890" xr:uid="{00000000-0005-0000-0000-000035410000}"/>
    <cellStyle name="Normal 13 2 2 4 3 3 3" xfId="16891" xr:uid="{00000000-0005-0000-0000-000036410000}"/>
    <cellStyle name="Normal 13 2 2 4 3 4" xfId="16892" xr:uid="{00000000-0005-0000-0000-000037410000}"/>
    <cellStyle name="Normal 13 2 2 4 3 4 2" xfId="16893" xr:uid="{00000000-0005-0000-0000-000038410000}"/>
    <cellStyle name="Normal 13 2 2 4 3 5" xfId="16894" xr:uid="{00000000-0005-0000-0000-000039410000}"/>
    <cellStyle name="Normal 13 2 2 4 3 5 2" xfId="16895" xr:uid="{00000000-0005-0000-0000-00003A410000}"/>
    <cellStyle name="Normal 13 2 2 4 3 6" xfId="16896" xr:uid="{00000000-0005-0000-0000-00003B410000}"/>
    <cellStyle name="Normal 13 2 2 4 4" xfId="16897" xr:uid="{00000000-0005-0000-0000-00003C410000}"/>
    <cellStyle name="Normal 13 2 2 4 4 2" xfId="16898" xr:uid="{00000000-0005-0000-0000-00003D410000}"/>
    <cellStyle name="Normal 13 2 2 4 4 2 2" xfId="16899" xr:uid="{00000000-0005-0000-0000-00003E410000}"/>
    <cellStyle name="Normal 13 2 2 4 4 3" xfId="16900" xr:uid="{00000000-0005-0000-0000-00003F410000}"/>
    <cellStyle name="Normal 13 2 2 4 5" xfId="16901" xr:uid="{00000000-0005-0000-0000-000040410000}"/>
    <cellStyle name="Normal 13 2 2 4 5 2" xfId="16902" xr:uid="{00000000-0005-0000-0000-000041410000}"/>
    <cellStyle name="Normal 13 2 2 4 5 2 2" xfId="16903" xr:uid="{00000000-0005-0000-0000-000042410000}"/>
    <cellStyle name="Normal 13 2 2 4 5 3" xfId="16904" xr:uid="{00000000-0005-0000-0000-000043410000}"/>
    <cellStyle name="Normal 13 2 2 4 6" xfId="16905" xr:uid="{00000000-0005-0000-0000-000044410000}"/>
    <cellStyle name="Normal 13 2 2 4 6 2" xfId="16906" xr:uid="{00000000-0005-0000-0000-000045410000}"/>
    <cellStyle name="Normal 13 2 2 4 7" xfId="16907" xr:uid="{00000000-0005-0000-0000-000046410000}"/>
    <cellStyle name="Normal 13 2 2 4 7 2" xfId="16908" xr:uid="{00000000-0005-0000-0000-000047410000}"/>
    <cellStyle name="Normal 13 2 2 4 8" xfId="16909" xr:uid="{00000000-0005-0000-0000-000048410000}"/>
    <cellStyle name="Normal 13 2 2 5" xfId="16910" xr:uid="{00000000-0005-0000-0000-000049410000}"/>
    <cellStyle name="Normal 13 2 2 5 2" xfId="16911" xr:uid="{00000000-0005-0000-0000-00004A410000}"/>
    <cellStyle name="Normal 13 2 2 5 2 2" xfId="16912" xr:uid="{00000000-0005-0000-0000-00004B410000}"/>
    <cellStyle name="Normal 13 2 2 5 2 2 2" xfId="16913" xr:uid="{00000000-0005-0000-0000-00004C410000}"/>
    <cellStyle name="Normal 13 2 2 5 2 2 2 2" xfId="16914" xr:uid="{00000000-0005-0000-0000-00004D410000}"/>
    <cellStyle name="Normal 13 2 2 5 2 2 3" xfId="16915" xr:uid="{00000000-0005-0000-0000-00004E410000}"/>
    <cellStyle name="Normal 13 2 2 5 2 3" xfId="16916" xr:uid="{00000000-0005-0000-0000-00004F410000}"/>
    <cellStyle name="Normal 13 2 2 5 2 3 2" xfId="16917" xr:uid="{00000000-0005-0000-0000-000050410000}"/>
    <cellStyle name="Normal 13 2 2 5 2 3 2 2" xfId="16918" xr:uid="{00000000-0005-0000-0000-000051410000}"/>
    <cellStyle name="Normal 13 2 2 5 2 3 3" xfId="16919" xr:uid="{00000000-0005-0000-0000-000052410000}"/>
    <cellStyle name="Normal 13 2 2 5 2 4" xfId="16920" xr:uid="{00000000-0005-0000-0000-000053410000}"/>
    <cellStyle name="Normal 13 2 2 5 2 4 2" xfId="16921" xr:uid="{00000000-0005-0000-0000-000054410000}"/>
    <cellStyle name="Normal 13 2 2 5 2 5" xfId="16922" xr:uid="{00000000-0005-0000-0000-000055410000}"/>
    <cellStyle name="Normal 13 2 2 5 2 5 2" xfId="16923" xr:uid="{00000000-0005-0000-0000-000056410000}"/>
    <cellStyle name="Normal 13 2 2 5 2 6" xfId="16924" xr:uid="{00000000-0005-0000-0000-000057410000}"/>
    <cellStyle name="Normal 13 2 2 5 3" xfId="16925" xr:uid="{00000000-0005-0000-0000-000058410000}"/>
    <cellStyle name="Normal 13 2 2 5 3 2" xfId="16926" xr:uid="{00000000-0005-0000-0000-000059410000}"/>
    <cellStyle name="Normal 13 2 2 5 3 2 2" xfId="16927" xr:uid="{00000000-0005-0000-0000-00005A410000}"/>
    <cellStyle name="Normal 13 2 2 5 3 3" xfId="16928" xr:uid="{00000000-0005-0000-0000-00005B410000}"/>
    <cellStyle name="Normal 13 2 2 5 4" xfId="16929" xr:uid="{00000000-0005-0000-0000-00005C410000}"/>
    <cellStyle name="Normal 13 2 2 5 4 2" xfId="16930" xr:uid="{00000000-0005-0000-0000-00005D410000}"/>
    <cellStyle name="Normal 13 2 2 5 4 2 2" xfId="16931" xr:uid="{00000000-0005-0000-0000-00005E410000}"/>
    <cellStyle name="Normal 13 2 2 5 4 3" xfId="16932" xr:uid="{00000000-0005-0000-0000-00005F410000}"/>
    <cellStyle name="Normal 13 2 2 5 5" xfId="16933" xr:uid="{00000000-0005-0000-0000-000060410000}"/>
    <cellStyle name="Normal 13 2 2 5 5 2" xfId="16934" xr:uid="{00000000-0005-0000-0000-000061410000}"/>
    <cellStyle name="Normal 13 2 2 5 6" xfId="16935" xr:uid="{00000000-0005-0000-0000-000062410000}"/>
    <cellStyle name="Normal 13 2 2 5 6 2" xfId="16936" xr:uid="{00000000-0005-0000-0000-000063410000}"/>
    <cellStyle name="Normal 13 2 2 5 7" xfId="16937" xr:uid="{00000000-0005-0000-0000-000064410000}"/>
    <cellStyle name="Normal 13 2 2 6" xfId="16938" xr:uid="{00000000-0005-0000-0000-000065410000}"/>
    <cellStyle name="Normal 13 2 2 6 2" xfId="16939" xr:uid="{00000000-0005-0000-0000-000066410000}"/>
    <cellStyle name="Normal 13 2 2 6 2 2" xfId="16940" xr:uid="{00000000-0005-0000-0000-000067410000}"/>
    <cellStyle name="Normal 13 2 2 6 2 2 2" xfId="16941" xr:uid="{00000000-0005-0000-0000-000068410000}"/>
    <cellStyle name="Normal 13 2 2 6 2 2 2 2" xfId="16942" xr:uid="{00000000-0005-0000-0000-000069410000}"/>
    <cellStyle name="Normal 13 2 2 6 2 2 3" xfId="16943" xr:uid="{00000000-0005-0000-0000-00006A410000}"/>
    <cellStyle name="Normal 13 2 2 6 2 3" xfId="16944" xr:uid="{00000000-0005-0000-0000-00006B410000}"/>
    <cellStyle name="Normal 13 2 2 6 2 3 2" xfId="16945" xr:uid="{00000000-0005-0000-0000-00006C410000}"/>
    <cellStyle name="Normal 13 2 2 6 2 3 2 2" xfId="16946" xr:uid="{00000000-0005-0000-0000-00006D410000}"/>
    <cellStyle name="Normal 13 2 2 6 2 3 3" xfId="16947" xr:uid="{00000000-0005-0000-0000-00006E410000}"/>
    <cellStyle name="Normal 13 2 2 6 2 4" xfId="16948" xr:uid="{00000000-0005-0000-0000-00006F410000}"/>
    <cellStyle name="Normal 13 2 2 6 2 4 2" xfId="16949" xr:uid="{00000000-0005-0000-0000-000070410000}"/>
    <cellStyle name="Normal 13 2 2 6 2 5" xfId="16950" xr:uid="{00000000-0005-0000-0000-000071410000}"/>
    <cellStyle name="Normal 13 2 2 6 2 5 2" xfId="16951" xr:uid="{00000000-0005-0000-0000-000072410000}"/>
    <cellStyle name="Normal 13 2 2 6 2 6" xfId="16952" xr:uid="{00000000-0005-0000-0000-000073410000}"/>
    <cellStyle name="Normal 13 2 2 6 3" xfId="16953" xr:uid="{00000000-0005-0000-0000-000074410000}"/>
    <cellStyle name="Normal 13 2 2 6 3 2" xfId="16954" xr:uid="{00000000-0005-0000-0000-000075410000}"/>
    <cellStyle name="Normal 13 2 2 6 3 2 2" xfId="16955" xr:uid="{00000000-0005-0000-0000-000076410000}"/>
    <cellStyle name="Normal 13 2 2 6 3 3" xfId="16956" xr:uid="{00000000-0005-0000-0000-000077410000}"/>
    <cellStyle name="Normal 13 2 2 6 4" xfId="16957" xr:uid="{00000000-0005-0000-0000-000078410000}"/>
    <cellStyle name="Normal 13 2 2 6 4 2" xfId="16958" xr:uid="{00000000-0005-0000-0000-000079410000}"/>
    <cellStyle name="Normal 13 2 2 6 4 2 2" xfId="16959" xr:uid="{00000000-0005-0000-0000-00007A410000}"/>
    <cellStyle name="Normal 13 2 2 6 4 3" xfId="16960" xr:uid="{00000000-0005-0000-0000-00007B410000}"/>
    <cellStyle name="Normal 13 2 2 6 5" xfId="16961" xr:uid="{00000000-0005-0000-0000-00007C410000}"/>
    <cellStyle name="Normal 13 2 2 6 5 2" xfId="16962" xr:uid="{00000000-0005-0000-0000-00007D410000}"/>
    <cellStyle name="Normal 13 2 2 6 6" xfId="16963" xr:uid="{00000000-0005-0000-0000-00007E410000}"/>
    <cellStyle name="Normal 13 2 2 6 6 2" xfId="16964" xr:uid="{00000000-0005-0000-0000-00007F410000}"/>
    <cellStyle name="Normal 13 2 2 6 7" xfId="16965" xr:uid="{00000000-0005-0000-0000-000080410000}"/>
    <cellStyle name="Normal 13 2 2 7" xfId="16966" xr:uid="{00000000-0005-0000-0000-000081410000}"/>
    <cellStyle name="Normal 13 2 2 7 2" xfId="16967" xr:uid="{00000000-0005-0000-0000-000082410000}"/>
    <cellStyle name="Normal 13 2 2 7 2 2" xfId="16968" xr:uid="{00000000-0005-0000-0000-000083410000}"/>
    <cellStyle name="Normal 13 2 2 7 2 2 2" xfId="16969" xr:uid="{00000000-0005-0000-0000-000084410000}"/>
    <cellStyle name="Normal 13 2 2 7 2 3" xfId="16970" xr:uid="{00000000-0005-0000-0000-000085410000}"/>
    <cellStyle name="Normal 13 2 2 7 3" xfId="16971" xr:uid="{00000000-0005-0000-0000-000086410000}"/>
    <cellStyle name="Normal 13 2 2 7 3 2" xfId="16972" xr:uid="{00000000-0005-0000-0000-000087410000}"/>
    <cellStyle name="Normal 13 2 2 7 3 2 2" xfId="16973" xr:uid="{00000000-0005-0000-0000-000088410000}"/>
    <cellStyle name="Normal 13 2 2 7 3 3" xfId="16974" xr:uid="{00000000-0005-0000-0000-000089410000}"/>
    <cellStyle name="Normal 13 2 2 7 4" xfId="16975" xr:uid="{00000000-0005-0000-0000-00008A410000}"/>
    <cellStyle name="Normal 13 2 2 7 4 2" xfId="16976" xr:uid="{00000000-0005-0000-0000-00008B410000}"/>
    <cellStyle name="Normal 13 2 2 7 5" xfId="16977" xr:uid="{00000000-0005-0000-0000-00008C410000}"/>
    <cellStyle name="Normal 13 2 2 7 5 2" xfId="16978" xr:uid="{00000000-0005-0000-0000-00008D410000}"/>
    <cellStyle name="Normal 13 2 2 7 6" xfId="16979" xr:uid="{00000000-0005-0000-0000-00008E410000}"/>
    <cellStyle name="Normal 13 2 3" xfId="16980" xr:uid="{00000000-0005-0000-0000-00008F410000}"/>
    <cellStyle name="Normal 13 2 3 10" xfId="16981" xr:uid="{00000000-0005-0000-0000-000090410000}"/>
    <cellStyle name="Normal 13 2 3 10 2" xfId="16982" xr:uid="{00000000-0005-0000-0000-000091410000}"/>
    <cellStyle name="Normal 13 2 3 11" xfId="16983" xr:uid="{00000000-0005-0000-0000-000092410000}"/>
    <cellStyle name="Normal 13 2 3 2" xfId="16984" xr:uid="{00000000-0005-0000-0000-000093410000}"/>
    <cellStyle name="Normal 13 2 3 2 10" xfId="16985" xr:uid="{00000000-0005-0000-0000-000094410000}"/>
    <cellStyle name="Normal 13 2 3 2 2" xfId="16986" xr:uid="{00000000-0005-0000-0000-000095410000}"/>
    <cellStyle name="Normal 13 2 3 2 2 2" xfId="16987" xr:uid="{00000000-0005-0000-0000-000096410000}"/>
    <cellStyle name="Normal 13 2 3 2 2 2 2" xfId="16988" xr:uid="{00000000-0005-0000-0000-000097410000}"/>
    <cellStyle name="Normal 13 2 3 2 2 2 2 2" xfId="16989" xr:uid="{00000000-0005-0000-0000-000098410000}"/>
    <cellStyle name="Normal 13 2 3 2 2 2 2 2 2" xfId="16990" xr:uid="{00000000-0005-0000-0000-000099410000}"/>
    <cellStyle name="Normal 13 2 3 2 2 2 2 2 2 2" xfId="16991" xr:uid="{00000000-0005-0000-0000-00009A410000}"/>
    <cellStyle name="Normal 13 2 3 2 2 2 2 2 3" xfId="16992" xr:uid="{00000000-0005-0000-0000-00009B410000}"/>
    <cellStyle name="Normal 13 2 3 2 2 2 2 3" xfId="16993" xr:uid="{00000000-0005-0000-0000-00009C410000}"/>
    <cellStyle name="Normal 13 2 3 2 2 2 2 3 2" xfId="16994" xr:uid="{00000000-0005-0000-0000-00009D410000}"/>
    <cellStyle name="Normal 13 2 3 2 2 2 2 3 2 2" xfId="16995" xr:uid="{00000000-0005-0000-0000-00009E410000}"/>
    <cellStyle name="Normal 13 2 3 2 2 2 2 3 3" xfId="16996" xr:uid="{00000000-0005-0000-0000-00009F410000}"/>
    <cellStyle name="Normal 13 2 3 2 2 2 2 4" xfId="16997" xr:uid="{00000000-0005-0000-0000-0000A0410000}"/>
    <cellStyle name="Normal 13 2 3 2 2 2 2 4 2" xfId="16998" xr:uid="{00000000-0005-0000-0000-0000A1410000}"/>
    <cellStyle name="Normal 13 2 3 2 2 2 2 5" xfId="16999" xr:uid="{00000000-0005-0000-0000-0000A2410000}"/>
    <cellStyle name="Normal 13 2 3 2 2 2 2 5 2" xfId="17000" xr:uid="{00000000-0005-0000-0000-0000A3410000}"/>
    <cellStyle name="Normal 13 2 3 2 2 2 2 6" xfId="17001" xr:uid="{00000000-0005-0000-0000-0000A4410000}"/>
    <cellStyle name="Normal 13 2 3 2 2 2 3" xfId="17002" xr:uid="{00000000-0005-0000-0000-0000A5410000}"/>
    <cellStyle name="Normal 13 2 3 2 2 2 3 2" xfId="17003" xr:uid="{00000000-0005-0000-0000-0000A6410000}"/>
    <cellStyle name="Normal 13 2 3 2 2 2 3 2 2" xfId="17004" xr:uid="{00000000-0005-0000-0000-0000A7410000}"/>
    <cellStyle name="Normal 13 2 3 2 2 2 3 3" xfId="17005" xr:uid="{00000000-0005-0000-0000-0000A8410000}"/>
    <cellStyle name="Normal 13 2 3 2 2 2 4" xfId="17006" xr:uid="{00000000-0005-0000-0000-0000A9410000}"/>
    <cellStyle name="Normal 13 2 3 2 2 2 4 2" xfId="17007" xr:uid="{00000000-0005-0000-0000-0000AA410000}"/>
    <cellStyle name="Normal 13 2 3 2 2 2 4 2 2" xfId="17008" xr:uid="{00000000-0005-0000-0000-0000AB410000}"/>
    <cellStyle name="Normal 13 2 3 2 2 2 4 3" xfId="17009" xr:uid="{00000000-0005-0000-0000-0000AC410000}"/>
    <cellStyle name="Normal 13 2 3 2 2 2 5" xfId="17010" xr:uid="{00000000-0005-0000-0000-0000AD410000}"/>
    <cellStyle name="Normal 13 2 3 2 2 2 5 2" xfId="17011" xr:uid="{00000000-0005-0000-0000-0000AE410000}"/>
    <cellStyle name="Normal 13 2 3 2 2 2 6" xfId="17012" xr:uid="{00000000-0005-0000-0000-0000AF410000}"/>
    <cellStyle name="Normal 13 2 3 2 2 2 6 2" xfId="17013" xr:uid="{00000000-0005-0000-0000-0000B0410000}"/>
    <cellStyle name="Normal 13 2 3 2 2 2 7" xfId="17014" xr:uid="{00000000-0005-0000-0000-0000B1410000}"/>
    <cellStyle name="Normal 13 2 3 2 2 3" xfId="17015" xr:uid="{00000000-0005-0000-0000-0000B2410000}"/>
    <cellStyle name="Normal 13 2 3 2 2 3 2" xfId="17016" xr:uid="{00000000-0005-0000-0000-0000B3410000}"/>
    <cellStyle name="Normal 13 2 3 2 2 3 2 2" xfId="17017" xr:uid="{00000000-0005-0000-0000-0000B4410000}"/>
    <cellStyle name="Normal 13 2 3 2 2 3 2 2 2" xfId="17018" xr:uid="{00000000-0005-0000-0000-0000B5410000}"/>
    <cellStyle name="Normal 13 2 3 2 2 3 2 3" xfId="17019" xr:uid="{00000000-0005-0000-0000-0000B6410000}"/>
    <cellStyle name="Normal 13 2 3 2 2 3 3" xfId="17020" xr:uid="{00000000-0005-0000-0000-0000B7410000}"/>
    <cellStyle name="Normal 13 2 3 2 2 3 3 2" xfId="17021" xr:uid="{00000000-0005-0000-0000-0000B8410000}"/>
    <cellStyle name="Normal 13 2 3 2 2 3 3 2 2" xfId="17022" xr:uid="{00000000-0005-0000-0000-0000B9410000}"/>
    <cellStyle name="Normal 13 2 3 2 2 3 3 3" xfId="17023" xr:uid="{00000000-0005-0000-0000-0000BA410000}"/>
    <cellStyle name="Normal 13 2 3 2 2 3 4" xfId="17024" xr:uid="{00000000-0005-0000-0000-0000BB410000}"/>
    <cellStyle name="Normal 13 2 3 2 2 3 4 2" xfId="17025" xr:uid="{00000000-0005-0000-0000-0000BC410000}"/>
    <cellStyle name="Normal 13 2 3 2 2 3 5" xfId="17026" xr:uid="{00000000-0005-0000-0000-0000BD410000}"/>
    <cellStyle name="Normal 13 2 3 2 2 3 5 2" xfId="17027" xr:uid="{00000000-0005-0000-0000-0000BE410000}"/>
    <cellStyle name="Normal 13 2 3 2 2 3 6" xfId="17028" xr:uid="{00000000-0005-0000-0000-0000BF410000}"/>
    <cellStyle name="Normal 13 2 3 2 2 4" xfId="17029" xr:uid="{00000000-0005-0000-0000-0000C0410000}"/>
    <cellStyle name="Normal 13 2 3 2 2 4 2" xfId="17030" xr:uid="{00000000-0005-0000-0000-0000C1410000}"/>
    <cellStyle name="Normal 13 2 3 2 2 4 2 2" xfId="17031" xr:uid="{00000000-0005-0000-0000-0000C2410000}"/>
    <cellStyle name="Normal 13 2 3 2 2 4 3" xfId="17032" xr:uid="{00000000-0005-0000-0000-0000C3410000}"/>
    <cellStyle name="Normal 13 2 3 2 2 5" xfId="17033" xr:uid="{00000000-0005-0000-0000-0000C4410000}"/>
    <cellStyle name="Normal 13 2 3 2 2 5 2" xfId="17034" xr:uid="{00000000-0005-0000-0000-0000C5410000}"/>
    <cellStyle name="Normal 13 2 3 2 2 5 2 2" xfId="17035" xr:uid="{00000000-0005-0000-0000-0000C6410000}"/>
    <cellStyle name="Normal 13 2 3 2 2 5 3" xfId="17036" xr:uid="{00000000-0005-0000-0000-0000C7410000}"/>
    <cellStyle name="Normal 13 2 3 2 2 6" xfId="17037" xr:uid="{00000000-0005-0000-0000-0000C8410000}"/>
    <cellStyle name="Normal 13 2 3 2 2 6 2" xfId="17038" xr:uid="{00000000-0005-0000-0000-0000C9410000}"/>
    <cellStyle name="Normal 13 2 3 2 2 7" xfId="17039" xr:uid="{00000000-0005-0000-0000-0000CA410000}"/>
    <cellStyle name="Normal 13 2 3 2 2 7 2" xfId="17040" xr:uid="{00000000-0005-0000-0000-0000CB410000}"/>
    <cellStyle name="Normal 13 2 3 2 2 8" xfId="17041" xr:uid="{00000000-0005-0000-0000-0000CC410000}"/>
    <cellStyle name="Normal 13 2 3 2 3" xfId="17042" xr:uid="{00000000-0005-0000-0000-0000CD410000}"/>
    <cellStyle name="Normal 13 2 3 2 3 2" xfId="17043" xr:uid="{00000000-0005-0000-0000-0000CE410000}"/>
    <cellStyle name="Normal 13 2 3 2 3 2 2" xfId="17044" xr:uid="{00000000-0005-0000-0000-0000CF410000}"/>
    <cellStyle name="Normal 13 2 3 2 3 2 2 2" xfId="17045" xr:uid="{00000000-0005-0000-0000-0000D0410000}"/>
    <cellStyle name="Normal 13 2 3 2 3 2 2 2 2" xfId="17046" xr:uid="{00000000-0005-0000-0000-0000D1410000}"/>
    <cellStyle name="Normal 13 2 3 2 3 2 2 3" xfId="17047" xr:uid="{00000000-0005-0000-0000-0000D2410000}"/>
    <cellStyle name="Normal 13 2 3 2 3 2 3" xfId="17048" xr:uid="{00000000-0005-0000-0000-0000D3410000}"/>
    <cellStyle name="Normal 13 2 3 2 3 2 3 2" xfId="17049" xr:uid="{00000000-0005-0000-0000-0000D4410000}"/>
    <cellStyle name="Normal 13 2 3 2 3 2 3 2 2" xfId="17050" xr:uid="{00000000-0005-0000-0000-0000D5410000}"/>
    <cellStyle name="Normal 13 2 3 2 3 2 3 3" xfId="17051" xr:uid="{00000000-0005-0000-0000-0000D6410000}"/>
    <cellStyle name="Normal 13 2 3 2 3 2 4" xfId="17052" xr:uid="{00000000-0005-0000-0000-0000D7410000}"/>
    <cellStyle name="Normal 13 2 3 2 3 2 4 2" xfId="17053" xr:uid="{00000000-0005-0000-0000-0000D8410000}"/>
    <cellStyle name="Normal 13 2 3 2 3 2 5" xfId="17054" xr:uid="{00000000-0005-0000-0000-0000D9410000}"/>
    <cellStyle name="Normal 13 2 3 2 3 2 5 2" xfId="17055" xr:uid="{00000000-0005-0000-0000-0000DA410000}"/>
    <cellStyle name="Normal 13 2 3 2 3 2 6" xfId="17056" xr:uid="{00000000-0005-0000-0000-0000DB410000}"/>
    <cellStyle name="Normal 13 2 3 2 3 3" xfId="17057" xr:uid="{00000000-0005-0000-0000-0000DC410000}"/>
    <cellStyle name="Normal 13 2 3 2 3 3 2" xfId="17058" xr:uid="{00000000-0005-0000-0000-0000DD410000}"/>
    <cellStyle name="Normal 13 2 3 2 3 3 2 2" xfId="17059" xr:uid="{00000000-0005-0000-0000-0000DE410000}"/>
    <cellStyle name="Normal 13 2 3 2 3 3 3" xfId="17060" xr:uid="{00000000-0005-0000-0000-0000DF410000}"/>
    <cellStyle name="Normal 13 2 3 2 3 4" xfId="17061" xr:uid="{00000000-0005-0000-0000-0000E0410000}"/>
    <cellStyle name="Normal 13 2 3 2 3 4 2" xfId="17062" xr:uid="{00000000-0005-0000-0000-0000E1410000}"/>
    <cellStyle name="Normal 13 2 3 2 3 4 2 2" xfId="17063" xr:uid="{00000000-0005-0000-0000-0000E2410000}"/>
    <cellStyle name="Normal 13 2 3 2 3 4 3" xfId="17064" xr:uid="{00000000-0005-0000-0000-0000E3410000}"/>
    <cellStyle name="Normal 13 2 3 2 3 5" xfId="17065" xr:uid="{00000000-0005-0000-0000-0000E4410000}"/>
    <cellStyle name="Normal 13 2 3 2 3 5 2" xfId="17066" xr:uid="{00000000-0005-0000-0000-0000E5410000}"/>
    <cellStyle name="Normal 13 2 3 2 3 6" xfId="17067" xr:uid="{00000000-0005-0000-0000-0000E6410000}"/>
    <cellStyle name="Normal 13 2 3 2 3 6 2" xfId="17068" xr:uid="{00000000-0005-0000-0000-0000E7410000}"/>
    <cellStyle name="Normal 13 2 3 2 3 7" xfId="17069" xr:uid="{00000000-0005-0000-0000-0000E8410000}"/>
    <cellStyle name="Normal 13 2 3 2 4" xfId="17070" xr:uid="{00000000-0005-0000-0000-0000E9410000}"/>
    <cellStyle name="Normal 13 2 3 2 4 2" xfId="17071" xr:uid="{00000000-0005-0000-0000-0000EA410000}"/>
    <cellStyle name="Normal 13 2 3 2 4 2 2" xfId="17072" xr:uid="{00000000-0005-0000-0000-0000EB410000}"/>
    <cellStyle name="Normal 13 2 3 2 4 2 2 2" xfId="17073" xr:uid="{00000000-0005-0000-0000-0000EC410000}"/>
    <cellStyle name="Normal 13 2 3 2 4 2 2 2 2" xfId="17074" xr:uid="{00000000-0005-0000-0000-0000ED410000}"/>
    <cellStyle name="Normal 13 2 3 2 4 2 2 3" xfId="17075" xr:uid="{00000000-0005-0000-0000-0000EE410000}"/>
    <cellStyle name="Normal 13 2 3 2 4 2 3" xfId="17076" xr:uid="{00000000-0005-0000-0000-0000EF410000}"/>
    <cellStyle name="Normal 13 2 3 2 4 2 3 2" xfId="17077" xr:uid="{00000000-0005-0000-0000-0000F0410000}"/>
    <cellStyle name="Normal 13 2 3 2 4 2 3 2 2" xfId="17078" xr:uid="{00000000-0005-0000-0000-0000F1410000}"/>
    <cellStyle name="Normal 13 2 3 2 4 2 3 3" xfId="17079" xr:uid="{00000000-0005-0000-0000-0000F2410000}"/>
    <cellStyle name="Normal 13 2 3 2 4 2 4" xfId="17080" xr:uid="{00000000-0005-0000-0000-0000F3410000}"/>
    <cellStyle name="Normal 13 2 3 2 4 2 4 2" xfId="17081" xr:uid="{00000000-0005-0000-0000-0000F4410000}"/>
    <cellStyle name="Normal 13 2 3 2 4 2 5" xfId="17082" xr:uid="{00000000-0005-0000-0000-0000F5410000}"/>
    <cellStyle name="Normal 13 2 3 2 4 2 5 2" xfId="17083" xr:uid="{00000000-0005-0000-0000-0000F6410000}"/>
    <cellStyle name="Normal 13 2 3 2 4 2 6" xfId="17084" xr:uid="{00000000-0005-0000-0000-0000F7410000}"/>
    <cellStyle name="Normal 13 2 3 2 4 3" xfId="17085" xr:uid="{00000000-0005-0000-0000-0000F8410000}"/>
    <cellStyle name="Normal 13 2 3 2 4 3 2" xfId="17086" xr:uid="{00000000-0005-0000-0000-0000F9410000}"/>
    <cellStyle name="Normal 13 2 3 2 4 3 2 2" xfId="17087" xr:uid="{00000000-0005-0000-0000-0000FA410000}"/>
    <cellStyle name="Normal 13 2 3 2 4 3 3" xfId="17088" xr:uid="{00000000-0005-0000-0000-0000FB410000}"/>
    <cellStyle name="Normal 13 2 3 2 4 4" xfId="17089" xr:uid="{00000000-0005-0000-0000-0000FC410000}"/>
    <cellStyle name="Normal 13 2 3 2 4 4 2" xfId="17090" xr:uid="{00000000-0005-0000-0000-0000FD410000}"/>
    <cellStyle name="Normal 13 2 3 2 4 4 2 2" xfId="17091" xr:uid="{00000000-0005-0000-0000-0000FE410000}"/>
    <cellStyle name="Normal 13 2 3 2 4 4 3" xfId="17092" xr:uid="{00000000-0005-0000-0000-0000FF410000}"/>
    <cellStyle name="Normal 13 2 3 2 4 5" xfId="17093" xr:uid="{00000000-0005-0000-0000-000000420000}"/>
    <cellStyle name="Normal 13 2 3 2 4 5 2" xfId="17094" xr:uid="{00000000-0005-0000-0000-000001420000}"/>
    <cellStyle name="Normal 13 2 3 2 4 6" xfId="17095" xr:uid="{00000000-0005-0000-0000-000002420000}"/>
    <cellStyle name="Normal 13 2 3 2 4 6 2" xfId="17096" xr:uid="{00000000-0005-0000-0000-000003420000}"/>
    <cellStyle name="Normal 13 2 3 2 4 7" xfId="17097" xr:uid="{00000000-0005-0000-0000-000004420000}"/>
    <cellStyle name="Normal 13 2 3 2 5" xfId="17098" xr:uid="{00000000-0005-0000-0000-000005420000}"/>
    <cellStyle name="Normal 13 2 3 2 5 2" xfId="17099" xr:uid="{00000000-0005-0000-0000-000006420000}"/>
    <cellStyle name="Normal 13 2 3 2 5 2 2" xfId="17100" xr:uid="{00000000-0005-0000-0000-000007420000}"/>
    <cellStyle name="Normal 13 2 3 2 5 2 2 2" xfId="17101" xr:uid="{00000000-0005-0000-0000-000008420000}"/>
    <cellStyle name="Normal 13 2 3 2 5 2 3" xfId="17102" xr:uid="{00000000-0005-0000-0000-000009420000}"/>
    <cellStyle name="Normal 13 2 3 2 5 3" xfId="17103" xr:uid="{00000000-0005-0000-0000-00000A420000}"/>
    <cellStyle name="Normal 13 2 3 2 5 3 2" xfId="17104" xr:uid="{00000000-0005-0000-0000-00000B420000}"/>
    <cellStyle name="Normal 13 2 3 2 5 3 2 2" xfId="17105" xr:uid="{00000000-0005-0000-0000-00000C420000}"/>
    <cellStyle name="Normal 13 2 3 2 5 3 3" xfId="17106" xr:uid="{00000000-0005-0000-0000-00000D420000}"/>
    <cellStyle name="Normal 13 2 3 2 5 4" xfId="17107" xr:uid="{00000000-0005-0000-0000-00000E420000}"/>
    <cellStyle name="Normal 13 2 3 2 5 4 2" xfId="17108" xr:uid="{00000000-0005-0000-0000-00000F420000}"/>
    <cellStyle name="Normal 13 2 3 2 5 5" xfId="17109" xr:uid="{00000000-0005-0000-0000-000010420000}"/>
    <cellStyle name="Normal 13 2 3 2 5 5 2" xfId="17110" xr:uid="{00000000-0005-0000-0000-000011420000}"/>
    <cellStyle name="Normal 13 2 3 2 5 6" xfId="17111" xr:uid="{00000000-0005-0000-0000-000012420000}"/>
    <cellStyle name="Normal 13 2 3 2 6" xfId="17112" xr:uid="{00000000-0005-0000-0000-000013420000}"/>
    <cellStyle name="Normal 13 2 3 2 6 2" xfId="17113" xr:uid="{00000000-0005-0000-0000-000014420000}"/>
    <cellStyle name="Normal 13 2 3 2 6 2 2" xfId="17114" xr:uid="{00000000-0005-0000-0000-000015420000}"/>
    <cellStyle name="Normal 13 2 3 2 6 3" xfId="17115" xr:uid="{00000000-0005-0000-0000-000016420000}"/>
    <cellStyle name="Normal 13 2 3 2 7" xfId="17116" xr:uid="{00000000-0005-0000-0000-000017420000}"/>
    <cellStyle name="Normal 13 2 3 2 7 2" xfId="17117" xr:uid="{00000000-0005-0000-0000-000018420000}"/>
    <cellStyle name="Normal 13 2 3 2 7 2 2" xfId="17118" xr:uid="{00000000-0005-0000-0000-000019420000}"/>
    <cellStyle name="Normal 13 2 3 2 7 3" xfId="17119" xr:uid="{00000000-0005-0000-0000-00001A420000}"/>
    <cellStyle name="Normal 13 2 3 2 8" xfId="17120" xr:uid="{00000000-0005-0000-0000-00001B420000}"/>
    <cellStyle name="Normal 13 2 3 2 8 2" xfId="17121" xr:uid="{00000000-0005-0000-0000-00001C420000}"/>
    <cellStyle name="Normal 13 2 3 2 9" xfId="17122" xr:uid="{00000000-0005-0000-0000-00001D420000}"/>
    <cellStyle name="Normal 13 2 3 2 9 2" xfId="17123" xr:uid="{00000000-0005-0000-0000-00001E420000}"/>
    <cellStyle name="Normal 13 2 3 3" xfId="17124" xr:uid="{00000000-0005-0000-0000-00001F420000}"/>
    <cellStyle name="Normal 13 2 3 3 2" xfId="17125" xr:uid="{00000000-0005-0000-0000-000020420000}"/>
    <cellStyle name="Normal 13 2 3 3 2 2" xfId="17126" xr:uid="{00000000-0005-0000-0000-000021420000}"/>
    <cellStyle name="Normal 13 2 3 3 2 2 2" xfId="17127" xr:uid="{00000000-0005-0000-0000-000022420000}"/>
    <cellStyle name="Normal 13 2 3 3 2 2 2 2" xfId="17128" xr:uid="{00000000-0005-0000-0000-000023420000}"/>
    <cellStyle name="Normal 13 2 3 3 2 2 2 2 2" xfId="17129" xr:uid="{00000000-0005-0000-0000-000024420000}"/>
    <cellStyle name="Normal 13 2 3 3 2 2 2 3" xfId="17130" xr:uid="{00000000-0005-0000-0000-000025420000}"/>
    <cellStyle name="Normal 13 2 3 3 2 2 3" xfId="17131" xr:uid="{00000000-0005-0000-0000-000026420000}"/>
    <cellStyle name="Normal 13 2 3 3 2 2 3 2" xfId="17132" xr:uid="{00000000-0005-0000-0000-000027420000}"/>
    <cellStyle name="Normal 13 2 3 3 2 2 3 2 2" xfId="17133" xr:uid="{00000000-0005-0000-0000-000028420000}"/>
    <cellStyle name="Normal 13 2 3 3 2 2 3 3" xfId="17134" xr:uid="{00000000-0005-0000-0000-000029420000}"/>
    <cellStyle name="Normal 13 2 3 3 2 2 4" xfId="17135" xr:uid="{00000000-0005-0000-0000-00002A420000}"/>
    <cellStyle name="Normal 13 2 3 3 2 2 4 2" xfId="17136" xr:uid="{00000000-0005-0000-0000-00002B420000}"/>
    <cellStyle name="Normal 13 2 3 3 2 2 5" xfId="17137" xr:uid="{00000000-0005-0000-0000-00002C420000}"/>
    <cellStyle name="Normal 13 2 3 3 2 2 5 2" xfId="17138" xr:uid="{00000000-0005-0000-0000-00002D420000}"/>
    <cellStyle name="Normal 13 2 3 3 2 2 6" xfId="17139" xr:uid="{00000000-0005-0000-0000-00002E420000}"/>
    <cellStyle name="Normal 13 2 3 3 2 3" xfId="17140" xr:uid="{00000000-0005-0000-0000-00002F420000}"/>
    <cellStyle name="Normal 13 2 3 3 2 3 2" xfId="17141" xr:uid="{00000000-0005-0000-0000-000030420000}"/>
    <cellStyle name="Normal 13 2 3 3 2 3 2 2" xfId="17142" xr:uid="{00000000-0005-0000-0000-000031420000}"/>
    <cellStyle name="Normal 13 2 3 3 2 3 3" xfId="17143" xr:uid="{00000000-0005-0000-0000-000032420000}"/>
    <cellStyle name="Normal 13 2 3 3 2 4" xfId="17144" xr:uid="{00000000-0005-0000-0000-000033420000}"/>
    <cellStyle name="Normal 13 2 3 3 2 4 2" xfId="17145" xr:uid="{00000000-0005-0000-0000-000034420000}"/>
    <cellStyle name="Normal 13 2 3 3 2 4 2 2" xfId="17146" xr:uid="{00000000-0005-0000-0000-000035420000}"/>
    <cellStyle name="Normal 13 2 3 3 2 4 3" xfId="17147" xr:uid="{00000000-0005-0000-0000-000036420000}"/>
    <cellStyle name="Normal 13 2 3 3 2 5" xfId="17148" xr:uid="{00000000-0005-0000-0000-000037420000}"/>
    <cellStyle name="Normal 13 2 3 3 2 5 2" xfId="17149" xr:uid="{00000000-0005-0000-0000-000038420000}"/>
    <cellStyle name="Normal 13 2 3 3 2 6" xfId="17150" xr:uid="{00000000-0005-0000-0000-000039420000}"/>
    <cellStyle name="Normal 13 2 3 3 2 6 2" xfId="17151" xr:uid="{00000000-0005-0000-0000-00003A420000}"/>
    <cellStyle name="Normal 13 2 3 3 2 7" xfId="17152" xr:uid="{00000000-0005-0000-0000-00003B420000}"/>
    <cellStyle name="Normal 13 2 3 3 3" xfId="17153" xr:uid="{00000000-0005-0000-0000-00003C420000}"/>
    <cellStyle name="Normal 13 2 3 3 3 2" xfId="17154" xr:uid="{00000000-0005-0000-0000-00003D420000}"/>
    <cellStyle name="Normal 13 2 3 3 3 2 2" xfId="17155" xr:uid="{00000000-0005-0000-0000-00003E420000}"/>
    <cellStyle name="Normal 13 2 3 3 3 2 2 2" xfId="17156" xr:uid="{00000000-0005-0000-0000-00003F420000}"/>
    <cellStyle name="Normal 13 2 3 3 3 2 3" xfId="17157" xr:uid="{00000000-0005-0000-0000-000040420000}"/>
    <cellStyle name="Normal 13 2 3 3 3 3" xfId="17158" xr:uid="{00000000-0005-0000-0000-000041420000}"/>
    <cellStyle name="Normal 13 2 3 3 3 3 2" xfId="17159" xr:uid="{00000000-0005-0000-0000-000042420000}"/>
    <cellStyle name="Normal 13 2 3 3 3 3 2 2" xfId="17160" xr:uid="{00000000-0005-0000-0000-000043420000}"/>
    <cellStyle name="Normal 13 2 3 3 3 3 3" xfId="17161" xr:uid="{00000000-0005-0000-0000-000044420000}"/>
    <cellStyle name="Normal 13 2 3 3 3 4" xfId="17162" xr:uid="{00000000-0005-0000-0000-000045420000}"/>
    <cellStyle name="Normal 13 2 3 3 3 4 2" xfId="17163" xr:uid="{00000000-0005-0000-0000-000046420000}"/>
    <cellStyle name="Normal 13 2 3 3 3 5" xfId="17164" xr:uid="{00000000-0005-0000-0000-000047420000}"/>
    <cellStyle name="Normal 13 2 3 3 3 5 2" xfId="17165" xr:uid="{00000000-0005-0000-0000-000048420000}"/>
    <cellStyle name="Normal 13 2 3 3 3 6" xfId="17166" xr:uid="{00000000-0005-0000-0000-000049420000}"/>
    <cellStyle name="Normal 13 2 3 3 4" xfId="17167" xr:uid="{00000000-0005-0000-0000-00004A420000}"/>
    <cellStyle name="Normal 13 2 3 3 4 2" xfId="17168" xr:uid="{00000000-0005-0000-0000-00004B420000}"/>
    <cellStyle name="Normal 13 2 3 3 4 2 2" xfId="17169" xr:uid="{00000000-0005-0000-0000-00004C420000}"/>
    <cellStyle name="Normal 13 2 3 3 4 3" xfId="17170" xr:uid="{00000000-0005-0000-0000-00004D420000}"/>
    <cellStyle name="Normal 13 2 3 3 5" xfId="17171" xr:uid="{00000000-0005-0000-0000-00004E420000}"/>
    <cellStyle name="Normal 13 2 3 3 5 2" xfId="17172" xr:uid="{00000000-0005-0000-0000-00004F420000}"/>
    <cellStyle name="Normal 13 2 3 3 5 2 2" xfId="17173" xr:uid="{00000000-0005-0000-0000-000050420000}"/>
    <cellStyle name="Normal 13 2 3 3 5 3" xfId="17174" xr:uid="{00000000-0005-0000-0000-000051420000}"/>
    <cellStyle name="Normal 13 2 3 3 6" xfId="17175" xr:uid="{00000000-0005-0000-0000-000052420000}"/>
    <cellStyle name="Normal 13 2 3 3 6 2" xfId="17176" xr:uid="{00000000-0005-0000-0000-000053420000}"/>
    <cellStyle name="Normal 13 2 3 3 7" xfId="17177" xr:uid="{00000000-0005-0000-0000-000054420000}"/>
    <cellStyle name="Normal 13 2 3 3 7 2" xfId="17178" xr:uid="{00000000-0005-0000-0000-000055420000}"/>
    <cellStyle name="Normal 13 2 3 3 8" xfId="17179" xr:uid="{00000000-0005-0000-0000-000056420000}"/>
    <cellStyle name="Normal 13 2 3 4" xfId="17180" xr:uid="{00000000-0005-0000-0000-000057420000}"/>
    <cellStyle name="Normal 13 2 3 4 2" xfId="17181" xr:uid="{00000000-0005-0000-0000-000058420000}"/>
    <cellStyle name="Normal 13 2 3 4 2 2" xfId="17182" xr:uid="{00000000-0005-0000-0000-000059420000}"/>
    <cellStyle name="Normal 13 2 3 4 2 2 2" xfId="17183" xr:uid="{00000000-0005-0000-0000-00005A420000}"/>
    <cellStyle name="Normal 13 2 3 4 2 2 2 2" xfId="17184" xr:uid="{00000000-0005-0000-0000-00005B420000}"/>
    <cellStyle name="Normal 13 2 3 4 2 2 3" xfId="17185" xr:uid="{00000000-0005-0000-0000-00005C420000}"/>
    <cellStyle name="Normal 13 2 3 4 2 3" xfId="17186" xr:uid="{00000000-0005-0000-0000-00005D420000}"/>
    <cellStyle name="Normal 13 2 3 4 2 3 2" xfId="17187" xr:uid="{00000000-0005-0000-0000-00005E420000}"/>
    <cellStyle name="Normal 13 2 3 4 2 3 2 2" xfId="17188" xr:uid="{00000000-0005-0000-0000-00005F420000}"/>
    <cellStyle name="Normal 13 2 3 4 2 3 3" xfId="17189" xr:uid="{00000000-0005-0000-0000-000060420000}"/>
    <cellStyle name="Normal 13 2 3 4 2 4" xfId="17190" xr:uid="{00000000-0005-0000-0000-000061420000}"/>
    <cellStyle name="Normal 13 2 3 4 2 4 2" xfId="17191" xr:uid="{00000000-0005-0000-0000-000062420000}"/>
    <cellStyle name="Normal 13 2 3 4 2 5" xfId="17192" xr:uid="{00000000-0005-0000-0000-000063420000}"/>
    <cellStyle name="Normal 13 2 3 4 2 5 2" xfId="17193" xr:uid="{00000000-0005-0000-0000-000064420000}"/>
    <cellStyle name="Normal 13 2 3 4 2 6" xfId="17194" xr:uid="{00000000-0005-0000-0000-000065420000}"/>
    <cellStyle name="Normal 13 2 3 4 3" xfId="17195" xr:uid="{00000000-0005-0000-0000-000066420000}"/>
    <cellStyle name="Normal 13 2 3 4 3 2" xfId="17196" xr:uid="{00000000-0005-0000-0000-000067420000}"/>
    <cellStyle name="Normal 13 2 3 4 3 2 2" xfId="17197" xr:uid="{00000000-0005-0000-0000-000068420000}"/>
    <cellStyle name="Normal 13 2 3 4 3 3" xfId="17198" xr:uid="{00000000-0005-0000-0000-000069420000}"/>
    <cellStyle name="Normal 13 2 3 4 4" xfId="17199" xr:uid="{00000000-0005-0000-0000-00006A420000}"/>
    <cellStyle name="Normal 13 2 3 4 4 2" xfId="17200" xr:uid="{00000000-0005-0000-0000-00006B420000}"/>
    <cellStyle name="Normal 13 2 3 4 4 2 2" xfId="17201" xr:uid="{00000000-0005-0000-0000-00006C420000}"/>
    <cellStyle name="Normal 13 2 3 4 4 3" xfId="17202" xr:uid="{00000000-0005-0000-0000-00006D420000}"/>
    <cellStyle name="Normal 13 2 3 4 5" xfId="17203" xr:uid="{00000000-0005-0000-0000-00006E420000}"/>
    <cellStyle name="Normal 13 2 3 4 5 2" xfId="17204" xr:uid="{00000000-0005-0000-0000-00006F420000}"/>
    <cellStyle name="Normal 13 2 3 4 6" xfId="17205" xr:uid="{00000000-0005-0000-0000-000070420000}"/>
    <cellStyle name="Normal 13 2 3 4 6 2" xfId="17206" xr:uid="{00000000-0005-0000-0000-000071420000}"/>
    <cellStyle name="Normal 13 2 3 4 7" xfId="17207" xr:uid="{00000000-0005-0000-0000-000072420000}"/>
    <cellStyle name="Normal 13 2 3 5" xfId="17208" xr:uid="{00000000-0005-0000-0000-000073420000}"/>
    <cellStyle name="Normal 13 2 3 5 2" xfId="17209" xr:uid="{00000000-0005-0000-0000-000074420000}"/>
    <cellStyle name="Normal 13 2 3 5 2 2" xfId="17210" xr:uid="{00000000-0005-0000-0000-000075420000}"/>
    <cellStyle name="Normal 13 2 3 5 2 2 2" xfId="17211" xr:uid="{00000000-0005-0000-0000-000076420000}"/>
    <cellStyle name="Normal 13 2 3 5 2 2 2 2" xfId="17212" xr:uid="{00000000-0005-0000-0000-000077420000}"/>
    <cellStyle name="Normal 13 2 3 5 2 2 3" xfId="17213" xr:uid="{00000000-0005-0000-0000-000078420000}"/>
    <cellStyle name="Normal 13 2 3 5 2 3" xfId="17214" xr:uid="{00000000-0005-0000-0000-000079420000}"/>
    <cellStyle name="Normal 13 2 3 5 2 3 2" xfId="17215" xr:uid="{00000000-0005-0000-0000-00007A420000}"/>
    <cellStyle name="Normal 13 2 3 5 2 3 2 2" xfId="17216" xr:uid="{00000000-0005-0000-0000-00007B420000}"/>
    <cellStyle name="Normal 13 2 3 5 2 3 3" xfId="17217" xr:uid="{00000000-0005-0000-0000-00007C420000}"/>
    <cellStyle name="Normal 13 2 3 5 2 4" xfId="17218" xr:uid="{00000000-0005-0000-0000-00007D420000}"/>
    <cellStyle name="Normal 13 2 3 5 2 4 2" xfId="17219" xr:uid="{00000000-0005-0000-0000-00007E420000}"/>
    <cellStyle name="Normal 13 2 3 5 2 5" xfId="17220" xr:uid="{00000000-0005-0000-0000-00007F420000}"/>
    <cellStyle name="Normal 13 2 3 5 2 5 2" xfId="17221" xr:uid="{00000000-0005-0000-0000-000080420000}"/>
    <cellStyle name="Normal 13 2 3 5 2 6" xfId="17222" xr:uid="{00000000-0005-0000-0000-000081420000}"/>
    <cellStyle name="Normal 13 2 3 5 3" xfId="17223" xr:uid="{00000000-0005-0000-0000-000082420000}"/>
    <cellStyle name="Normal 13 2 3 5 3 2" xfId="17224" xr:uid="{00000000-0005-0000-0000-000083420000}"/>
    <cellStyle name="Normal 13 2 3 5 3 2 2" xfId="17225" xr:uid="{00000000-0005-0000-0000-000084420000}"/>
    <cellStyle name="Normal 13 2 3 5 3 3" xfId="17226" xr:uid="{00000000-0005-0000-0000-000085420000}"/>
    <cellStyle name="Normal 13 2 3 5 4" xfId="17227" xr:uid="{00000000-0005-0000-0000-000086420000}"/>
    <cellStyle name="Normal 13 2 3 5 4 2" xfId="17228" xr:uid="{00000000-0005-0000-0000-000087420000}"/>
    <cellStyle name="Normal 13 2 3 5 4 2 2" xfId="17229" xr:uid="{00000000-0005-0000-0000-000088420000}"/>
    <cellStyle name="Normal 13 2 3 5 4 3" xfId="17230" xr:uid="{00000000-0005-0000-0000-000089420000}"/>
    <cellStyle name="Normal 13 2 3 5 5" xfId="17231" xr:uid="{00000000-0005-0000-0000-00008A420000}"/>
    <cellStyle name="Normal 13 2 3 5 5 2" xfId="17232" xr:uid="{00000000-0005-0000-0000-00008B420000}"/>
    <cellStyle name="Normal 13 2 3 5 6" xfId="17233" xr:uid="{00000000-0005-0000-0000-00008C420000}"/>
    <cellStyle name="Normal 13 2 3 5 6 2" xfId="17234" xr:uid="{00000000-0005-0000-0000-00008D420000}"/>
    <cellStyle name="Normal 13 2 3 5 7" xfId="17235" xr:uid="{00000000-0005-0000-0000-00008E420000}"/>
    <cellStyle name="Normal 13 2 3 6" xfId="17236" xr:uid="{00000000-0005-0000-0000-00008F420000}"/>
    <cellStyle name="Normal 13 2 3 6 2" xfId="17237" xr:uid="{00000000-0005-0000-0000-000090420000}"/>
    <cellStyle name="Normal 13 2 3 6 2 2" xfId="17238" xr:uid="{00000000-0005-0000-0000-000091420000}"/>
    <cellStyle name="Normal 13 2 3 6 2 2 2" xfId="17239" xr:uid="{00000000-0005-0000-0000-000092420000}"/>
    <cellStyle name="Normal 13 2 3 6 2 3" xfId="17240" xr:uid="{00000000-0005-0000-0000-000093420000}"/>
    <cellStyle name="Normal 13 2 3 6 3" xfId="17241" xr:uid="{00000000-0005-0000-0000-000094420000}"/>
    <cellStyle name="Normal 13 2 3 6 3 2" xfId="17242" xr:uid="{00000000-0005-0000-0000-000095420000}"/>
    <cellStyle name="Normal 13 2 3 6 3 2 2" xfId="17243" xr:uid="{00000000-0005-0000-0000-000096420000}"/>
    <cellStyle name="Normal 13 2 3 6 3 3" xfId="17244" xr:uid="{00000000-0005-0000-0000-000097420000}"/>
    <cellStyle name="Normal 13 2 3 6 4" xfId="17245" xr:uid="{00000000-0005-0000-0000-000098420000}"/>
    <cellStyle name="Normal 13 2 3 6 4 2" xfId="17246" xr:uid="{00000000-0005-0000-0000-000099420000}"/>
    <cellStyle name="Normal 13 2 3 6 5" xfId="17247" xr:uid="{00000000-0005-0000-0000-00009A420000}"/>
    <cellStyle name="Normal 13 2 3 6 5 2" xfId="17248" xr:uid="{00000000-0005-0000-0000-00009B420000}"/>
    <cellStyle name="Normal 13 2 3 6 6" xfId="17249" xr:uid="{00000000-0005-0000-0000-00009C420000}"/>
    <cellStyle name="Normal 13 2 3 7" xfId="17250" xr:uid="{00000000-0005-0000-0000-00009D420000}"/>
    <cellStyle name="Normal 13 2 3 7 2" xfId="17251" xr:uid="{00000000-0005-0000-0000-00009E420000}"/>
    <cellStyle name="Normal 13 2 3 7 2 2" xfId="17252" xr:uid="{00000000-0005-0000-0000-00009F420000}"/>
    <cellStyle name="Normal 13 2 3 7 3" xfId="17253" xr:uid="{00000000-0005-0000-0000-0000A0420000}"/>
    <cellStyle name="Normal 13 2 3 8" xfId="17254" xr:uid="{00000000-0005-0000-0000-0000A1420000}"/>
    <cellStyle name="Normal 13 2 3 8 2" xfId="17255" xr:uid="{00000000-0005-0000-0000-0000A2420000}"/>
    <cellStyle name="Normal 13 2 3 8 2 2" xfId="17256" xr:uid="{00000000-0005-0000-0000-0000A3420000}"/>
    <cellStyle name="Normal 13 2 3 8 3" xfId="17257" xr:uid="{00000000-0005-0000-0000-0000A4420000}"/>
    <cellStyle name="Normal 13 2 3 9" xfId="17258" xr:uid="{00000000-0005-0000-0000-0000A5420000}"/>
    <cellStyle name="Normal 13 2 3 9 2" xfId="17259" xr:uid="{00000000-0005-0000-0000-0000A6420000}"/>
    <cellStyle name="Normal 13 2 4" xfId="17260" xr:uid="{00000000-0005-0000-0000-0000A7420000}"/>
    <cellStyle name="Normal 13 2 4 10" xfId="17261" xr:uid="{00000000-0005-0000-0000-0000A8420000}"/>
    <cellStyle name="Normal 13 2 4 2" xfId="17262" xr:uid="{00000000-0005-0000-0000-0000A9420000}"/>
    <cellStyle name="Normal 13 2 4 2 2" xfId="17263" xr:uid="{00000000-0005-0000-0000-0000AA420000}"/>
    <cellStyle name="Normal 13 2 4 2 2 2" xfId="17264" xr:uid="{00000000-0005-0000-0000-0000AB420000}"/>
    <cellStyle name="Normal 13 2 4 2 2 2 2" xfId="17265" xr:uid="{00000000-0005-0000-0000-0000AC420000}"/>
    <cellStyle name="Normal 13 2 4 2 2 2 2 2" xfId="17266" xr:uid="{00000000-0005-0000-0000-0000AD420000}"/>
    <cellStyle name="Normal 13 2 4 2 2 2 2 2 2" xfId="17267" xr:uid="{00000000-0005-0000-0000-0000AE420000}"/>
    <cellStyle name="Normal 13 2 4 2 2 2 2 3" xfId="17268" xr:uid="{00000000-0005-0000-0000-0000AF420000}"/>
    <cellStyle name="Normal 13 2 4 2 2 2 3" xfId="17269" xr:uid="{00000000-0005-0000-0000-0000B0420000}"/>
    <cellStyle name="Normal 13 2 4 2 2 2 3 2" xfId="17270" xr:uid="{00000000-0005-0000-0000-0000B1420000}"/>
    <cellStyle name="Normal 13 2 4 2 2 2 3 2 2" xfId="17271" xr:uid="{00000000-0005-0000-0000-0000B2420000}"/>
    <cellStyle name="Normal 13 2 4 2 2 2 3 3" xfId="17272" xr:uid="{00000000-0005-0000-0000-0000B3420000}"/>
    <cellStyle name="Normal 13 2 4 2 2 2 4" xfId="17273" xr:uid="{00000000-0005-0000-0000-0000B4420000}"/>
    <cellStyle name="Normal 13 2 4 2 2 2 4 2" xfId="17274" xr:uid="{00000000-0005-0000-0000-0000B5420000}"/>
    <cellStyle name="Normal 13 2 4 2 2 2 5" xfId="17275" xr:uid="{00000000-0005-0000-0000-0000B6420000}"/>
    <cellStyle name="Normal 13 2 4 2 2 2 5 2" xfId="17276" xr:uid="{00000000-0005-0000-0000-0000B7420000}"/>
    <cellStyle name="Normal 13 2 4 2 2 2 6" xfId="17277" xr:uid="{00000000-0005-0000-0000-0000B8420000}"/>
    <cellStyle name="Normal 13 2 4 2 2 3" xfId="17278" xr:uid="{00000000-0005-0000-0000-0000B9420000}"/>
    <cellStyle name="Normal 13 2 4 2 2 3 2" xfId="17279" xr:uid="{00000000-0005-0000-0000-0000BA420000}"/>
    <cellStyle name="Normal 13 2 4 2 2 3 2 2" xfId="17280" xr:uid="{00000000-0005-0000-0000-0000BB420000}"/>
    <cellStyle name="Normal 13 2 4 2 2 3 3" xfId="17281" xr:uid="{00000000-0005-0000-0000-0000BC420000}"/>
    <cellStyle name="Normal 13 2 4 2 2 4" xfId="17282" xr:uid="{00000000-0005-0000-0000-0000BD420000}"/>
    <cellStyle name="Normal 13 2 4 2 2 4 2" xfId="17283" xr:uid="{00000000-0005-0000-0000-0000BE420000}"/>
    <cellStyle name="Normal 13 2 4 2 2 4 2 2" xfId="17284" xr:uid="{00000000-0005-0000-0000-0000BF420000}"/>
    <cellStyle name="Normal 13 2 4 2 2 4 3" xfId="17285" xr:uid="{00000000-0005-0000-0000-0000C0420000}"/>
    <cellStyle name="Normal 13 2 4 2 2 5" xfId="17286" xr:uid="{00000000-0005-0000-0000-0000C1420000}"/>
    <cellStyle name="Normal 13 2 4 2 2 5 2" xfId="17287" xr:uid="{00000000-0005-0000-0000-0000C2420000}"/>
    <cellStyle name="Normal 13 2 4 2 2 6" xfId="17288" xr:uid="{00000000-0005-0000-0000-0000C3420000}"/>
    <cellStyle name="Normal 13 2 4 2 2 6 2" xfId="17289" xr:uid="{00000000-0005-0000-0000-0000C4420000}"/>
    <cellStyle name="Normal 13 2 4 2 2 7" xfId="17290" xr:uid="{00000000-0005-0000-0000-0000C5420000}"/>
    <cellStyle name="Normal 13 2 4 2 3" xfId="17291" xr:uid="{00000000-0005-0000-0000-0000C6420000}"/>
    <cellStyle name="Normal 13 2 4 2 3 2" xfId="17292" xr:uid="{00000000-0005-0000-0000-0000C7420000}"/>
    <cellStyle name="Normal 13 2 4 2 3 2 2" xfId="17293" xr:uid="{00000000-0005-0000-0000-0000C8420000}"/>
    <cellStyle name="Normal 13 2 4 2 3 2 2 2" xfId="17294" xr:uid="{00000000-0005-0000-0000-0000C9420000}"/>
    <cellStyle name="Normal 13 2 4 2 3 2 3" xfId="17295" xr:uid="{00000000-0005-0000-0000-0000CA420000}"/>
    <cellStyle name="Normal 13 2 4 2 3 3" xfId="17296" xr:uid="{00000000-0005-0000-0000-0000CB420000}"/>
    <cellStyle name="Normal 13 2 4 2 3 3 2" xfId="17297" xr:uid="{00000000-0005-0000-0000-0000CC420000}"/>
    <cellStyle name="Normal 13 2 4 2 3 3 2 2" xfId="17298" xr:uid="{00000000-0005-0000-0000-0000CD420000}"/>
    <cellStyle name="Normal 13 2 4 2 3 3 3" xfId="17299" xr:uid="{00000000-0005-0000-0000-0000CE420000}"/>
    <cellStyle name="Normal 13 2 4 2 3 4" xfId="17300" xr:uid="{00000000-0005-0000-0000-0000CF420000}"/>
    <cellStyle name="Normal 13 2 4 2 3 4 2" xfId="17301" xr:uid="{00000000-0005-0000-0000-0000D0420000}"/>
    <cellStyle name="Normal 13 2 4 2 3 5" xfId="17302" xr:uid="{00000000-0005-0000-0000-0000D1420000}"/>
    <cellStyle name="Normal 13 2 4 2 3 5 2" xfId="17303" xr:uid="{00000000-0005-0000-0000-0000D2420000}"/>
    <cellStyle name="Normal 13 2 4 2 3 6" xfId="17304" xr:uid="{00000000-0005-0000-0000-0000D3420000}"/>
    <cellStyle name="Normal 13 2 4 2 4" xfId="17305" xr:uid="{00000000-0005-0000-0000-0000D4420000}"/>
    <cellStyle name="Normal 13 2 4 2 4 2" xfId="17306" xr:uid="{00000000-0005-0000-0000-0000D5420000}"/>
    <cellStyle name="Normal 13 2 4 2 4 2 2" xfId="17307" xr:uid="{00000000-0005-0000-0000-0000D6420000}"/>
    <cellStyle name="Normal 13 2 4 2 4 3" xfId="17308" xr:uid="{00000000-0005-0000-0000-0000D7420000}"/>
    <cellStyle name="Normal 13 2 4 2 5" xfId="17309" xr:uid="{00000000-0005-0000-0000-0000D8420000}"/>
    <cellStyle name="Normal 13 2 4 2 5 2" xfId="17310" xr:uid="{00000000-0005-0000-0000-0000D9420000}"/>
    <cellStyle name="Normal 13 2 4 2 5 2 2" xfId="17311" xr:uid="{00000000-0005-0000-0000-0000DA420000}"/>
    <cellStyle name="Normal 13 2 4 2 5 3" xfId="17312" xr:uid="{00000000-0005-0000-0000-0000DB420000}"/>
    <cellStyle name="Normal 13 2 4 2 6" xfId="17313" xr:uid="{00000000-0005-0000-0000-0000DC420000}"/>
    <cellStyle name="Normal 13 2 4 2 6 2" xfId="17314" xr:uid="{00000000-0005-0000-0000-0000DD420000}"/>
    <cellStyle name="Normal 13 2 4 2 7" xfId="17315" xr:uid="{00000000-0005-0000-0000-0000DE420000}"/>
    <cellStyle name="Normal 13 2 4 2 7 2" xfId="17316" xr:uid="{00000000-0005-0000-0000-0000DF420000}"/>
    <cellStyle name="Normal 13 2 4 2 8" xfId="17317" xr:uid="{00000000-0005-0000-0000-0000E0420000}"/>
    <cellStyle name="Normal 13 2 4 3" xfId="17318" xr:uid="{00000000-0005-0000-0000-0000E1420000}"/>
    <cellStyle name="Normal 13 2 4 3 2" xfId="17319" xr:uid="{00000000-0005-0000-0000-0000E2420000}"/>
    <cellStyle name="Normal 13 2 4 3 2 2" xfId="17320" xr:uid="{00000000-0005-0000-0000-0000E3420000}"/>
    <cellStyle name="Normal 13 2 4 3 2 2 2" xfId="17321" xr:uid="{00000000-0005-0000-0000-0000E4420000}"/>
    <cellStyle name="Normal 13 2 4 3 2 2 2 2" xfId="17322" xr:uid="{00000000-0005-0000-0000-0000E5420000}"/>
    <cellStyle name="Normal 13 2 4 3 2 2 3" xfId="17323" xr:uid="{00000000-0005-0000-0000-0000E6420000}"/>
    <cellStyle name="Normal 13 2 4 3 2 3" xfId="17324" xr:uid="{00000000-0005-0000-0000-0000E7420000}"/>
    <cellStyle name="Normal 13 2 4 3 2 3 2" xfId="17325" xr:uid="{00000000-0005-0000-0000-0000E8420000}"/>
    <cellStyle name="Normal 13 2 4 3 2 3 2 2" xfId="17326" xr:uid="{00000000-0005-0000-0000-0000E9420000}"/>
    <cellStyle name="Normal 13 2 4 3 2 3 3" xfId="17327" xr:uid="{00000000-0005-0000-0000-0000EA420000}"/>
    <cellStyle name="Normal 13 2 4 3 2 4" xfId="17328" xr:uid="{00000000-0005-0000-0000-0000EB420000}"/>
    <cellStyle name="Normal 13 2 4 3 2 4 2" xfId="17329" xr:uid="{00000000-0005-0000-0000-0000EC420000}"/>
    <cellStyle name="Normal 13 2 4 3 2 5" xfId="17330" xr:uid="{00000000-0005-0000-0000-0000ED420000}"/>
    <cellStyle name="Normal 13 2 4 3 2 5 2" xfId="17331" xr:uid="{00000000-0005-0000-0000-0000EE420000}"/>
    <cellStyle name="Normal 13 2 4 3 2 6" xfId="17332" xr:uid="{00000000-0005-0000-0000-0000EF420000}"/>
    <cellStyle name="Normal 13 2 4 3 3" xfId="17333" xr:uid="{00000000-0005-0000-0000-0000F0420000}"/>
    <cellStyle name="Normal 13 2 4 3 3 2" xfId="17334" xr:uid="{00000000-0005-0000-0000-0000F1420000}"/>
    <cellStyle name="Normal 13 2 4 3 3 2 2" xfId="17335" xr:uid="{00000000-0005-0000-0000-0000F2420000}"/>
    <cellStyle name="Normal 13 2 4 3 3 3" xfId="17336" xr:uid="{00000000-0005-0000-0000-0000F3420000}"/>
    <cellStyle name="Normal 13 2 4 3 4" xfId="17337" xr:uid="{00000000-0005-0000-0000-0000F4420000}"/>
    <cellStyle name="Normal 13 2 4 3 4 2" xfId="17338" xr:uid="{00000000-0005-0000-0000-0000F5420000}"/>
    <cellStyle name="Normal 13 2 4 3 4 2 2" xfId="17339" xr:uid="{00000000-0005-0000-0000-0000F6420000}"/>
    <cellStyle name="Normal 13 2 4 3 4 3" xfId="17340" xr:uid="{00000000-0005-0000-0000-0000F7420000}"/>
    <cellStyle name="Normal 13 2 4 3 5" xfId="17341" xr:uid="{00000000-0005-0000-0000-0000F8420000}"/>
    <cellStyle name="Normal 13 2 4 3 5 2" xfId="17342" xr:uid="{00000000-0005-0000-0000-0000F9420000}"/>
    <cellStyle name="Normal 13 2 4 3 6" xfId="17343" xr:uid="{00000000-0005-0000-0000-0000FA420000}"/>
    <cellStyle name="Normal 13 2 4 3 6 2" xfId="17344" xr:uid="{00000000-0005-0000-0000-0000FB420000}"/>
    <cellStyle name="Normal 13 2 4 3 7" xfId="17345" xr:uid="{00000000-0005-0000-0000-0000FC420000}"/>
    <cellStyle name="Normal 13 2 4 4" xfId="17346" xr:uid="{00000000-0005-0000-0000-0000FD420000}"/>
    <cellStyle name="Normal 13 2 4 4 2" xfId="17347" xr:uid="{00000000-0005-0000-0000-0000FE420000}"/>
    <cellStyle name="Normal 13 2 4 4 2 2" xfId="17348" xr:uid="{00000000-0005-0000-0000-0000FF420000}"/>
    <cellStyle name="Normal 13 2 4 4 2 2 2" xfId="17349" xr:uid="{00000000-0005-0000-0000-000000430000}"/>
    <cellStyle name="Normal 13 2 4 4 2 2 2 2" xfId="17350" xr:uid="{00000000-0005-0000-0000-000001430000}"/>
    <cellStyle name="Normal 13 2 4 4 2 2 3" xfId="17351" xr:uid="{00000000-0005-0000-0000-000002430000}"/>
    <cellStyle name="Normal 13 2 4 4 2 3" xfId="17352" xr:uid="{00000000-0005-0000-0000-000003430000}"/>
    <cellStyle name="Normal 13 2 4 4 2 3 2" xfId="17353" xr:uid="{00000000-0005-0000-0000-000004430000}"/>
    <cellStyle name="Normal 13 2 4 4 2 3 2 2" xfId="17354" xr:uid="{00000000-0005-0000-0000-000005430000}"/>
    <cellStyle name="Normal 13 2 4 4 2 3 3" xfId="17355" xr:uid="{00000000-0005-0000-0000-000006430000}"/>
    <cellStyle name="Normal 13 2 4 4 2 4" xfId="17356" xr:uid="{00000000-0005-0000-0000-000007430000}"/>
    <cellStyle name="Normal 13 2 4 4 2 4 2" xfId="17357" xr:uid="{00000000-0005-0000-0000-000008430000}"/>
    <cellStyle name="Normal 13 2 4 4 2 5" xfId="17358" xr:uid="{00000000-0005-0000-0000-000009430000}"/>
    <cellStyle name="Normal 13 2 4 4 2 5 2" xfId="17359" xr:uid="{00000000-0005-0000-0000-00000A430000}"/>
    <cellStyle name="Normal 13 2 4 4 2 6" xfId="17360" xr:uid="{00000000-0005-0000-0000-00000B430000}"/>
    <cellStyle name="Normal 13 2 4 4 3" xfId="17361" xr:uid="{00000000-0005-0000-0000-00000C430000}"/>
    <cellStyle name="Normal 13 2 4 4 3 2" xfId="17362" xr:uid="{00000000-0005-0000-0000-00000D430000}"/>
    <cellStyle name="Normal 13 2 4 4 3 2 2" xfId="17363" xr:uid="{00000000-0005-0000-0000-00000E430000}"/>
    <cellStyle name="Normal 13 2 4 4 3 3" xfId="17364" xr:uid="{00000000-0005-0000-0000-00000F430000}"/>
    <cellStyle name="Normal 13 2 4 4 4" xfId="17365" xr:uid="{00000000-0005-0000-0000-000010430000}"/>
    <cellStyle name="Normal 13 2 4 4 4 2" xfId="17366" xr:uid="{00000000-0005-0000-0000-000011430000}"/>
    <cellStyle name="Normal 13 2 4 4 4 2 2" xfId="17367" xr:uid="{00000000-0005-0000-0000-000012430000}"/>
    <cellStyle name="Normal 13 2 4 4 4 3" xfId="17368" xr:uid="{00000000-0005-0000-0000-000013430000}"/>
    <cellStyle name="Normal 13 2 4 4 5" xfId="17369" xr:uid="{00000000-0005-0000-0000-000014430000}"/>
    <cellStyle name="Normal 13 2 4 4 5 2" xfId="17370" xr:uid="{00000000-0005-0000-0000-000015430000}"/>
    <cellStyle name="Normal 13 2 4 4 6" xfId="17371" xr:uid="{00000000-0005-0000-0000-000016430000}"/>
    <cellStyle name="Normal 13 2 4 4 6 2" xfId="17372" xr:uid="{00000000-0005-0000-0000-000017430000}"/>
    <cellStyle name="Normal 13 2 4 4 7" xfId="17373" xr:uid="{00000000-0005-0000-0000-000018430000}"/>
    <cellStyle name="Normal 13 2 4 5" xfId="17374" xr:uid="{00000000-0005-0000-0000-000019430000}"/>
    <cellStyle name="Normal 13 2 4 5 2" xfId="17375" xr:uid="{00000000-0005-0000-0000-00001A430000}"/>
    <cellStyle name="Normal 13 2 4 5 2 2" xfId="17376" xr:uid="{00000000-0005-0000-0000-00001B430000}"/>
    <cellStyle name="Normal 13 2 4 5 2 2 2" xfId="17377" xr:uid="{00000000-0005-0000-0000-00001C430000}"/>
    <cellStyle name="Normal 13 2 4 5 2 3" xfId="17378" xr:uid="{00000000-0005-0000-0000-00001D430000}"/>
    <cellStyle name="Normal 13 2 4 5 3" xfId="17379" xr:uid="{00000000-0005-0000-0000-00001E430000}"/>
    <cellStyle name="Normal 13 2 4 5 3 2" xfId="17380" xr:uid="{00000000-0005-0000-0000-00001F430000}"/>
    <cellStyle name="Normal 13 2 4 5 3 2 2" xfId="17381" xr:uid="{00000000-0005-0000-0000-000020430000}"/>
    <cellStyle name="Normal 13 2 4 5 3 3" xfId="17382" xr:uid="{00000000-0005-0000-0000-000021430000}"/>
    <cellStyle name="Normal 13 2 4 5 4" xfId="17383" xr:uid="{00000000-0005-0000-0000-000022430000}"/>
    <cellStyle name="Normal 13 2 4 5 4 2" xfId="17384" xr:uid="{00000000-0005-0000-0000-000023430000}"/>
    <cellStyle name="Normal 13 2 4 5 5" xfId="17385" xr:uid="{00000000-0005-0000-0000-000024430000}"/>
    <cellStyle name="Normal 13 2 4 5 5 2" xfId="17386" xr:uid="{00000000-0005-0000-0000-000025430000}"/>
    <cellStyle name="Normal 13 2 4 5 6" xfId="17387" xr:uid="{00000000-0005-0000-0000-000026430000}"/>
    <cellStyle name="Normal 13 2 4 6" xfId="17388" xr:uid="{00000000-0005-0000-0000-000027430000}"/>
    <cellStyle name="Normal 13 2 4 6 2" xfId="17389" xr:uid="{00000000-0005-0000-0000-000028430000}"/>
    <cellStyle name="Normal 13 2 4 6 2 2" xfId="17390" xr:uid="{00000000-0005-0000-0000-000029430000}"/>
    <cellStyle name="Normal 13 2 4 6 3" xfId="17391" xr:uid="{00000000-0005-0000-0000-00002A430000}"/>
    <cellStyle name="Normal 13 2 4 7" xfId="17392" xr:uid="{00000000-0005-0000-0000-00002B430000}"/>
    <cellStyle name="Normal 13 2 4 7 2" xfId="17393" xr:uid="{00000000-0005-0000-0000-00002C430000}"/>
    <cellStyle name="Normal 13 2 4 7 2 2" xfId="17394" xr:uid="{00000000-0005-0000-0000-00002D430000}"/>
    <cellStyle name="Normal 13 2 4 7 3" xfId="17395" xr:uid="{00000000-0005-0000-0000-00002E430000}"/>
    <cellStyle name="Normal 13 2 4 8" xfId="17396" xr:uid="{00000000-0005-0000-0000-00002F430000}"/>
    <cellStyle name="Normal 13 2 4 8 2" xfId="17397" xr:uid="{00000000-0005-0000-0000-000030430000}"/>
    <cellStyle name="Normal 13 2 4 9" xfId="17398" xr:uid="{00000000-0005-0000-0000-000031430000}"/>
    <cellStyle name="Normal 13 2 4 9 2" xfId="17399" xr:uid="{00000000-0005-0000-0000-000032430000}"/>
    <cellStyle name="Normal 13 2 5" xfId="17400" xr:uid="{00000000-0005-0000-0000-000033430000}"/>
    <cellStyle name="Normal 13 2 5 10" xfId="17401" xr:uid="{00000000-0005-0000-0000-000034430000}"/>
    <cellStyle name="Normal 13 2 5 2" xfId="17402" xr:uid="{00000000-0005-0000-0000-000035430000}"/>
    <cellStyle name="Normal 13 2 5 2 2" xfId="17403" xr:uid="{00000000-0005-0000-0000-000036430000}"/>
    <cellStyle name="Normal 13 2 5 2 2 2" xfId="17404" xr:uid="{00000000-0005-0000-0000-000037430000}"/>
    <cellStyle name="Normal 13 2 5 2 2 2 2" xfId="17405" xr:uid="{00000000-0005-0000-0000-000038430000}"/>
    <cellStyle name="Normal 13 2 5 2 2 2 2 2" xfId="17406" xr:uid="{00000000-0005-0000-0000-000039430000}"/>
    <cellStyle name="Normal 13 2 5 2 2 2 2 2 2" xfId="17407" xr:uid="{00000000-0005-0000-0000-00003A430000}"/>
    <cellStyle name="Normal 13 2 5 2 2 2 2 3" xfId="17408" xr:uid="{00000000-0005-0000-0000-00003B430000}"/>
    <cellStyle name="Normal 13 2 5 2 2 2 3" xfId="17409" xr:uid="{00000000-0005-0000-0000-00003C430000}"/>
    <cellStyle name="Normal 13 2 5 2 2 2 3 2" xfId="17410" xr:uid="{00000000-0005-0000-0000-00003D430000}"/>
    <cellStyle name="Normal 13 2 5 2 2 2 3 2 2" xfId="17411" xr:uid="{00000000-0005-0000-0000-00003E430000}"/>
    <cellStyle name="Normal 13 2 5 2 2 2 3 3" xfId="17412" xr:uid="{00000000-0005-0000-0000-00003F430000}"/>
    <cellStyle name="Normal 13 2 5 2 2 2 4" xfId="17413" xr:uid="{00000000-0005-0000-0000-000040430000}"/>
    <cellStyle name="Normal 13 2 5 2 2 2 4 2" xfId="17414" xr:uid="{00000000-0005-0000-0000-000041430000}"/>
    <cellStyle name="Normal 13 2 5 2 2 2 5" xfId="17415" xr:uid="{00000000-0005-0000-0000-000042430000}"/>
    <cellStyle name="Normal 13 2 5 2 2 2 5 2" xfId="17416" xr:uid="{00000000-0005-0000-0000-000043430000}"/>
    <cellStyle name="Normal 13 2 5 2 2 2 6" xfId="17417" xr:uid="{00000000-0005-0000-0000-000044430000}"/>
    <cellStyle name="Normal 13 2 5 2 2 3" xfId="17418" xr:uid="{00000000-0005-0000-0000-000045430000}"/>
    <cellStyle name="Normal 13 2 5 2 2 3 2" xfId="17419" xr:uid="{00000000-0005-0000-0000-000046430000}"/>
    <cellStyle name="Normal 13 2 5 2 2 3 2 2" xfId="17420" xr:uid="{00000000-0005-0000-0000-000047430000}"/>
    <cellStyle name="Normal 13 2 5 2 2 3 3" xfId="17421" xr:uid="{00000000-0005-0000-0000-000048430000}"/>
    <cellStyle name="Normal 13 2 5 2 2 4" xfId="17422" xr:uid="{00000000-0005-0000-0000-000049430000}"/>
    <cellStyle name="Normal 13 2 5 2 2 4 2" xfId="17423" xr:uid="{00000000-0005-0000-0000-00004A430000}"/>
    <cellStyle name="Normal 13 2 5 2 2 4 2 2" xfId="17424" xr:uid="{00000000-0005-0000-0000-00004B430000}"/>
    <cellStyle name="Normal 13 2 5 2 2 4 3" xfId="17425" xr:uid="{00000000-0005-0000-0000-00004C430000}"/>
    <cellStyle name="Normal 13 2 5 2 2 5" xfId="17426" xr:uid="{00000000-0005-0000-0000-00004D430000}"/>
    <cellStyle name="Normal 13 2 5 2 2 5 2" xfId="17427" xr:uid="{00000000-0005-0000-0000-00004E430000}"/>
    <cellStyle name="Normal 13 2 5 2 2 6" xfId="17428" xr:uid="{00000000-0005-0000-0000-00004F430000}"/>
    <cellStyle name="Normal 13 2 5 2 2 6 2" xfId="17429" xr:uid="{00000000-0005-0000-0000-000050430000}"/>
    <cellStyle name="Normal 13 2 5 2 2 7" xfId="17430" xr:uid="{00000000-0005-0000-0000-000051430000}"/>
    <cellStyle name="Normal 13 2 5 2 3" xfId="17431" xr:uid="{00000000-0005-0000-0000-000052430000}"/>
    <cellStyle name="Normal 13 2 5 2 3 2" xfId="17432" xr:uid="{00000000-0005-0000-0000-000053430000}"/>
    <cellStyle name="Normal 13 2 5 2 3 2 2" xfId="17433" xr:uid="{00000000-0005-0000-0000-000054430000}"/>
    <cellStyle name="Normal 13 2 5 2 3 2 2 2" xfId="17434" xr:uid="{00000000-0005-0000-0000-000055430000}"/>
    <cellStyle name="Normal 13 2 5 2 3 2 3" xfId="17435" xr:uid="{00000000-0005-0000-0000-000056430000}"/>
    <cellStyle name="Normal 13 2 5 2 3 3" xfId="17436" xr:uid="{00000000-0005-0000-0000-000057430000}"/>
    <cellStyle name="Normal 13 2 5 2 3 3 2" xfId="17437" xr:uid="{00000000-0005-0000-0000-000058430000}"/>
    <cellStyle name="Normal 13 2 5 2 3 3 2 2" xfId="17438" xr:uid="{00000000-0005-0000-0000-000059430000}"/>
    <cellStyle name="Normal 13 2 5 2 3 3 3" xfId="17439" xr:uid="{00000000-0005-0000-0000-00005A430000}"/>
    <cellStyle name="Normal 13 2 5 2 3 4" xfId="17440" xr:uid="{00000000-0005-0000-0000-00005B430000}"/>
    <cellStyle name="Normal 13 2 5 2 3 4 2" xfId="17441" xr:uid="{00000000-0005-0000-0000-00005C430000}"/>
    <cellStyle name="Normal 13 2 5 2 3 5" xfId="17442" xr:uid="{00000000-0005-0000-0000-00005D430000}"/>
    <cellStyle name="Normal 13 2 5 2 3 5 2" xfId="17443" xr:uid="{00000000-0005-0000-0000-00005E430000}"/>
    <cellStyle name="Normal 13 2 5 2 3 6" xfId="17444" xr:uid="{00000000-0005-0000-0000-00005F430000}"/>
    <cellStyle name="Normal 13 2 5 2 4" xfId="17445" xr:uid="{00000000-0005-0000-0000-000060430000}"/>
    <cellStyle name="Normal 13 2 5 2 4 2" xfId="17446" xr:uid="{00000000-0005-0000-0000-000061430000}"/>
    <cellStyle name="Normal 13 2 5 2 4 2 2" xfId="17447" xr:uid="{00000000-0005-0000-0000-000062430000}"/>
    <cellStyle name="Normal 13 2 5 2 4 3" xfId="17448" xr:uid="{00000000-0005-0000-0000-000063430000}"/>
    <cellStyle name="Normal 13 2 5 2 5" xfId="17449" xr:uid="{00000000-0005-0000-0000-000064430000}"/>
    <cellStyle name="Normal 13 2 5 2 5 2" xfId="17450" xr:uid="{00000000-0005-0000-0000-000065430000}"/>
    <cellStyle name="Normal 13 2 5 2 5 2 2" xfId="17451" xr:uid="{00000000-0005-0000-0000-000066430000}"/>
    <cellStyle name="Normal 13 2 5 2 5 3" xfId="17452" xr:uid="{00000000-0005-0000-0000-000067430000}"/>
    <cellStyle name="Normal 13 2 5 2 6" xfId="17453" xr:uid="{00000000-0005-0000-0000-000068430000}"/>
    <cellStyle name="Normal 13 2 5 2 6 2" xfId="17454" xr:uid="{00000000-0005-0000-0000-000069430000}"/>
    <cellStyle name="Normal 13 2 5 2 7" xfId="17455" xr:uid="{00000000-0005-0000-0000-00006A430000}"/>
    <cellStyle name="Normal 13 2 5 2 7 2" xfId="17456" xr:uid="{00000000-0005-0000-0000-00006B430000}"/>
    <cellStyle name="Normal 13 2 5 2 8" xfId="17457" xr:uid="{00000000-0005-0000-0000-00006C430000}"/>
    <cellStyle name="Normal 13 2 5 3" xfId="17458" xr:uid="{00000000-0005-0000-0000-00006D430000}"/>
    <cellStyle name="Normal 13 2 5 3 2" xfId="17459" xr:uid="{00000000-0005-0000-0000-00006E430000}"/>
    <cellStyle name="Normal 13 2 5 3 2 2" xfId="17460" xr:uid="{00000000-0005-0000-0000-00006F430000}"/>
    <cellStyle name="Normal 13 2 5 3 2 2 2" xfId="17461" xr:uid="{00000000-0005-0000-0000-000070430000}"/>
    <cellStyle name="Normal 13 2 5 3 2 2 2 2" xfId="17462" xr:uid="{00000000-0005-0000-0000-000071430000}"/>
    <cellStyle name="Normal 13 2 5 3 2 2 3" xfId="17463" xr:uid="{00000000-0005-0000-0000-000072430000}"/>
    <cellStyle name="Normal 13 2 5 3 2 3" xfId="17464" xr:uid="{00000000-0005-0000-0000-000073430000}"/>
    <cellStyle name="Normal 13 2 5 3 2 3 2" xfId="17465" xr:uid="{00000000-0005-0000-0000-000074430000}"/>
    <cellStyle name="Normal 13 2 5 3 2 3 2 2" xfId="17466" xr:uid="{00000000-0005-0000-0000-000075430000}"/>
    <cellStyle name="Normal 13 2 5 3 2 3 3" xfId="17467" xr:uid="{00000000-0005-0000-0000-000076430000}"/>
    <cellStyle name="Normal 13 2 5 3 2 4" xfId="17468" xr:uid="{00000000-0005-0000-0000-000077430000}"/>
    <cellStyle name="Normal 13 2 5 3 2 4 2" xfId="17469" xr:uid="{00000000-0005-0000-0000-000078430000}"/>
    <cellStyle name="Normal 13 2 5 3 2 5" xfId="17470" xr:uid="{00000000-0005-0000-0000-000079430000}"/>
    <cellStyle name="Normal 13 2 5 3 2 5 2" xfId="17471" xr:uid="{00000000-0005-0000-0000-00007A430000}"/>
    <cellStyle name="Normal 13 2 5 3 2 6" xfId="17472" xr:uid="{00000000-0005-0000-0000-00007B430000}"/>
    <cellStyle name="Normal 13 2 5 3 3" xfId="17473" xr:uid="{00000000-0005-0000-0000-00007C430000}"/>
    <cellStyle name="Normal 13 2 5 3 3 2" xfId="17474" xr:uid="{00000000-0005-0000-0000-00007D430000}"/>
    <cellStyle name="Normal 13 2 5 3 3 2 2" xfId="17475" xr:uid="{00000000-0005-0000-0000-00007E430000}"/>
    <cellStyle name="Normal 13 2 5 3 3 3" xfId="17476" xr:uid="{00000000-0005-0000-0000-00007F430000}"/>
    <cellStyle name="Normal 13 2 5 3 4" xfId="17477" xr:uid="{00000000-0005-0000-0000-000080430000}"/>
    <cellStyle name="Normal 13 2 5 3 4 2" xfId="17478" xr:uid="{00000000-0005-0000-0000-000081430000}"/>
    <cellStyle name="Normal 13 2 5 3 4 2 2" xfId="17479" xr:uid="{00000000-0005-0000-0000-000082430000}"/>
    <cellStyle name="Normal 13 2 5 3 4 3" xfId="17480" xr:uid="{00000000-0005-0000-0000-000083430000}"/>
    <cellStyle name="Normal 13 2 5 3 5" xfId="17481" xr:uid="{00000000-0005-0000-0000-000084430000}"/>
    <cellStyle name="Normal 13 2 5 3 5 2" xfId="17482" xr:uid="{00000000-0005-0000-0000-000085430000}"/>
    <cellStyle name="Normal 13 2 5 3 6" xfId="17483" xr:uid="{00000000-0005-0000-0000-000086430000}"/>
    <cellStyle name="Normal 13 2 5 3 6 2" xfId="17484" xr:uid="{00000000-0005-0000-0000-000087430000}"/>
    <cellStyle name="Normal 13 2 5 3 7" xfId="17485" xr:uid="{00000000-0005-0000-0000-000088430000}"/>
    <cellStyle name="Normal 13 2 5 4" xfId="17486" xr:uid="{00000000-0005-0000-0000-000089430000}"/>
    <cellStyle name="Normal 13 2 5 4 2" xfId="17487" xr:uid="{00000000-0005-0000-0000-00008A430000}"/>
    <cellStyle name="Normal 13 2 5 4 2 2" xfId="17488" xr:uid="{00000000-0005-0000-0000-00008B430000}"/>
    <cellStyle name="Normal 13 2 5 4 2 2 2" xfId="17489" xr:uid="{00000000-0005-0000-0000-00008C430000}"/>
    <cellStyle name="Normal 13 2 5 4 2 2 2 2" xfId="17490" xr:uid="{00000000-0005-0000-0000-00008D430000}"/>
    <cellStyle name="Normal 13 2 5 4 2 2 3" xfId="17491" xr:uid="{00000000-0005-0000-0000-00008E430000}"/>
    <cellStyle name="Normal 13 2 5 4 2 3" xfId="17492" xr:uid="{00000000-0005-0000-0000-00008F430000}"/>
    <cellStyle name="Normal 13 2 5 4 2 3 2" xfId="17493" xr:uid="{00000000-0005-0000-0000-000090430000}"/>
    <cellStyle name="Normal 13 2 5 4 2 3 2 2" xfId="17494" xr:uid="{00000000-0005-0000-0000-000091430000}"/>
    <cellStyle name="Normal 13 2 5 4 2 3 3" xfId="17495" xr:uid="{00000000-0005-0000-0000-000092430000}"/>
    <cellStyle name="Normal 13 2 5 4 2 4" xfId="17496" xr:uid="{00000000-0005-0000-0000-000093430000}"/>
    <cellStyle name="Normal 13 2 5 4 2 4 2" xfId="17497" xr:uid="{00000000-0005-0000-0000-000094430000}"/>
    <cellStyle name="Normal 13 2 5 4 2 5" xfId="17498" xr:uid="{00000000-0005-0000-0000-000095430000}"/>
    <cellStyle name="Normal 13 2 5 4 2 5 2" xfId="17499" xr:uid="{00000000-0005-0000-0000-000096430000}"/>
    <cellStyle name="Normal 13 2 5 4 2 6" xfId="17500" xr:uid="{00000000-0005-0000-0000-000097430000}"/>
    <cellStyle name="Normal 13 2 5 4 3" xfId="17501" xr:uid="{00000000-0005-0000-0000-000098430000}"/>
    <cellStyle name="Normal 13 2 5 4 3 2" xfId="17502" xr:uid="{00000000-0005-0000-0000-000099430000}"/>
    <cellStyle name="Normal 13 2 5 4 3 2 2" xfId="17503" xr:uid="{00000000-0005-0000-0000-00009A430000}"/>
    <cellStyle name="Normal 13 2 5 4 3 3" xfId="17504" xr:uid="{00000000-0005-0000-0000-00009B430000}"/>
    <cellStyle name="Normal 13 2 5 4 4" xfId="17505" xr:uid="{00000000-0005-0000-0000-00009C430000}"/>
    <cellStyle name="Normal 13 2 5 4 4 2" xfId="17506" xr:uid="{00000000-0005-0000-0000-00009D430000}"/>
    <cellStyle name="Normal 13 2 5 4 4 2 2" xfId="17507" xr:uid="{00000000-0005-0000-0000-00009E430000}"/>
    <cellStyle name="Normal 13 2 5 4 4 3" xfId="17508" xr:uid="{00000000-0005-0000-0000-00009F430000}"/>
    <cellStyle name="Normal 13 2 5 4 5" xfId="17509" xr:uid="{00000000-0005-0000-0000-0000A0430000}"/>
    <cellStyle name="Normal 13 2 5 4 5 2" xfId="17510" xr:uid="{00000000-0005-0000-0000-0000A1430000}"/>
    <cellStyle name="Normal 13 2 5 4 6" xfId="17511" xr:uid="{00000000-0005-0000-0000-0000A2430000}"/>
    <cellStyle name="Normal 13 2 5 4 6 2" xfId="17512" xr:uid="{00000000-0005-0000-0000-0000A3430000}"/>
    <cellStyle name="Normal 13 2 5 4 7" xfId="17513" xr:uid="{00000000-0005-0000-0000-0000A4430000}"/>
    <cellStyle name="Normal 13 2 5 5" xfId="17514" xr:uid="{00000000-0005-0000-0000-0000A5430000}"/>
    <cellStyle name="Normal 13 2 5 5 2" xfId="17515" xr:uid="{00000000-0005-0000-0000-0000A6430000}"/>
    <cellStyle name="Normal 13 2 5 5 2 2" xfId="17516" xr:uid="{00000000-0005-0000-0000-0000A7430000}"/>
    <cellStyle name="Normal 13 2 5 5 2 2 2" xfId="17517" xr:uid="{00000000-0005-0000-0000-0000A8430000}"/>
    <cellStyle name="Normal 13 2 5 5 2 3" xfId="17518" xr:uid="{00000000-0005-0000-0000-0000A9430000}"/>
    <cellStyle name="Normal 13 2 5 5 3" xfId="17519" xr:uid="{00000000-0005-0000-0000-0000AA430000}"/>
    <cellStyle name="Normal 13 2 5 5 3 2" xfId="17520" xr:uid="{00000000-0005-0000-0000-0000AB430000}"/>
    <cellStyle name="Normal 13 2 5 5 3 2 2" xfId="17521" xr:uid="{00000000-0005-0000-0000-0000AC430000}"/>
    <cellStyle name="Normal 13 2 5 5 3 3" xfId="17522" xr:uid="{00000000-0005-0000-0000-0000AD430000}"/>
    <cellStyle name="Normal 13 2 5 5 4" xfId="17523" xr:uid="{00000000-0005-0000-0000-0000AE430000}"/>
    <cellStyle name="Normal 13 2 5 5 4 2" xfId="17524" xr:uid="{00000000-0005-0000-0000-0000AF430000}"/>
    <cellStyle name="Normal 13 2 5 5 5" xfId="17525" xr:uid="{00000000-0005-0000-0000-0000B0430000}"/>
    <cellStyle name="Normal 13 2 5 5 5 2" xfId="17526" xr:uid="{00000000-0005-0000-0000-0000B1430000}"/>
    <cellStyle name="Normal 13 2 5 5 6" xfId="17527" xr:uid="{00000000-0005-0000-0000-0000B2430000}"/>
    <cellStyle name="Normal 13 2 5 6" xfId="17528" xr:uid="{00000000-0005-0000-0000-0000B3430000}"/>
    <cellStyle name="Normal 13 2 5 6 2" xfId="17529" xr:uid="{00000000-0005-0000-0000-0000B4430000}"/>
    <cellStyle name="Normal 13 2 5 6 2 2" xfId="17530" xr:uid="{00000000-0005-0000-0000-0000B5430000}"/>
    <cellStyle name="Normal 13 2 5 6 3" xfId="17531" xr:uid="{00000000-0005-0000-0000-0000B6430000}"/>
    <cellStyle name="Normal 13 2 5 7" xfId="17532" xr:uid="{00000000-0005-0000-0000-0000B7430000}"/>
    <cellStyle name="Normal 13 2 5 7 2" xfId="17533" xr:uid="{00000000-0005-0000-0000-0000B8430000}"/>
    <cellStyle name="Normal 13 2 5 7 2 2" xfId="17534" xr:uid="{00000000-0005-0000-0000-0000B9430000}"/>
    <cellStyle name="Normal 13 2 5 7 3" xfId="17535" xr:uid="{00000000-0005-0000-0000-0000BA430000}"/>
    <cellStyle name="Normal 13 2 5 8" xfId="17536" xr:uid="{00000000-0005-0000-0000-0000BB430000}"/>
    <cellStyle name="Normal 13 2 5 8 2" xfId="17537" xr:uid="{00000000-0005-0000-0000-0000BC430000}"/>
    <cellStyle name="Normal 13 2 5 9" xfId="17538" xr:uid="{00000000-0005-0000-0000-0000BD430000}"/>
    <cellStyle name="Normal 13 2 5 9 2" xfId="17539" xr:uid="{00000000-0005-0000-0000-0000BE430000}"/>
    <cellStyle name="Normal 13 2 6" xfId="17540" xr:uid="{00000000-0005-0000-0000-0000BF430000}"/>
    <cellStyle name="Normal 13 2 6 2" xfId="17541" xr:uid="{00000000-0005-0000-0000-0000C0430000}"/>
    <cellStyle name="Normal 13 2 6 2 2" xfId="17542" xr:uid="{00000000-0005-0000-0000-0000C1430000}"/>
    <cellStyle name="Normal 13 2 6 2 2 2" xfId="17543" xr:uid="{00000000-0005-0000-0000-0000C2430000}"/>
    <cellStyle name="Normal 13 2 6 2 2 2 2" xfId="17544" xr:uid="{00000000-0005-0000-0000-0000C3430000}"/>
    <cellStyle name="Normal 13 2 6 2 2 2 2 2" xfId="17545" xr:uid="{00000000-0005-0000-0000-0000C4430000}"/>
    <cellStyle name="Normal 13 2 6 2 2 2 3" xfId="17546" xr:uid="{00000000-0005-0000-0000-0000C5430000}"/>
    <cellStyle name="Normal 13 2 6 2 2 3" xfId="17547" xr:uid="{00000000-0005-0000-0000-0000C6430000}"/>
    <cellStyle name="Normal 13 2 6 2 2 3 2" xfId="17548" xr:uid="{00000000-0005-0000-0000-0000C7430000}"/>
    <cellStyle name="Normal 13 2 6 2 2 3 2 2" xfId="17549" xr:uid="{00000000-0005-0000-0000-0000C8430000}"/>
    <cellStyle name="Normal 13 2 6 2 2 3 3" xfId="17550" xr:uid="{00000000-0005-0000-0000-0000C9430000}"/>
    <cellStyle name="Normal 13 2 6 2 2 4" xfId="17551" xr:uid="{00000000-0005-0000-0000-0000CA430000}"/>
    <cellStyle name="Normal 13 2 6 2 2 4 2" xfId="17552" xr:uid="{00000000-0005-0000-0000-0000CB430000}"/>
    <cellStyle name="Normal 13 2 6 2 2 5" xfId="17553" xr:uid="{00000000-0005-0000-0000-0000CC430000}"/>
    <cellStyle name="Normal 13 2 6 2 2 5 2" xfId="17554" xr:uid="{00000000-0005-0000-0000-0000CD430000}"/>
    <cellStyle name="Normal 13 2 6 2 2 6" xfId="17555" xr:uid="{00000000-0005-0000-0000-0000CE430000}"/>
    <cellStyle name="Normal 13 2 6 2 3" xfId="17556" xr:uid="{00000000-0005-0000-0000-0000CF430000}"/>
    <cellStyle name="Normal 13 2 6 2 3 2" xfId="17557" xr:uid="{00000000-0005-0000-0000-0000D0430000}"/>
    <cellStyle name="Normal 13 2 6 2 3 2 2" xfId="17558" xr:uid="{00000000-0005-0000-0000-0000D1430000}"/>
    <cellStyle name="Normal 13 2 6 2 3 3" xfId="17559" xr:uid="{00000000-0005-0000-0000-0000D2430000}"/>
    <cellStyle name="Normal 13 2 6 2 4" xfId="17560" xr:uid="{00000000-0005-0000-0000-0000D3430000}"/>
    <cellStyle name="Normal 13 2 6 2 4 2" xfId="17561" xr:uid="{00000000-0005-0000-0000-0000D4430000}"/>
    <cellStyle name="Normal 13 2 6 2 4 2 2" xfId="17562" xr:uid="{00000000-0005-0000-0000-0000D5430000}"/>
    <cellStyle name="Normal 13 2 6 2 4 3" xfId="17563" xr:uid="{00000000-0005-0000-0000-0000D6430000}"/>
    <cellStyle name="Normal 13 2 6 2 5" xfId="17564" xr:uid="{00000000-0005-0000-0000-0000D7430000}"/>
    <cellStyle name="Normal 13 2 6 2 5 2" xfId="17565" xr:uid="{00000000-0005-0000-0000-0000D8430000}"/>
    <cellStyle name="Normal 13 2 6 2 6" xfId="17566" xr:uid="{00000000-0005-0000-0000-0000D9430000}"/>
    <cellStyle name="Normal 13 2 6 2 6 2" xfId="17567" xr:uid="{00000000-0005-0000-0000-0000DA430000}"/>
    <cellStyle name="Normal 13 2 6 2 7" xfId="17568" xr:uid="{00000000-0005-0000-0000-0000DB430000}"/>
    <cellStyle name="Normal 13 2 6 3" xfId="17569" xr:uid="{00000000-0005-0000-0000-0000DC430000}"/>
    <cellStyle name="Normal 13 2 6 3 2" xfId="17570" xr:uid="{00000000-0005-0000-0000-0000DD430000}"/>
    <cellStyle name="Normal 13 2 6 3 2 2" xfId="17571" xr:uid="{00000000-0005-0000-0000-0000DE430000}"/>
    <cellStyle name="Normal 13 2 6 3 2 2 2" xfId="17572" xr:uid="{00000000-0005-0000-0000-0000DF430000}"/>
    <cellStyle name="Normal 13 2 6 3 2 3" xfId="17573" xr:uid="{00000000-0005-0000-0000-0000E0430000}"/>
    <cellStyle name="Normal 13 2 6 3 3" xfId="17574" xr:uid="{00000000-0005-0000-0000-0000E1430000}"/>
    <cellStyle name="Normal 13 2 6 3 3 2" xfId="17575" xr:uid="{00000000-0005-0000-0000-0000E2430000}"/>
    <cellStyle name="Normal 13 2 6 3 3 2 2" xfId="17576" xr:uid="{00000000-0005-0000-0000-0000E3430000}"/>
    <cellStyle name="Normal 13 2 6 3 3 3" xfId="17577" xr:uid="{00000000-0005-0000-0000-0000E4430000}"/>
    <cellStyle name="Normal 13 2 6 3 4" xfId="17578" xr:uid="{00000000-0005-0000-0000-0000E5430000}"/>
    <cellStyle name="Normal 13 2 6 3 4 2" xfId="17579" xr:uid="{00000000-0005-0000-0000-0000E6430000}"/>
    <cellStyle name="Normal 13 2 6 3 5" xfId="17580" xr:uid="{00000000-0005-0000-0000-0000E7430000}"/>
    <cellStyle name="Normal 13 2 6 3 5 2" xfId="17581" xr:uid="{00000000-0005-0000-0000-0000E8430000}"/>
    <cellStyle name="Normal 13 2 6 3 6" xfId="17582" xr:uid="{00000000-0005-0000-0000-0000E9430000}"/>
    <cellStyle name="Normal 13 2 6 4" xfId="17583" xr:uid="{00000000-0005-0000-0000-0000EA430000}"/>
    <cellStyle name="Normal 13 2 6 4 2" xfId="17584" xr:uid="{00000000-0005-0000-0000-0000EB430000}"/>
    <cellStyle name="Normal 13 2 6 4 2 2" xfId="17585" xr:uid="{00000000-0005-0000-0000-0000EC430000}"/>
    <cellStyle name="Normal 13 2 6 4 3" xfId="17586" xr:uid="{00000000-0005-0000-0000-0000ED430000}"/>
    <cellStyle name="Normal 13 2 6 5" xfId="17587" xr:uid="{00000000-0005-0000-0000-0000EE430000}"/>
    <cellStyle name="Normal 13 2 6 5 2" xfId="17588" xr:uid="{00000000-0005-0000-0000-0000EF430000}"/>
    <cellStyle name="Normal 13 2 6 5 2 2" xfId="17589" xr:uid="{00000000-0005-0000-0000-0000F0430000}"/>
    <cellStyle name="Normal 13 2 6 5 3" xfId="17590" xr:uid="{00000000-0005-0000-0000-0000F1430000}"/>
    <cellStyle name="Normal 13 2 6 6" xfId="17591" xr:uid="{00000000-0005-0000-0000-0000F2430000}"/>
    <cellStyle name="Normal 13 2 6 6 2" xfId="17592" xr:uid="{00000000-0005-0000-0000-0000F3430000}"/>
    <cellStyle name="Normal 13 2 6 7" xfId="17593" xr:uid="{00000000-0005-0000-0000-0000F4430000}"/>
    <cellStyle name="Normal 13 2 6 7 2" xfId="17594" xr:uid="{00000000-0005-0000-0000-0000F5430000}"/>
    <cellStyle name="Normal 13 2 6 8" xfId="17595" xr:uid="{00000000-0005-0000-0000-0000F6430000}"/>
    <cellStyle name="Normal 13 2 7" xfId="17596" xr:uid="{00000000-0005-0000-0000-0000F7430000}"/>
    <cellStyle name="Normal 13 2 7 2" xfId="17597" xr:uid="{00000000-0005-0000-0000-0000F8430000}"/>
    <cellStyle name="Normal 13 2 7 2 2" xfId="17598" xr:uid="{00000000-0005-0000-0000-0000F9430000}"/>
    <cellStyle name="Normal 13 2 7 2 2 2" xfId="17599" xr:uid="{00000000-0005-0000-0000-0000FA430000}"/>
    <cellStyle name="Normal 13 2 7 2 2 2 2" xfId="17600" xr:uid="{00000000-0005-0000-0000-0000FB430000}"/>
    <cellStyle name="Normal 13 2 7 2 2 3" xfId="17601" xr:uid="{00000000-0005-0000-0000-0000FC430000}"/>
    <cellStyle name="Normal 13 2 7 2 3" xfId="17602" xr:uid="{00000000-0005-0000-0000-0000FD430000}"/>
    <cellStyle name="Normal 13 2 7 2 3 2" xfId="17603" xr:uid="{00000000-0005-0000-0000-0000FE430000}"/>
    <cellStyle name="Normal 13 2 7 2 3 2 2" xfId="17604" xr:uid="{00000000-0005-0000-0000-0000FF430000}"/>
    <cellStyle name="Normal 13 2 7 2 3 3" xfId="17605" xr:uid="{00000000-0005-0000-0000-000000440000}"/>
    <cellStyle name="Normal 13 2 7 2 4" xfId="17606" xr:uid="{00000000-0005-0000-0000-000001440000}"/>
    <cellStyle name="Normal 13 2 7 2 4 2" xfId="17607" xr:uid="{00000000-0005-0000-0000-000002440000}"/>
    <cellStyle name="Normal 13 2 7 2 5" xfId="17608" xr:uid="{00000000-0005-0000-0000-000003440000}"/>
    <cellStyle name="Normal 13 2 7 2 5 2" xfId="17609" xr:uid="{00000000-0005-0000-0000-000004440000}"/>
    <cellStyle name="Normal 13 2 7 2 6" xfId="17610" xr:uid="{00000000-0005-0000-0000-000005440000}"/>
    <cellStyle name="Normal 13 2 7 3" xfId="17611" xr:uid="{00000000-0005-0000-0000-000006440000}"/>
    <cellStyle name="Normal 13 2 7 3 2" xfId="17612" xr:uid="{00000000-0005-0000-0000-000007440000}"/>
    <cellStyle name="Normal 13 2 7 3 2 2" xfId="17613" xr:uid="{00000000-0005-0000-0000-000008440000}"/>
    <cellStyle name="Normal 13 2 7 3 3" xfId="17614" xr:uid="{00000000-0005-0000-0000-000009440000}"/>
    <cellStyle name="Normal 13 2 7 4" xfId="17615" xr:uid="{00000000-0005-0000-0000-00000A440000}"/>
    <cellStyle name="Normal 13 2 7 4 2" xfId="17616" xr:uid="{00000000-0005-0000-0000-00000B440000}"/>
    <cellStyle name="Normal 13 2 7 4 2 2" xfId="17617" xr:uid="{00000000-0005-0000-0000-00000C440000}"/>
    <cellStyle name="Normal 13 2 7 4 3" xfId="17618" xr:uid="{00000000-0005-0000-0000-00000D440000}"/>
    <cellStyle name="Normal 13 2 7 5" xfId="17619" xr:uid="{00000000-0005-0000-0000-00000E440000}"/>
    <cellStyle name="Normal 13 2 7 5 2" xfId="17620" xr:uid="{00000000-0005-0000-0000-00000F440000}"/>
    <cellStyle name="Normal 13 2 7 6" xfId="17621" xr:uid="{00000000-0005-0000-0000-000010440000}"/>
    <cellStyle name="Normal 13 2 7 6 2" xfId="17622" xr:uid="{00000000-0005-0000-0000-000011440000}"/>
    <cellStyle name="Normal 13 2 7 7" xfId="17623" xr:uid="{00000000-0005-0000-0000-000012440000}"/>
    <cellStyle name="Normal 13 2 8" xfId="17624" xr:uid="{00000000-0005-0000-0000-000013440000}"/>
    <cellStyle name="Normal 13 2 8 2" xfId="17625" xr:uid="{00000000-0005-0000-0000-000014440000}"/>
    <cellStyle name="Normal 13 2 8 2 2" xfId="17626" xr:uid="{00000000-0005-0000-0000-000015440000}"/>
    <cellStyle name="Normal 13 2 8 2 2 2" xfId="17627" xr:uid="{00000000-0005-0000-0000-000016440000}"/>
    <cellStyle name="Normal 13 2 8 2 2 2 2" xfId="17628" xr:uid="{00000000-0005-0000-0000-000017440000}"/>
    <cellStyle name="Normal 13 2 8 2 2 3" xfId="17629" xr:uid="{00000000-0005-0000-0000-000018440000}"/>
    <cellStyle name="Normal 13 2 8 2 3" xfId="17630" xr:uid="{00000000-0005-0000-0000-000019440000}"/>
    <cellStyle name="Normal 13 2 8 2 3 2" xfId="17631" xr:uid="{00000000-0005-0000-0000-00001A440000}"/>
    <cellStyle name="Normal 13 2 8 2 3 2 2" xfId="17632" xr:uid="{00000000-0005-0000-0000-00001B440000}"/>
    <cellStyle name="Normal 13 2 8 2 3 3" xfId="17633" xr:uid="{00000000-0005-0000-0000-00001C440000}"/>
    <cellStyle name="Normal 13 2 8 2 4" xfId="17634" xr:uid="{00000000-0005-0000-0000-00001D440000}"/>
    <cellStyle name="Normal 13 2 8 2 4 2" xfId="17635" xr:uid="{00000000-0005-0000-0000-00001E440000}"/>
    <cellStyle name="Normal 13 2 8 2 5" xfId="17636" xr:uid="{00000000-0005-0000-0000-00001F440000}"/>
    <cellStyle name="Normal 13 2 8 2 5 2" xfId="17637" xr:uid="{00000000-0005-0000-0000-000020440000}"/>
    <cellStyle name="Normal 13 2 8 2 6" xfId="17638" xr:uid="{00000000-0005-0000-0000-000021440000}"/>
    <cellStyle name="Normal 13 2 8 3" xfId="17639" xr:uid="{00000000-0005-0000-0000-000022440000}"/>
    <cellStyle name="Normal 13 2 8 3 2" xfId="17640" xr:uid="{00000000-0005-0000-0000-000023440000}"/>
    <cellStyle name="Normal 13 2 8 3 2 2" xfId="17641" xr:uid="{00000000-0005-0000-0000-000024440000}"/>
    <cellStyle name="Normal 13 2 8 3 3" xfId="17642" xr:uid="{00000000-0005-0000-0000-000025440000}"/>
    <cellStyle name="Normal 13 2 8 4" xfId="17643" xr:uid="{00000000-0005-0000-0000-000026440000}"/>
    <cellStyle name="Normal 13 2 8 4 2" xfId="17644" xr:uid="{00000000-0005-0000-0000-000027440000}"/>
    <cellStyle name="Normal 13 2 8 4 2 2" xfId="17645" xr:uid="{00000000-0005-0000-0000-000028440000}"/>
    <cellStyle name="Normal 13 2 8 4 3" xfId="17646" xr:uid="{00000000-0005-0000-0000-000029440000}"/>
    <cellStyle name="Normal 13 2 8 5" xfId="17647" xr:uid="{00000000-0005-0000-0000-00002A440000}"/>
    <cellStyle name="Normal 13 2 8 5 2" xfId="17648" xr:uid="{00000000-0005-0000-0000-00002B440000}"/>
    <cellStyle name="Normal 13 2 8 6" xfId="17649" xr:uid="{00000000-0005-0000-0000-00002C440000}"/>
    <cellStyle name="Normal 13 2 8 6 2" xfId="17650" xr:uid="{00000000-0005-0000-0000-00002D440000}"/>
    <cellStyle name="Normal 13 2 8 7" xfId="17651" xr:uid="{00000000-0005-0000-0000-00002E440000}"/>
    <cellStyle name="Normal 13 2 9" xfId="17652" xr:uid="{00000000-0005-0000-0000-00002F440000}"/>
    <cellStyle name="Normal 13 2 9 2" xfId="17653" xr:uid="{00000000-0005-0000-0000-000030440000}"/>
    <cellStyle name="Normal 13 2 9 2 2" xfId="17654" xr:uid="{00000000-0005-0000-0000-000031440000}"/>
    <cellStyle name="Normal 13 2 9 2 2 2" xfId="17655" xr:uid="{00000000-0005-0000-0000-000032440000}"/>
    <cellStyle name="Normal 13 2 9 2 3" xfId="17656" xr:uid="{00000000-0005-0000-0000-000033440000}"/>
    <cellStyle name="Normal 13 2 9 3" xfId="17657" xr:uid="{00000000-0005-0000-0000-000034440000}"/>
    <cellStyle name="Normal 13 2 9 3 2" xfId="17658" xr:uid="{00000000-0005-0000-0000-000035440000}"/>
    <cellStyle name="Normal 13 2 9 3 2 2" xfId="17659" xr:uid="{00000000-0005-0000-0000-000036440000}"/>
    <cellStyle name="Normal 13 2 9 3 3" xfId="17660" xr:uid="{00000000-0005-0000-0000-000037440000}"/>
    <cellStyle name="Normal 13 2 9 4" xfId="17661" xr:uid="{00000000-0005-0000-0000-000038440000}"/>
    <cellStyle name="Normal 13 2 9 4 2" xfId="17662" xr:uid="{00000000-0005-0000-0000-000039440000}"/>
    <cellStyle name="Normal 13 2 9 5" xfId="17663" xr:uid="{00000000-0005-0000-0000-00003A440000}"/>
    <cellStyle name="Normal 13 2 9 5 2" xfId="17664" xr:uid="{00000000-0005-0000-0000-00003B440000}"/>
    <cellStyle name="Normal 13 2 9 6" xfId="17665" xr:uid="{00000000-0005-0000-0000-00003C440000}"/>
    <cellStyle name="Normal 13 2_3 - Revenue Credits" xfId="17666" xr:uid="{00000000-0005-0000-0000-00003D440000}"/>
    <cellStyle name="Normal 13 3" xfId="17667" xr:uid="{00000000-0005-0000-0000-00003E440000}"/>
    <cellStyle name="Normal 13 3 2" xfId="17668" xr:uid="{00000000-0005-0000-0000-00003F440000}"/>
    <cellStyle name="Normal 13 3 2 10" xfId="17669" xr:uid="{00000000-0005-0000-0000-000040440000}"/>
    <cellStyle name="Normal 13 3 2 10 2" xfId="17670" xr:uid="{00000000-0005-0000-0000-000041440000}"/>
    <cellStyle name="Normal 13 3 2 11" xfId="17671" xr:uid="{00000000-0005-0000-0000-000042440000}"/>
    <cellStyle name="Normal 13 3 2 2" xfId="17672" xr:uid="{00000000-0005-0000-0000-000043440000}"/>
    <cellStyle name="Normal 13 3 2 2 10" xfId="17673" xr:uid="{00000000-0005-0000-0000-000044440000}"/>
    <cellStyle name="Normal 13 3 2 2 2" xfId="17674" xr:uid="{00000000-0005-0000-0000-000045440000}"/>
    <cellStyle name="Normal 13 3 2 2 2 2" xfId="17675" xr:uid="{00000000-0005-0000-0000-000046440000}"/>
    <cellStyle name="Normal 13 3 2 2 2 2 2" xfId="17676" xr:uid="{00000000-0005-0000-0000-000047440000}"/>
    <cellStyle name="Normal 13 3 2 2 2 2 2 2" xfId="17677" xr:uid="{00000000-0005-0000-0000-000048440000}"/>
    <cellStyle name="Normal 13 3 2 2 2 2 2 2 2" xfId="17678" xr:uid="{00000000-0005-0000-0000-000049440000}"/>
    <cellStyle name="Normal 13 3 2 2 2 2 2 2 2 2" xfId="17679" xr:uid="{00000000-0005-0000-0000-00004A440000}"/>
    <cellStyle name="Normal 13 3 2 2 2 2 2 2 3" xfId="17680" xr:uid="{00000000-0005-0000-0000-00004B440000}"/>
    <cellStyle name="Normal 13 3 2 2 2 2 2 3" xfId="17681" xr:uid="{00000000-0005-0000-0000-00004C440000}"/>
    <cellStyle name="Normal 13 3 2 2 2 2 2 3 2" xfId="17682" xr:uid="{00000000-0005-0000-0000-00004D440000}"/>
    <cellStyle name="Normal 13 3 2 2 2 2 2 3 2 2" xfId="17683" xr:uid="{00000000-0005-0000-0000-00004E440000}"/>
    <cellStyle name="Normal 13 3 2 2 2 2 2 3 3" xfId="17684" xr:uid="{00000000-0005-0000-0000-00004F440000}"/>
    <cellStyle name="Normal 13 3 2 2 2 2 2 4" xfId="17685" xr:uid="{00000000-0005-0000-0000-000050440000}"/>
    <cellStyle name="Normal 13 3 2 2 2 2 2 4 2" xfId="17686" xr:uid="{00000000-0005-0000-0000-000051440000}"/>
    <cellStyle name="Normal 13 3 2 2 2 2 2 5" xfId="17687" xr:uid="{00000000-0005-0000-0000-000052440000}"/>
    <cellStyle name="Normal 13 3 2 2 2 2 2 5 2" xfId="17688" xr:uid="{00000000-0005-0000-0000-000053440000}"/>
    <cellStyle name="Normal 13 3 2 2 2 2 2 6" xfId="17689" xr:uid="{00000000-0005-0000-0000-000054440000}"/>
    <cellStyle name="Normal 13 3 2 2 2 2 3" xfId="17690" xr:uid="{00000000-0005-0000-0000-000055440000}"/>
    <cellStyle name="Normal 13 3 2 2 2 2 3 2" xfId="17691" xr:uid="{00000000-0005-0000-0000-000056440000}"/>
    <cellStyle name="Normal 13 3 2 2 2 2 3 2 2" xfId="17692" xr:uid="{00000000-0005-0000-0000-000057440000}"/>
    <cellStyle name="Normal 13 3 2 2 2 2 3 3" xfId="17693" xr:uid="{00000000-0005-0000-0000-000058440000}"/>
    <cellStyle name="Normal 13 3 2 2 2 2 4" xfId="17694" xr:uid="{00000000-0005-0000-0000-000059440000}"/>
    <cellStyle name="Normal 13 3 2 2 2 2 4 2" xfId="17695" xr:uid="{00000000-0005-0000-0000-00005A440000}"/>
    <cellStyle name="Normal 13 3 2 2 2 2 4 2 2" xfId="17696" xr:uid="{00000000-0005-0000-0000-00005B440000}"/>
    <cellStyle name="Normal 13 3 2 2 2 2 4 3" xfId="17697" xr:uid="{00000000-0005-0000-0000-00005C440000}"/>
    <cellStyle name="Normal 13 3 2 2 2 2 5" xfId="17698" xr:uid="{00000000-0005-0000-0000-00005D440000}"/>
    <cellStyle name="Normal 13 3 2 2 2 2 5 2" xfId="17699" xr:uid="{00000000-0005-0000-0000-00005E440000}"/>
    <cellStyle name="Normal 13 3 2 2 2 2 6" xfId="17700" xr:uid="{00000000-0005-0000-0000-00005F440000}"/>
    <cellStyle name="Normal 13 3 2 2 2 2 6 2" xfId="17701" xr:uid="{00000000-0005-0000-0000-000060440000}"/>
    <cellStyle name="Normal 13 3 2 2 2 2 7" xfId="17702" xr:uid="{00000000-0005-0000-0000-000061440000}"/>
    <cellStyle name="Normal 13 3 2 2 2 3" xfId="17703" xr:uid="{00000000-0005-0000-0000-000062440000}"/>
    <cellStyle name="Normal 13 3 2 2 2 3 2" xfId="17704" xr:uid="{00000000-0005-0000-0000-000063440000}"/>
    <cellStyle name="Normal 13 3 2 2 2 3 2 2" xfId="17705" xr:uid="{00000000-0005-0000-0000-000064440000}"/>
    <cellStyle name="Normal 13 3 2 2 2 3 2 2 2" xfId="17706" xr:uid="{00000000-0005-0000-0000-000065440000}"/>
    <cellStyle name="Normal 13 3 2 2 2 3 2 3" xfId="17707" xr:uid="{00000000-0005-0000-0000-000066440000}"/>
    <cellStyle name="Normal 13 3 2 2 2 3 3" xfId="17708" xr:uid="{00000000-0005-0000-0000-000067440000}"/>
    <cellStyle name="Normal 13 3 2 2 2 3 3 2" xfId="17709" xr:uid="{00000000-0005-0000-0000-000068440000}"/>
    <cellStyle name="Normal 13 3 2 2 2 3 3 2 2" xfId="17710" xr:uid="{00000000-0005-0000-0000-000069440000}"/>
    <cellStyle name="Normal 13 3 2 2 2 3 3 3" xfId="17711" xr:uid="{00000000-0005-0000-0000-00006A440000}"/>
    <cellStyle name="Normal 13 3 2 2 2 3 4" xfId="17712" xr:uid="{00000000-0005-0000-0000-00006B440000}"/>
    <cellStyle name="Normal 13 3 2 2 2 3 4 2" xfId="17713" xr:uid="{00000000-0005-0000-0000-00006C440000}"/>
    <cellStyle name="Normal 13 3 2 2 2 3 5" xfId="17714" xr:uid="{00000000-0005-0000-0000-00006D440000}"/>
    <cellStyle name="Normal 13 3 2 2 2 3 5 2" xfId="17715" xr:uid="{00000000-0005-0000-0000-00006E440000}"/>
    <cellStyle name="Normal 13 3 2 2 2 3 6" xfId="17716" xr:uid="{00000000-0005-0000-0000-00006F440000}"/>
    <cellStyle name="Normal 13 3 2 2 2 4" xfId="17717" xr:uid="{00000000-0005-0000-0000-000070440000}"/>
    <cellStyle name="Normal 13 3 2 2 2 4 2" xfId="17718" xr:uid="{00000000-0005-0000-0000-000071440000}"/>
    <cellStyle name="Normal 13 3 2 2 2 4 2 2" xfId="17719" xr:uid="{00000000-0005-0000-0000-000072440000}"/>
    <cellStyle name="Normal 13 3 2 2 2 4 3" xfId="17720" xr:uid="{00000000-0005-0000-0000-000073440000}"/>
    <cellStyle name="Normal 13 3 2 2 2 5" xfId="17721" xr:uid="{00000000-0005-0000-0000-000074440000}"/>
    <cellStyle name="Normal 13 3 2 2 2 5 2" xfId="17722" xr:uid="{00000000-0005-0000-0000-000075440000}"/>
    <cellStyle name="Normal 13 3 2 2 2 5 2 2" xfId="17723" xr:uid="{00000000-0005-0000-0000-000076440000}"/>
    <cellStyle name="Normal 13 3 2 2 2 5 3" xfId="17724" xr:uid="{00000000-0005-0000-0000-000077440000}"/>
    <cellStyle name="Normal 13 3 2 2 2 6" xfId="17725" xr:uid="{00000000-0005-0000-0000-000078440000}"/>
    <cellStyle name="Normal 13 3 2 2 2 6 2" xfId="17726" xr:uid="{00000000-0005-0000-0000-000079440000}"/>
    <cellStyle name="Normal 13 3 2 2 2 7" xfId="17727" xr:uid="{00000000-0005-0000-0000-00007A440000}"/>
    <cellStyle name="Normal 13 3 2 2 2 7 2" xfId="17728" xr:uid="{00000000-0005-0000-0000-00007B440000}"/>
    <cellStyle name="Normal 13 3 2 2 2 8" xfId="17729" xr:uid="{00000000-0005-0000-0000-00007C440000}"/>
    <cellStyle name="Normal 13 3 2 2 3" xfId="17730" xr:uid="{00000000-0005-0000-0000-00007D440000}"/>
    <cellStyle name="Normal 13 3 2 2 3 2" xfId="17731" xr:uid="{00000000-0005-0000-0000-00007E440000}"/>
    <cellStyle name="Normal 13 3 2 2 3 2 2" xfId="17732" xr:uid="{00000000-0005-0000-0000-00007F440000}"/>
    <cellStyle name="Normal 13 3 2 2 3 2 2 2" xfId="17733" xr:uid="{00000000-0005-0000-0000-000080440000}"/>
    <cellStyle name="Normal 13 3 2 2 3 2 2 2 2" xfId="17734" xr:uid="{00000000-0005-0000-0000-000081440000}"/>
    <cellStyle name="Normal 13 3 2 2 3 2 2 3" xfId="17735" xr:uid="{00000000-0005-0000-0000-000082440000}"/>
    <cellStyle name="Normal 13 3 2 2 3 2 3" xfId="17736" xr:uid="{00000000-0005-0000-0000-000083440000}"/>
    <cellStyle name="Normal 13 3 2 2 3 2 3 2" xfId="17737" xr:uid="{00000000-0005-0000-0000-000084440000}"/>
    <cellStyle name="Normal 13 3 2 2 3 2 3 2 2" xfId="17738" xr:uid="{00000000-0005-0000-0000-000085440000}"/>
    <cellStyle name="Normal 13 3 2 2 3 2 3 3" xfId="17739" xr:uid="{00000000-0005-0000-0000-000086440000}"/>
    <cellStyle name="Normal 13 3 2 2 3 2 4" xfId="17740" xr:uid="{00000000-0005-0000-0000-000087440000}"/>
    <cellStyle name="Normal 13 3 2 2 3 2 4 2" xfId="17741" xr:uid="{00000000-0005-0000-0000-000088440000}"/>
    <cellStyle name="Normal 13 3 2 2 3 2 5" xfId="17742" xr:uid="{00000000-0005-0000-0000-000089440000}"/>
    <cellStyle name="Normal 13 3 2 2 3 2 5 2" xfId="17743" xr:uid="{00000000-0005-0000-0000-00008A440000}"/>
    <cellStyle name="Normal 13 3 2 2 3 2 6" xfId="17744" xr:uid="{00000000-0005-0000-0000-00008B440000}"/>
    <cellStyle name="Normal 13 3 2 2 3 3" xfId="17745" xr:uid="{00000000-0005-0000-0000-00008C440000}"/>
    <cellStyle name="Normal 13 3 2 2 3 3 2" xfId="17746" xr:uid="{00000000-0005-0000-0000-00008D440000}"/>
    <cellStyle name="Normal 13 3 2 2 3 3 2 2" xfId="17747" xr:uid="{00000000-0005-0000-0000-00008E440000}"/>
    <cellStyle name="Normal 13 3 2 2 3 3 3" xfId="17748" xr:uid="{00000000-0005-0000-0000-00008F440000}"/>
    <cellStyle name="Normal 13 3 2 2 3 4" xfId="17749" xr:uid="{00000000-0005-0000-0000-000090440000}"/>
    <cellStyle name="Normal 13 3 2 2 3 4 2" xfId="17750" xr:uid="{00000000-0005-0000-0000-000091440000}"/>
    <cellStyle name="Normal 13 3 2 2 3 4 2 2" xfId="17751" xr:uid="{00000000-0005-0000-0000-000092440000}"/>
    <cellStyle name="Normal 13 3 2 2 3 4 3" xfId="17752" xr:uid="{00000000-0005-0000-0000-000093440000}"/>
    <cellStyle name="Normal 13 3 2 2 3 5" xfId="17753" xr:uid="{00000000-0005-0000-0000-000094440000}"/>
    <cellStyle name="Normal 13 3 2 2 3 5 2" xfId="17754" xr:uid="{00000000-0005-0000-0000-000095440000}"/>
    <cellStyle name="Normal 13 3 2 2 3 6" xfId="17755" xr:uid="{00000000-0005-0000-0000-000096440000}"/>
    <cellStyle name="Normal 13 3 2 2 3 6 2" xfId="17756" xr:uid="{00000000-0005-0000-0000-000097440000}"/>
    <cellStyle name="Normal 13 3 2 2 3 7" xfId="17757" xr:uid="{00000000-0005-0000-0000-000098440000}"/>
    <cellStyle name="Normal 13 3 2 2 4" xfId="17758" xr:uid="{00000000-0005-0000-0000-000099440000}"/>
    <cellStyle name="Normal 13 3 2 2 4 2" xfId="17759" xr:uid="{00000000-0005-0000-0000-00009A440000}"/>
    <cellStyle name="Normal 13 3 2 2 4 2 2" xfId="17760" xr:uid="{00000000-0005-0000-0000-00009B440000}"/>
    <cellStyle name="Normal 13 3 2 2 4 2 2 2" xfId="17761" xr:uid="{00000000-0005-0000-0000-00009C440000}"/>
    <cellStyle name="Normal 13 3 2 2 4 2 2 2 2" xfId="17762" xr:uid="{00000000-0005-0000-0000-00009D440000}"/>
    <cellStyle name="Normal 13 3 2 2 4 2 2 3" xfId="17763" xr:uid="{00000000-0005-0000-0000-00009E440000}"/>
    <cellStyle name="Normal 13 3 2 2 4 2 3" xfId="17764" xr:uid="{00000000-0005-0000-0000-00009F440000}"/>
    <cellStyle name="Normal 13 3 2 2 4 2 3 2" xfId="17765" xr:uid="{00000000-0005-0000-0000-0000A0440000}"/>
    <cellStyle name="Normal 13 3 2 2 4 2 3 2 2" xfId="17766" xr:uid="{00000000-0005-0000-0000-0000A1440000}"/>
    <cellStyle name="Normal 13 3 2 2 4 2 3 3" xfId="17767" xr:uid="{00000000-0005-0000-0000-0000A2440000}"/>
    <cellStyle name="Normal 13 3 2 2 4 2 4" xfId="17768" xr:uid="{00000000-0005-0000-0000-0000A3440000}"/>
    <cellStyle name="Normal 13 3 2 2 4 2 4 2" xfId="17769" xr:uid="{00000000-0005-0000-0000-0000A4440000}"/>
    <cellStyle name="Normal 13 3 2 2 4 2 5" xfId="17770" xr:uid="{00000000-0005-0000-0000-0000A5440000}"/>
    <cellStyle name="Normal 13 3 2 2 4 2 5 2" xfId="17771" xr:uid="{00000000-0005-0000-0000-0000A6440000}"/>
    <cellStyle name="Normal 13 3 2 2 4 2 6" xfId="17772" xr:uid="{00000000-0005-0000-0000-0000A7440000}"/>
    <cellStyle name="Normal 13 3 2 2 4 3" xfId="17773" xr:uid="{00000000-0005-0000-0000-0000A8440000}"/>
    <cellStyle name="Normal 13 3 2 2 4 3 2" xfId="17774" xr:uid="{00000000-0005-0000-0000-0000A9440000}"/>
    <cellStyle name="Normal 13 3 2 2 4 3 2 2" xfId="17775" xr:uid="{00000000-0005-0000-0000-0000AA440000}"/>
    <cellStyle name="Normal 13 3 2 2 4 3 3" xfId="17776" xr:uid="{00000000-0005-0000-0000-0000AB440000}"/>
    <cellStyle name="Normal 13 3 2 2 4 4" xfId="17777" xr:uid="{00000000-0005-0000-0000-0000AC440000}"/>
    <cellStyle name="Normal 13 3 2 2 4 4 2" xfId="17778" xr:uid="{00000000-0005-0000-0000-0000AD440000}"/>
    <cellStyle name="Normal 13 3 2 2 4 4 2 2" xfId="17779" xr:uid="{00000000-0005-0000-0000-0000AE440000}"/>
    <cellStyle name="Normal 13 3 2 2 4 4 3" xfId="17780" xr:uid="{00000000-0005-0000-0000-0000AF440000}"/>
    <cellStyle name="Normal 13 3 2 2 4 5" xfId="17781" xr:uid="{00000000-0005-0000-0000-0000B0440000}"/>
    <cellStyle name="Normal 13 3 2 2 4 5 2" xfId="17782" xr:uid="{00000000-0005-0000-0000-0000B1440000}"/>
    <cellStyle name="Normal 13 3 2 2 4 6" xfId="17783" xr:uid="{00000000-0005-0000-0000-0000B2440000}"/>
    <cellStyle name="Normal 13 3 2 2 4 6 2" xfId="17784" xr:uid="{00000000-0005-0000-0000-0000B3440000}"/>
    <cellStyle name="Normal 13 3 2 2 4 7" xfId="17785" xr:uid="{00000000-0005-0000-0000-0000B4440000}"/>
    <cellStyle name="Normal 13 3 2 2 5" xfId="17786" xr:uid="{00000000-0005-0000-0000-0000B5440000}"/>
    <cellStyle name="Normal 13 3 2 2 5 2" xfId="17787" xr:uid="{00000000-0005-0000-0000-0000B6440000}"/>
    <cellStyle name="Normal 13 3 2 2 5 2 2" xfId="17788" xr:uid="{00000000-0005-0000-0000-0000B7440000}"/>
    <cellStyle name="Normal 13 3 2 2 5 2 2 2" xfId="17789" xr:uid="{00000000-0005-0000-0000-0000B8440000}"/>
    <cellStyle name="Normal 13 3 2 2 5 2 3" xfId="17790" xr:uid="{00000000-0005-0000-0000-0000B9440000}"/>
    <cellStyle name="Normal 13 3 2 2 5 3" xfId="17791" xr:uid="{00000000-0005-0000-0000-0000BA440000}"/>
    <cellStyle name="Normal 13 3 2 2 5 3 2" xfId="17792" xr:uid="{00000000-0005-0000-0000-0000BB440000}"/>
    <cellStyle name="Normal 13 3 2 2 5 3 2 2" xfId="17793" xr:uid="{00000000-0005-0000-0000-0000BC440000}"/>
    <cellStyle name="Normal 13 3 2 2 5 3 3" xfId="17794" xr:uid="{00000000-0005-0000-0000-0000BD440000}"/>
    <cellStyle name="Normal 13 3 2 2 5 4" xfId="17795" xr:uid="{00000000-0005-0000-0000-0000BE440000}"/>
    <cellStyle name="Normal 13 3 2 2 5 4 2" xfId="17796" xr:uid="{00000000-0005-0000-0000-0000BF440000}"/>
    <cellStyle name="Normal 13 3 2 2 5 5" xfId="17797" xr:uid="{00000000-0005-0000-0000-0000C0440000}"/>
    <cellStyle name="Normal 13 3 2 2 5 5 2" xfId="17798" xr:uid="{00000000-0005-0000-0000-0000C1440000}"/>
    <cellStyle name="Normal 13 3 2 2 5 6" xfId="17799" xr:uid="{00000000-0005-0000-0000-0000C2440000}"/>
    <cellStyle name="Normal 13 3 2 2 6" xfId="17800" xr:uid="{00000000-0005-0000-0000-0000C3440000}"/>
    <cellStyle name="Normal 13 3 2 2 6 2" xfId="17801" xr:uid="{00000000-0005-0000-0000-0000C4440000}"/>
    <cellStyle name="Normal 13 3 2 2 6 2 2" xfId="17802" xr:uid="{00000000-0005-0000-0000-0000C5440000}"/>
    <cellStyle name="Normal 13 3 2 2 6 3" xfId="17803" xr:uid="{00000000-0005-0000-0000-0000C6440000}"/>
    <cellStyle name="Normal 13 3 2 2 7" xfId="17804" xr:uid="{00000000-0005-0000-0000-0000C7440000}"/>
    <cellStyle name="Normal 13 3 2 2 7 2" xfId="17805" xr:uid="{00000000-0005-0000-0000-0000C8440000}"/>
    <cellStyle name="Normal 13 3 2 2 7 2 2" xfId="17806" xr:uid="{00000000-0005-0000-0000-0000C9440000}"/>
    <cellStyle name="Normal 13 3 2 2 7 3" xfId="17807" xr:uid="{00000000-0005-0000-0000-0000CA440000}"/>
    <cellStyle name="Normal 13 3 2 2 8" xfId="17808" xr:uid="{00000000-0005-0000-0000-0000CB440000}"/>
    <cellStyle name="Normal 13 3 2 2 8 2" xfId="17809" xr:uid="{00000000-0005-0000-0000-0000CC440000}"/>
    <cellStyle name="Normal 13 3 2 2 9" xfId="17810" xr:uid="{00000000-0005-0000-0000-0000CD440000}"/>
    <cellStyle name="Normal 13 3 2 2 9 2" xfId="17811" xr:uid="{00000000-0005-0000-0000-0000CE440000}"/>
    <cellStyle name="Normal 13 3 2 3" xfId="17812" xr:uid="{00000000-0005-0000-0000-0000CF440000}"/>
    <cellStyle name="Normal 13 3 2 3 2" xfId="17813" xr:uid="{00000000-0005-0000-0000-0000D0440000}"/>
    <cellStyle name="Normal 13 3 2 3 2 2" xfId="17814" xr:uid="{00000000-0005-0000-0000-0000D1440000}"/>
    <cellStyle name="Normal 13 3 2 3 2 2 2" xfId="17815" xr:uid="{00000000-0005-0000-0000-0000D2440000}"/>
    <cellStyle name="Normal 13 3 2 3 2 2 2 2" xfId="17816" xr:uid="{00000000-0005-0000-0000-0000D3440000}"/>
    <cellStyle name="Normal 13 3 2 3 2 2 2 2 2" xfId="17817" xr:uid="{00000000-0005-0000-0000-0000D4440000}"/>
    <cellStyle name="Normal 13 3 2 3 2 2 2 3" xfId="17818" xr:uid="{00000000-0005-0000-0000-0000D5440000}"/>
    <cellStyle name="Normal 13 3 2 3 2 2 3" xfId="17819" xr:uid="{00000000-0005-0000-0000-0000D6440000}"/>
    <cellStyle name="Normal 13 3 2 3 2 2 3 2" xfId="17820" xr:uid="{00000000-0005-0000-0000-0000D7440000}"/>
    <cellStyle name="Normal 13 3 2 3 2 2 3 2 2" xfId="17821" xr:uid="{00000000-0005-0000-0000-0000D8440000}"/>
    <cellStyle name="Normal 13 3 2 3 2 2 3 3" xfId="17822" xr:uid="{00000000-0005-0000-0000-0000D9440000}"/>
    <cellStyle name="Normal 13 3 2 3 2 2 4" xfId="17823" xr:uid="{00000000-0005-0000-0000-0000DA440000}"/>
    <cellStyle name="Normal 13 3 2 3 2 2 4 2" xfId="17824" xr:uid="{00000000-0005-0000-0000-0000DB440000}"/>
    <cellStyle name="Normal 13 3 2 3 2 2 5" xfId="17825" xr:uid="{00000000-0005-0000-0000-0000DC440000}"/>
    <cellStyle name="Normal 13 3 2 3 2 2 5 2" xfId="17826" xr:uid="{00000000-0005-0000-0000-0000DD440000}"/>
    <cellStyle name="Normal 13 3 2 3 2 2 6" xfId="17827" xr:uid="{00000000-0005-0000-0000-0000DE440000}"/>
    <cellStyle name="Normal 13 3 2 3 2 3" xfId="17828" xr:uid="{00000000-0005-0000-0000-0000DF440000}"/>
    <cellStyle name="Normal 13 3 2 3 2 3 2" xfId="17829" xr:uid="{00000000-0005-0000-0000-0000E0440000}"/>
    <cellStyle name="Normal 13 3 2 3 2 3 2 2" xfId="17830" xr:uid="{00000000-0005-0000-0000-0000E1440000}"/>
    <cellStyle name="Normal 13 3 2 3 2 3 3" xfId="17831" xr:uid="{00000000-0005-0000-0000-0000E2440000}"/>
    <cellStyle name="Normal 13 3 2 3 2 4" xfId="17832" xr:uid="{00000000-0005-0000-0000-0000E3440000}"/>
    <cellStyle name="Normal 13 3 2 3 2 4 2" xfId="17833" xr:uid="{00000000-0005-0000-0000-0000E4440000}"/>
    <cellStyle name="Normal 13 3 2 3 2 4 2 2" xfId="17834" xr:uid="{00000000-0005-0000-0000-0000E5440000}"/>
    <cellStyle name="Normal 13 3 2 3 2 4 3" xfId="17835" xr:uid="{00000000-0005-0000-0000-0000E6440000}"/>
    <cellStyle name="Normal 13 3 2 3 2 5" xfId="17836" xr:uid="{00000000-0005-0000-0000-0000E7440000}"/>
    <cellStyle name="Normal 13 3 2 3 2 5 2" xfId="17837" xr:uid="{00000000-0005-0000-0000-0000E8440000}"/>
    <cellStyle name="Normal 13 3 2 3 2 6" xfId="17838" xr:uid="{00000000-0005-0000-0000-0000E9440000}"/>
    <cellStyle name="Normal 13 3 2 3 2 6 2" xfId="17839" xr:uid="{00000000-0005-0000-0000-0000EA440000}"/>
    <cellStyle name="Normal 13 3 2 3 2 7" xfId="17840" xr:uid="{00000000-0005-0000-0000-0000EB440000}"/>
    <cellStyle name="Normal 13 3 2 3 3" xfId="17841" xr:uid="{00000000-0005-0000-0000-0000EC440000}"/>
    <cellStyle name="Normal 13 3 2 3 3 2" xfId="17842" xr:uid="{00000000-0005-0000-0000-0000ED440000}"/>
    <cellStyle name="Normal 13 3 2 3 3 2 2" xfId="17843" xr:uid="{00000000-0005-0000-0000-0000EE440000}"/>
    <cellStyle name="Normal 13 3 2 3 3 2 2 2" xfId="17844" xr:uid="{00000000-0005-0000-0000-0000EF440000}"/>
    <cellStyle name="Normal 13 3 2 3 3 2 3" xfId="17845" xr:uid="{00000000-0005-0000-0000-0000F0440000}"/>
    <cellStyle name="Normal 13 3 2 3 3 3" xfId="17846" xr:uid="{00000000-0005-0000-0000-0000F1440000}"/>
    <cellStyle name="Normal 13 3 2 3 3 3 2" xfId="17847" xr:uid="{00000000-0005-0000-0000-0000F2440000}"/>
    <cellStyle name="Normal 13 3 2 3 3 3 2 2" xfId="17848" xr:uid="{00000000-0005-0000-0000-0000F3440000}"/>
    <cellStyle name="Normal 13 3 2 3 3 3 3" xfId="17849" xr:uid="{00000000-0005-0000-0000-0000F4440000}"/>
    <cellStyle name="Normal 13 3 2 3 3 4" xfId="17850" xr:uid="{00000000-0005-0000-0000-0000F5440000}"/>
    <cellStyle name="Normal 13 3 2 3 3 4 2" xfId="17851" xr:uid="{00000000-0005-0000-0000-0000F6440000}"/>
    <cellStyle name="Normal 13 3 2 3 3 5" xfId="17852" xr:uid="{00000000-0005-0000-0000-0000F7440000}"/>
    <cellStyle name="Normal 13 3 2 3 3 5 2" xfId="17853" xr:uid="{00000000-0005-0000-0000-0000F8440000}"/>
    <cellStyle name="Normal 13 3 2 3 3 6" xfId="17854" xr:uid="{00000000-0005-0000-0000-0000F9440000}"/>
    <cellStyle name="Normal 13 3 2 3 4" xfId="17855" xr:uid="{00000000-0005-0000-0000-0000FA440000}"/>
    <cellStyle name="Normal 13 3 2 3 4 2" xfId="17856" xr:uid="{00000000-0005-0000-0000-0000FB440000}"/>
    <cellStyle name="Normal 13 3 2 3 4 2 2" xfId="17857" xr:uid="{00000000-0005-0000-0000-0000FC440000}"/>
    <cellStyle name="Normal 13 3 2 3 4 3" xfId="17858" xr:uid="{00000000-0005-0000-0000-0000FD440000}"/>
    <cellStyle name="Normal 13 3 2 3 5" xfId="17859" xr:uid="{00000000-0005-0000-0000-0000FE440000}"/>
    <cellStyle name="Normal 13 3 2 3 5 2" xfId="17860" xr:uid="{00000000-0005-0000-0000-0000FF440000}"/>
    <cellStyle name="Normal 13 3 2 3 5 2 2" xfId="17861" xr:uid="{00000000-0005-0000-0000-000000450000}"/>
    <cellStyle name="Normal 13 3 2 3 5 3" xfId="17862" xr:uid="{00000000-0005-0000-0000-000001450000}"/>
    <cellStyle name="Normal 13 3 2 3 6" xfId="17863" xr:uid="{00000000-0005-0000-0000-000002450000}"/>
    <cellStyle name="Normal 13 3 2 3 6 2" xfId="17864" xr:uid="{00000000-0005-0000-0000-000003450000}"/>
    <cellStyle name="Normal 13 3 2 3 7" xfId="17865" xr:uid="{00000000-0005-0000-0000-000004450000}"/>
    <cellStyle name="Normal 13 3 2 3 7 2" xfId="17866" xr:uid="{00000000-0005-0000-0000-000005450000}"/>
    <cellStyle name="Normal 13 3 2 3 8" xfId="17867" xr:uid="{00000000-0005-0000-0000-000006450000}"/>
    <cellStyle name="Normal 13 3 2 4" xfId="17868" xr:uid="{00000000-0005-0000-0000-000007450000}"/>
    <cellStyle name="Normal 13 3 2 4 2" xfId="17869" xr:uid="{00000000-0005-0000-0000-000008450000}"/>
    <cellStyle name="Normal 13 3 2 4 2 2" xfId="17870" xr:uid="{00000000-0005-0000-0000-000009450000}"/>
    <cellStyle name="Normal 13 3 2 4 2 2 2" xfId="17871" xr:uid="{00000000-0005-0000-0000-00000A450000}"/>
    <cellStyle name="Normal 13 3 2 4 2 2 2 2" xfId="17872" xr:uid="{00000000-0005-0000-0000-00000B450000}"/>
    <cellStyle name="Normal 13 3 2 4 2 2 3" xfId="17873" xr:uid="{00000000-0005-0000-0000-00000C450000}"/>
    <cellStyle name="Normal 13 3 2 4 2 3" xfId="17874" xr:uid="{00000000-0005-0000-0000-00000D450000}"/>
    <cellStyle name="Normal 13 3 2 4 2 3 2" xfId="17875" xr:uid="{00000000-0005-0000-0000-00000E450000}"/>
    <cellStyle name="Normal 13 3 2 4 2 3 2 2" xfId="17876" xr:uid="{00000000-0005-0000-0000-00000F450000}"/>
    <cellStyle name="Normal 13 3 2 4 2 3 3" xfId="17877" xr:uid="{00000000-0005-0000-0000-000010450000}"/>
    <cellStyle name="Normal 13 3 2 4 2 4" xfId="17878" xr:uid="{00000000-0005-0000-0000-000011450000}"/>
    <cellStyle name="Normal 13 3 2 4 2 4 2" xfId="17879" xr:uid="{00000000-0005-0000-0000-000012450000}"/>
    <cellStyle name="Normal 13 3 2 4 2 5" xfId="17880" xr:uid="{00000000-0005-0000-0000-000013450000}"/>
    <cellStyle name="Normal 13 3 2 4 2 5 2" xfId="17881" xr:uid="{00000000-0005-0000-0000-000014450000}"/>
    <cellStyle name="Normal 13 3 2 4 2 6" xfId="17882" xr:uid="{00000000-0005-0000-0000-000015450000}"/>
    <cellStyle name="Normal 13 3 2 4 3" xfId="17883" xr:uid="{00000000-0005-0000-0000-000016450000}"/>
    <cellStyle name="Normal 13 3 2 4 3 2" xfId="17884" xr:uid="{00000000-0005-0000-0000-000017450000}"/>
    <cellStyle name="Normal 13 3 2 4 3 2 2" xfId="17885" xr:uid="{00000000-0005-0000-0000-000018450000}"/>
    <cellStyle name="Normal 13 3 2 4 3 3" xfId="17886" xr:uid="{00000000-0005-0000-0000-000019450000}"/>
    <cellStyle name="Normal 13 3 2 4 4" xfId="17887" xr:uid="{00000000-0005-0000-0000-00001A450000}"/>
    <cellStyle name="Normal 13 3 2 4 4 2" xfId="17888" xr:uid="{00000000-0005-0000-0000-00001B450000}"/>
    <cellStyle name="Normal 13 3 2 4 4 2 2" xfId="17889" xr:uid="{00000000-0005-0000-0000-00001C450000}"/>
    <cellStyle name="Normal 13 3 2 4 4 3" xfId="17890" xr:uid="{00000000-0005-0000-0000-00001D450000}"/>
    <cellStyle name="Normal 13 3 2 4 5" xfId="17891" xr:uid="{00000000-0005-0000-0000-00001E450000}"/>
    <cellStyle name="Normal 13 3 2 4 5 2" xfId="17892" xr:uid="{00000000-0005-0000-0000-00001F450000}"/>
    <cellStyle name="Normal 13 3 2 4 6" xfId="17893" xr:uid="{00000000-0005-0000-0000-000020450000}"/>
    <cellStyle name="Normal 13 3 2 4 6 2" xfId="17894" xr:uid="{00000000-0005-0000-0000-000021450000}"/>
    <cellStyle name="Normal 13 3 2 4 7" xfId="17895" xr:uid="{00000000-0005-0000-0000-000022450000}"/>
    <cellStyle name="Normal 13 3 2 5" xfId="17896" xr:uid="{00000000-0005-0000-0000-000023450000}"/>
    <cellStyle name="Normal 13 3 2 5 2" xfId="17897" xr:uid="{00000000-0005-0000-0000-000024450000}"/>
    <cellStyle name="Normal 13 3 2 5 2 2" xfId="17898" xr:uid="{00000000-0005-0000-0000-000025450000}"/>
    <cellStyle name="Normal 13 3 2 5 2 2 2" xfId="17899" xr:uid="{00000000-0005-0000-0000-000026450000}"/>
    <cellStyle name="Normal 13 3 2 5 2 2 2 2" xfId="17900" xr:uid="{00000000-0005-0000-0000-000027450000}"/>
    <cellStyle name="Normal 13 3 2 5 2 2 3" xfId="17901" xr:uid="{00000000-0005-0000-0000-000028450000}"/>
    <cellStyle name="Normal 13 3 2 5 2 3" xfId="17902" xr:uid="{00000000-0005-0000-0000-000029450000}"/>
    <cellStyle name="Normal 13 3 2 5 2 3 2" xfId="17903" xr:uid="{00000000-0005-0000-0000-00002A450000}"/>
    <cellStyle name="Normal 13 3 2 5 2 3 2 2" xfId="17904" xr:uid="{00000000-0005-0000-0000-00002B450000}"/>
    <cellStyle name="Normal 13 3 2 5 2 3 3" xfId="17905" xr:uid="{00000000-0005-0000-0000-00002C450000}"/>
    <cellStyle name="Normal 13 3 2 5 2 4" xfId="17906" xr:uid="{00000000-0005-0000-0000-00002D450000}"/>
    <cellStyle name="Normal 13 3 2 5 2 4 2" xfId="17907" xr:uid="{00000000-0005-0000-0000-00002E450000}"/>
    <cellStyle name="Normal 13 3 2 5 2 5" xfId="17908" xr:uid="{00000000-0005-0000-0000-00002F450000}"/>
    <cellStyle name="Normal 13 3 2 5 2 5 2" xfId="17909" xr:uid="{00000000-0005-0000-0000-000030450000}"/>
    <cellStyle name="Normal 13 3 2 5 2 6" xfId="17910" xr:uid="{00000000-0005-0000-0000-000031450000}"/>
    <cellStyle name="Normal 13 3 2 5 3" xfId="17911" xr:uid="{00000000-0005-0000-0000-000032450000}"/>
    <cellStyle name="Normal 13 3 2 5 3 2" xfId="17912" xr:uid="{00000000-0005-0000-0000-000033450000}"/>
    <cellStyle name="Normal 13 3 2 5 3 2 2" xfId="17913" xr:uid="{00000000-0005-0000-0000-000034450000}"/>
    <cellStyle name="Normal 13 3 2 5 3 3" xfId="17914" xr:uid="{00000000-0005-0000-0000-000035450000}"/>
    <cellStyle name="Normal 13 3 2 5 4" xfId="17915" xr:uid="{00000000-0005-0000-0000-000036450000}"/>
    <cellStyle name="Normal 13 3 2 5 4 2" xfId="17916" xr:uid="{00000000-0005-0000-0000-000037450000}"/>
    <cellStyle name="Normal 13 3 2 5 4 2 2" xfId="17917" xr:uid="{00000000-0005-0000-0000-000038450000}"/>
    <cellStyle name="Normal 13 3 2 5 4 3" xfId="17918" xr:uid="{00000000-0005-0000-0000-000039450000}"/>
    <cellStyle name="Normal 13 3 2 5 5" xfId="17919" xr:uid="{00000000-0005-0000-0000-00003A450000}"/>
    <cellStyle name="Normal 13 3 2 5 5 2" xfId="17920" xr:uid="{00000000-0005-0000-0000-00003B450000}"/>
    <cellStyle name="Normal 13 3 2 5 6" xfId="17921" xr:uid="{00000000-0005-0000-0000-00003C450000}"/>
    <cellStyle name="Normal 13 3 2 5 6 2" xfId="17922" xr:uid="{00000000-0005-0000-0000-00003D450000}"/>
    <cellStyle name="Normal 13 3 2 5 7" xfId="17923" xr:uid="{00000000-0005-0000-0000-00003E450000}"/>
    <cellStyle name="Normal 13 3 2 6" xfId="17924" xr:uid="{00000000-0005-0000-0000-00003F450000}"/>
    <cellStyle name="Normal 13 3 2 6 2" xfId="17925" xr:uid="{00000000-0005-0000-0000-000040450000}"/>
    <cellStyle name="Normal 13 3 2 6 2 2" xfId="17926" xr:uid="{00000000-0005-0000-0000-000041450000}"/>
    <cellStyle name="Normal 13 3 2 6 2 2 2" xfId="17927" xr:uid="{00000000-0005-0000-0000-000042450000}"/>
    <cellStyle name="Normal 13 3 2 6 2 3" xfId="17928" xr:uid="{00000000-0005-0000-0000-000043450000}"/>
    <cellStyle name="Normal 13 3 2 6 3" xfId="17929" xr:uid="{00000000-0005-0000-0000-000044450000}"/>
    <cellStyle name="Normal 13 3 2 6 3 2" xfId="17930" xr:uid="{00000000-0005-0000-0000-000045450000}"/>
    <cellStyle name="Normal 13 3 2 6 3 2 2" xfId="17931" xr:uid="{00000000-0005-0000-0000-000046450000}"/>
    <cellStyle name="Normal 13 3 2 6 3 3" xfId="17932" xr:uid="{00000000-0005-0000-0000-000047450000}"/>
    <cellStyle name="Normal 13 3 2 6 4" xfId="17933" xr:uid="{00000000-0005-0000-0000-000048450000}"/>
    <cellStyle name="Normal 13 3 2 6 4 2" xfId="17934" xr:uid="{00000000-0005-0000-0000-000049450000}"/>
    <cellStyle name="Normal 13 3 2 6 5" xfId="17935" xr:uid="{00000000-0005-0000-0000-00004A450000}"/>
    <cellStyle name="Normal 13 3 2 6 5 2" xfId="17936" xr:uid="{00000000-0005-0000-0000-00004B450000}"/>
    <cellStyle name="Normal 13 3 2 6 6" xfId="17937" xr:uid="{00000000-0005-0000-0000-00004C450000}"/>
    <cellStyle name="Normal 13 3 2 7" xfId="17938" xr:uid="{00000000-0005-0000-0000-00004D450000}"/>
    <cellStyle name="Normal 13 3 2 7 2" xfId="17939" xr:uid="{00000000-0005-0000-0000-00004E450000}"/>
    <cellStyle name="Normal 13 3 2 7 2 2" xfId="17940" xr:uid="{00000000-0005-0000-0000-00004F450000}"/>
    <cellStyle name="Normal 13 3 2 7 3" xfId="17941" xr:uid="{00000000-0005-0000-0000-000050450000}"/>
    <cellStyle name="Normal 13 3 2 8" xfId="17942" xr:uid="{00000000-0005-0000-0000-000051450000}"/>
    <cellStyle name="Normal 13 3 2 8 2" xfId="17943" xr:uid="{00000000-0005-0000-0000-000052450000}"/>
    <cellStyle name="Normal 13 3 2 8 2 2" xfId="17944" xr:uid="{00000000-0005-0000-0000-000053450000}"/>
    <cellStyle name="Normal 13 3 2 8 3" xfId="17945" xr:uid="{00000000-0005-0000-0000-000054450000}"/>
    <cellStyle name="Normal 13 3 2 9" xfId="17946" xr:uid="{00000000-0005-0000-0000-000055450000}"/>
    <cellStyle name="Normal 13 3 2 9 2" xfId="17947" xr:uid="{00000000-0005-0000-0000-000056450000}"/>
    <cellStyle name="Normal 13 3 3" xfId="17948" xr:uid="{00000000-0005-0000-0000-000057450000}"/>
    <cellStyle name="Normal 13 3 3 10" xfId="17949" xr:uid="{00000000-0005-0000-0000-000058450000}"/>
    <cellStyle name="Normal 13 3 3 2" xfId="17950" xr:uid="{00000000-0005-0000-0000-000059450000}"/>
    <cellStyle name="Normal 13 3 3 2 2" xfId="17951" xr:uid="{00000000-0005-0000-0000-00005A450000}"/>
    <cellStyle name="Normal 13 3 3 2 2 2" xfId="17952" xr:uid="{00000000-0005-0000-0000-00005B450000}"/>
    <cellStyle name="Normal 13 3 3 2 2 2 2" xfId="17953" xr:uid="{00000000-0005-0000-0000-00005C450000}"/>
    <cellStyle name="Normal 13 3 3 2 2 2 2 2" xfId="17954" xr:uid="{00000000-0005-0000-0000-00005D450000}"/>
    <cellStyle name="Normal 13 3 3 2 2 2 2 2 2" xfId="17955" xr:uid="{00000000-0005-0000-0000-00005E450000}"/>
    <cellStyle name="Normal 13 3 3 2 2 2 2 3" xfId="17956" xr:uid="{00000000-0005-0000-0000-00005F450000}"/>
    <cellStyle name="Normal 13 3 3 2 2 2 3" xfId="17957" xr:uid="{00000000-0005-0000-0000-000060450000}"/>
    <cellStyle name="Normal 13 3 3 2 2 2 3 2" xfId="17958" xr:uid="{00000000-0005-0000-0000-000061450000}"/>
    <cellStyle name="Normal 13 3 3 2 2 2 3 2 2" xfId="17959" xr:uid="{00000000-0005-0000-0000-000062450000}"/>
    <cellStyle name="Normal 13 3 3 2 2 2 3 3" xfId="17960" xr:uid="{00000000-0005-0000-0000-000063450000}"/>
    <cellStyle name="Normal 13 3 3 2 2 2 4" xfId="17961" xr:uid="{00000000-0005-0000-0000-000064450000}"/>
    <cellStyle name="Normal 13 3 3 2 2 2 4 2" xfId="17962" xr:uid="{00000000-0005-0000-0000-000065450000}"/>
    <cellStyle name="Normal 13 3 3 2 2 2 5" xfId="17963" xr:uid="{00000000-0005-0000-0000-000066450000}"/>
    <cellStyle name="Normal 13 3 3 2 2 2 5 2" xfId="17964" xr:uid="{00000000-0005-0000-0000-000067450000}"/>
    <cellStyle name="Normal 13 3 3 2 2 2 6" xfId="17965" xr:uid="{00000000-0005-0000-0000-000068450000}"/>
    <cellStyle name="Normal 13 3 3 2 2 3" xfId="17966" xr:uid="{00000000-0005-0000-0000-000069450000}"/>
    <cellStyle name="Normal 13 3 3 2 2 3 2" xfId="17967" xr:uid="{00000000-0005-0000-0000-00006A450000}"/>
    <cellStyle name="Normal 13 3 3 2 2 3 2 2" xfId="17968" xr:uid="{00000000-0005-0000-0000-00006B450000}"/>
    <cellStyle name="Normal 13 3 3 2 2 3 3" xfId="17969" xr:uid="{00000000-0005-0000-0000-00006C450000}"/>
    <cellStyle name="Normal 13 3 3 2 2 4" xfId="17970" xr:uid="{00000000-0005-0000-0000-00006D450000}"/>
    <cellStyle name="Normal 13 3 3 2 2 4 2" xfId="17971" xr:uid="{00000000-0005-0000-0000-00006E450000}"/>
    <cellStyle name="Normal 13 3 3 2 2 4 2 2" xfId="17972" xr:uid="{00000000-0005-0000-0000-00006F450000}"/>
    <cellStyle name="Normal 13 3 3 2 2 4 3" xfId="17973" xr:uid="{00000000-0005-0000-0000-000070450000}"/>
    <cellStyle name="Normal 13 3 3 2 2 5" xfId="17974" xr:uid="{00000000-0005-0000-0000-000071450000}"/>
    <cellStyle name="Normal 13 3 3 2 2 5 2" xfId="17975" xr:uid="{00000000-0005-0000-0000-000072450000}"/>
    <cellStyle name="Normal 13 3 3 2 2 6" xfId="17976" xr:uid="{00000000-0005-0000-0000-000073450000}"/>
    <cellStyle name="Normal 13 3 3 2 2 6 2" xfId="17977" xr:uid="{00000000-0005-0000-0000-000074450000}"/>
    <cellStyle name="Normal 13 3 3 2 2 7" xfId="17978" xr:uid="{00000000-0005-0000-0000-000075450000}"/>
    <cellStyle name="Normal 13 3 3 2 3" xfId="17979" xr:uid="{00000000-0005-0000-0000-000076450000}"/>
    <cellStyle name="Normal 13 3 3 2 3 2" xfId="17980" xr:uid="{00000000-0005-0000-0000-000077450000}"/>
    <cellStyle name="Normal 13 3 3 2 3 2 2" xfId="17981" xr:uid="{00000000-0005-0000-0000-000078450000}"/>
    <cellStyle name="Normal 13 3 3 2 3 2 2 2" xfId="17982" xr:uid="{00000000-0005-0000-0000-000079450000}"/>
    <cellStyle name="Normal 13 3 3 2 3 2 3" xfId="17983" xr:uid="{00000000-0005-0000-0000-00007A450000}"/>
    <cellStyle name="Normal 13 3 3 2 3 3" xfId="17984" xr:uid="{00000000-0005-0000-0000-00007B450000}"/>
    <cellStyle name="Normal 13 3 3 2 3 3 2" xfId="17985" xr:uid="{00000000-0005-0000-0000-00007C450000}"/>
    <cellStyle name="Normal 13 3 3 2 3 3 2 2" xfId="17986" xr:uid="{00000000-0005-0000-0000-00007D450000}"/>
    <cellStyle name="Normal 13 3 3 2 3 3 3" xfId="17987" xr:uid="{00000000-0005-0000-0000-00007E450000}"/>
    <cellStyle name="Normal 13 3 3 2 3 4" xfId="17988" xr:uid="{00000000-0005-0000-0000-00007F450000}"/>
    <cellStyle name="Normal 13 3 3 2 3 4 2" xfId="17989" xr:uid="{00000000-0005-0000-0000-000080450000}"/>
    <cellStyle name="Normal 13 3 3 2 3 5" xfId="17990" xr:uid="{00000000-0005-0000-0000-000081450000}"/>
    <cellStyle name="Normal 13 3 3 2 3 5 2" xfId="17991" xr:uid="{00000000-0005-0000-0000-000082450000}"/>
    <cellStyle name="Normal 13 3 3 2 3 6" xfId="17992" xr:uid="{00000000-0005-0000-0000-000083450000}"/>
    <cellStyle name="Normal 13 3 3 2 4" xfId="17993" xr:uid="{00000000-0005-0000-0000-000084450000}"/>
    <cellStyle name="Normal 13 3 3 2 4 2" xfId="17994" xr:uid="{00000000-0005-0000-0000-000085450000}"/>
    <cellStyle name="Normal 13 3 3 2 4 2 2" xfId="17995" xr:uid="{00000000-0005-0000-0000-000086450000}"/>
    <cellStyle name="Normal 13 3 3 2 4 3" xfId="17996" xr:uid="{00000000-0005-0000-0000-000087450000}"/>
    <cellStyle name="Normal 13 3 3 2 5" xfId="17997" xr:uid="{00000000-0005-0000-0000-000088450000}"/>
    <cellStyle name="Normal 13 3 3 2 5 2" xfId="17998" xr:uid="{00000000-0005-0000-0000-000089450000}"/>
    <cellStyle name="Normal 13 3 3 2 5 2 2" xfId="17999" xr:uid="{00000000-0005-0000-0000-00008A450000}"/>
    <cellStyle name="Normal 13 3 3 2 5 3" xfId="18000" xr:uid="{00000000-0005-0000-0000-00008B450000}"/>
    <cellStyle name="Normal 13 3 3 2 6" xfId="18001" xr:uid="{00000000-0005-0000-0000-00008C450000}"/>
    <cellStyle name="Normal 13 3 3 2 6 2" xfId="18002" xr:uid="{00000000-0005-0000-0000-00008D450000}"/>
    <cellStyle name="Normal 13 3 3 2 7" xfId="18003" xr:uid="{00000000-0005-0000-0000-00008E450000}"/>
    <cellStyle name="Normal 13 3 3 2 7 2" xfId="18004" xr:uid="{00000000-0005-0000-0000-00008F450000}"/>
    <cellStyle name="Normal 13 3 3 2 8" xfId="18005" xr:uid="{00000000-0005-0000-0000-000090450000}"/>
    <cellStyle name="Normal 13 3 3 3" xfId="18006" xr:uid="{00000000-0005-0000-0000-000091450000}"/>
    <cellStyle name="Normal 13 3 3 3 2" xfId="18007" xr:uid="{00000000-0005-0000-0000-000092450000}"/>
    <cellStyle name="Normal 13 3 3 3 2 2" xfId="18008" xr:uid="{00000000-0005-0000-0000-000093450000}"/>
    <cellStyle name="Normal 13 3 3 3 2 2 2" xfId="18009" xr:uid="{00000000-0005-0000-0000-000094450000}"/>
    <cellStyle name="Normal 13 3 3 3 2 2 2 2" xfId="18010" xr:uid="{00000000-0005-0000-0000-000095450000}"/>
    <cellStyle name="Normal 13 3 3 3 2 2 3" xfId="18011" xr:uid="{00000000-0005-0000-0000-000096450000}"/>
    <cellStyle name="Normal 13 3 3 3 2 3" xfId="18012" xr:uid="{00000000-0005-0000-0000-000097450000}"/>
    <cellStyle name="Normal 13 3 3 3 2 3 2" xfId="18013" xr:uid="{00000000-0005-0000-0000-000098450000}"/>
    <cellStyle name="Normal 13 3 3 3 2 3 2 2" xfId="18014" xr:uid="{00000000-0005-0000-0000-000099450000}"/>
    <cellStyle name="Normal 13 3 3 3 2 3 3" xfId="18015" xr:uid="{00000000-0005-0000-0000-00009A450000}"/>
    <cellStyle name="Normal 13 3 3 3 2 4" xfId="18016" xr:uid="{00000000-0005-0000-0000-00009B450000}"/>
    <cellStyle name="Normal 13 3 3 3 2 4 2" xfId="18017" xr:uid="{00000000-0005-0000-0000-00009C450000}"/>
    <cellStyle name="Normal 13 3 3 3 2 5" xfId="18018" xr:uid="{00000000-0005-0000-0000-00009D450000}"/>
    <cellStyle name="Normal 13 3 3 3 2 5 2" xfId="18019" xr:uid="{00000000-0005-0000-0000-00009E450000}"/>
    <cellStyle name="Normal 13 3 3 3 2 6" xfId="18020" xr:uid="{00000000-0005-0000-0000-00009F450000}"/>
    <cellStyle name="Normal 13 3 3 3 3" xfId="18021" xr:uid="{00000000-0005-0000-0000-0000A0450000}"/>
    <cellStyle name="Normal 13 3 3 3 3 2" xfId="18022" xr:uid="{00000000-0005-0000-0000-0000A1450000}"/>
    <cellStyle name="Normal 13 3 3 3 3 2 2" xfId="18023" xr:uid="{00000000-0005-0000-0000-0000A2450000}"/>
    <cellStyle name="Normal 13 3 3 3 3 3" xfId="18024" xr:uid="{00000000-0005-0000-0000-0000A3450000}"/>
    <cellStyle name="Normal 13 3 3 3 4" xfId="18025" xr:uid="{00000000-0005-0000-0000-0000A4450000}"/>
    <cellStyle name="Normal 13 3 3 3 4 2" xfId="18026" xr:uid="{00000000-0005-0000-0000-0000A5450000}"/>
    <cellStyle name="Normal 13 3 3 3 4 2 2" xfId="18027" xr:uid="{00000000-0005-0000-0000-0000A6450000}"/>
    <cellStyle name="Normal 13 3 3 3 4 3" xfId="18028" xr:uid="{00000000-0005-0000-0000-0000A7450000}"/>
    <cellStyle name="Normal 13 3 3 3 5" xfId="18029" xr:uid="{00000000-0005-0000-0000-0000A8450000}"/>
    <cellStyle name="Normal 13 3 3 3 5 2" xfId="18030" xr:uid="{00000000-0005-0000-0000-0000A9450000}"/>
    <cellStyle name="Normal 13 3 3 3 6" xfId="18031" xr:uid="{00000000-0005-0000-0000-0000AA450000}"/>
    <cellStyle name="Normal 13 3 3 3 6 2" xfId="18032" xr:uid="{00000000-0005-0000-0000-0000AB450000}"/>
    <cellStyle name="Normal 13 3 3 3 7" xfId="18033" xr:uid="{00000000-0005-0000-0000-0000AC450000}"/>
    <cellStyle name="Normal 13 3 3 4" xfId="18034" xr:uid="{00000000-0005-0000-0000-0000AD450000}"/>
    <cellStyle name="Normal 13 3 3 4 2" xfId="18035" xr:uid="{00000000-0005-0000-0000-0000AE450000}"/>
    <cellStyle name="Normal 13 3 3 4 2 2" xfId="18036" xr:uid="{00000000-0005-0000-0000-0000AF450000}"/>
    <cellStyle name="Normal 13 3 3 4 2 2 2" xfId="18037" xr:uid="{00000000-0005-0000-0000-0000B0450000}"/>
    <cellStyle name="Normal 13 3 3 4 2 2 2 2" xfId="18038" xr:uid="{00000000-0005-0000-0000-0000B1450000}"/>
    <cellStyle name="Normal 13 3 3 4 2 2 3" xfId="18039" xr:uid="{00000000-0005-0000-0000-0000B2450000}"/>
    <cellStyle name="Normal 13 3 3 4 2 3" xfId="18040" xr:uid="{00000000-0005-0000-0000-0000B3450000}"/>
    <cellStyle name="Normal 13 3 3 4 2 3 2" xfId="18041" xr:uid="{00000000-0005-0000-0000-0000B4450000}"/>
    <cellStyle name="Normal 13 3 3 4 2 3 2 2" xfId="18042" xr:uid="{00000000-0005-0000-0000-0000B5450000}"/>
    <cellStyle name="Normal 13 3 3 4 2 3 3" xfId="18043" xr:uid="{00000000-0005-0000-0000-0000B6450000}"/>
    <cellStyle name="Normal 13 3 3 4 2 4" xfId="18044" xr:uid="{00000000-0005-0000-0000-0000B7450000}"/>
    <cellStyle name="Normal 13 3 3 4 2 4 2" xfId="18045" xr:uid="{00000000-0005-0000-0000-0000B8450000}"/>
    <cellStyle name="Normal 13 3 3 4 2 5" xfId="18046" xr:uid="{00000000-0005-0000-0000-0000B9450000}"/>
    <cellStyle name="Normal 13 3 3 4 2 5 2" xfId="18047" xr:uid="{00000000-0005-0000-0000-0000BA450000}"/>
    <cellStyle name="Normal 13 3 3 4 2 6" xfId="18048" xr:uid="{00000000-0005-0000-0000-0000BB450000}"/>
    <cellStyle name="Normal 13 3 3 4 3" xfId="18049" xr:uid="{00000000-0005-0000-0000-0000BC450000}"/>
    <cellStyle name="Normal 13 3 3 4 3 2" xfId="18050" xr:uid="{00000000-0005-0000-0000-0000BD450000}"/>
    <cellStyle name="Normal 13 3 3 4 3 2 2" xfId="18051" xr:uid="{00000000-0005-0000-0000-0000BE450000}"/>
    <cellStyle name="Normal 13 3 3 4 3 3" xfId="18052" xr:uid="{00000000-0005-0000-0000-0000BF450000}"/>
    <cellStyle name="Normal 13 3 3 4 4" xfId="18053" xr:uid="{00000000-0005-0000-0000-0000C0450000}"/>
    <cellStyle name="Normal 13 3 3 4 4 2" xfId="18054" xr:uid="{00000000-0005-0000-0000-0000C1450000}"/>
    <cellStyle name="Normal 13 3 3 4 4 2 2" xfId="18055" xr:uid="{00000000-0005-0000-0000-0000C2450000}"/>
    <cellStyle name="Normal 13 3 3 4 4 3" xfId="18056" xr:uid="{00000000-0005-0000-0000-0000C3450000}"/>
    <cellStyle name="Normal 13 3 3 4 5" xfId="18057" xr:uid="{00000000-0005-0000-0000-0000C4450000}"/>
    <cellStyle name="Normal 13 3 3 4 5 2" xfId="18058" xr:uid="{00000000-0005-0000-0000-0000C5450000}"/>
    <cellStyle name="Normal 13 3 3 4 6" xfId="18059" xr:uid="{00000000-0005-0000-0000-0000C6450000}"/>
    <cellStyle name="Normal 13 3 3 4 6 2" xfId="18060" xr:uid="{00000000-0005-0000-0000-0000C7450000}"/>
    <cellStyle name="Normal 13 3 3 4 7" xfId="18061" xr:uid="{00000000-0005-0000-0000-0000C8450000}"/>
    <cellStyle name="Normal 13 3 3 5" xfId="18062" xr:uid="{00000000-0005-0000-0000-0000C9450000}"/>
    <cellStyle name="Normal 13 3 3 5 2" xfId="18063" xr:uid="{00000000-0005-0000-0000-0000CA450000}"/>
    <cellStyle name="Normal 13 3 3 5 2 2" xfId="18064" xr:uid="{00000000-0005-0000-0000-0000CB450000}"/>
    <cellStyle name="Normal 13 3 3 5 2 2 2" xfId="18065" xr:uid="{00000000-0005-0000-0000-0000CC450000}"/>
    <cellStyle name="Normal 13 3 3 5 2 3" xfId="18066" xr:uid="{00000000-0005-0000-0000-0000CD450000}"/>
    <cellStyle name="Normal 13 3 3 5 3" xfId="18067" xr:uid="{00000000-0005-0000-0000-0000CE450000}"/>
    <cellStyle name="Normal 13 3 3 5 3 2" xfId="18068" xr:uid="{00000000-0005-0000-0000-0000CF450000}"/>
    <cellStyle name="Normal 13 3 3 5 3 2 2" xfId="18069" xr:uid="{00000000-0005-0000-0000-0000D0450000}"/>
    <cellStyle name="Normal 13 3 3 5 3 3" xfId="18070" xr:uid="{00000000-0005-0000-0000-0000D1450000}"/>
    <cellStyle name="Normal 13 3 3 5 4" xfId="18071" xr:uid="{00000000-0005-0000-0000-0000D2450000}"/>
    <cellStyle name="Normal 13 3 3 5 4 2" xfId="18072" xr:uid="{00000000-0005-0000-0000-0000D3450000}"/>
    <cellStyle name="Normal 13 3 3 5 5" xfId="18073" xr:uid="{00000000-0005-0000-0000-0000D4450000}"/>
    <cellStyle name="Normal 13 3 3 5 5 2" xfId="18074" xr:uid="{00000000-0005-0000-0000-0000D5450000}"/>
    <cellStyle name="Normal 13 3 3 5 6" xfId="18075" xr:uid="{00000000-0005-0000-0000-0000D6450000}"/>
    <cellStyle name="Normal 13 3 3 6" xfId="18076" xr:uid="{00000000-0005-0000-0000-0000D7450000}"/>
    <cellStyle name="Normal 13 3 3 6 2" xfId="18077" xr:uid="{00000000-0005-0000-0000-0000D8450000}"/>
    <cellStyle name="Normal 13 3 3 6 2 2" xfId="18078" xr:uid="{00000000-0005-0000-0000-0000D9450000}"/>
    <cellStyle name="Normal 13 3 3 6 3" xfId="18079" xr:uid="{00000000-0005-0000-0000-0000DA450000}"/>
    <cellStyle name="Normal 13 3 3 7" xfId="18080" xr:uid="{00000000-0005-0000-0000-0000DB450000}"/>
    <cellStyle name="Normal 13 3 3 7 2" xfId="18081" xr:uid="{00000000-0005-0000-0000-0000DC450000}"/>
    <cellStyle name="Normal 13 3 3 7 2 2" xfId="18082" xr:uid="{00000000-0005-0000-0000-0000DD450000}"/>
    <cellStyle name="Normal 13 3 3 7 3" xfId="18083" xr:uid="{00000000-0005-0000-0000-0000DE450000}"/>
    <cellStyle name="Normal 13 3 3 8" xfId="18084" xr:uid="{00000000-0005-0000-0000-0000DF450000}"/>
    <cellStyle name="Normal 13 3 3 8 2" xfId="18085" xr:uid="{00000000-0005-0000-0000-0000E0450000}"/>
    <cellStyle name="Normal 13 3 3 9" xfId="18086" xr:uid="{00000000-0005-0000-0000-0000E1450000}"/>
    <cellStyle name="Normal 13 3 3 9 2" xfId="18087" xr:uid="{00000000-0005-0000-0000-0000E2450000}"/>
    <cellStyle name="Normal 13 3 4" xfId="18088" xr:uid="{00000000-0005-0000-0000-0000E3450000}"/>
    <cellStyle name="Normal 13 3 4 2" xfId="18089" xr:uid="{00000000-0005-0000-0000-0000E4450000}"/>
    <cellStyle name="Normal 13 3 4 2 2" xfId="18090" xr:uid="{00000000-0005-0000-0000-0000E5450000}"/>
    <cellStyle name="Normal 13 3 4 2 2 2" xfId="18091" xr:uid="{00000000-0005-0000-0000-0000E6450000}"/>
    <cellStyle name="Normal 13 3 4 2 2 2 2" xfId="18092" xr:uid="{00000000-0005-0000-0000-0000E7450000}"/>
    <cellStyle name="Normal 13 3 4 2 2 2 2 2" xfId="18093" xr:uid="{00000000-0005-0000-0000-0000E8450000}"/>
    <cellStyle name="Normal 13 3 4 2 2 2 3" xfId="18094" xr:uid="{00000000-0005-0000-0000-0000E9450000}"/>
    <cellStyle name="Normal 13 3 4 2 2 3" xfId="18095" xr:uid="{00000000-0005-0000-0000-0000EA450000}"/>
    <cellStyle name="Normal 13 3 4 2 2 3 2" xfId="18096" xr:uid="{00000000-0005-0000-0000-0000EB450000}"/>
    <cellStyle name="Normal 13 3 4 2 2 3 2 2" xfId="18097" xr:uid="{00000000-0005-0000-0000-0000EC450000}"/>
    <cellStyle name="Normal 13 3 4 2 2 3 3" xfId="18098" xr:uid="{00000000-0005-0000-0000-0000ED450000}"/>
    <cellStyle name="Normal 13 3 4 2 2 4" xfId="18099" xr:uid="{00000000-0005-0000-0000-0000EE450000}"/>
    <cellStyle name="Normal 13 3 4 2 2 4 2" xfId="18100" xr:uid="{00000000-0005-0000-0000-0000EF450000}"/>
    <cellStyle name="Normal 13 3 4 2 2 5" xfId="18101" xr:uid="{00000000-0005-0000-0000-0000F0450000}"/>
    <cellStyle name="Normal 13 3 4 2 2 5 2" xfId="18102" xr:uid="{00000000-0005-0000-0000-0000F1450000}"/>
    <cellStyle name="Normal 13 3 4 2 2 6" xfId="18103" xr:uid="{00000000-0005-0000-0000-0000F2450000}"/>
    <cellStyle name="Normal 13 3 4 2 3" xfId="18104" xr:uid="{00000000-0005-0000-0000-0000F3450000}"/>
    <cellStyle name="Normal 13 3 4 2 3 2" xfId="18105" xr:uid="{00000000-0005-0000-0000-0000F4450000}"/>
    <cellStyle name="Normal 13 3 4 2 3 2 2" xfId="18106" xr:uid="{00000000-0005-0000-0000-0000F5450000}"/>
    <cellStyle name="Normal 13 3 4 2 3 3" xfId="18107" xr:uid="{00000000-0005-0000-0000-0000F6450000}"/>
    <cellStyle name="Normal 13 3 4 2 4" xfId="18108" xr:uid="{00000000-0005-0000-0000-0000F7450000}"/>
    <cellStyle name="Normal 13 3 4 2 4 2" xfId="18109" xr:uid="{00000000-0005-0000-0000-0000F8450000}"/>
    <cellStyle name="Normal 13 3 4 2 4 2 2" xfId="18110" xr:uid="{00000000-0005-0000-0000-0000F9450000}"/>
    <cellStyle name="Normal 13 3 4 2 4 3" xfId="18111" xr:uid="{00000000-0005-0000-0000-0000FA450000}"/>
    <cellStyle name="Normal 13 3 4 2 5" xfId="18112" xr:uid="{00000000-0005-0000-0000-0000FB450000}"/>
    <cellStyle name="Normal 13 3 4 2 5 2" xfId="18113" xr:uid="{00000000-0005-0000-0000-0000FC450000}"/>
    <cellStyle name="Normal 13 3 4 2 6" xfId="18114" xr:uid="{00000000-0005-0000-0000-0000FD450000}"/>
    <cellStyle name="Normal 13 3 4 2 6 2" xfId="18115" xr:uid="{00000000-0005-0000-0000-0000FE450000}"/>
    <cellStyle name="Normal 13 3 4 2 7" xfId="18116" xr:uid="{00000000-0005-0000-0000-0000FF450000}"/>
    <cellStyle name="Normal 13 3 4 3" xfId="18117" xr:uid="{00000000-0005-0000-0000-000000460000}"/>
    <cellStyle name="Normal 13 3 4 3 2" xfId="18118" xr:uid="{00000000-0005-0000-0000-000001460000}"/>
    <cellStyle name="Normal 13 3 4 3 2 2" xfId="18119" xr:uid="{00000000-0005-0000-0000-000002460000}"/>
    <cellStyle name="Normal 13 3 4 3 2 2 2" xfId="18120" xr:uid="{00000000-0005-0000-0000-000003460000}"/>
    <cellStyle name="Normal 13 3 4 3 2 3" xfId="18121" xr:uid="{00000000-0005-0000-0000-000004460000}"/>
    <cellStyle name="Normal 13 3 4 3 3" xfId="18122" xr:uid="{00000000-0005-0000-0000-000005460000}"/>
    <cellStyle name="Normal 13 3 4 3 3 2" xfId="18123" xr:uid="{00000000-0005-0000-0000-000006460000}"/>
    <cellStyle name="Normal 13 3 4 3 3 2 2" xfId="18124" xr:uid="{00000000-0005-0000-0000-000007460000}"/>
    <cellStyle name="Normal 13 3 4 3 3 3" xfId="18125" xr:uid="{00000000-0005-0000-0000-000008460000}"/>
    <cellStyle name="Normal 13 3 4 3 4" xfId="18126" xr:uid="{00000000-0005-0000-0000-000009460000}"/>
    <cellStyle name="Normal 13 3 4 3 4 2" xfId="18127" xr:uid="{00000000-0005-0000-0000-00000A460000}"/>
    <cellStyle name="Normal 13 3 4 3 5" xfId="18128" xr:uid="{00000000-0005-0000-0000-00000B460000}"/>
    <cellStyle name="Normal 13 3 4 3 5 2" xfId="18129" xr:uid="{00000000-0005-0000-0000-00000C460000}"/>
    <cellStyle name="Normal 13 3 4 3 6" xfId="18130" xr:uid="{00000000-0005-0000-0000-00000D460000}"/>
    <cellStyle name="Normal 13 3 4 4" xfId="18131" xr:uid="{00000000-0005-0000-0000-00000E460000}"/>
    <cellStyle name="Normal 13 3 4 4 2" xfId="18132" xr:uid="{00000000-0005-0000-0000-00000F460000}"/>
    <cellStyle name="Normal 13 3 4 4 2 2" xfId="18133" xr:uid="{00000000-0005-0000-0000-000010460000}"/>
    <cellStyle name="Normal 13 3 4 4 3" xfId="18134" xr:uid="{00000000-0005-0000-0000-000011460000}"/>
    <cellStyle name="Normal 13 3 4 5" xfId="18135" xr:uid="{00000000-0005-0000-0000-000012460000}"/>
    <cellStyle name="Normal 13 3 4 5 2" xfId="18136" xr:uid="{00000000-0005-0000-0000-000013460000}"/>
    <cellStyle name="Normal 13 3 4 5 2 2" xfId="18137" xr:uid="{00000000-0005-0000-0000-000014460000}"/>
    <cellStyle name="Normal 13 3 4 5 3" xfId="18138" xr:uid="{00000000-0005-0000-0000-000015460000}"/>
    <cellStyle name="Normal 13 3 4 6" xfId="18139" xr:uid="{00000000-0005-0000-0000-000016460000}"/>
    <cellStyle name="Normal 13 3 4 6 2" xfId="18140" xr:uid="{00000000-0005-0000-0000-000017460000}"/>
    <cellStyle name="Normal 13 3 4 7" xfId="18141" xr:uid="{00000000-0005-0000-0000-000018460000}"/>
    <cellStyle name="Normal 13 3 4 7 2" xfId="18142" xr:uid="{00000000-0005-0000-0000-000019460000}"/>
    <cellStyle name="Normal 13 3 4 8" xfId="18143" xr:uid="{00000000-0005-0000-0000-00001A460000}"/>
    <cellStyle name="Normal 13 3 5" xfId="18144" xr:uid="{00000000-0005-0000-0000-00001B460000}"/>
    <cellStyle name="Normal 13 3 5 2" xfId="18145" xr:uid="{00000000-0005-0000-0000-00001C460000}"/>
    <cellStyle name="Normal 13 3 5 2 2" xfId="18146" xr:uid="{00000000-0005-0000-0000-00001D460000}"/>
    <cellStyle name="Normal 13 3 5 2 2 2" xfId="18147" xr:uid="{00000000-0005-0000-0000-00001E460000}"/>
    <cellStyle name="Normal 13 3 5 2 2 2 2" xfId="18148" xr:uid="{00000000-0005-0000-0000-00001F460000}"/>
    <cellStyle name="Normal 13 3 5 2 2 3" xfId="18149" xr:uid="{00000000-0005-0000-0000-000020460000}"/>
    <cellStyle name="Normal 13 3 5 2 3" xfId="18150" xr:uid="{00000000-0005-0000-0000-000021460000}"/>
    <cellStyle name="Normal 13 3 5 2 3 2" xfId="18151" xr:uid="{00000000-0005-0000-0000-000022460000}"/>
    <cellStyle name="Normal 13 3 5 2 3 2 2" xfId="18152" xr:uid="{00000000-0005-0000-0000-000023460000}"/>
    <cellStyle name="Normal 13 3 5 2 3 3" xfId="18153" xr:uid="{00000000-0005-0000-0000-000024460000}"/>
    <cellStyle name="Normal 13 3 5 2 4" xfId="18154" xr:uid="{00000000-0005-0000-0000-000025460000}"/>
    <cellStyle name="Normal 13 3 5 2 4 2" xfId="18155" xr:uid="{00000000-0005-0000-0000-000026460000}"/>
    <cellStyle name="Normal 13 3 5 2 5" xfId="18156" xr:uid="{00000000-0005-0000-0000-000027460000}"/>
    <cellStyle name="Normal 13 3 5 2 5 2" xfId="18157" xr:uid="{00000000-0005-0000-0000-000028460000}"/>
    <cellStyle name="Normal 13 3 5 2 6" xfId="18158" xr:uid="{00000000-0005-0000-0000-000029460000}"/>
    <cellStyle name="Normal 13 3 5 3" xfId="18159" xr:uid="{00000000-0005-0000-0000-00002A460000}"/>
    <cellStyle name="Normal 13 3 5 3 2" xfId="18160" xr:uid="{00000000-0005-0000-0000-00002B460000}"/>
    <cellStyle name="Normal 13 3 5 3 2 2" xfId="18161" xr:uid="{00000000-0005-0000-0000-00002C460000}"/>
    <cellStyle name="Normal 13 3 5 3 3" xfId="18162" xr:uid="{00000000-0005-0000-0000-00002D460000}"/>
    <cellStyle name="Normal 13 3 5 4" xfId="18163" xr:uid="{00000000-0005-0000-0000-00002E460000}"/>
    <cellStyle name="Normal 13 3 5 4 2" xfId="18164" xr:uid="{00000000-0005-0000-0000-00002F460000}"/>
    <cellStyle name="Normal 13 3 5 4 2 2" xfId="18165" xr:uid="{00000000-0005-0000-0000-000030460000}"/>
    <cellStyle name="Normal 13 3 5 4 3" xfId="18166" xr:uid="{00000000-0005-0000-0000-000031460000}"/>
    <cellStyle name="Normal 13 3 5 5" xfId="18167" xr:uid="{00000000-0005-0000-0000-000032460000}"/>
    <cellStyle name="Normal 13 3 5 5 2" xfId="18168" xr:uid="{00000000-0005-0000-0000-000033460000}"/>
    <cellStyle name="Normal 13 3 5 6" xfId="18169" xr:uid="{00000000-0005-0000-0000-000034460000}"/>
    <cellStyle name="Normal 13 3 5 6 2" xfId="18170" xr:uid="{00000000-0005-0000-0000-000035460000}"/>
    <cellStyle name="Normal 13 3 5 7" xfId="18171" xr:uid="{00000000-0005-0000-0000-000036460000}"/>
    <cellStyle name="Normal 13 3 6" xfId="18172" xr:uid="{00000000-0005-0000-0000-000037460000}"/>
    <cellStyle name="Normal 13 3 6 2" xfId="18173" xr:uid="{00000000-0005-0000-0000-000038460000}"/>
    <cellStyle name="Normal 13 3 6 2 2" xfId="18174" xr:uid="{00000000-0005-0000-0000-000039460000}"/>
    <cellStyle name="Normal 13 3 6 2 2 2" xfId="18175" xr:uid="{00000000-0005-0000-0000-00003A460000}"/>
    <cellStyle name="Normal 13 3 6 2 2 2 2" xfId="18176" xr:uid="{00000000-0005-0000-0000-00003B460000}"/>
    <cellStyle name="Normal 13 3 6 2 2 3" xfId="18177" xr:uid="{00000000-0005-0000-0000-00003C460000}"/>
    <cellStyle name="Normal 13 3 6 2 3" xfId="18178" xr:uid="{00000000-0005-0000-0000-00003D460000}"/>
    <cellStyle name="Normal 13 3 6 2 3 2" xfId="18179" xr:uid="{00000000-0005-0000-0000-00003E460000}"/>
    <cellStyle name="Normal 13 3 6 2 3 2 2" xfId="18180" xr:uid="{00000000-0005-0000-0000-00003F460000}"/>
    <cellStyle name="Normal 13 3 6 2 3 3" xfId="18181" xr:uid="{00000000-0005-0000-0000-000040460000}"/>
    <cellStyle name="Normal 13 3 6 2 4" xfId="18182" xr:uid="{00000000-0005-0000-0000-000041460000}"/>
    <cellStyle name="Normal 13 3 6 2 4 2" xfId="18183" xr:uid="{00000000-0005-0000-0000-000042460000}"/>
    <cellStyle name="Normal 13 3 6 2 5" xfId="18184" xr:uid="{00000000-0005-0000-0000-000043460000}"/>
    <cellStyle name="Normal 13 3 6 2 5 2" xfId="18185" xr:uid="{00000000-0005-0000-0000-000044460000}"/>
    <cellStyle name="Normal 13 3 6 2 6" xfId="18186" xr:uid="{00000000-0005-0000-0000-000045460000}"/>
    <cellStyle name="Normal 13 3 6 3" xfId="18187" xr:uid="{00000000-0005-0000-0000-000046460000}"/>
    <cellStyle name="Normal 13 3 6 3 2" xfId="18188" xr:uid="{00000000-0005-0000-0000-000047460000}"/>
    <cellStyle name="Normal 13 3 6 3 2 2" xfId="18189" xr:uid="{00000000-0005-0000-0000-000048460000}"/>
    <cellStyle name="Normal 13 3 6 3 3" xfId="18190" xr:uid="{00000000-0005-0000-0000-000049460000}"/>
    <cellStyle name="Normal 13 3 6 4" xfId="18191" xr:uid="{00000000-0005-0000-0000-00004A460000}"/>
    <cellStyle name="Normal 13 3 6 4 2" xfId="18192" xr:uid="{00000000-0005-0000-0000-00004B460000}"/>
    <cellStyle name="Normal 13 3 6 4 2 2" xfId="18193" xr:uid="{00000000-0005-0000-0000-00004C460000}"/>
    <cellStyle name="Normal 13 3 6 4 3" xfId="18194" xr:uid="{00000000-0005-0000-0000-00004D460000}"/>
    <cellStyle name="Normal 13 3 6 5" xfId="18195" xr:uid="{00000000-0005-0000-0000-00004E460000}"/>
    <cellStyle name="Normal 13 3 6 5 2" xfId="18196" xr:uid="{00000000-0005-0000-0000-00004F460000}"/>
    <cellStyle name="Normal 13 3 6 6" xfId="18197" xr:uid="{00000000-0005-0000-0000-000050460000}"/>
    <cellStyle name="Normal 13 3 6 6 2" xfId="18198" xr:uid="{00000000-0005-0000-0000-000051460000}"/>
    <cellStyle name="Normal 13 3 6 7" xfId="18199" xr:uid="{00000000-0005-0000-0000-000052460000}"/>
    <cellStyle name="Normal 13 3 7" xfId="18200" xr:uid="{00000000-0005-0000-0000-000053460000}"/>
    <cellStyle name="Normal 13 3 7 2" xfId="18201" xr:uid="{00000000-0005-0000-0000-000054460000}"/>
    <cellStyle name="Normal 13 3 7 2 2" xfId="18202" xr:uid="{00000000-0005-0000-0000-000055460000}"/>
    <cellStyle name="Normal 13 3 7 2 2 2" xfId="18203" xr:uid="{00000000-0005-0000-0000-000056460000}"/>
    <cellStyle name="Normal 13 3 7 2 3" xfId="18204" xr:uid="{00000000-0005-0000-0000-000057460000}"/>
    <cellStyle name="Normal 13 3 7 3" xfId="18205" xr:uid="{00000000-0005-0000-0000-000058460000}"/>
    <cellStyle name="Normal 13 3 7 3 2" xfId="18206" xr:uid="{00000000-0005-0000-0000-000059460000}"/>
    <cellStyle name="Normal 13 3 7 3 2 2" xfId="18207" xr:uid="{00000000-0005-0000-0000-00005A460000}"/>
    <cellStyle name="Normal 13 3 7 3 3" xfId="18208" xr:uid="{00000000-0005-0000-0000-00005B460000}"/>
    <cellStyle name="Normal 13 3 7 4" xfId="18209" xr:uid="{00000000-0005-0000-0000-00005C460000}"/>
    <cellStyle name="Normal 13 3 7 4 2" xfId="18210" xr:uid="{00000000-0005-0000-0000-00005D460000}"/>
    <cellStyle name="Normal 13 3 7 5" xfId="18211" xr:uid="{00000000-0005-0000-0000-00005E460000}"/>
    <cellStyle name="Normal 13 3 7 5 2" xfId="18212" xr:uid="{00000000-0005-0000-0000-00005F460000}"/>
    <cellStyle name="Normal 13 3 7 6" xfId="18213" xr:uid="{00000000-0005-0000-0000-000060460000}"/>
    <cellStyle name="Normal 13 4" xfId="18214" xr:uid="{00000000-0005-0000-0000-000061460000}"/>
    <cellStyle name="Normal 13 4 10" xfId="18215" xr:uid="{00000000-0005-0000-0000-000062460000}"/>
    <cellStyle name="Normal 13 4 10 2" xfId="18216" xr:uid="{00000000-0005-0000-0000-000063460000}"/>
    <cellStyle name="Normal 13 4 11" xfId="18217" xr:uid="{00000000-0005-0000-0000-000064460000}"/>
    <cellStyle name="Normal 13 4 2" xfId="18218" xr:uid="{00000000-0005-0000-0000-000065460000}"/>
    <cellStyle name="Normal 13 4 2 10" xfId="18219" xr:uid="{00000000-0005-0000-0000-000066460000}"/>
    <cellStyle name="Normal 13 4 2 2" xfId="18220" xr:uid="{00000000-0005-0000-0000-000067460000}"/>
    <cellStyle name="Normal 13 4 2 2 2" xfId="18221" xr:uid="{00000000-0005-0000-0000-000068460000}"/>
    <cellStyle name="Normal 13 4 2 2 2 2" xfId="18222" xr:uid="{00000000-0005-0000-0000-000069460000}"/>
    <cellStyle name="Normal 13 4 2 2 2 2 2" xfId="18223" xr:uid="{00000000-0005-0000-0000-00006A460000}"/>
    <cellStyle name="Normal 13 4 2 2 2 2 2 2" xfId="18224" xr:uid="{00000000-0005-0000-0000-00006B460000}"/>
    <cellStyle name="Normal 13 4 2 2 2 2 2 2 2" xfId="18225" xr:uid="{00000000-0005-0000-0000-00006C460000}"/>
    <cellStyle name="Normal 13 4 2 2 2 2 2 3" xfId="18226" xr:uid="{00000000-0005-0000-0000-00006D460000}"/>
    <cellStyle name="Normal 13 4 2 2 2 2 3" xfId="18227" xr:uid="{00000000-0005-0000-0000-00006E460000}"/>
    <cellStyle name="Normal 13 4 2 2 2 2 3 2" xfId="18228" xr:uid="{00000000-0005-0000-0000-00006F460000}"/>
    <cellStyle name="Normal 13 4 2 2 2 2 3 2 2" xfId="18229" xr:uid="{00000000-0005-0000-0000-000070460000}"/>
    <cellStyle name="Normal 13 4 2 2 2 2 3 3" xfId="18230" xr:uid="{00000000-0005-0000-0000-000071460000}"/>
    <cellStyle name="Normal 13 4 2 2 2 2 4" xfId="18231" xr:uid="{00000000-0005-0000-0000-000072460000}"/>
    <cellStyle name="Normal 13 4 2 2 2 2 4 2" xfId="18232" xr:uid="{00000000-0005-0000-0000-000073460000}"/>
    <cellStyle name="Normal 13 4 2 2 2 2 5" xfId="18233" xr:uid="{00000000-0005-0000-0000-000074460000}"/>
    <cellStyle name="Normal 13 4 2 2 2 2 5 2" xfId="18234" xr:uid="{00000000-0005-0000-0000-000075460000}"/>
    <cellStyle name="Normal 13 4 2 2 2 2 6" xfId="18235" xr:uid="{00000000-0005-0000-0000-000076460000}"/>
    <cellStyle name="Normal 13 4 2 2 2 3" xfId="18236" xr:uid="{00000000-0005-0000-0000-000077460000}"/>
    <cellStyle name="Normal 13 4 2 2 2 3 2" xfId="18237" xr:uid="{00000000-0005-0000-0000-000078460000}"/>
    <cellStyle name="Normal 13 4 2 2 2 3 2 2" xfId="18238" xr:uid="{00000000-0005-0000-0000-000079460000}"/>
    <cellStyle name="Normal 13 4 2 2 2 3 3" xfId="18239" xr:uid="{00000000-0005-0000-0000-00007A460000}"/>
    <cellStyle name="Normal 13 4 2 2 2 4" xfId="18240" xr:uid="{00000000-0005-0000-0000-00007B460000}"/>
    <cellStyle name="Normal 13 4 2 2 2 4 2" xfId="18241" xr:uid="{00000000-0005-0000-0000-00007C460000}"/>
    <cellStyle name="Normal 13 4 2 2 2 4 2 2" xfId="18242" xr:uid="{00000000-0005-0000-0000-00007D460000}"/>
    <cellStyle name="Normal 13 4 2 2 2 4 3" xfId="18243" xr:uid="{00000000-0005-0000-0000-00007E460000}"/>
    <cellStyle name="Normal 13 4 2 2 2 5" xfId="18244" xr:uid="{00000000-0005-0000-0000-00007F460000}"/>
    <cellStyle name="Normal 13 4 2 2 2 5 2" xfId="18245" xr:uid="{00000000-0005-0000-0000-000080460000}"/>
    <cellStyle name="Normal 13 4 2 2 2 6" xfId="18246" xr:uid="{00000000-0005-0000-0000-000081460000}"/>
    <cellStyle name="Normal 13 4 2 2 2 6 2" xfId="18247" xr:uid="{00000000-0005-0000-0000-000082460000}"/>
    <cellStyle name="Normal 13 4 2 2 2 7" xfId="18248" xr:uid="{00000000-0005-0000-0000-000083460000}"/>
    <cellStyle name="Normal 13 4 2 2 3" xfId="18249" xr:uid="{00000000-0005-0000-0000-000084460000}"/>
    <cellStyle name="Normal 13 4 2 2 3 2" xfId="18250" xr:uid="{00000000-0005-0000-0000-000085460000}"/>
    <cellStyle name="Normal 13 4 2 2 3 2 2" xfId="18251" xr:uid="{00000000-0005-0000-0000-000086460000}"/>
    <cellStyle name="Normal 13 4 2 2 3 2 2 2" xfId="18252" xr:uid="{00000000-0005-0000-0000-000087460000}"/>
    <cellStyle name="Normal 13 4 2 2 3 2 3" xfId="18253" xr:uid="{00000000-0005-0000-0000-000088460000}"/>
    <cellStyle name="Normal 13 4 2 2 3 3" xfId="18254" xr:uid="{00000000-0005-0000-0000-000089460000}"/>
    <cellStyle name="Normal 13 4 2 2 3 3 2" xfId="18255" xr:uid="{00000000-0005-0000-0000-00008A460000}"/>
    <cellStyle name="Normal 13 4 2 2 3 3 2 2" xfId="18256" xr:uid="{00000000-0005-0000-0000-00008B460000}"/>
    <cellStyle name="Normal 13 4 2 2 3 3 3" xfId="18257" xr:uid="{00000000-0005-0000-0000-00008C460000}"/>
    <cellStyle name="Normal 13 4 2 2 3 4" xfId="18258" xr:uid="{00000000-0005-0000-0000-00008D460000}"/>
    <cellStyle name="Normal 13 4 2 2 3 4 2" xfId="18259" xr:uid="{00000000-0005-0000-0000-00008E460000}"/>
    <cellStyle name="Normal 13 4 2 2 3 5" xfId="18260" xr:uid="{00000000-0005-0000-0000-00008F460000}"/>
    <cellStyle name="Normal 13 4 2 2 3 5 2" xfId="18261" xr:uid="{00000000-0005-0000-0000-000090460000}"/>
    <cellStyle name="Normal 13 4 2 2 3 6" xfId="18262" xr:uid="{00000000-0005-0000-0000-000091460000}"/>
    <cellStyle name="Normal 13 4 2 2 4" xfId="18263" xr:uid="{00000000-0005-0000-0000-000092460000}"/>
    <cellStyle name="Normal 13 4 2 2 4 2" xfId="18264" xr:uid="{00000000-0005-0000-0000-000093460000}"/>
    <cellStyle name="Normal 13 4 2 2 4 2 2" xfId="18265" xr:uid="{00000000-0005-0000-0000-000094460000}"/>
    <cellStyle name="Normal 13 4 2 2 4 3" xfId="18266" xr:uid="{00000000-0005-0000-0000-000095460000}"/>
    <cellStyle name="Normal 13 4 2 2 5" xfId="18267" xr:uid="{00000000-0005-0000-0000-000096460000}"/>
    <cellStyle name="Normal 13 4 2 2 5 2" xfId="18268" xr:uid="{00000000-0005-0000-0000-000097460000}"/>
    <cellStyle name="Normal 13 4 2 2 5 2 2" xfId="18269" xr:uid="{00000000-0005-0000-0000-000098460000}"/>
    <cellStyle name="Normal 13 4 2 2 5 3" xfId="18270" xr:uid="{00000000-0005-0000-0000-000099460000}"/>
    <cellStyle name="Normal 13 4 2 2 6" xfId="18271" xr:uid="{00000000-0005-0000-0000-00009A460000}"/>
    <cellStyle name="Normal 13 4 2 2 6 2" xfId="18272" xr:uid="{00000000-0005-0000-0000-00009B460000}"/>
    <cellStyle name="Normal 13 4 2 2 7" xfId="18273" xr:uid="{00000000-0005-0000-0000-00009C460000}"/>
    <cellStyle name="Normal 13 4 2 2 7 2" xfId="18274" xr:uid="{00000000-0005-0000-0000-00009D460000}"/>
    <cellStyle name="Normal 13 4 2 2 8" xfId="18275" xr:uid="{00000000-0005-0000-0000-00009E460000}"/>
    <cellStyle name="Normal 13 4 2 3" xfId="18276" xr:uid="{00000000-0005-0000-0000-00009F460000}"/>
    <cellStyle name="Normal 13 4 2 3 2" xfId="18277" xr:uid="{00000000-0005-0000-0000-0000A0460000}"/>
    <cellStyle name="Normal 13 4 2 3 2 2" xfId="18278" xr:uid="{00000000-0005-0000-0000-0000A1460000}"/>
    <cellStyle name="Normal 13 4 2 3 2 2 2" xfId="18279" xr:uid="{00000000-0005-0000-0000-0000A2460000}"/>
    <cellStyle name="Normal 13 4 2 3 2 2 2 2" xfId="18280" xr:uid="{00000000-0005-0000-0000-0000A3460000}"/>
    <cellStyle name="Normal 13 4 2 3 2 2 3" xfId="18281" xr:uid="{00000000-0005-0000-0000-0000A4460000}"/>
    <cellStyle name="Normal 13 4 2 3 2 3" xfId="18282" xr:uid="{00000000-0005-0000-0000-0000A5460000}"/>
    <cellStyle name="Normal 13 4 2 3 2 3 2" xfId="18283" xr:uid="{00000000-0005-0000-0000-0000A6460000}"/>
    <cellStyle name="Normal 13 4 2 3 2 3 2 2" xfId="18284" xr:uid="{00000000-0005-0000-0000-0000A7460000}"/>
    <cellStyle name="Normal 13 4 2 3 2 3 3" xfId="18285" xr:uid="{00000000-0005-0000-0000-0000A8460000}"/>
    <cellStyle name="Normal 13 4 2 3 2 4" xfId="18286" xr:uid="{00000000-0005-0000-0000-0000A9460000}"/>
    <cellStyle name="Normal 13 4 2 3 2 4 2" xfId="18287" xr:uid="{00000000-0005-0000-0000-0000AA460000}"/>
    <cellStyle name="Normal 13 4 2 3 2 5" xfId="18288" xr:uid="{00000000-0005-0000-0000-0000AB460000}"/>
    <cellStyle name="Normal 13 4 2 3 2 5 2" xfId="18289" xr:uid="{00000000-0005-0000-0000-0000AC460000}"/>
    <cellStyle name="Normal 13 4 2 3 2 6" xfId="18290" xr:uid="{00000000-0005-0000-0000-0000AD460000}"/>
    <cellStyle name="Normal 13 4 2 3 3" xfId="18291" xr:uid="{00000000-0005-0000-0000-0000AE460000}"/>
    <cellStyle name="Normal 13 4 2 3 3 2" xfId="18292" xr:uid="{00000000-0005-0000-0000-0000AF460000}"/>
    <cellStyle name="Normal 13 4 2 3 3 2 2" xfId="18293" xr:uid="{00000000-0005-0000-0000-0000B0460000}"/>
    <cellStyle name="Normal 13 4 2 3 3 3" xfId="18294" xr:uid="{00000000-0005-0000-0000-0000B1460000}"/>
    <cellStyle name="Normal 13 4 2 3 4" xfId="18295" xr:uid="{00000000-0005-0000-0000-0000B2460000}"/>
    <cellStyle name="Normal 13 4 2 3 4 2" xfId="18296" xr:uid="{00000000-0005-0000-0000-0000B3460000}"/>
    <cellStyle name="Normal 13 4 2 3 4 2 2" xfId="18297" xr:uid="{00000000-0005-0000-0000-0000B4460000}"/>
    <cellStyle name="Normal 13 4 2 3 4 3" xfId="18298" xr:uid="{00000000-0005-0000-0000-0000B5460000}"/>
    <cellStyle name="Normal 13 4 2 3 5" xfId="18299" xr:uid="{00000000-0005-0000-0000-0000B6460000}"/>
    <cellStyle name="Normal 13 4 2 3 5 2" xfId="18300" xr:uid="{00000000-0005-0000-0000-0000B7460000}"/>
    <cellStyle name="Normal 13 4 2 3 6" xfId="18301" xr:uid="{00000000-0005-0000-0000-0000B8460000}"/>
    <cellStyle name="Normal 13 4 2 3 6 2" xfId="18302" xr:uid="{00000000-0005-0000-0000-0000B9460000}"/>
    <cellStyle name="Normal 13 4 2 3 7" xfId="18303" xr:uid="{00000000-0005-0000-0000-0000BA460000}"/>
    <cellStyle name="Normal 13 4 2 4" xfId="18304" xr:uid="{00000000-0005-0000-0000-0000BB460000}"/>
    <cellStyle name="Normal 13 4 2 4 2" xfId="18305" xr:uid="{00000000-0005-0000-0000-0000BC460000}"/>
    <cellStyle name="Normal 13 4 2 4 2 2" xfId="18306" xr:uid="{00000000-0005-0000-0000-0000BD460000}"/>
    <cellStyle name="Normal 13 4 2 4 2 2 2" xfId="18307" xr:uid="{00000000-0005-0000-0000-0000BE460000}"/>
    <cellStyle name="Normal 13 4 2 4 2 2 2 2" xfId="18308" xr:uid="{00000000-0005-0000-0000-0000BF460000}"/>
    <cellStyle name="Normal 13 4 2 4 2 2 3" xfId="18309" xr:uid="{00000000-0005-0000-0000-0000C0460000}"/>
    <cellStyle name="Normal 13 4 2 4 2 3" xfId="18310" xr:uid="{00000000-0005-0000-0000-0000C1460000}"/>
    <cellStyle name="Normal 13 4 2 4 2 3 2" xfId="18311" xr:uid="{00000000-0005-0000-0000-0000C2460000}"/>
    <cellStyle name="Normal 13 4 2 4 2 3 2 2" xfId="18312" xr:uid="{00000000-0005-0000-0000-0000C3460000}"/>
    <cellStyle name="Normal 13 4 2 4 2 3 3" xfId="18313" xr:uid="{00000000-0005-0000-0000-0000C4460000}"/>
    <cellStyle name="Normal 13 4 2 4 2 4" xfId="18314" xr:uid="{00000000-0005-0000-0000-0000C5460000}"/>
    <cellStyle name="Normal 13 4 2 4 2 4 2" xfId="18315" xr:uid="{00000000-0005-0000-0000-0000C6460000}"/>
    <cellStyle name="Normal 13 4 2 4 2 5" xfId="18316" xr:uid="{00000000-0005-0000-0000-0000C7460000}"/>
    <cellStyle name="Normal 13 4 2 4 2 5 2" xfId="18317" xr:uid="{00000000-0005-0000-0000-0000C8460000}"/>
    <cellStyle name="Normal 13 4 2 4 2 6" xfId="18318" xr:uid="{00000000-0005-0000-0000-0000C9460000}"/>
    <cellStyle name="Normal 13 4 2 4 3" xfId="18319" xr:uid="{00000000-0005-0000-0000-0000CA460000}"/>
    <cellStyle name="Normal 13 4 2 4 3 2" xfId="18320" xr:uid="{00000000-0005-0000-0000-0000CB460000}"/>
    <cellStyle name="Normal 13 4 2 4 3 2 2" xfId="18321" xr:uid="{00000000-0005-0000-0000-0000CC460000}"/>
    <cellStyle name="Normal 13 4 2 4 3 3" xfId="18322" xr:uid="{00000000-0005-0000-0000-0000CD460000}"/>
    <cellStyle name="Normal 13 4 2 4 4" xfId="18323" xr:uid="{00000000-0005-0000-0000-0000CE460000}"/>
    <cellStyle name="Normal 13 4 2 4 4 2" xfId="18324" xr:uid="{00000000-0005-0000-0000-0000CF460000}"/>
    <cellStyle name="Normal 13 4 2 4 4 2 2" xfId="18325" xr:uid="{00000000-0005-0000-0000-0000D0460000}"/>
    <cellStyle name="Normal 13 4 2 4 4 3" xfId="18326" xr:uid="{00000000-0005-0000-0000-0000D1460000}"/>
    <cellStyle name="Normal 13 4 2 4 5" xfId="18327" xr:uid="{00000000-0005-0000-0000-0000D2460000}"/>
    <cellStyle name="Normal 13 4 2 4 5 2" xfId="18328" xr:uid="{00000000-0005-0000-0000-0000D3460000}"/>
    <cellStyle name="Normal 13 4 2 4 6" xfId="18329" xr:uid="{00000000-0005-0000-0000-0000D4460000}"/>
    <cellStyle name="Normal 13 4 2 4 6 2" xfId="18330" xr:uid="{00000000-0005-0000-0000-0000D5460000}"/>
    <cellStyle name="Normal 13 4 2 4 7" xfId="18331" xr:uid="{00000000-0005-0000-0000-0000D6460000}"/>
    <cellStyle name="Normal 13 4 2 5" xfId="18332" xr:uid="{00000000-0005-0000-0000-0000D7460000}"/>
    <cellStyle name="Normal 13 4 2 5 2" xfId="18333" xr:uid="{00000000-0005-0000-0000-0000D8460000}"/>
    <cellStyle name="Normal 13 4 2 5 2 2" xfId="18334" xr:uid="{00000000-0005-0000-0000-0000D9460000}"/>
    <cellStyle name="Normal 13 4 2 5 2 2 2" xfId="18335" xr:uid="{00000000-0005-0000-0000-0000DA460000}"/>
    <cellStyle name="Normal 13 4 2 5 2 3" xfId="18336" xr:uid="{00000000-0005-0000-0000-0000DB460000}"/>
    <cellStyle name="Normal 13 4 2 5 3" xfId="18337" xr:uid="{00000000-0005-0000-0000-0000DC460000}"/>
    <cellStyle name="Normal 13 4 2 5 3 2" xfId="18338" xr:uid="{00000000-0005-0000-0000-0000DD460000}"/>
    <cellStyle name="Normal 13 4 2 5 3 2 2" xfId="18339" xr:uid="{00000000-0005-0000-0000-0000DE460000}"/>
    <cellStyle name="Normal 13 4 2 5 3 3" xfId="18340" xr:uid="{00000000-0005-0000-0000-0000DF460000}"/>
    <cellStyle name="Normal 13 4 2 5 4" xfId="18341" xr:uid="{00000000-0005-0000-0000-0000E0460000}"/>
    <cellStyle name="Normal 13 4 2 5 4 2" xfId="18342" xr:uid="{00000000-0005-0000-0000-0000E1460000}"/>
    <cellStyle name="Normal 13 4 2 5 5" xfId="18343" xr:uid="{00000000-0005-0000-0000-0000E2460000}"/>
    <cellStyle name="Normal 13 4 2 5 5 2" xfId="18344" xr:uid="{00000000-0005-0000-0000-0000E3460000}"/>
    <cellStyle name="Normal 13 4 2 5 6" xfId="18345" xr:uid="{00000000-0005-0000-0000-0000E4460000}"/>
    <cellStyle name="Normal 13 4 2 6" xfId="18346" xr:uid="{00000000-0005-0000-0000-0000E5460000}"/>
    <cellStyle name="Normal 13 4 2 6 2" xfId="18347" xr:uid="{00000000-0005-0000-0000-0000E6460000}"/>
    <cellStyle name="Normal 13 4 2 6 2 2" xfId="18348" xr:uid="{00000000-0005-0000-0000-0000E7460000}"/>
    <cellStyle name="Normal 13 4 2 6 3" xfId="18349" xr:uid="{00000000-0005-0000-0000-0000E8460000}"/>
    <cellStyle name="Normal 13 4 2 7" xfId="18350" xr:uid="{00000000-0005-0000-0000-0000E9460000}"/>
    <cellStyle name="Normal 13 4 2 7 2" xfId="18351" xr:uid="{00000000-0005-0000-0000-0000EA460000}"/>
    <cellStyle name="Normal 13 4 2 7 2 2" xfId="18352" xr:uid="{00000000-0005-0000-0000-0000EB460000}"/>
    <cellStyle name="Normal 13 4 2 7 3" xfId="18353" xr:uid="{00000000-0005-0000-0000-0000EC460000}"/>
    <cellStyle name="Normal 13 4 2 8" xfId="18354" xr:uid="{00000000-0005-0000-0000-0000ED460000}"/>
    <cellStyle name="Normal 13 4 2 8 2" xfId="18355" xr:uid="{00000000-0005-0000-0000-0000EE460000}"/>
    <cellStyle name="Normal 13 4 2 9" xfId="18356" xr:uid="{00000000-0005-0000-0000-0000EF460000}"/>
    <cellStyle name="Normal 13 4 2 9 2" xfId="18357" xr:uid="{00000000-0005-0000-0000-0000F0460000}"/>
    <cellStyle name="Normal 13 4 3" xfId="18358" xr:uid="{00000000-0005-0000-0000-0000F1460000}"/>
    <cellStyle name="Normal 13 4 3 2" xfId="18359" xr:uid="{00000000-0005-0000-0000-0000F2460000}"/>
    <cellStyle name="Normal 13 4 3 2 2" xfId="18360" xr:uid="{00000000-0005-0000-0000-0000F3460000}"/>
    <cellStyle name="Normal 13 4 3 2 2 2" xfId="18361" xr:uid="{00000000-0005-0000-0000-0000F4460000}"/>
    <cellStyle name="Normal 13 4 3 2 2 2 2" xfId="18362" xr:uid="{00000000-0005-0000-0000-0000F5460000}"/>
    <cellStyle name="Normal 13 4 3 2 2 2 2 2" xfId="18363" xr:uid="{00000000-0005-0000-0000-0000F6460000}"/>
    <cellStyle name="Normal 13 4 3 2 2 2 3" xfId="18364" xr:uid="{00000000-0005-0000-0000-0000F7460000}"/>
    <cellStyle name="Normal 13 4 3 2 2 3" xfId="18365" xr:uid="{00000000-0005-0000-0000-0000F8460000}"/>
    <cellStyle name="Normal 13 4 3 2 2 3 2" xfId="18366" xr:uid="{00000000-0005-0000-0000-0000F9460000}"/>
    <cellStyle name="Normal 13 4 3 2 2 3 2 2" xfId="18367" xr:uid="{00000000-0005-0000-0000-0000FA460000}"/>
    <cellStyle name="Normal 13 4 3 2 2 3 3" xfId="18368" xr:uid="{00000000-0005-0000-0000-0000FB460000}"/>
    <cellStyle name="Normal 13 4 3 2 2 4" xfId="18369" xr:uid="{00000000-0005-0000-0000-0000FC460000}"/>
    <cellStyle name="Normal 13 4 3 2 2 4 2" xfId="18370" xr:uid="{00000000-0005-0000-0000-0000FD460000}"/>
    <cellStyle name="Normal 13 4 3 2 2 5" xfId="18371" xr:uid="{00000000-0005-0000-0000-0000FE460000}"/>
    <cellStyle name="Normal 13 4 3 2 2 5 2" xfId="18372" xr:uid="{00000000-0005-0000-0000-0000FF460000}"/>
    <cellStyle name="Normal 13 4 3 2 2 6" xfId="18373" xr:uid="{00000000-0005-0000-0000-000000470000}"/>
    <cellStyle name="Normal 13 4 3 2 3" xfId="18374" xr:uid="{00000000-0005-0000-0000-000001470000}"/>
    <cellStyle name="Normal 13 4 3 2 3 2" xfId="18375" xr:uid="{00000000-0005-0000-0000-000002470000}"/>
    <cellStyle name="Normal 13 4 3 2 3 2 2" xfId="18376" xr:uid="{00000000-0005-0000-0000-000003470000}"/>
    <cellStyle name="Normal 13 4 3 2 3 3" xfId="18377" xr:uid="{00000000-0005-0000-0000-000004470000}"/>
    <cellStyle name="Normal 13 4 3 2 4" xfId="18378" xr:uid="{00000000-0005-0000-0000-000005470000}"/>
    <cellStyle name="Normal 13 4 3 2 4 2" xfId="18379" xr:uid="{00000000-0005-0000-0000-000006470000}"/>
    <cellStyle name="Normal 13 4 3 2 4 2 2" xfId="18380" xr:uid="{00000000-0005-0000-0000-000007470000}"/>
    <cellStyle name="Normal 13 4 3 2 4 3" xfId="18381" xr:uid="{00000000-0005-0000-0000-000008470000}"/>
    <cellStyle name="Normal 13 4 3 2 5" xfId="18382" xr:uid="{00000000-0005-0000-0000-000009470000}"/>
    <cellStyle name="Normal 13 4 3 2 5 2" xfId="18383" xr:uid="{00000000-0005-0000-0000-00000A470000}"/>
    <cellStyle name="Normal 13 4 3 2 6" xfId="18384" xr:uid="{00000000-0005-0000-0000-00000B470000}"/>
    <cellStyle name="Normal 13 4 3 2 6 2" xfId="18385" xr:uid="{00000000-0005-0000-0000-00000C470000}"/>
    <cellStyle name="Normal 13 4 3 2 7" xfId="18386" xr:uid="{00000000-0005-0000-0000-00000D470000}"/>
    <cellStyle name="Normal 13 4 3 3" xfId="18387" xr:uid="{00000000-0005-0000-0000-00000E470000}"/>
    <cellStyle name="Normal 13 4 3 3 2" xfId="18388" xr:uid="{00000000-0005-0000-0000-00000F470000}"/>
    <cellStyle name="Normal 13 4 3 3 2 2" xfId="18389" xr:uid="{00000000-0005-0000-0000-000010470000}"/>
    <cellStyle name="Normal 13 4 3 3 2 2 2" xfId="18390" xr:uid="{00000000-0005-0000-0000-000011470000}"/>
    <cellStyle name="Normal 13 4 3 3 2 3" xfId="18391" xr:uid="{00000000-0005-0000-0000-000012470000}"/>
    <cellStyle name="Normal 13 4 3 3 3" xfId="18392" xr:uid="{00000000-0005-0000-0000-000013470000}"/>
    <cellStyle name="Normal 13 4 3 3 3 2" xfId="18393" xr:uid="{00000000-0005-0000-0000-000014470000}"/>
    <cellStyle name="Normal 13 4 3 3 3 2 2" xfId="18394" xr:uid="{00000000-0005-0000-0000-000015470000}"/>
    <cellStyle name="Normal 13 4 3 3 3 3" xfId="18395" xr:uid="{00000000-0005-0000-0000-000016470000}"/>
    <cellStyle name="Normal 13 4 3 3 4" xfId="18396" xr:uid="{00000000-0005-0000-0000-000017470000}"/>
    <cellStyle name="Normal 13 4 3 3 4 2" xfId="18397" xr:uid="{00000000-0005-0000-0000-000018470000}"/>
    <cellStyle name="Normal 13 4 3 3 5" xfId="18398" xr:uid="{00000000-0005-0000-0000-000019470000}"/>
    <cellStyle name="Normal 13 4 3 3 5 2" xfId="18399" xr:uid="{00000000-0005-0000-0000-00001A470000}"/>
    <cellStyle name="Normal 13 4 3 3 6" xfId="18400" xr:uid="{00000000-0005-0000-0000-00001B470000}"/>
    <cellStyle name="Normal 13 4 3 4" xfId="18401" xr:uid="{00000000-0005-0000-0000-00001C470000}"/>
    <cellStyle name="Normal 13 4 3 4 2" xfId="18402" xr:uid="{00000000-0005-0000-0000-00001D470000}"/>
    <cellStyle name="Normal 13 4 3 4 2 2" xfId="18403" xr:uid="{00000000-0005-0000-0000-00001E470000}"/>
    <cellStyle name="Normal 13 4 3 4 3" xfId="18404" xr:uid="{00000000-0005-0000-0000-00001F470000}"/>
    <cellStyle name="Normal 13 4 3 5" xfId="18405" xr:uid="{00000000-0005-0000-0000-000020470000}"/>
    <cellStyle name="Normal 13 4 3 5 2" xfId="18406" xr:uid="{00000000-0005-0000-0000-000021470000}"/>
    <cellStyle name="Normal 13 4 3 5 2 2" xfId="18407" xr:uid="{00000000-0005-0000-0000-000022470000}"/>
    <cellStyle name="Normal 13 4 3 5 3" xfId="18408" xr:uid="{00000000-0005-0000-0000-000023470000}"/>
    <cellStyle name="Normal 13 4 3 6" xfId="18409" xr:uid="{00000000-0005-0000-0000-000024470000}"/>
    <cellStyle name="Normal 13 4 3 6 2" xfId="18410" xr:uid="{00000000-0005-0000-0000-000025470000}"/>
    <cellStyle name="Normal 13 4 3 7" xfId="18411" xr:uid="{00000000-0005-0000-0000-000026470000}"/>
    <cellStyle name="Normal 13 4 3 7 2" xfId="18412" xr:uid="{00000000-0005-0000-0000-000027470000}"/>
    <cellStyle name="Normal 13 4 3 8" xfId="18413" xr:uid="{00000000-0005-0000-0000-000028470000}"/>
    <cellStyle name="Normal 13 4 4" xfId="18414" xr:uid="{00000000-0005-0000-0000-000029470000}"/>
    <cellStyle name="Normal 13 4 4 2" xfId="18415" xr:uid="{00000000-0005-0000-0000-00002A470000}"/>
    <cellStyle name="Normal 13 4 4 2 2" xfId="18416" xr:uid="{00000000-0005-0000-0000-00002B470000}"/>
    <cellStyle name="Normal 13 4 4 2 2 2" xfId="18417" xr:uid="{00000000-0005-0000-0000-00002C470000}"/>
    <cellStyle name="Normal 13 4 4 2 2 2 2" xfId="18418" xr:uid="{00000000-0005-0000-0000-00002D470000}"/>
    <cellStyle name="Normal 13 4 4 2 2 3" xfId="18419" xr:uid="{00000000-0005-0000-0000-00002E470000}"/>
    <cellStyle name="Normal 13 4 4 2 3" xfId="18420" xr:uid="{00000000-0005-0000-0000-00002F470000}"/>
    <cellStyle name="Normal 13 4 4 2 3 2" xfId="18421" xr:uid="{00000000-0005-0000-0000-000030470000}"/>
    <cellStyle name="Normal 13 4 4 2 3 2 2" xfId="18422" xr:uid="{00000000-0005-0000-0000-000031470000}"/>
    <cellStyle name="Normal 13 4 4 2 3 3" xfId="18423" xr:uid="{00000000-0005-0000-0000-000032470000}"/>
    <cellStyle name="Normal 13 4 4 2 4" xfId="18424" xr:uid="{00000000-0005-0000-0000-000033470000}"/>
    <cellStyle name="Normal 13 4 4 2 4 2" xfId="18425" xr:uid="{00000000-0005-0000-0000-000034470000}"/>
    <cellStyle name="Normal 13 4 4 2 5" xfId="18426" xr:uid="{00000000-0005-0000-0000-000035470000}"/>
    <cellStyle name="Normal 13 4 4 2 5 2" xfId="18427" xr:uid="{00000000-0005-0000-0000-000036470000}"/>
    <cellStyle name="Normal 13 4 4 2 6" xfId="18428" xr:uid="{00000000-0005-0000-0000-000037470000}"/>
    <cellStyle name="Normal 13 4 4 3" xfId="18429" xr:uid="{00000000-0005-0000-0000-000038470000}"/>
    <cellStyle name="Normal 13 4 4 3 2" xfId="18430" xr:uid="{00000000-0005-0000-0000-000039470000}"/>
    <cellStyle name="Normal 13 4 4 3 2 2" xfId="18431" xr:uid="{00000000-0005-0000-0000-00003A470000}"/>
    <cellStyle name="Normal 13 4 4 3 3" xfId="18432" xr:uid="{00000000-0005-0000-0000-00003B470000}"/>
    <cellStyle name="Normal 13 4 4 4" xfId="18433" xr:uid="{00000000-0005-0000-0000-00003C470000}"/>
    <cellStyle name="Normal 13 4 4 4 2" xfId="18434" xr:uid="{00000000-0005-0000-0000-00003D470000}"/>
    <cellStyle name="Normal 13 4 4 4 2 2" xfId="18435" xr:uid="{00000000-0005-0000-0000-00003E470000}"/>
    <cellStyle name="Normal 13 4 4 4 3" xfId="18436" xr:uid="{00000000-0005-0000-0000-00003F470000}"/>
    <cellStyle name="Normal 13 4 4 5" xfId="18437" xr:uid="{00000000-0005-0000-0000-000040470000}"/>
    <cellStyle name="Normal 13 4 4 5 2" xfId="18438" xr:uid="{00000000-0005-0000-0000-000041470000}"/>
    <cellStyle name="Normal 13 4 4 6" xfId="18439" xr:uid="{00000000-0005-0000-0000-000042470000}"/>
    <cellStyle name="Normal 13 4 4 6 2" xfId="18440" xr:uid="{00000000-0005-0000-0000-000043470000}"/>
    <cellStyle name="Normal 13 4 4 7" xfId="18441" xr:uid="{00000000-0005-0000-0000-000044470000}"/>
    <cellStyle name="Normal 13 4 5" xfId="18442" xr:uid="{00000000-0005-0000-0000-000045470000}"/>
    <cellStyle name="Normal 13 4 5 2" xfId="18443" xr:uid="{00000000-0005-0000-0000-000046470000}"/>
    <cellStyle name="Normal 13 4 5 2 2" xfId="18444" xr:uid="{00000000-0005-0000-0000-000047470000}"/>
    <cellStyle name="Normal 13 4 5 2 2 2" xfId="18445" xr:uid="{00000000-0005-0000-0000-000048470000}"/>
    <cellStyle name="Normal 13 4 5 2 2 2 2" xfId="18446" xr:uid="{00000000-0005-0000-0000-000049470000}"/>
    <cellStyle name="Normal 13 4 5 2 2 3" xfId="18447" xr:uid="{00000000-0005-0000-0000-00004A470000}"/>
    <cellStyle name="Normal 13 4 5 2 3" xfId="18448" xr:uid="{00000000-0005-0000-0000-00004B470000}"/>
    <cellStyle name="Normal 13 4 5 2 3 2" xfId="18449" xr:uid="{00000000-0005-0000-0000-00004C470000}"/>
    <cellStyle name="Normal 13 4 5 2 3 2 2" xfId="18450" xr:uid="{00000000-0005-0000-0000-00004D470000}"/>
    <cellStyle name="Normal 13 4 5 2 3 3" xfId="18451" xr:uid="{00000000-0005-0000-0000-00004E470000}"/>
    <cellStyle name="Normal 13 4 5 2 4" xfId="18452" xr:uid="{00000000-0005-0000-0000-00004F470000}"/>
    <cellStyle name="Normal 13 4 5 2 4 2" xfId="18453" xr:uid="{00000000-0005-0000-0000-000050470000}"/>
    <cellStyle name="Normal 13 4 5 2 5" xfId="18454" xr:uid="{00000000-0005-0000-0000-000051470000}"/>
    <cellStyle name="Normal 13 4 5 2 5 2" xfId="18455" xr:uid="{00000000-0005-0000-0000-000052470000}"/>
    <cellStyle name="Normal 13 4 5 2 6" xfId="18456" xr:uid="{00000000-0005-0000-0000-000053470000}"/>
    <cellStyle name="Normal 13 4 5 3" xfId="18457" xr:uid="{00000000-0005-0000-0000-000054470000}"/>
    <cellStyle name="Normal 13 4 5 3 2" xfId="18458" xr:uid="{00000000-0005-0000-0000-000055470000}"/>
    <cellStyle name="Normal 13 4 5 3 2 2" xfId="18459" xr:uid="{00000000-0005-0000-0000-000056470000}"/>
    <cellStyle name="Normal 13 4 5 3 3" xfId="18460" xr:uid="{00000000-0005-0000-0000-000057470000}"/>
    <cellStyle name="Normal 13 4 5 4" xfId="18461" xr:uid="{00000000-0005-0000-0000-000058470000}"/>
    <cellStyle name="Normal 13 4 5 4 2" xfId="18462" xr:uid="{00000000-0005-0000-0000-000059470000}"/>
    <cellStyle name="Normal 13 4 5 4 2 2" xfId="18463" xr:uid="{00000000-0005-0000-0000-00005A470000}"/>
    <cellStyle name="Normal 13 4 5 4 3" xfId="18464" xr:uid="{00000000-0005-0000-0000-00005B470000}"/>
    <cellStyle name="Normal 13 4 5 5" xfId="18465" xr:uid="{00000000-0005-0000-0000-00005C470000}"/>
    <cellStyle name="Normal 13 4 5 5 2" xfId="18466" xr:uid="{00000000-0005-0000-0000-00005D470000}"/>
    <cellStyle name="Normal 13 4 5 6" xfId="18467" xr:uid="{00000000-0005-0000-0000-00005E470000}"/>
    <cellStyle name="Normal 13 4 5 6 2" xfId="18468" xr:uid="{00000000-0005-0000-0000-00005F470000}"/>
    <cellStyle name="Normal 13 4 5 7" xfId="18469" xr:uid="{00000000-0005-0000-0000-000060470000}"/>
    <cellStyle name="Normal 13 4 6" xfId="18470" xr:uid="{00000000-0005-0000-0000-000061470000}"/>
    <cellStyle name="Normal 13 4 6 2" xfId="18471" xr:uid="{00000000-0005-0000-0000-000062470000}"/>
    <cellStyle name="Normal 13 4 6 2 2" xfId="18472" xr:uid="{00000000-0005-0000-0000-000063470000}"/>
    <cellStyle name="Normal 13 4 6 2 2 2" xfId="18473" xr:uid="{00000000-0005-0000-0000-000064470000}"/>
    <cellStyle name="Normal 13 4 6 2 3" xfId="18474" xr:uid="{00000000-0005-0000-0000-000065470000}"/>
    <cellStyle name="Normal 13 4 6 3" xfId="18475" xr:uid="{00000000-0005-0000-0000-000066470000}"/>
    <cellStyle name="Normal 13 4 6 3 2" xfId="18476" xr:uid="{00000000-0005-0000-0000-000067470000}"/>
    <cellStyle name="Normal 13 4 6 3 2 2" xfId="18477" xr:uid="{00000000-0005-0000-0000-000068470000}"/>
    <cellStyle name="Normal 13 4 6 3 3" xfId="18478" xr:uid="{00000000-0005-0000-0000-000069470000}"/>
    <cellStyle name="Normal 13 4 6 4" xfId="18479" xr:uid="{00000000-0005-0000-0000-00006A470000}"/>
    <cellStyle name="Normal 13 4 6 4 2" xfId="18480" xr:uid="{00000000-0005-0000-0000-00006B470000}"/>
    <cellStyle name="Normal 13 4 6 5" xfId="18481" xr:uid="{00000000-0005-0000-0000-00006C470000}"/>
    <cellStyle name="Normal 13 4 6 5 2" xfId="18482" xr:uid="{00000000-0005-0000-0000-00006D470000}"/>
    <cellStyle name="Normal 13 4 6 6" xfId="18483" xr:uid="{00000000-0005-0000-0000-00006E470000}"/>
    <cellStyle name="Normal 13 4 7" xfId="18484" xr:uid="{00000000-0005-0000-0000-00006F470000}"/>
    <cellStyle name="Normal 13 4 7 2" xfId="18485" xr:uid="{00000000-0005-0000-0000-000070470000}"/>
    <cellStyle name="Normal 13 4 7 2 2" xfId="18486" xr:uid="{00000000-0005-0000-0000-000071470000}"/>
    <cellStyle name="Normal 13 4 7 3" xfId="18487" xr:uid="{00000000-0005-0000-0000-000072470000}"/>
    <cellStyle name="Normal 13 4 8" xfId="18488" xr:uid="{00000000-0005-0000-0000-000073470000}"/>
    <cellStyle name="Normal 13 4 8 2" xfId="18489" xr:uid="{00000000-0005-0000-0000-000074470000}"/>
    <cellStyle name="Normal 13 4 8 2 2" xfId="18490" xr:uid="{00000000-0005-0000-0000-000075470000}"/>
    <cellStyle name="Normal 13 4 8 3" xfId="18491" xr:uid="{00000000-0005-0000-0000-000076470000}"/>
    <cellStyle name="Normal 13 4 9" xfId="18492" xr:uid="{00000000-0005-0000-0000-000077470000}"/>
    <cellStyle name="Normal 13 4 9 2" xfId="18493" xr:uid="{00000000-0005-0000-0000-000078470000}"/>
    <cellStyle name="Normal 13 5" xfId="18494" xr:uid="{00000000-0005-0000-0000-000079470000}"/>
    <cellStyle name="Normal 13 5 10" xfId="18495" xr:uid="{00000000-0005-0000-0000-00007A470000}"/>
    <cellStyle name="Normal 13 5 2" xfId="18496" xr:uid="{00000000-0005-0000-0000-00007B470000}"/>
    <cellStyle name="Normal 13 5 2 2" xfId="18497" xr:uid="{00000000-0005-0000-0000-00007C470000}"/>
    <cellStyle name="Normal 13 5 2 2 2" xfId="18498" xr:uid="{00000000-0005-0000-0000-00007D470000}"/>
    <cellStyle name="Normal 13 5 2 2 2 2" xfId="18499" xr:uid="{00000000-0005-0000-0000-00007E470000}"/>
    <cellStyle name="Normal 13 5 2 2 2 2 2" xfId="18500" xr:uid="{00000000-0005-0000-0000-00007F470000}"/>
    <cellStyle name="Normal 13 5 2 2 2 2 2 2" xfId="18501" xr:uid="{00000000-0005-0000-0000-000080470000}"/>
    <cellStyle name="Normal 13 5 2 2 2 2 3" xfId="18502" xr:uid="{00000000-0005-0000-0000-000081470000}"/>
    <cellStyle name="Normal 13 5 2 2 2 3" xfId="18503" xr:uid="{00000000-0005-0000-0000-000082470000}"/>
    <cellStyle name="Normal 13 5 2 2 2 3 2" xfId="18504" xr:uid="{00000000-0005-0000-0000-000083470000}"/>
    <cellStyle name="Normal 13 5 2 2 2 3 2 2" xfId="18505" xr:uid="{00000000-0005-0000-0000-000084470000}"/>
    <cellStyle name="Normal 13 5 2 2 2 3 3" xfId="18506" xr:uid="{00000000-0005-0000-0000-000085470000}"/>
    <cellStyle name="Normal 13 5 2 2 2 4" xfId="18507" xr:uid="{00000000-0005-0000-0000-000086470000}"/>
    <cellStyle name="Normal 13 5 2 2 2 4 2" xfId="18508" xr:uid="{00000000-0005-0000-0000-000087470000}"/>
    <cellStyle name="Normal 13 5 2 2 2 5" xfId="18509" xr:uid="{00000000-0005-0000-0000-000088470000}"/>
    <cellStyle name="Normal 13 5 2 2 2 5 2" xfId="18510" xr:uid="{00000000-0005-0000-0000-000089470000}"/>
    <cellStyle name="Normal 13 5 2 2 2 6" xfId="18511" xr:uid="{00000000-0005-0000-0000-00008A470000}"/>
    <cellStyle name="Normal 13 5 2 2 3" xfId="18512" xr:uid="{00000000-0005-0000-0000-00008B470000}"/>
    <cellStyle name="Normal 13 5 2 2 3 2" xfId="18513" xr:uid="{00000000-0005-0000-0000-00008C470000}"/>
    <cellStyle name="Normal 13 5 2 2 3 2 2" xfId="18514" xr:uid="{00000000-0005-0000-0000-00008D470000}"/>
    <cellStyle name="Normal 13 5 2 2 3 3" xfId="18515" xr:uid="{00000000-0005-0000-0000-00008E470000}"/>
    <cellStyle name="Normal 13 5 2 2 4" xfId="18516" xr:uid="{00000000-0005-0000-0000-00008F470000}"/>
    <cellStyle name="Normal 13 5 2 2 4 2" xfId="18517" xr:uid="{00000000-0005-0000-0000-000090470000}"/>
    <cellStyle name="Normal 13 5 2 2 4 2 2" xfId="18518" xr:uid="{00000000-0005-0000-0000-000091470000}"/>
    <cellStyle name="Normal 13 5 2 2 4 3" xfId="18519" xr:uid="{00000000-0005-0000-0000-000092470000}"/>
    <cellStyle name="Normal 13 5 2 2 5" xfId="18520" xr:uid="{00000000-0005-0000-0000-000093470000}"/>
    <cellStyle name="Normal 13 5 2 2 5 2" xfId="18521" xr:uid="{00000000-0005-0000-0000-000094470000}"/>
    <cellStyle name="Normal 13 5 2 2 6" xfId="18522" xr:uid="{00000000-0005-0000-0000-000095470000}"/>
    <cellStyle name="Normal 13 5 2 2 6 2" xfId="18523" xr:uid="{00000000-0005-0000-0000-000096470000}"/>
    <cellStyle name="Normal 13 5 2 2 7" xfId="18524" xr:uid="{00000000-0005-0000-0000-000097470000}"/>
    <cellStyle name="Normal 13 5 2 3" xfId="18525" xr:uid="{00000000-0005-0000-0000-000098470000}"/>
    <cellStyle name="Normal 13 5 2 3 2" xfId="18526" xr:uid="{00000000-0005-0000-0000-000099470000}"/>
    <cellStyle name="Normal 13 5 2 3 2 2" xfId="18527" xr:uid="{00000000-0005-0000-0000-00009A470000}"/>
    <cellStyle name="Normal 13 5 2 3 2 2 2" xfId="18528" xr:uid="{00000000-0005-0000-0000-00009B470000}"/>
    <cellStyle name="Normal 13 5 2 3 2 3" xfId="18529" xr:uid="{00000000-0005-0000-0000-00009C470000}"/>
    <cellStyle name="Normal 13 5 2 3 3" xfId="18530" xr:uid="{00000000-0005-0000-0000-00009D470000}"/>
    <cellStyle name="Normal 13 5 2 3 3 2" xfId="18531" xr:uid="{00000000-0005-0000-0000-00009E470000}"/>
    <cellStyle name="Normal 13 5 2 3 3 2 2" xfId="18532" xr:uid="{00000000-0005-0000-0000-00009F470000}"/>
    <cellStyle name="Normal 13 5 2 3 3 3" xfId="18533" xr:uid="{00000000-0005-0000-0000-0000A0470000}"/>
    <cellStyle name="Normal 13 5 2 3 4" xfId="18534" xr:uid="{00000000-0005-0000-0000-0000A1470000}"/>
    <cellStyle name="Normal 13 5 2 3 4 2" xfId="18535" xr:uid="{00000000-0005-0000-0000-0000A2470000}"/>
    <cellStyle name="Normal 13 5 2 3 5" xfId="18536" xr:uid="{00000000-0005-0000-0000-0000A3470000}"/>
    <cellStyle name="Normal 13 5 2 3 5 2" xfId="18537" xr:uid="{00000000-0005-0000-0000-0000A4470000}"/>
    <cellStyle name="Normal 13 5 2 3 6" xfId="18538" xr:uid="{00000000-0005-0000-0000-0000A5470000}"/>
    <cellStyle name="Normal 13 5 2 4" xfId="18539" xr:uid="{00000000-0005-0000-0000-0000A6470000}"/>
    <cellStyle name="Normal 13 5 2 4 2" xfId="18540" xr:uid="{00000000-0005-0000-0000-0000A7470000}"/>
    <cellStyle name="Normal 13 5 2 4 2 2" xfId="18541" xr:uid="{00000000-0005-0000-0000-0000A8470000}"/>
    <cellStyle name="Normal 13 5 2 4 3" xfId="18542" xr:uid="{00000000-0005-0000-0000-0000A9470000}"/>
    <cellStyle name="Normal 13 5 2 5" xfId="18543" xr:uid="{00000000-0005-0000-0000-0000AA470000}"/>
    <cellStyle name="Normal 13 5 2 5 2" xfId="18544" xr:uid="{00000000-0005-0000-0000-0000AB470000}"/>
    <cellStyle name="Normal 13 5 2 5 2 2" xfId="18545" xr:uid="{00000000-0005-0000-0000-0000AC470000}"/>
    <cellStyle name="Normal 13 5 2 5 3" xfId="18546" xr:uid="{00000000-0005-0000-0000-0000AD470000}"/>
    <cellStyle name="Normal 13 5 2 6" xfId="18547" xr:uid="{00000000-0005-0000-0000-0000AE470000}"/>
    <cellStyle name="Normal 13 5 2 6 2" xfId="18548" xr:uid="{00000000-0005-0000-0000-0000AF470000}"/>
    <cellStyle name="Normal 13 5 2 7" xfId="18549" xr:uid="{00000000-0005-0000-0000-0000B0470000}"/>
    <cellStyle name="Normal 13 5 2 7 2" xfId="18550" xr:uid="{00000000-0005-0000-0000-0000B1470000}"/>
    <cellStyle name="Normal 13 5 2 8" xfId="18551" xr:uid="{00000000-0005-0000-0000-0000B2470000}"/>
    <cellStyle name="Normal 13 5 3" xfId="18552" xr:uid="{00000000-0005-0000-0000-0000B3470000}"/>
    <cellStyle name="Normal 13 5 3 2" xfId="18553" xr:uid="{00000000-0005-0000-0000-0000B4470000}"/>
    <cellStyle name="Normal 13 5 3 2 2" xfId="18554" xr:uid="{00000000-0005-0000-0000-0000B5470000}"/>
    <cellStyle name="Normal 13 5 3 2 2 2" xfId="18555" xr:uid="{00000000-0005-0000-0000-0000B6470000}"/>
    <cellStyle name="Normal 13 5 3 2 2 2 2" xfId="18556" xr:uid="{00000000-0005-0000-0000-0000B7470000}"/>
    <cellStyle name="Normal 13 5 3 2 2 3" xfId="18557" xr:uid="{00000000-0005-0000-0000-0000B8470000}"/>
    <cellStyle name="Normal 13 5 3 2 3" xfId="18558" xr:uid="{00000000-0005-0000-0000-0000B9470000}"/>
    <cellStyle name="Normal 13 5 3 2 3 2" xfId="18559" xr:uid="{00000000-0005-0000-0000-0000BA470000}"/>
    <cellStyle name="Normal 13 5 3 2 3 2 2" xfId="18560" xr:uid="{00000000-0005-0000-0000-0000BB470000}"/>
    <cellStyle name="Normal 13 5 3 2 3 3" xfId="18561" xr:uid="{00000000-0005-0000-0000-0000BC470000}"/>
    <cellStyle name="Normal 13 5 3 2 4" xfId="18562" xr:uid="{00000000-0005-0000-0000-0000BD470000}"/>
    <cellStyle name="Normal 13 5 3 2 4 2" xfId="18563" xr:uid="{00000000-0005-0000-0000-0000BE470000}"/>
    <cellStyle name="Normal 13 5 3 2 5" xfId="18564" xr:uid="{00000000-0005-0000-0000-0000BF470000}"/>
    <cellStyle name="Normal 13 5 3 2 5 2" xfId="18565" xr:uid="{00000000-0005-0000-0000-0000C0470000}"/>
    <cellStyle name="Normal 13 5 3 2 6" xfId="18566" xr:uid="{00000000-0005-0000-0000-0000C1470000}"/>
    <cellStyle name="Normal 13 5 3 3" xfId="18567" xr:uid="{00000000-0005-0000-0000-0000C2470000}"/>
    <cellStyle name="Normal 13 5 3 3 2" xfId="18568" xr:uid="{00000000-0005-0000-0000-0000C3470000}"/>
    <cellStyle name="Normal 13 5 3 3 2 2" xfId="18569" xr:uid="{00000000-0005-0000-0000-0000C4470000}"/>
    <cellStyle name="Normal 13 5 3 3 3" xfId="18570" xr:uid="{00000000-0005-0000-0000-0000C5470000}"/>
    <cellStyle name="Normal 13 5 3 4" xfId="18571" xr:uid="{00000000-0005-0000-0000-0000C6470000}"/>
    <cellStyle name="Normal 13 5 3 4 2" xfId="18572" xr:uid="{00000000-0005-0000-0000-0000C7470000}"/>
    <cellStyle name="Normal 13 5 3 4 2 2" xfId="18573" xr:uid="{00000000-0005-0000-0000-0000C8470000}"/>
    <cellStyle name="Normal 13 5 3 4 3" xfId="18574" xr:uid="{00000000-0005-0000-0000-0000C9470000}"/>
    <cellStyle name="Normal 13 5 3 5" xfId="18575" xr:uid="{00000000-0005-0000-0000-0000CA470000}"/>
    <cellStyle name="Normal 13 5 3 5 2" xfId="18576" xr:uid="{00000000-0005-0000-0000-0000CB470000}"/>
    <cellStyle name="Normal 13 5 3 6" xfId="18577" xr:uid="{00000000-0005-0000-0000-0000CC470000}"/>
    <cellStyle name="Normal 13 5 3 6 2" xfId="18578" xr:uid="{00000000-0005-0000-0000-0000CD470000}"/>
    <cellStyle name="Normal 13 5 3 7" xfId="18579" xr:uid="{00000000-0005-0000-0000-0000CE470000}"/>
    <cellStyle name="Normal 13 5 4" xfId="18580" xr:uid="{00000000-0005-0000-0000-0000CF470000}"/>
    <cellStyle name="Normal 13 5 4 2" xfId="18581" xr:uid="{00000000-0005-0000-0000-0000D0470000}"/>
    <cellStyle name="Normal 13 5 4 2 2" xfId="18582" xr:uid="{00000000-0005-0000-0000-0000D1470000}"/>
    <cellStyle name="Normal 13 5 4 2 2 2" xfId="18583" xr:uid="{00000000-0005-0000-0000-0000D2470000}"/>
    <cellStyle name="Normal 13 5 4 2 2 2 2" xfId="18584" xr:uid="{00000000-0005-0000-0000-0000D3470000}"/>
    <cellStyle name="Normal 13 5 4 2 2 3" xfId="18585" xr:uid="{00000000-0005-0000-0000-0000D4470000}"/>
    <cellStyle name="Normal 13 5 4 2 3" xfId="18586" xr:uid="{00000000-0005-0000-0000-0000D5470000}"/>
    <cellStyle name="Normal 13 5 4 2 3 2" xfId="18587" xr:uid="{00000000-0005-0000-0000-0000D6470000}"/>
    <cellStyle name="Normal 13 5 4 2 3 2 2" xfId="18588" xr:uid="{00000000-0005-0000-0000-0000D7470000}"/>
    <cellStyle name="Normal 13 5 4 2 3 3" xfId="18589" xr:uid="{00000000-0005-0000-0000-0000D8470000}"/>
    <cellStyle name="Normal 13 5 4 2 4" xfId="18590" xr:uid="{00000000-0005-0000-0000-0000D9470000}"/>
    <cellStyle name="Normal 13 5 4 2 4 2" xfId="18591" xr:uid="{00000000-0005-0000-0000-0000DA470000}"/>
    <cellStyle name="Normal 13 5 4 2 5" xfId="18592" xr:uid="{00000000-0005-0000-0000-0000DB470000}"/>
    <cellStyle name="Normal 13 5 4 2 5 2" xfId="18593" xr:uid="{00000000-0005-0000-0000-0000DC470000}"/>
    <cellStyle name="Normal 13 5 4 2 6" xfId="18594" xr:uid="{00000000-0005-0000-0000-0000DD470000}"/>
    <cellStyle name="Normal 13 5 4 3" xfId="18595" xr:uid="{00000000-0005-0000-0000-0000DE470000}"/>
    <cellStyle name="Normal 13 5 4 3 2" xfId="18596" xr:uid="{00000000-0005-0000-0000-0000DF470000}"/>
    <cellStyle name="Normal 13 5 4 3 2 2" xfId="18597" xr:uid="{00000000-0005-0000-0000-0000E0470000}"/>
    <cellStyle name="Normal 13 5 4 3 3" xfId="18598" xr:uid="{00000000-0005-0000-0000-0000E1470000}"/>
    <cellStyle name="Normal 13 5 4 4" xfId="18599" xr:uid="{00000000-0005-0000-0000-0000E2470000}"/>
    <cellStyle name="Normal 13 5 4 4 2" xfId="18600" xr:uid="{00000000-0005-0000-0000-0000E3470000}"/>
    <cellStyle name="Normal 13 5 4 4 2 2" xfId="18601" xr:uid="{00000000-0005-0000-0000-0000E4470000}"/>
    <cellStyle name="Normal 13 5 4 4 3" xfId="18602" xr:uid="{00000000-0005-0000-0000-0000E5470000}"/>
    <cellStyle name="Normal 13 5 4 5" xfId="18603" xr:uid="{00000000-0005-0000-0000-0000E6470000}"/>
    <cellStyle name="Normal 13 5 4 5 2" xfId="18604" xr:uid="{00000000-0005-0000-0000-0000E7470000}"/>
    <cellStyle name="Normal 13 5 4 6" xfId="18605" xr:uid="{00000000-0005-0000-0000-0000E8470000}"/>
    <cellStyle name="Normal 13 5 4 6 2" xfId="18606" xr:uid="{00000000-0005-0000-0000-0000E9470000}"/>
    <cellStyle name="Normal 13 5 4 7" xfId="18607" xr:uid="{00000000-0005-0000-0000-0000EA470000}"/>
    <cellStyle name="Normal 13 5 5" xfId="18608" xr:uid="{00000000-0005-0000-0000-0000EB470000}"/>
    <cellStyle name="Normal 13 5 5 2" xfId="18609" xr:uid="{00000000-0005-0000-0000-0000EC470000}"/>
    <cellStyle name="Normal 13 5 5 2 2" xfId="18610" xr:uid="{00000000-0005-0000-0000-0000ED470000}"/>
    <cellStyle name="Normal 13 5 5 2 2 2" xfId="18611" xr:uid="{00000000-0005-0000-0000-0000EE470000}"/>
    <cellStyle name="Normal 13 5 5 2 3" xfId="18612" xr:uid="{00000000-0005-0000-0000-0000EF470000}"/>
    <cellStyle name="Normal 13 5 5 3" xfId="18613" xr:uid="{00000000-0005-0000-0000-0000F0470000}"/>
    <cellStyle name="Normal 13 5 5 3 2" xfId="18614" xr:uid="{00000000-0005-0000-0000-0000F1470000}"/>
    <cellStyle name="Normal 13 5 5 3 2 2" xfId="18615" xr:uid="{00000000-0005-0000-0000-0000F2470000}"/>
    <cellStyle name="Normal 13 5 5 3 3" xfId="18616" xr:uid="{00000000-0005-0000-0000-0000F3470000}"/>
    <cellStyle name="Normal 13 5 5 4" xfId="18617" xr:uid="{00000000-0005-0000-0000-0000F4470000}"/>
    <cellStyle name="Normal 13 5 5 4 2" xfId="18618" xr:uid="{00000000-0005-0000-0000-0000F5470000}"/>
    <cellStyle name="Normal 13 5 5 5" xfId="18619" xr:uid="{00000000-0005-0000-0000-0000F6470000}"/>
    <cellStyle name="Normal 13 5 5 5 2" xfId="18620" xr:uid="{00000000-0005-0000-0000-0000F7470000}"/>
    <cellStyle name="Normal 13 5 5 6" xfId="18621" xr:uid="{00000000-0005-0000-0000-0000F8470000}"/>
    <cellStyle name="Normal 13 5 6" xfId="18622" xr:uid="{00000000-0005-0000-0000-0000F9470000}"/>
    <cellStyle name="Normal 13 5 6 2" xfId="18623" xr:uid="{00000000-0005-0000-0000-0000FA470000}"/>
    <cellStyle name="Normal 13 5 6 2 2" xfId="18624" xr:uid="{00000000-0005-0000-0000-0000FB470000}"/>
    <cellStyle name="Normal 13 5 6 3" xfId="18625" xr:uid="{00000000-0005-0000-0000-0000FC470000}"/>
    <cellStyle name="Normal 13 5 7" xfId="18626" xr:uid="{00000000-0005-0000-0000-0000FD470000}"/>
    <cellStyle name="Normal 13 5 7 2" xfId="18627" xr:uid="{00000000-0005-0000-0000-0000FE470000}"/>
    <cellStyle name="Normal 13 5 7 2 2" xfId="18628" xr:uid="{00000000-0005-0000-0000-0000FF470000}"/>
    <cellStyle name="Normal 13 5 7 3" xfId="18629" xr:uid="{00000000-0005-0000-0000-000000480000}"/>
    <cellStyle name="Normal 13 5 8" xfId="18630" xr:uid="{00000000-0005-0000-0000-000001480000}"/>
    <cellStyle name="Normal 13 5 8 2" xfId="18631" xr:uid="{00000000-0005-0000-0000-000002480000}"/>
    <cellStyle name="Normal 13 5 9" xfId="18632" xr:uid="{00000000-0005-0000-0000-000003480000}"/>
    <cellStyle name="Normal 13 5 9 2" xfId="18633" xr:uid="{00000000-0005-0000-0000-000004480000}"/>
    <cellStyle name="Normal 13 6" xfId="18634" xr:uid="{00000000-0005-0000-0000-000005480000}"/>
    <cellStyle name="Normal 13 6 2" xfId="18635" xr:uid="{00000000-0005-0000-0000-000006480000}"/>
    <cellStyle name="Normal 13 6 2 2" xfId="18636" xr:uid="{00000000-0005-0000-0000-000007480000}"/>
    <cellStyle name="Normal 13 6 2 2 2" xfId="18637" xr:uid="{00000000-0005-0000-0000-000008480000}"/>
    <cellStyle name="Normal 13 6 2 2 2 2" xfId="18638" xr:uid="{00000000-0005-0000-0000-000009480000}"/>
    <cellStyle name="Normal 13 6 2 2 2 2 2" xfId="18639" xr:uid="{00000000-0005-0000-0000-00000A480000}"/>
    <cellStyle name="Normal 13 6 2 2 2 3" xfId="18640" xr:uid="{00000000-0005-0000-0000-00000B480000}"/>
    <cellStyle name="Normal 13 6 2 2 3" xfId="18641" xr:uid="{00000000-0005-0000-0000-00000C480000}"/>
    <cellStyle name="Normal 13 6 2 2 3 2" xfId="18642" xr:uid="{00000000-0005-0000-0000-00000D480000}"/>
    <cellStyle name="Normal 13 6 2 2 3 2 2" xfId="18643" xr:uid="{00000000-0005-0000-0000-00000E480000}"/>
    <cellStyle name="Normal 13 6 2 2 3 3" xfId="18644" xr:uid="{00000000-0005-0000-0000-00000F480000}"/>
    <cellStyle name="Normal 13 6 2 2 4" xfId="18645" xr:uid="{00000000-0005-0000-0000-000010480000}"/>
    <cellStyle name="Normal 13 6 2 2 4 2" xfId="18646" xr:uid="{00000000-0005-0000-0000-000011480000}"/>
    <cellStyle name="Normal 13 6 2 2 5" xfId="18647" xr:uid="{00000000-0005-0000-0000-000012480000}"/>
    <cellStyle name="Normal 13 6 2 2 5 2" xfId="18648" xr:uid="{00000000-0005-0000-0000-000013480000}"/>
    <cellStyle name="Normal 13 6 2 2 6" xfId="18649" xr:uid="{00000000-0005-0000-0000-000014480000}"/>
    <cellStyle name="Normal 13 6 2 3" xfId="18650" xr:uid="{00000000-0005-0000-0000-000015480000}"/>
    <cellStyle name="Normal 13 6 2 3 2" xfId="18651" xr:uid="{00000000-0005-0000-0000-000016480000}"/>
    <cellStyle name="Normal 13 6 2 3 2 2" xfId="18652" xr:uid="{00000000-0005-0000-0000-000017480000}"/>
    <cellStyle name="Normal 13 6 2 3 3" xfId="18653" xr:uid="{00000000-0005-0000-0000-000018480000}"/>
    <cellStyle name="Normal 13 6 2 4" xfId="18654" xr:uid="{00000000-0005-0000-0000-000019480000}"/>
    <cellStyle name="Normal 13 6 2 4 2" xfId="18655" xr:uid="{00000000-0005-0000-0000-00001A480000}"/>
    <cellStyle name="Normal 13 6 2 4 2 2" xfId="18656" xr:uid="{00000000-0005-0000-0000-00001B480000}"/>
    <cellStyle name="Normal 13 6 2 4 3" xfId="18657" xr:uid="{00000000-0005-0000-0000-00001C480000}"/>
    <cellStyle name="Normal 13 6 2 5" xfId="18658" xr:uid="{00000000-0005-0000-0000-00001D480000}"/>
    <cellStyle name="Normal 13 6 2 5 2" xfId="18659" xr:uid="{00000000-0005-0000-0000-00001E480000}"/>
    <cellStyle name="Normal 13 6 2 6" xfId="18660" xr:uid="{00000000-0005-0000-0000-00001F480000}"/>
    <cellStyle name="Normal 13 6 2 6 2" xfId="18661" xr:uid="{00000000-0005-0000-0000-000020480000}"/>
    <cellStyle name="Normal 13 6 2 7" xfId="18662" xr:uid="{00000000-0005-0000-0000-000021480000}"/>
    <cellStyle name="Normal 13 6 3" xfId="18663" xr:uid="{00000000-0005-0000-0000-000022480000}"/>
    <cellStyle name="Normal 13 6 3 2" xfId="18664" xr:uid="{00000000-0005-0000-0000-000023480000}"/>
    <cellStyle name="Normal 13 6 3 2 2" xfId="18665" xr:uid="{00000000-0005-0000-0000-000024480000}"/>
    <cellStyle name="Normal 13 6 3 2 2 2" xfId="18666" xr:uid="{00000000-0005-0000-0000-000025480000}"/>
    <cellStyle name="Normal 13 6 3 2 3" xfId="18667" xr:uid="{00000000-0005-0000-0000-000026480000}"/>
    <cellStyle name="Normal 13 6 3 3" xfId="18668" xr:uid="{00000000-0005-0000-0000-000027480000}"/>
    <cellStyle name="Normal 13 6 3 3 2" xfId="18669" xr:uid="{00000000-0005-0000-0000-000028480000}"/>
    <cellStyle name="Normal 13 6 3 3 2 2" xfId="18670" xr:uid="{00000000-0005-0000-0000-000029480000}"/>
    <cellStyle name="Normal 13 6 3 3 3" xfId="18671" xr:uid="{00000000-0005-0000-0000-00002A480000}"/>
    <cellStyle name="Normal 13 6 3 4" xfId="18672" xr:uid="{00000000-0005-0000-0000-00002B480000}"/>
    <cellStyle name="Normal 13 6 3 4 2" xfId="18673" xr:uid="{00000000-0005-0000-0000-00002C480000}"/>
    <cellStyle name="Normal 13 6 3 5" xfId="18674" xr:uid="{00000000-0005-0000-0000-00002D480000}"/>
    <cellStyle name="Normal 13 6 3 5 2" xfId="18675" xr:uid="{00000000-0005-0000-0000-00002E480000}"/>
    <cellStyle name="Normal 13 6 3 6" xfId="18676" xr:uid="{00000000-0005-0000-0000-00002F480000}"/>
    <cellStyle name="Normal 13 6 4" xfId="18677" xr:uid="{00000000-0005-0000-0000-000030480000}"/>
    <cellStyle name="Normal 13 6 4 2" xfId="18678" xr:uid="{00000000-0005-0000-0000-000031480000}"/>
    <cellStyle name="Normal 13 6 4 2 2" xfId="18679" xr:uid="{00000000-0005-0000-0000-000032480000}"/>
    <cellStyle name="Normal 13 6 4 3" xfId="18680" xr:uid="{00000000-0005-0000-0000-000033480000}"/>
    <cellStyle name="Normal 13 6 5" xfId="18681" xr:uid="{00000000-0005-0000-0000-000034480000}"/>
    <cellStyle name="Normal 13 6 5 2" xfId="18682" xr:uid="{00000000-0005-0000-0000-000035480000}"/>
    <cellStyle name="Normal 13 6 5 2 2" xfId="18683" xr:uid="{00000000-0005-0000-0000-000036480000}"/>
    <cellStyle name="Normal 13 6 5 3" xfId="18684" xr:uid="{00000000-0005-0000-0000-000037480000}"/>
    <cellStyle name="Normal 13 6 6" xfId="18685" xr:uid="{00000000-0005-0000-0000-000038480000}"/>
    <cellStyle name="Normal 13 6 6 2" xfId="18686" xr:uid="{00000000-0005-0000-0000-000039480000}"/>
    <cellStyle name="Normal 13 6 7" xfId="18687" xr:uid="{00000000-0005-0000-0000-00003A480000}"/>
    <cellStyle name="Normal 13 6 7 2" xfId="18688" xr:uid="{00000000-0005-0000-0000-00003B480000}"/>
    <cellStyle name="Normal 13 6 8" xfId="18689" xr:uid="{00000000-0005-0000-0000-00003C480000}"/>
    <cellStyle name="Normal 13 7" xfId="18690" xr:uid="{00000000-0005-0000-0000-00003D480000}"/>
    <cellStyle name="Normal 13 7 2" xfId="18691" xr:uid="{00000000-0005-0000-0000-00003E480000}"/>
    <cellStyle name="Normal 13 7 2 2" xfId="18692" xr:uid="{00000000-0005-0000-0000-00003F480000}"/>
    <cellStyle name="Normal 13 7 2 2 2" xfId="18693" xr:uid="{00000000-0005-0000-0000-000040480000}"/>
    <cellStyle name="Normal 13 7 2 2 2 2" xfId="18694" xr:uid="{00000000-0005-0000-0000-000041480000}"/>
    <cellStyle name="Normal 13 7 2 2 3" xfId="18695" xr:uid="{00000000-0005-0000-0000-000042480000}"/>
    <cellStyle name="Normal 13 7 2 3" xfId="18696" xr:uid="{00000000-0005-0000-0000-000043480000}"/>
    <cellStyle name="Normal 13 7 2 3 2" xfId="18697" xr:uid="{00000000-0005-0000-0000-000044480000}"/>
    <cellStyle name="Normal 13 7 2 3 2 2" xfId="18698" xr:uid="{00000000-0005-0000-0000-000045480000}"/>
    <cellStyle name="Normal 13 7 2 3 3" xfId="18699" xr:uid="{00000000-0005-0000-0000-000046480000}"/>
    <cellStyle name="Normal 13 7 2 4" xfId="18700" xr:uid="{00000000-0005-0000-0000-000047480000}"/>
    <cellStyle name="Normal 13 7 2 4 2" xfId="18701" xr:uid="{00000000-0005-0000-0000-000048480000}"/>
    <cellStyle name="Normal 13 7 2 5" xfId="18702" xr:uid="{00000000-0005-0000-0000-000049480000}"/>
    <cellStyle name="Normal 13 7 2 5 2" xfId="18703" xr:uid="{00000000-0005-0000-0000-00004A480000}"/>
    <cellStyle name="Normal 13 7 2 6" xfId="18704" xr:uid="{00000000-0005-0000-0000-00004B480000}"/>
    <cellStyle name="Normal 13 7 3" xfId="18705" xr:uid="{00000000-0005-0000-0000-00004C480000}"/>
    <cellStyle name="Normal 13 7 3 2" xfId="18706" xr:uid="{00000000-0005-0000-0000-00004D480000}"/>
    <cellStyle name="Normal 13 7 3 2 2" xfId="18707" xr:uid="{00000000-0005-0000-0000-00004E480000}"/>
    <cellStyle name="Normal 13 7 3 3" xfId="18708" xr:uid="{00000000-0005-0000-0000-00004F480000}"/>
    <cellStyle name="Normal 13 7 4" xfId="18709" xr:uid="{00000000-0005-0000-0000-000050480000}"/>
    <cellStyle name="Normal 13 7 4 2" xfId="18710" xr:uid="{00000000-0005-0000-0000-000051480000}"/>
    <cellStyle name="Normal 13 7 4 2 2" xfId="18711" xr:uid="{00000000-0005-0000-0000-000052480000}"/>
    <cellStyle name="Normal 13 7 4 3" xfId="18712" xr:uid="{00000000-0005-0000-0000-000053480000}"/>
    <cellStyle name="Normal 13 7 5" xfId="18713" xr:uid="{00000000-0005-0000-0000-000054480000}"/>
    <cellStyle name="Normal 13 7 5 2" xfId="18714" xr:uid="{00000000-0005-0000-0000-000055480000}"/>
    <cellStyle name="Normal 13 7 6" xfId="18715" xr:uid="{00000000-0005-0000-0000-000056480000}"/>
    <cellStyle name="Normal 13 7 6 2" xfId="18716" xr:uid="{00000000-0005-0000-0000-000057480000}"/>
    <cellStyle name="Normal 13 7 7" xfId="18717" xr:uid="{00000000-0005-0000-0000-000058480000}"/>
    <cellStyle name="Normal 13 8" xfId="18718" xr:uid="{00000000-0005-0000-0000-000059480000}"/>
    <cellStyle name="Normal 13 8 2" xfId="18719" xr:uid="{00000000-0005-0000-0000-00005A480000}"/>
    <cellStyle name="Normal 13 8 2 2" xfId="18720" xr:uid="{00000000-0005-0000-0000-00005B480000}"/>
    <cellStyle name="Normal 13 8 2 2 2" xfId="18721" xr:uid="{00000000-0005-0000-0000-00005C480000}"/>
    <cellStyle name="Normal 13 8 2 2 2 2" xfId="18722" xr:uid="{00000000-0005-0000-0000-00005D480000}"/>
    <cellStyle name="Normal 13 8 2 2 3" xfId="18723" xr:uid="{00000000-0005-0000-0000-00005E480000}"/>
    <cellStyle name="Normal 13 8 2 3" xfId="18724" xr:uid="{00000000-0005-0000-0000-00005F480000}"/>
    <cellStyle name="Normal 13 8 2 3 2" xfId="18725" xr:uid="{00000000-0005-0000-0000-000060480000}"/>
    <cellStyle name="Normal 13 8 2 3 2 2" xfId="18726" xr:uid="{00000000-0005-0000-0000-000061480000}"/>
    <cellStyle name="Normal 13 8 2 3 3" xfId="18727" xr:uid="{00000000-0005-0000-0000-000062480000}"/>
    <cellStyle name="Normal 13 8 2 4" xfId="18728" xr:uid="{00000000-0005-0000-0000-000063480000}"/>
    <cellStyle name="Normal 13 8 2 4 2" xfId="18729" xr:uid="{00000000-0005-0000-0000-000064480000}"/>
    <cellStyle name="Normal 13 8 2 5" xfId="18730" xr:uid="{00000000-0005-0000-0000-000065480000}"/>
    <cellStyle name="Normal 13 8 2 5 2" xfId="18731" xr:uid="{00000000-0005-0000-0000-000066480000}"/>
    <cellStyle name="Normal 13 8 2 6" xfId="18732" xr:uid="{00000000-0005-0000-0000-000067480000}"/>
    <cellStyle name="Normal 13 8 3" xfId="18733" xr:uid="{00000000-0005-0000-0000-000068480000}"/>
    <cellStyle name="Normal 13 8 3 2" xfId="18734" xr:uid="{00000000-0005-0000-0000-000069480000}"/>
    <cellStyle name="Normal 13 8 3 2 2" xfId="18735" xr:uid="{00000000-0005-0000-0000-00006A480000}"/>
    <cellStyle name="Normal 13 8 3 3" xfId="18736" xr:uid="{00000000-0005-0000-0000-00006B480000}"/>
    <cellStyle name="Normal 13 8 4" xfId="18737" xr:uid="{00000000-0005-0000-0000-00006C480000}"/>
    <cellStyle name="Normal 13 8 4 2" xfId="18738" xr:uid="{00000000-0005-0000-0000-00006D480000}"/>
    <cellStyle name="Normal 13 8 4 2 2" xfId="18739" xr:uid="{00000000-0005-0000-0000-00006E480000}"/>
    <cellStyle name="Normal 13 8 4 3" xfId="18740" xr:uid="{00000000-0005-0000-0000-00006F480000}"/>
    <cellStyle name="Normal 13 8 5" xfId="18741" xr:uid="{00000000-0005-0000-0000-000070480000}"/>
    <cellStyle name="Normal 13 8 5 2" xfId="18742" xr:uid="{00000000-0005-0000-0000-000071480000}"/>
    <cellStyle name="Normal 13 8 6" xfId="18743" xr:uid="{00000000-0005-0000-0000-000072480000}"/>
    <cellStyle name="Normal 13 8 6 2" xfId="18744" xr:uid="{00000000-0005-0000-0000-000073480000}"/>
    <cellStyle name="Normal 13 8 7" xfId="18745" xr:uid="{00000000-0005-0000-0000-000074480000}"/>
    <cellStyle name="Normal 13 9" xfId="18746" xr:uid="{00000000-0005-0000-0000-000075480000}"/>
    <cellStyle name="Normal 13 9 2" xfId="18747" xr:uid="{00000000-0005-0000-0000-000076480000}"/>
    <cellStyle name="Normal 13 9 2 2" xfId="18748" xr:uid="{00000000-0005-0000-0000-000077480000}"/>
    <cellStyle name="Normal 13 9 2 2 2" xfId="18749" xr:uid="{00000000-0005-0000-0000-000078480000}"/>
    <cellStyle name="Normal 13 9 2 3" xfId="18750" xr:uid="{00000000-0005-0000-0000-000079480000}"/>
    <cellStyle name="Normal 13 9 3" xfId="18751" xr:uid="{00000000-0005-0000-0000-00007A480000}"/>
    <cellStyle name="Normal 13 9 3 2" xfId="18752" xr:uid="{00000000-0005-0000-0000-00007B480000}"/>
    <cellStyle name="Normal 13 9 3 2 2" xfId="18753" xr:uid="{00000000-0005-0000-0000-00007C480000}"/>
    <cellStyle name="Normal 13 9 3 3" xfId="18754" xr:uid="{00000000-0005-0000-0000-00007D480000}"/>
    <cellStyle name="Normal 13 9 4" xfId="18755" xr:uid="{00000000-0005-0000-0000-00007E480000}"/>
    <cellStyle name="Normal 13 9 4 2" xfId="18756" xr:uid="{00000000-0005-0000-0000-00007F480000}"/>
    <cellStyle name="Normal 13 9 5" xfId="18757" xr:uid="{00000000-0005-0000-0000-000080480000}"/>
    <cellStyle name="Normal 13 9 5 2" xfId="18758" xr:uid="{00000000-0005-0000-0000-000081480000}"/>
    <cellStyle name="Normal 13 9 6" xfId="18759" xr:uid="{00000000-0005-0000-0000-000082480000}"/>
    <cellStyle name="Normal 13_3 - Revenue Credits" xfId="18760" xr:uid="{00000000-0005-0000-0000-000083480000}"/>
    <cellStyle name="Normal 14" xfId="671" xr:uid="{00000000-0005-0000-0000-000084480000}"/>
    <cellStyle name="Normal 14 2" xfId="18761" xr:uid="{00000000-0005-0000-0000-000085480000}"/>
    <cellStyle name="Normal 14 2 10" xfId="18762" xr:uid="{00000000-0005-0000-0000-000086480000}"/>
    <cellStyle name="Normal 14 2 10 2" xfId="18763" xr:uid="{00000000-0005-0000-0000-000087480000}"/>
    <cellStyle name="Normal 14 2 11" xfId="18764" xr:uid="{00000000-0005-0000-0000-000088480000}"/>
    <cellStyle name="Normal 14 2 11 2" xfId="18765" xr:uid="{00000000-0005-0000-0000-000089480000}"/>
    <cellStyle name="Normal 14 2 12" xfId="18766" xr:uid="{00000000-0005-0000-0000-00008A480000}"/>
    <cellStyle name="Normal 14 2 2" xfId="18767" xr:uid="{00000000-0005-0000-0000-00008B480000}"/>
    <cellStyle name="Normal 14 2 2 10" xfId="18768" xr:uid="{00000000-0005-0000-0000-00008C480000}"/>
    <cellStyle name="Normal 14 2 2 10 2" xfId="18769" xr:uid="{00000000-0005-0000-0000-00008D480000}"/>
    <cellStyle name="Normal 14 2 2 11" xfId="18770" xr:uid="{00000000-0005-0000-0000-00008E480000}"/>
    <cellStyle name="Normal 14 2 2 2" xfId="18771" xr:uid="{00000000-0005-0000-0000-00008F480000}"/>
    <cellStyle name="Normal 14 2 2 2 10" xfId="18772" xr:uid="{00000000-0005-0000-0000-000090480000}"/>
    <cellStyle name="Normal 14 2 2 2 2" xfId="18773" xr:uid="{00000000-0005-0000-0000-000091480000}"/>
    <cellStyle name="Normal 14 2 2 2 2 2" xfId="18774" xr:uid="{00000000-0005-0000-0000-000092480000}"/>
    <cellStyle name="Normal 14 2 2 2 2 2 2" xfId="18775" xr:uid="{00000000-0005-0000-0000-000093480000}"/>
    <cellStyle name="Normal 14 2 2 2 2 2 2 2" xfId="18776" xr:uid="{00000000-0005-0000-0000-000094480000}"/>
    <cellStyle name="Normal 14 2 2 2 2 2 2 2 2" xfId="18777" xr:uid="{00000000-0005-0000-0000-000095480000}"/>
    <cellStyle name="Normal 14 2 2 2 2 2 2 2 2 2" xfId="18778" xr:uid="{00000000-0005-0000-0000-000096480000}"/>
    <cellStyle name="Normal 14 2 2 2 2 2 2 2 3" xfId="18779" xr:uid="{00000000-0005-0000-0000-000097480000}"/>
    <cellStyle name="Normal 14 2 2 2 2 2 2 3" xfId="18780" xr:uid="{00000000-0005-0000-0000-000098480000}"/>
    <cellStyle name="Normal 14 2 2 2 2 2 2 3 2" xfId="18781" xr:uid="{00000000-0005-0000-0000-000099480000}"/>
    <cellStyle name="Normal 14 2 2 2 2 2 2 3 2 2" xfId="18782" xr:uid="{00000000-0005-0000-0000-00009A480000}"/>
    <cellStyle name="Normal 14 2 2 2 2 2 2 3 3" xfId="18783" xr:uid="{00000000-0005-0000-0000-00009B480000}"/>
    <cellStyle name="Normal 14 2 2 2 2 2 2 4" xfId="18784" xr:uid="{00000000-0005-0000-0000-00009C480000}"/>
    <cellStyle name="Normal 14 2 2 2 2 2 2 4 2" xfId="18785" xr:uid="{00000000-0005-0000-0000-00009D480000}"/>
    <cellStyle name="Normal 14 2 2 2 2 2 2 5" xfId="18786" xr:uid="{00000000-0005-0000-0000-00009E480000}"/>
    <cellStyle name="Normal 14 2 2 2 2 2 2 5 2" xfId="18787" xr:uid="{00000000-0005-0000-0000-00009F480000}"/>
    <cellStyle name="Normal 14 2 2 2 2 2 2 6" xfId="18788" xr:uid="{00000000-0005-0000-0000-0000A0480000}"/>
    <cellStyle name="Normal 14 2 2 2 2 2 3" xfId="18789" xr:uid="{00000000-0005-0000-0000-0000A1480000}"/>
    <cellStyle name="Normal 14 2 2 2 2 2 3 2" xfId="18790" xr:uid="{00000000-0005-0000-0000-0000A2480000}"/>
    <cellStyle name="Normal 14 2 2 2 2 2 3 2 2" xfId="18791" xr:uid="{00000000-0005-0000-0000-0000A3480000}"/>
    <cellStyle name="Normal 14 2 2 2 2 2 3 3" xfId="18792" xr:uid="{00000000-0005-0000-0000-0000A4480000}"/>
    <cellStyle name="Normal 14 2 2 2 2 2 4" xfId="18793" xr:uid="{00000000-0005-0000-0000-0000A5480000}"/>
    <cellStyle name="Normal 14 2 2 2 2 2 4 2" xfId="18794" xr:uid="{00000000-0005-0000-0000-0000A6480000}"/>
    <cellStyle name="Normal 14 2 2 2 2 2 4 2 2" xfId="18795" xr:uid="{00000000-0005-0000-0000-0000A7480000}"/>
    <cellStyle name="Normal 14 2 2 2 2 2 4 3" xfId="18796" xr:uid="{00000000-0005-0000-0000-0000A8480000}"/>
    <cellStyle name="Normal 14 2 2 2 2 2 5" xfId="18797" xr:uid="{00000000-0005-0000-0000-0000A9480000}"/>
    <cellStyle name="Normal 14 2 2 2 2 2 5 2" xfId="18798" xr:uid="{00000000-0005-0000-0000-0000AA480000}"/>
    <cellStyle name="Normal 14 2 2 2 2 2 6" xfId="18799" xr:uid="{00000000-0005-0000-0000-0000AB480000}"/>
    <cellStyle name="Normal 14 2 2 2 2 2 6 2" xfId="18800" xr:uid="{00000000-0005-0000-0000-0000AC480000}"/>
    <cellStyle name="Normal 14 2 2 2 2 2 7" xfId="18801" xr:uid="{00000000-0005-0000-0000-0000AD480000}"/>
    <cellStyle name="Normal 14 2 2 2 2 3" xfId="18802" xr:uid="{00000000-0005-0000-0000-0000AE480000}"/>
    <cellStyle name="Normal 14 2 2 2 2 3 2" xfId="18803" xr:uid="{00000000-0005-0000-0000-0000AF480000}"/>
    <cellStyle name="Normal 14 2 2 2 2 3 2 2" xfId="18804" xr:uid="{00000000-0005-0000-0000-0000B0480000}"/>
    <cellStyle name="Normal 14 2 2 2 2 3 2 2 2" xfId="18805" xr:uid="{00000000-0005-0000-0000-0000B1480000}"/>
    <cellStyle name="Normal 14 2 2 2 2 3 2 3" xfId="18806" xr:uid="{00000000-0005-0000-0000-0000B2480000}"/>
    <cellStyle name="Normal 14 2 2 2 2 3 3" xfId="18807" xr:uid="{00000000-0005-0000-0000-0000B3480000}"/>
    <cellStyle name="Normal 14 2 2 2 2 3 3 2" xfId="18808" xr:uid="{00000000-0005-0000-0000-0000B4480000}"/>
    <cellStyle name="Normal 14 2 2 2 2 3 3 2 2" xfId="18809" xr:uid="{00000000-0005-0000-0000-0000B5480000}"/>
    <cellStyle name="Normal 14 2 2 2 2 3 3 3" xfId="18810" xr:uid="{00000000-0005-0000-0000-0000B6480000}"/>
    <cellStyle name="Normal 14 2 2 2 2 3 4" xfId="18811" xr:uid="{00000000-0005-0000-0000-0000B7480000}"/>
    <cellStyle name="Normal 14 2 2 2 2 3 4 2" xfId="18812" xr:uid="{00000000-0005-0000-0000-0000B8480000}"/>
    <cellStyle name="Normal 14 2 2 2 2 3 5" xfId="18813" xr:uid="{00000000-0005-0000-0000-0000B9480000}"/>
    <cellStyle name="Normal 14 2 2 2 2 3 5 2" xfId="18814" xr:uid="{00000000-0005-0000-0000-0000BA480000}"/>
    <cellStyle name="Normal 14 2 2 2 2 3 6" xfId="18815" xr:uid="{00000000-0005-0000-0000-0000BB480000}"/>
    <cellStyle name="Normal 14 2 2 2 2 4" xfId="18816" xr:uid="{00000000-0005-0000-0000-0000BC480000}"/>
    <cellStyle name="Normal 14 2 2 2 2 4 2" xfId="18817" xr:uid="{00000000-0005-0000-0000-0000BD480000}"/>
    <cellStyle name="Normal 14 2 2 2 2 4 2 2" xfId="18818" xr:uid="{00000000-0005-0000-0000-0000BE480000}"/>
    <cellStyle name="Normal 14 2 2 2 2 4 3" xfId="18819" xr:uid="{00000000-0005-0000-0000-0000BF480000}"/>
    <cellStyle name="Normal 14 2 2 2 2 5" xfId="18820" xr:uid="{00000000-0005-0000-0000-0000C0480000}"/>
    <cellStyle name="Normal 14 2 2 2 2 5 2" xfId="18821" xr:uid="{00000000-0005-0000-0000-0000C1480000}"/>
    <cellStyle name="Normal 14 2 2 2 2 5 2 2" xfId="18822" xr:uid="{00000000-0005-0000-0000-0000C2480000}"/>
    <cellStyle name="Normal 14 2 2 2 2 5 3" xfId="18823" xr:uid="{00000000-0005-0000-0000-0000C3480000}"/>
    <cellStyle name="Normal 14 2 2 2 2 6" xfId="18824" xr:uid="{00000000-0005-0000-0000-0000C4480000}"/>
    <cellStyle name="Normal 14 2 2 2 2 6 2" xfId="18825" xr:uid="{00000000-0005-0000-0000-0000C5480000}"/>
    <cellStyle name="Normal 14 2 2 2 2 7" xfId="18826" xr:uid="{00000000-0005-0000-0000-0000C6480000}"/>
    <cellStyle name="Normal 14 2 2 2 2 7 2" xfId="18827" xr:uid="{00000000-0005-0000-0000-0000C7480000}"/>
    <cellStyle name="Normal 14 2 2 2 2 8" xfId="18828" xr:uid="{00000000-0005-0000-0000-0000C8480000}"/>
    <cellStyle name="Normal 14 2 2 2 3" xfId="18829" xr:uid="{00000000-0005-0000-0000-0000C9480000}"/>
    <cellStyle name="Normal 14 2 2 2 3 2" xfId="18830" xr:uid="{00000000-0005-0000-0000-0000CA480000}"/>
    <cellStyle name="Normal 14 2 2 2 3 2 2" xfId="18831" xr:uid="{00000000-0005-0000-0000-0000CB480000}"/>
    <cellStyle name="Normal 14 2 2 2 3 2 2 2" xfId="18832" xr:uid="{00000000-0005-0000-0000-0000CC480000}"/>
    <cellStyle name="Normal 14 2 2 2 3 2 2 2 2" xfId="18833" xr:uid="{00000000-0005-0000-0000-0000CD480000}"/>
    <cellStyle name="Normal 14 2 2 2 3 2 2 3" xfId="18834" xr:uid="{00000000-0005-0000-0000-0000CE480000}"/>
    <cellStyle name="Normal 14 2 2 2 3 2 3" xfId="18835" xr:uid="{00000000-0005-0000-0000-0000CF480000}"/>
    <cellStyle name="Normal 14 2 2 2 3 2 3 2" xfId="18836" xr:uid="{00000000-0005-0000-0000-0000D0480000}"/>
    <cellStyle name="Normal 14 2 2 2 3 2 3 2 2" xfId="18837" xr:uid="{00000000-0005-0000-0000-0000D1480000}"/>
    <cellStyle name="Normal 14 2 2 2 3 2 3 3" xfId="18838" xr:uid="{00000000-0005-0000-0000-0000D2480000}"/>
    <cellStyle name="Normal 14 2 2 2 3 2 4" xfId="18839" xr:uid="{00000000-0005-0000-0000-0000D3480000}"/>
    <cellStyle name="Normal 14 2 2 2 3 2 4 2" xfId="18840" xr:uid="{00000000-0005-0000-0000-0000D4480000}"/>
    <cellStyle name="Normal 14 2 2 2 3 2 5" xfId="18841" xr:uid="{00000000-0005-0000-0000-0000D5480000}"/>
    <cellStyle name="Normal 14 2 2 2 3 2 5 2" xfId="18842" xr:uid="{00000000-0005-0000-0000-0000D6480000}"/>
    <cellStyle name="Normal 14 2 2 2 3 2 6" xfId="18843" xr:uid="{00000000-0005-0000-0000-0000D7480000}"/>
    <cellStyle name="Normal 14 2 2 2 3 3" xfId="18844" xr:uid="{00000000-0005-0000-0000-0000D8480000}"/>
    <cellStyle name="Normal 14 2 2 2 3 3 2" xfId="18845" xr:uid="{00000000-0005-0000-0000-0000D9480000}"/>
    <cellStyle name="Normal 14 2 2 2 3 3 2 2" xfId="18846" xr:uid="{00000000-0005-0000-0000-0000DA480000}"/>
    <cellStyle name="Normal 14 2 2 2 3 3 3" xfId="18847" xr:uid="{00000000-0005-0000-0000-0000DB480000}"/>
    <cellStyle name="Normal 14 2 2 2 3 4" xfId="18848" xr:uid="{00000000-0005-0000-0000-0000DC480000}"/>
    <cellStyle name="Normal 14 2 2 2 3 4 2" xfId="18849" xr:uid="{00000000-0005-0000-0000-0000DD480000}"/>
    <cellStyle name="Normal 14 2 2 2 3 4 2 2" xfId="18850" xr:uid="{00000000-0005-0000-0000-0000DE480000}"/>
    <cellStyle name="Normal 14 2 2 2 3 4 3" xfId="18851" xr:uid="{00000000-0005-0000-0000-0000DF480000}"/>
    <cellStyle name="Normal 14 2 2 2 3 5" xfId="18852" xr:uid="{00000000-0005-0000-0000-0000E0480000}"/>
    <cellStyle name="Normal 14 2 2 2 3 5 2" xfId="18853" xr:uid="{00000000-0005-0000-0000-0000E1480000}"/>
    <cellStyle name="Normal 14 2 2 2 3 6" xfId="18854" xr:uid="{00000000-0005-0000-0000-0000E2480000}"/>
    <cellStyle name="Normal 14 2 2 2 3 6 2" xfId="18855" xr:uid="{00000000-0005-0000-0000-0000E3480000}"/>
    <cellStyle name="Normal 14 2 2 2 3 7" xfId="18856" xr:uid="{00000000-0005-0000-0000-0000E4480000}"/>
    <cellStyle name="Normal 14 2 2 2 4" xfId="18857" xr:uid="{00000000-0005-0000-0000-0000E5480000}"/>
    <cellStyle name="Normal 14 2 2 2 4 2" xfId="18858" xr:uid="{00000000-0005-0000-0000-0000E6480000}"/>
    <cellStyle name="Normal 14 2 2 2 4 2 2" xfId="18859" xr:uid="{00000000-0005-0000-0000-0000E7480000}"/>
    <cellStyle name="Normal 14 2 2 2 4 2 2 2" xfId="18860" xr:uid="{00000000-0005-0000-0000-0000E8480000}"/>
    <cellStyle name="Normal 14 2 2 2 4 2 2 2 2" xfId="18861" xr:uid="{00000000-0005-0000-0000-0000E9480000}"/>
    <cellStyle name="Normal 14 2 2 2 4 2 2 3" xfId="18862" xr:uid="{00000000-0005-0000-0000-0000EA480000}"/>
    <cellStyle name="Normal 14 2 2 2 4 2 3" xfId="18863" xr:uid="{00000000-0005-0000-0000-0000EB480000}"/>
    <cellStyle name="Normal 14 2 2 2 4 2 3 2" xfId="18864" xr:uid="{00000000-0005-0000-0000-0000EC480000}"/>
    <cellStyle name="Normal 14 2 2 2 4 2 3 2 2" xfId="18865" xr:uid="{00000000-0005-0000-0000-0000ED480000}"/>
    <cellStyle name="Normal 14 2 2 2 4 2 3 3" xfId="18866" xr:uid="{00000000-0005-0000-0000-0000EE480000}"/>
    <cellStyle name="Normal 14 2 2 2 4 2 4" xfId="18867" xr:uid="{00000000-0005-0000-0000-0000EF480000}"/>
    <cellStyle name="Normal 14 2 2 2 4 2 4 2" xfId="18868" xr:uid="{00000000-0005-0000-0000-0000F0480000}"/>
    <cellStyle name="Normal 14 2 2 2 4 2 5" xfId="18869" xr:uid="{00000000-0005-0000-0000-0000F1480000}"/>
    <cellStyle name="Normal 14 2 2 2 4 2 5 2" xfId="18870" xr:uid="{00000000-0005-0000-0000-0000F2480000}"/>
    <cellStyle name="Normal 14 2 2 2 4 2 6" xfId="18871" xr:uid="{00000000-0005-0000-0000-0000F3480000}"/>
    <cellStyle name="Normal 14 2 2 2 4 3" xfId="18872" xr:uid="{00000000-0005-0000-0000-0000F4480000}"/>
    <cellStyle name="Normal 14 2 2 2 4 3 2" xfId="18873" xr:uid="{00000000-0005-0000-0000-0000F5480000}"/>
    <cellStyle name="Normal 14 2 2 2 4 3 2 2" xfId="18874" xr:uid="{00000000-0005-0000-0000-0000F6480000}"/>
    <cellStyle name="Normal 14 2 2 2 4 3 3" xfId="18875" xr:uid="{00000000-0005-0000-0000-0000F7480000}"/>
    <cellStyle name="Normal 14 2 2 2 4 4" xfId="18876" xr:uid="{00000000-0005-0000-0000-0000F8480000}"/>
    <cellStyle name="Normal 14 2 2 2 4 4 2" xfId="18877" xr:uid="{00000000-0005-0000-0000-0000F9480000}"/>
    <cellStyle name="Normal 14 2 2 2 4 4 2 2" xfId="18878" xr:uid="{00000000-0005-0000-0000-0000FA480000}"/>
    <cellStyle name="Normal 14 2 2 2 4 4 3" xfId="18879" xr:uid="{00000000-0005-0000-0000-0000FB480000}"/>
    <cellStyle name="Normal 14 2 2 2 4 5" xfId="18880" xr:uid="{00000000-0005-0000-0000-0000FC480000}"/>
    <cellStyle name="Normal 14 2 2 2 4 5 2" xfId="18881" xr:uid="{00000000-0005-0000-0000-0000FD480000}"/>
    <cellStyle name="Normal 14 2 2 2 4 6" xfId="18882" xr:uid="{00000000-0005-0000-0000-0000FE480000}"/>
    <cellStyle name="Normal 14 2 2 2 4 6 2" xfId="18883" xr:uid="{00000000-0005-0000-0000-0000FF480000}"/>
    <cellStyle name="Normal 14 2 2 2 4 7" xfId="18884" xr:uid="{00000000-0005-0000-0000-000000490000}"/>
    <cellStyle name="Normal 14 2 2 2 5" xfId="18885" xr:uid="{00000000-0005-0000-0000-000001490000}"/>
    <cellStyle name="Normal 14 2 2 2 5 2" xfId="18886" xr:uid="{00000000-0005-0000-0000-000002490000}"/>
    <cellStyle name="Normal 14 2 2 2 5 2 2" xfId="18887" xr:uid="{00000000-0005-0000-0000-000003490000}"/>
    <cellStyle name="Normal 14 2 2 2 5 2 2 2" xfId="18888" xr:uid="{00000000-0005-0000-0000-000004490000}"/>
    <cellStyle name="Normal 14 2 2 2 5 2 3" xfId="18889" xr:uid="{00000000-0005-0000-0000-000005490000}"/>
    <cellStyle name="Normal 14 2 2 2 5 3" xfId="18890" xr:uid="{00000000-0005-0000-0000-000006490000}"/>
    <cellStyle name="Normal 14 2 2 2 5 3 2" xfId="18891" xr:uid="{00000000-0005-0000-0000-000007490000}"/>
    <cellStyle name="Normal 14 2 2 2 5 3 2 2" xfId="18892" xr:uid="{00000000-0005-0000-0000-000008490000}"/>
    <cellStyle name="Normal 14 2 2 2 5 3 3" xfId="18893" xr:uid="{00000000-0005-0000-0000-000009490000}"/>
    <cellStyle name="Normal 14 2 2 2 5 4" xfId="18894" xr:uid="{00000000-0005-0000-0000-00000A490000}"/>
    <cellStyle name="Normal 14 2 2 2 5 4 2" xfId="18895" xr:uid="{00000000-0005-0000-0000-00000B490000}"/>
    <cellStyle name="Normal 14 2 2 2 5 5" xfId="18896" xr:uid="{00000000-0005-0000-0000-00000C490000}"/>
    <cellStyle name="Normal 14 2 2 2 5 5 2" xfId="18897" xr:uid="{00000000-0005-0000-0000-00000D490000}"/>
    <cellStyle name="Normal 14 2 2 2 5 6" xfId="18898" xr:uid="{00000000-0005-0000-0000-00000E490000}"/>
    <cellStyle name="Normal 14 2 2 2 6" xfId="18899" xr:uid="{00000000-0005-0000-0000-00000F490000}"/>
    <cellStyle name="Normal 14 2 2 2 6 2" xfId="18900" xr:uid="{00000000-0005-0000-0000-000010490000}"/>
    <cellStyle name="Normal 14 2 2 2 6 2 2" xfId="18901" xr:uid="{00000000-0005-0000-0000-000011490000}"/>
    <cellStyle name="Normal 14 2 2 2 6 3" xfId="18902" xr:uid="{00000000-0005-0000-0000-000012490000}"/>
    <cellStyle name="Normal 14 2 2 2 7" xfId="18903" xr:uid="{00000000-0005-0000-0000-000013490000}"/>
    <cellStyle name="Normal 14 2 2 2 7 2" xfId="18904" xr:uid="{00000000-0005-0000-0000-000014490000}"/>
    <cellStyle name="Normal 14 2 2 2 7 2 2" xfId="18905" xr:uid="{00000000-0005-0000-0000-000015490000}"/>
    <cellStyle name="Normal 14 2 2 2 7 3" xfId="18906" xr:uid="{00000000-0005-0000-0000-000016490000}"/>
    <cellStyle name="Normal 14 2 2 2 8" xfId="18907" xr:uid="{00000000-0005-0000-0000-000017490000}"/>
    <cellStyle name="Normal 14 2 2 2 8 2" xfId="18908" xr:uid="{00000000-0005-0000-0000-000018490000}"/>
    <cellStyle name="Normal 14 2 2 2 9" xfId="18909" xr:uid="{00000000-0005-0000-0000-000019490000}"/>
    <cellStyle name="Normal 14 2 2 2 9 2" xfId="18910" xr:uid="{00000000-0005-0000-0000-00001A490000}"/>
    <cellStyle name="Normal 14 2 2 3" xfId="18911" xr:uid="{00000000-0005-0000-0000-00001B490000}"/>
    <cellStyle name="Normal 14 2 2 3 2" xfId="18912" xr:uid="{00000000-0005-0000-0000-00001C490000}"/>
    <cellStyle name="Normal 14 2 2 3 2 2" xfId="18913" xr:uid="{00000000-0005-0000-0000-00001D490000}"/>
    <cellStyle name="Normal 14 2 2 3 2 2 2" xfId="18914" xr:uid="{00000000-0005-0000-0000-00001E490000}"/>
    <cellStyle name="Normal 14 2 2 3 2 2 2 2" xfId="18915" xr:uid="{00000000-0005-0000-0000-00001F490000}"/>
    <cellStyle name="Normal 14 2 2 3 2 2 2 2 2" xfId="18916" xr:uid="{00000000-0005-0000-0000-000020490000}"/>
    <cellStyle name="Normal 14 2 2 3 2 2 2 3" xfId="18917" xr:uid="{00000000-0005-0000-0000-000021490000}"/>
    <cellStyle name="Normal 14 2 2 3 2 2 3" xfId="18918" xr:uid="{00000000-0005-0000-0000-000022490000}"/>
    <cellStyle name="Normal 14 2 2 3 2 2 3 2" xfId="18919" xr:uid="{00000000-0005-0000-0000-000023490000}"/>
    <cellStyle name="Normal 14 2 2 3 2 2 3 2 2" xfId="18920" xr:uid="{00000000-0005-0000-0000-000024490000}"/>
    <cellStyle name="Normal 14 2 2 3 2 2 3 3" xfId="18921" xr:uid="{00000000-0005-0000-0000-000025490000}"/>
    <cellStyle name="Normal 14 2 2 3 2 2 4" xfId="18922" xr:uid="{00000000-0005-0000-0000-000026490000}"/>
    <cellStyle name="Normal 14 2 2 3 2 2 4 2" xfId="18923" xr:uid="{00000000-0005-0000-0000-000027490000}"/>
    <cellStyle name="Normal 14 2 2 3 2 2 5" xfId="18924" xr:uid="{00000000-0005-0000-0000-000028490000}"/>
    <cellStyle name="Normal 14 2 2 3 2 2 5 2" xfId="18925" xr:uid="{00000000-0005-0000-0000-000029490000}"/>
    <cellStyle name="Normal 14 2 2 3 2 2 6" xfId="18926" xr:uid="{00000000-0005-0000-0000-00002A490000}"/>
    <cellStyle name="Normal 14 2 2 3 2 3" xfId="18927" xr:uid="{00000000-0005-0000-0000-00002B490000}"/>
    <cellStyle name="Normal 14 2 2 3 2 3 2" xfId="18928" xr:uid="{00000000-0005-0000-0000-00002C490000}"/>
    <cellStyle name="Normal 14 2 2 3 2 3 2 2" xfId="18929" xr:uid="{00000000-0005-0000-0000-00002D490000}"/>
    <cellStyle name="Normal 14 2 2 3 2 3 3" xfId="18930" xr:uid="{00000000-0005-0000-0000-00002E490000}"/>
    <cellStyle name="Normal 14 2 2 3 2 4" xfId="18931" xr:uid="{00000000-0005-0000-0000-00002F490000}"/>
    <cellStyle name="Normal 14 2 2 3 2 4 2" xfId="18932" xr:uid="{00000000-0005-0000-0000-000030490000}"/>
    <cellStyle name="Normal 14 2 2 3 2 4 2 2" xfId="18933" xr:uid="{00000000-0005-0000-0000-000031490000}"/>
    <cellStyle name="Normal 14 2 2 3 2 4 3" xfId="18934" xr:uid="{00000000-0005-0000-0000-000032490000}"/>
    <cellStyle name="Normal 14 2 2 3 2 5" xfId="18935" xr:uid="{00000000-0005-0000-0000-000033490000}"/>
    <cellStyle name="Normal 14 2 2 3 2 5 2" xfId="18936" xr:uid="{00000000-0005-0000-0000-000034490000}"/>
    <cellStyle name="Normal 14 2 2 3 2 6" xfId="18937" xr:uid="{00000000-0005-0000-0000-000035490000}"/>
    <cellStyle name="Normal 14 2 2 3 2 6 2" xfId="18938" xr:uid="{00000000-0005-0000-0000-000036490000}"/>
    <cellStyle name="Normal 14 2 2 3 2 7" xfId="18939" xr:uid="{00000000-0005-0000-0000-000037490000}"/>
    <cellStyle name="Normal 14 2 2 3 3" xfId="18940" xr:uid="{00000000-0005-0000-0000-000038490000}"/>
    <cellStyle name="Normal 14 2 2 3 3 2" xfId="18941" xr:uid="{00000000-0005-0000-0000-000039490000}"/>
    <cellStyle name="Normal 14 2 2 3 3 2 2" xfId="18942" xr:uid="{00000000-0005-0000-0000-00003A490000}"/>
    <cellStyle name="Normal 14 2 2 3 3 2 2 2" xfId="18943" xr:uid="{00000000-0005-0000-0000-00003B490000}"/>
    <cellStyle name="Normal 14 2 2 3 3 2 3" xfId="18944" xr:uid="{00000000-0005-0000-0000-00003C490000}"/>
    <cellStyle name="Normal 14 2 2 3 3 3" xfId="18945" xr:uid="{00000000-0005-0000-0000-00003D490000}"/>
    <cellStyle name="Normal 14 2 2 3 3 3 2" xfId="18946" xr:uid="{00000000-0005-0000-0000-00003E490000}"/>
    <cellStyle name="Normal 14 2 2 3 3 3 2 2" xfId="18947" xr:uid="{00000000-0005-0000-0000-00003F490000}"/>
    <cellStyle name="Normal 14 2 2 3 3 3 3" xfId="18948" xr:uid="{00000000-0005-0000-0000-000040490000}"/>
    <cellStyle name="Normal 14 2 2 3 3 4" xfId="18949" xr:uid="{00000000-0005-0000-0000-000041490000}"/>
    <cellStyle name="Normal 14 2 2 3 3 4 2" xfId="18950" xr:uid="{00000000-0005-0000-0000-000042490000}"/>
    <cellStyle name="Normal 14 2 2 3 3 5" xfId="18951" xr:uid="{00000000-0005-0000-0000-000043490000}"/>
    <cellStyle name="Normal 14 2 2 3 3 5 2" xfId="18952" xr:uid="{00000000-0005-0000-0000-000044490000}"/>
    <cellStyle name="Normal 14 2 2 3 3 6" xfId="18953" xr:uid="{00000000-0005-0000-0000-000045490000}"/>
    <cellStyle name="Normal 14 2 2 3 4" xfId="18954" xr:uid="{00000000-0005-0000-0000-000046490000}"/>
    <cellStyle name="Normal 14 2 2 3 4 2" xfId="18955" xr:uid="{00000000-0005-0000-0000-000047490000}"/>
    <cellStyle name="Normal 14 2 2 3 4 2 2" xfId="18956" xr:uid="{00000000-0005-0000-0000-000048490000}"/>
    <cellStyle name="Normal 14 2 2 3 4 3" xfId="18957" xr:uid="{00000000-0005-0000-0000-000049490000}"/>
    <cellStyle name="Normal 14 2 2 3 5" xfId="18958" xr:uid="{00000000-0005-0000-0000-00004A490000}"/>
    <cellStyle name="Normal 14 2 2 3 5 2" xfId="18959" xr:uid="{00000000-0005-0000-0000-00004B490000}"/>
    <cellStyle name="Normal 14 2 2 3 5 2 2" xfId="18960" xr:uid="{00000000-0005-0000-0000-00004C490000}"/>
    <cellStyle name="Normal 14 2 2 3 5 3" xfId="18961" xr:uid="{00000000-0005-0000-0000-00004D490000}"/>
    <cellStyle name="Normal 14 2 2 3 6" xfId="18962" xr:uid="{00000000-0005-0000-0000-00004E490000}"/>
    <cellStyle name="Normal 14 2 2 3 6 2" xfId="18963" xr:uid="{00000000-0005-0000-0000-00004F490000}"/>
    <cellStyle name="Normal 14 2 2 3 7" xfId="18964" xr:uid="{00000000-0005-0000-0000-000050490000}"/>
    <cellStyle name="Normal 14 2 2 3 7 2" xfId="18965" xr:uid="{00000000-0005-0000-0000-000051490000}"/>
    <cellStyle name="Normal 14 2 2 3 8" xfId="18966" xr:uid="{00000000-0005-0000-0000-000052490000}"/>
    <cellStyle name="Normal 14 2 2 4" xfId="18967" xr:uid="{00000000-0005-0000-0000-000053490000}"/>
    <cellStyle name="Normal 14 2 2 4 2" xfId="18968" xr:uid="{00000000-0005-0000-0000-000054490000}"/>
    <cellStyle name="Normal 14 2 2 4 2 2" xfId="18969" xr:uid="{00000000-0005-0000-0000-000055490000}"/>
    <cellStyle name="Normal 14 2 2 4 2 2 2" xfId="18970" xr:uid="{00000000-0005-0000-0000-000056490000}"/>
    <cellStyle name="Normal 14 2 2 4 2 2 2 2" xfId="18971" xr:uid="{00000000-0005-0000-0000-000057490000}"/>
    <cellStyle name="Normal 14 2 2 4 2 2 3" xfId="18972" xr:uid="{00000000-0005-0000-0000-000058490000}"/>
    <cellStyle name="Normal 14 2 2 4 2 3" xfId="18973" xr:uid="{00000000-0005-0000-0000-000059490000}"/>
    <cellStyle name="Normal 14 2 2 4 2 3 2" xfId="18974" xr:uid="{00000000-0005-0000-0000-00005A490000}"/>
    <cellStyle name="Normal 14 2 2 4 2 3 2 2" xfId="18975" xr:uid="{00000000-0005-0000-0000-00005B490000}"/>
    <cellStyle name="Normal 14 2 2 4 2 3 3" xfId="18976" xr:uid="{00000000-0005-0000-0000-00005C490000}"/>
    <cellStyle name="Normal 14 2 2 4 2 4" xfId="18977" xr:uid="{00000000-0005-0000-0000-00005D490000}"/>
    <cellStyle name="Normal 14 2 2 4 2 4 2" xfId="18978" xr:uid="{00000000-0005-0000-0000-00005E490000}"/>
    <cellStyle name="Normal 14 2 2 4 2 5" xfId="18979" xr:uid="{00000000-0005-0000-0000-00005F490000}"/>
    <cellStyle name="Normal 14 2 2 4 2 5 2" xfId="18980" xr:uid="{00000000-0005-0000-0000-000060490000}"/>
    <cellStyle name="Normal 14 2 2 4 2 6" xfId="18981" xr:uid="{00000000-0005-0000-0000-000061490000}"/>
    <cellStyle name="Normal 14 2 2 4 3" xfId="18982" xr:uid="{00000000-0005-0000-0000-000062490000}"/>
    <cellStyle name="Normal 14 2 2 4 3 2" xfId="18983" xr:uid="{00000000-0005-0000-0000-000063490000}"/>
    <cellStyle name="Normal 14 2 2 4 3 2 2" xfId="18984" xr:uid="{00000000-0005-0000-0000-000064490000}"/>
    <cellStyle name="Normal 14 2 2 4 3 3" xfId="18985" xr:uid="{00000000-0005-0000-0000-000065490000}"/>
    <cellStyle name="Normal 14 2 2 4 4" xfId="18986" xr:uid="{00000000-0005-0000-0000-000066490000}"/>
    <cellStyle name="Normal 14 2 2 4 4 2" xfId="18987" xr:uid="{00000000-0005-0000-0000-000067490000}"/>
    <cellStyle name="Normal 14 2 2 4 4 2 2" xfId="18988" xr:uid="{00000000-0005-0000-0000-000068490000}"/>
    <cellStyle name="Normal 14 2 2 4 4 3" xfId="18989" xr:uid="{00000000-0005-0000-0000-000069490000}"/>
    <cellStyle name="Normal 14 2 2 4 5" xfId="18990" xr:uid="{00000000-0005-0000-0000-00006A490000}"/>
    <cellStyle name="Normal 14 2 2 4 5 2" xfId="18991" xr:uid="{00000000-0005-0000-0000-00006B490000}"/>
    <cellStyle name="Normal 14 2 2 4 6" xfId="18992" xr:uid="{00000000-0005-0000-0000-00006C490000}"/>
    <cellStyle name="Normal 14 2 2 4 6 2" xfId="18993" xr:uid="{00000000-0005-0000-0000-00006D490000}"/>
    <cellStyle name="Normal 14 2 2 4 7" xfId="18994" xr:uid="{00000000-0005-0000-0000-00006E490000}"/>
    <cellStyle name="Normal 14 2 2 5" xfId="18995" xr:uid="{00000000-0005-0000-0000-00006F490000}"/>
    <cellStyle name="Normal 14 2 2 5 2" xfId="18996" xr:uid="{00000000-0005-0000-0000-000070490000}"/>
    <cellStyle name="Normal 14 2 2 5 2 2" xfId="18997" xr:uid="{00000000-0005-0000-0000-000071490000}"/>
    <cellStyle name="Normal 14 2 2 5 2 2 2" xfId="18998" xr:uid="{00000000-0005-0000-0000-000072490000}"/>
    <cellStyle name="Normal 14 2 2 5 2 2 2 2" xfId="18999" xr:uid="{00000000-0005-0000-0000-000073490000}"/>
    <cellStyle name="Normal 14 2 2 5 2 2 3" xfId="19000" xr:uid="{00000000-0005-0000-0000-000074490000}"/>
    <cellStyle name="Normal 14 2 2 5 2 3" xfId="19001" xr:uid="{00000000-0005-0000-0000-000075490000}"/>
    <cellStyle name="Normal 14 2 2 5 2 3 2" xfId="19002" xr:uid="{00000000-0005-0000-0000-000076490000}"/>
    <cellStyle name="Normal 14 2 2 5 2 3 2 2" xfId="19003" xr:uid="{00000000-0005-0000-0000-000077490000}"/>
    <cellStyle name="Normal 14 2 2 5 2 3 3" xfId="19004" xr:uid="{00000000-0005-0000-0000-000078490000}"/>
    <cellStyle name="Normal 14 2 2 5 2 4" xfId="19005" xr:uid="{00000000-0005-0000-0000-000079490000}"/>
    <cellStyle name="Normal 14 2 2 5 2 4 2" xfId="19006" xr:uid="{00000000-0005-0000-0000-00007A490000}"/>
    <cellStyle name="Normal 14 2 2 5 2 5" xfId="19007" xr:uid="{00000000-0005-0000-0000-00007B490000}"/>
    <cellStyle name="Normal 14 2 2 5 2 5 2" xfId="19008" xr:uid="{00000000-0005-0000-0000-00007C490000}"/>
    <cellStyle name="Normal 14 2 2 5 2 6" xfId="19009" xr:uid="{00000000-0005-0000-0000-00007D490000}"/>
    <cellStyle name="Normal 14 2 2 5 3" xfId="19010" xr:uid="{00000000-0005-0000-0000-00007E490000}"/>
    <cellStyle name="Normal 14 2 2 5 3 2" xfId="19011" xr:uid="{00000000-0005-0000-0000-00007F490000}"/>
    <cellStyle name="Normal 14 2 2 5 3 2 2" xfId="19012" xr:uid="{00000000-0005-0000-0000-000080490000}"/>
    <cellStyle name="Normal 14 2 2 5 3 3" xfId="19013" xr:uid="{00000000-0005-0000-0000-000081490000}"/>
    <cellStyle name="Normal 14 2 2 5 4" xfId="19014" xr:uid="{00000000-0005-0000-0000-000082490000}"/>
    <cellStyle name="Normal 14 2 2 5 4 2" xfId="19015" xr:uid="{00000000-0005-0000-0000-000083490000}"/>
    <cellStyle name="Normal 14 2 2 5 4 2 2" xfId="19016" xr:uid="{00000000-0005-0000-0000-000084490000}"/>
    <cellStyle name="Normal 14 2 2 5 4 3" xfId="19017" xr:uid="{00000000-0005-0000-0000-000085490000}"/>
    <cellStyle name="Normal 14 2 2 5 5" xfId="19018" xr:uid="{00000000-0005-0000-0000-000086490000}"/>
    <cellStyle name="Normal 14 2 2 5 5 2" xfId="19019" xr:uid="{00000000-0005-0000-0000-000087490000}"/>
    <cellStyle name="Normal 14 2 2 5 6" xfId="19020" xr:uid="{00000000-0005-0000-0000-000088490000}"/>
    <cellStyle name="Normal 14 2 2 5 6 2" xfId="19021" xr:uid="{00000000-0005-0000-0000-000089490000}"/>
    <cellStyle name="Normal 14 2 2 5 7" xfId="19022" xr:uid="{00000000-0005-0000-0000-00008A490000}"/>
    <cellStyle name="Normal 14 2 2 6" xfId="19023" xr:uid="{00000000-0005-0000-0000-00008B490000}"/>
    <cellStyle name="Normal 14 2 2 6 2" xfId="19024" xr:uid="{00000000-0005-0000-0000-00008C490000}"/>
    <cellStyle name="Normal 14 2 2 6 2 2" xfId="19025" xr:uid="{00000000-0005-0000-0000-00008D490000}"/>
    <cellStyle name="Normal 14 2 2 6 2 2 2" xfId="19026" xr:uid="{00000000-0005-0000-0000-00008E490000}"/>
    <cellStyle name="Normal 14 2 2 6 2 3" xfId="19027" xr:uid="{00000000-0005-0000-0000-00008F490000}"/>
    <cellStyle name="Normal 14 2 2 6 3" xfId="19028" xr:uid="{00000000-0005-0000-0000-000090490000}"/>
    <cellStyle name="Normal 14 2 2 6 3 2" xfId="19029" xr:uid="{00000000-0005-0000-0000-000091490000}"/>
    <cellStyle name="Normal 14 2 2 6 3 2 2" xfId="19030" xr:uid="{00000000-0005-0000-0000-000092490000}"/>
    <cellStyle name="Normal 14 2 2 6 3 3" xfId="19031" xr:uid="{00000000-0005-0000-0000-000093490000}"/>
    <cellStyle name="Normal 14 2 2 6 4" xfId="19032" xr:uid="{00000000-0005-0000-0000-000094490000}"/>
    <cellStyle name="Normal 14 2 2 6 4 2" xfId="19033" xr:uid="{00000000-0005-0000-0000-000095490000}"/>
    <cellStyle name="Normal 14 2 2 6 5" xfId="19034" xr:uid="{00000000-0005-0000-0000-000096490000}"/>
    <cellStyle name="Normal 14 2 2 6 5 2" xfId="19035" xr:uid="{00000000-0005-0000-0000-000097490000}"/>
    <cellStyle name="Normal 14 2 2 6 6" xfId="19036" xr:uid="{00000000-0005-0000-0000-000098490000}"/>
    <cellStyle name="Normal 14 2 2 7" xfId="19037" xr:uid="{00000000-0005-0000-0000-000099490000}"/>
    <cellStyle name="Normal 14 2 2 7 2" xfId="19038" xr:uid="{00000000-0005-0000-0000-00009A490000}"/>
    <cellStyle name="Normal 14 2 2 7 2 2" xfId="19039" xr:uid="{00000000-0005-0000-0000-00009B490000}"/>
    <cellStyle name="Normal 14 2 2 7 3" xfId="19040" xr:uid="{00000000-0005-0000-0000-00009C490000}"/>
    <cellStyle name="Normal 14 2 2 8" xfId="19041" xr:uid="{00000000-0005-0000-0000-00009D490000}"/>
    <cellStyle name="Normal 14 2 2 8 2" xfId="19042" xr:uid="{00000000-0005-0000-0000-00009E490000}"/>
    <cellStyle name="Normal 14 2 2 8 2 2" xfId="19043" xr:uid="{00000000-0005-0000-0000-00009F490000}"/>
    <cellStyle name="Normal 14 2 2 8 3" xfId="19044" xr:uid="{00000000-0005-0000-0000-0000A0490000}"/>
    <cellStyle name="Normal 14 2 2 9" xfId="19045" xr:uid="{00000000-0005-0000-0000-0000A1490000}"/>
    <cellStyle name="Normal 14 2 2 9 2" xfId="19046" xr:uid="{00000000-0005-0000-0000-0000A2490000}"/>
    <cellStyle name="Normal 14 2 3" xfId="19047" xr:uid="{00000000-0005-0000-0000-0000A3490000}"/>
    <cellStyle name="Normal 14 2 3 10" xfId="19048" xr:uid="{00000000-0005-0000-0000-0000A4490000}"/>
    <cellStyle name="Normal 14 2 3 2" xfId="19049" xr:uid="{00000000-0005-0000-0000-0000A5490000}"/>
    <cellStyle name="Normal 14 2 3 2 2" xfId="19050" xr:uid="{00000000-0005-0000-0000-0000A6490000}"/>
    <cellStyle name="Normal 14 2 3 2 2 2" xfId="19051" xr:uid="{00000000-0005-0000-0000-0000A7490000}"/>
    <cellStyle name="Normal 14 2 3 2 2 2 2" xfId="19052" xr:uid="{00000000-0005-0000-0000-0000A8490000}"/>
    <cellStyle name="Normal 14 2 3 2 2 2 2 2" xfId="19053" xr:uid="{00000000-0005-0000-0000-0000A9490000}"/>
    <cellStyle name="Normal 14 2 3 2 2 2 2 2 2" xfId="19054" xr:uid="{00000000-0005-0000-0000-0000AA490000}"/>
    <cellStyle name="Normal 14 2 3 2 2 2 2 3" xfId="19055" xr:uid="{00000000-0005-0000-0000-0000AB490000}"/>
    <cellStyle name="Normal 14 2 3 2 2 2 3" xfId="19056" xr:uid="{00000000-0005-0000-0000-0000AC490000}"/>
    <cellStyle name="Normal 14 2 3 2 2 2 3 2" xfId="19057" xr:uid="{00000000-0005-0000-0000-0000AD490000}"/>
    <cellStyle name="Normal 14 2 3 2 2 2 3 2 2" xfId="19058" xr:uid="{00000000-0005-0000-0000-0000AE490000}"/>
    <cellStyle name="Normal 14 2 3 2 2 2 3 3" xfId="19059" xr:uid="{00000000-0005-0000-0000-0000AF490000}"/>
    <cellStyle name="Normal 14 2 3 2 2 2 4" xfId="19060" xr:uid="{00000000-0005-0000-0000-0000B0490000}"/>
    <cellStyle name="Normal 14 2 3 2 2 2 4 2" xfId="19061" xr:uid="{00000000-0005-0000-0000-0000B1490000}"/>
    <cellStyle name="Normal 14 2 3 2 2 2 5" xfId="19062" xr:uid="{00000000-0005-0000-0000-0000B2490000}"/>
    <cellStyle name="Normal 14 2 3 2 2 2 5 2" xfId="19063" xr:uid="{00000000-0005-0000-0000-0000B3490000}"/>
    <cellStyle name="Normal 14 2 3 2 2 2 6" xfId="19064" xr:uid="{00000000-0005-0000-0000-0000B4490000}"/>
    <cellStyle name="Normal 14 2 3 2 2 3" xfId="19065" xr:uid="{00000000-0005-0000-0000-0000B5490000}"/>
    <cellStyle name="Normal 14 2 3 2 2 3 2" xfId="19066" xr:uid="{00000000-0005-0000-0000-0000B6490000}"/>
    <cellStyle name="Normal 14 2 3 2 2 3 2 2" xfId="19067" xr:uid="{00000000-0005-0000-0000-0000B7490000}"/>
    <cellStyle name="Normal 14 2 3 2 2 3 3" xfId="19068" xr:uid="{00000000-0005-0000-0000-0000B8490000}"/>
    <cellStyle name="Normal 14 2 3 2 2 4" xfId="19069" xr:uid="{00000000-0005-0000-0000-0000B9490000}"/>
    <cellStyle name="Normal 14 2 3 2 2 4 2" xfId="19070" xr:uid="{00000000-0005-0000-0000-0000BA490000}"/>
    <cellStyle name="Normal 14 2 3 2 2 4 2 2" xfId="19071" xr:uid="{00000000-0005-0000-0000-0000BB490000}"/>
    <cellStyle name="Normal 14 2 3 2 2 4 3" xfId="19072" xr:uid="{00000000-0005-0000-0000-0000BC490000}"/>
    <cellStyle name="Normal 14 2 3 2 2 5" xfId="19073" xr:uid="{00000000-0005-0000-0000-0000BD490000}"/>
    <cellStyle name="Normal 14 2 3 2 2 5 2" xfId="19074" xr:uid="{00000000-0005-0000-0000-0000BE490000}"/>
    <cellStyle name="Normal 14 2 3 2 2 6" xfId="19075" xr:uid="{00000000-0005-0000-0000-0000BF490000}"/>
    <cellStyle name="Normal 14 2 3 2 2 6 2" xfId="19076" xr:uid="{00000000-0005-0000-0000-0000C0490000}"/>
    <cellStyle name="Normal 14 2 3 2 2 7" xfId="19077" xr:uid="{00000000-0005-0000-0000-0000C1490000}"/>
    <cellStyle name="Normal 14 2 3 2 3" xfId="19078" xr:uid="{00000000-0005-0000-0000-0000C2490000}"/>
    <cellStyle name="Normal 14 2 3 2 3 2" xfId="19079" xr:uid="{00000000-0005-0000-0000-0000C3490000}"/>
    <cellStyle name="Normal 14 2 3 2 3 2 2" xfId="19080" xr:uid="{00000000-0005-0000-0000-0000C4490000}"/>
    <cellStyle name="Normal 14 2 3 2 3 2 2 2" xfId="19081" xr:uid="{00000000-0005-0000-0000-0000C5490000}"/>
    <cellStyle name="Normal 14 2 3 2 3 2 3" xfId="19082" xr:uid="{00000000-0005-0000-0000-0000C6490000}"/>
    <cellStyle name="Normal 14 2 3 2 3 3" xfId="19083" xr:uid="{00000000-0005-0000-0000-0000C7490000}"/>
    <cellStyle name="Normal 14 2 3 2 3 3 2" xfId="19084" xr:uid="{00000000-0005-0000-0000-0000C8490000}"/>
    <cellStyle name="Normal 14 2 3 2 3 3 2 2" xfId="19085" xr:uid="{00000000-0005-0000-0000-0000C9490000}"/>
    <cellStyle name="Normal 14 2 3 2 3 3 3" xfId="19086" xr:uid="{00000000-0005-0000-0000-0000CA490000}"/>
    <cellStyle name="Normal 14 2 3 2 3 4" xfId="19087" xr:uid="{00000000-0005-0000-0000-0000CB490000}"/>
    <cellStyle name="Normal 14 2 3 2 3 4 2" xfId="19088" xr:uid="{00000000-0005-0000-0000-0000CC490000}"/>
    <cellStyle name="Normal 14 2 3 2 3 5" xfId="19089" xr:uid="{00000000-0005-0000-0000-0000CD490000}"/>
    <cellStyle name="Normal 14 2 3 2 3 5 2" xfId="19090" xr:uid="{00000000-0005-0000-0000-0000CE490000}"/>
    <cellStyle name="Normal 14 2 3 2 3 6" xfId="19091" xr:uid="{00000000-0005-0000-0000-0000CF490000}"/>
    <cellStyle name="Normal 14 2 3 2 4" xfId="19092" xr:uid="{00000000-0005-0000-0000-0000D0490000}"/>
    <cellStyle name="Normal 14 2 3 2 4 2" xfId="19093" xr:uid="{00000000-0005-0000-0000-0000D1490000}"/>
    <cellStyle name="Normal 14 2 3 2 4 2 2" xfId="19094" xr:uid="{00000000-0005-0000-0000-0000D2490000}"/>
    <cellStyle name="Normal 14 2 3 2 4 3" xfId="19095" xr:uid="{00000000-0005-0000-0000-0000D3490000}"/>
    <cellStyle name="Normal 14 2 3 2 5" xfId="19096" xr:uid="{00000000-0005-0000-0000-0000D4490000}"/>
    <cellStyle name="Normal 14 2 3 2 5 2" xfId="19097" xr:uid="{00000000-0005-0000-0000-0000D5490000}"/>
    <cellStyle name="Normal 14 2 3 2 5 2 2" xfId="19098" xr:uid="{00000000-0005-0000-0000-0000D6490000}"/>
    <cellStyle name="Normal 14 2 3 2 5 3" xfId="19099" xr:uid="{00000000-0005-0000-0000-0000D7490000}"/>
    <cellStyle name="Normal 14 2 3 2 6" xfId="19100" xr:uid="{00000000-0005-0000-0000-0000D8490000}"/>
    <cellStyle name="Normal 14 2 3 2 6 2" xfId="19101" xr:uid="{00000000-0005-0000-0000-0000D9490000}"/>
    <cellStyle name="Normal 14 2 3 2 7" xfId="19102" xr:uid="{00000000-0005-0000-0000-0000DA490000}"/>
    <cellStyle name="Normal 14 2 3 2 7 2" xfId="19103" xr:uid="{00000000-0005-0000-0000-0000DB490000}"/>
    <cellStyle name="Normal 14 2 3 2 8" xfId="19104" xr:uid="{00000000-0005-0000-0000-0000DC490000}"/>
    <cellStyle name="Normal 14 2 3 3" xfId="19105" xr:uid="{00000000-0005-0000-0000-0000DD490000}"/>
    <cellStyle name="Normal 14 2 3 3 2" xfId="19106" xr:uid="{00000000-0005-0000-0000-0000DE490000}"/>
    <cellStyle name="Normal 14 2 3 3 2 2" xfId="19107" xr:uid="{00000000-0005-0000-0000-0000DF490000}"/>
    <cellStyle name="Normal 14 2 3 3 2 2 2" xfId="19108" xr:uid="{00000000-0005-0000-0000-0000E0490000}"/>
    <cellStyle name="Normal 14 2 3 3 2 2 2 2" xfId="19109" xr:uid="{00000000-0005-0000-0000-0000E1490000}"/>
    <cellStyle name="Normal 14 2 3 3 2 2 3" xfId="19110" xr:uid="{00000000-0005-0000-0000-0000E2490000}"/>
    <cellStyle name="Normal 14 2 3 3 2 3" xfId="19111" xr:uid="{00000000-0005-0000-0000-0000E3490000}"/>
    <cellStyle name="Normal 14 2 3 3 2 3 2" xfId="19112" xr:uid="{00000000-0005-0000-0000-0000E4490000}"/>
    <cellStyle name="Normal 14 2 3 3 2 3 2 2" xfId="19113" xr:uid="{00000000-0005-0000-0000-0000E5490000}"/>
    <cellStyle name="Normal 14 2 3 3 2 3 3" xfId="19114" xr:uid="{00000000-0005-0000-0000-0000E6490000}"/>
    <cellStyle name="Normal 14 2 3 3 2 4" xfId="19115" xr:uid="{00000000-0005-0000-0000-0000E7490000}"/>
    <cellStyle name="Normal 14 2 3 3 2 4 2" xfId="19116" xr:uid="{00000000-0005-0000-0000-0000E8490000}"/>
    <cellStyle name="Normal 14 2 3 3 2 5" xfId="19117" xr:uid="{00000000-0005-0000-0000-0000E9490000}"/>
    <cellStyle name="Normal 14 2 3 3 2 5 2" xfId="19118" xr:uid="{00000000-0005-0000-0000-0000EA490000}"/>
    <cellStyle name="Normal 14 2 3 3 2 6" xfId="19119" xr:uid="{00000000-0005-0000-0000-0000EB490000}"/>
    <cellStyle name="Normal 14 2 3 3 3" xfId="19120" xr:uid="{00000000-0005-0000-0000-0000EC490000}"/>
    <cellStyle name="Normal 14 2 3 3 3 2" xfId="19121" xr:uid="{00000000-0005-0000-0000-0000ED490000}"/>
    <cellStyle name="Normal 14 2 3 3 3 2 2" xfId="19122" xr:uid="{00000000-0005-0000-0000-0000EE490000}"/>
    <cellStyle name="Normal 14 2 3 3 3 3" xfId="19123" xr:uid="{00000000-0005-0000-0000-0000EF490000}"/>
    <cellStyle name="Normal 14 2 3 3 4" xfId="19124" xr:uid="{00000000-0005-0000-0000-0000F0490000}"/>
    <cellStyle name="Normal 14 2 3 3 4 2" xfId="19125" xr:uid="{00000000-0005-0000-0000-0000F1490000}"/>
    <cellStyle name="Normal 14 2 3 3 4 2 2" xfId="19126" xr:uid="{00000000-0005-0000-0000-0000F2490000}"/>
    <cellStyle name="Normal 14 2 3 3 4 3" xfId="19127" xr:uid="{00000000-0005-0000-0000-0000F3490000}"/>
    <cellStyle name="Normal 14 2 3 3 5" xfId="19128" xr:uid="{00000000-0005-0000-0000-0000F4490000}"/>
    <cellStyle name="Normal 14 2 3 3 5 2" xfId="19129" xr:uid="{00000000-0005-0000-0000-0000F5490000}"/>
    <cellStyle name="Normal 14 2 3 3 6" xfId="19130" xr:uid="{00000000-0005-0000-0000-0000F6490000}"/>
    <cellStyle name="Normal 14 2 3 3 6 2" xfId="19131" xr:uid="{00000000-0005-0000-0000-0000F7490000}"/>
    <cellStyle name="Normal 14 2 3 3 7" xfId="19132" xr:uid="{00000000-0005-0000-0000-0000F8490000}"/>
    <cellStyle name="Normal 14 2 3 4" xfId="19133" xr:uid="{00000000-0005-0000-0000-0000F9490000}"/>
    <cellStyle name="Normal 14 2 3 4 2" xfId="19134" xr:uid="{00000000-0005-0000-0000-0000FA490000}"/>
    <cellStyle name="Normal 14 2 3 4 2 2" xfId="19135" xr:uid="{00000000-0005-0000-0000-0000FB490000}"/>
    <cellStyle name="Normal 14 2 3 4 2 2 2" xfId="19136" xr:uid="{00000000-0005-0000-0000-0000FC490000}"/>
    <cellStyle name="Normal 14 2 3 4 2 2 2 2" xfId="19137" xr:uid="{00000000-0005-0000-0000-0000FD490000}"/>
    <cellStyle name="Normal 14 2 3 4 2 2 3" xfId="19138" xr:uid="{00000000-0005-0000-0000-0000FE490000}"/>
    <cellStyle name="Normal 14 2 3 4 2 3" xfId="19139" xr:uid="{00000000-0005-0000-0000-0000FF490000}"/>
    <cellStyle name="Normal 14 2 3 4 2 3 2" xfId="19140" xr:uid="{00000000-0005-0000-0000-0000004A0000}"/>
    <cellStyle name="Normal 14 2 3 4 2 3 2 2" xfId="19141" xr:uid="{00000000-0005-0000-0000-0000014A0000}"/>
    <cellStyle name="Normal 14 2 3 4 2 3 3" xfId="19142" xr:uid="{00000000-0005-0000-0000-0000024A0000}"/>
    <cellStyle name="Normal 14 2 3 4 2 4" xfId="19143" xr:uid="{00000000-0005-0000-0000-0000034A0000}"/>
    <cellStyle name="Normal 14 2 3 4 2 4 2" xfId="19144" xr:uid="{00000000-0005-0000-0000-0000044A0000}"/>
    <cellStyle name="Normal 14 2 3 4 2 5" xfId="19145" xr:uid="{00000000-0005-0000-0000-0000054A0000}"/>
    <cellStyle name="Normal 14 2 3 4 2 5 2" xfId="19146" xr:uid="{00000000-0005-0000-0000-0000064A0000}"/>
    <cellStyle name="Normal 14 2 3 4 2 6" xfId="19147" xr:uid="{00000000-0005-0000-0000-0000074A0000}"/>
    <cellStyle name="Normal 14 2 3 4 3" xfId="19148" xr:uid="{00000000-0005-0000-0000-0000084A0000}"/>
    <cellStyle name="Normal 14 2 3 4 3 2" xfId="19149" xr:uid="{00000000-0005-0000-0000-0000094A0000}"/>
    <cellStyle name="Normal 14 2 3 4 3 2 2" xfId="19150" xr:uid="{00000000-0005-0000-0000-00000A4A0000}"/>
    <cellStyle name="Normal 14 2 3 4 3 3" xfId="19151" xr:uid="{00000000-0005-0000-0000-00000B4A0000}"/>
    <cellStyle name="Normal 14 2 3 4 4" xfId="19152" xr:uid="{00000000-0005-0000-0000-00000C4A0000}"/>
    <cellStyle name="Normal 14 2 3 4 4 2" xfId="19153" xr:uid="{00000000-0005-0000-0000-00000D4A0000}"/>
    <cellStyle name="Normal 14 2 3 4 4 2 2" xfId="19154" xr:uid="{00000000-0005-0000-0000-00000E4A0000}"/>
    <cellStyle name="Normal 14 2 3 4 4 3" xfId="19155" xr:uid="{00000000-0005-0000-0000-00000F4A0000}"/>
    <cellStyle name="Normal 14 2 3 4 5" xfId="19156" xr:uid="{00000000-0005-0000-0000-0000104A0000}"/>
    <cellStyle name="Normal 14 2 3 4 5 2" xfId="19157" xr:uid="{00000000-0005-0000-0000-0000114A0000}"/>
    <cellStyle name="Normal 14 2 3 4 6" xfId="19158" xr:uid="{00000000-0005-0000-0000-0000124A0000}"/>
    <cellStyle name="Normal 14 2 3 4 6 2" xfId="19159" xr:uid="{00000000-0005-0000-0000-0000134A0000}"/>
    <cellStyle name="Normal 14 2 3 4 7" xfId="19160" xr:uid="{00000000-0005-0000-0000-0000144A0000}"/>
    <cellStyle name="Normal 14 2 3 5" xfId="19161" xr:uid="{00000000-0005-0000-0000-0000154A0000}"/>
    <cellStyle name="Normal 14 2 3 5 2" xfId="19162" xr:uid="{00000000-0005-0000-0000-0000164A0000}"/>
    <cellStyle name="Normal 14 2 3 5 2 2" xfId="19163" xr:uid="{00000000-0005-0000-0000-0000174A0000}"/>
    <cellStyle name="Normal 14 2 3 5 2 2 2" xfId="19164" xr:uid="{00000000-0005-0000-0000-0000184A0000}"/>
    <cellStyle name="Normal 14 2 3 5 2 3" xfId="19165" xr:uid="{00000000-0005-0000-0000-0000194A0000}"/>
    <cellStyle name="Normal 14 2 3 5 3" xfId="19166" xr:uid="{00000000-0005-0000-0000-00001A4A0000}"/>
    <cellStyle name="Normal 14 2 3 5 3 2" xfId="19167" xr:uid="{00000000-0005-0000-0000-00001B4A0000}"/>
    <cellStyle name="Normal 14 2 3 5 3 2 2" xfId="19168" xr:uid="{00000000-0005-0000-0000-00001C4A0000}"/>
    <cellStyle name="Normal 14 2 3 5 3 3" xfId="19169" xr:uid="{00000000-0005-0000-0000-00001D4A0000}"/>
    <cellStyle name="Normal 14 2 3 5 4" xfId="19170" xr:uid="{00000000-0005-0000-0000-00001E4A0000}"/>
    <cellStyle name="Normal 14 2 3 5 4 2" xfId="19171" xr:uid="{00000000-0005-0000-0000-00001F4A0000}"/>
    <cellStyle name="Normal 14 2 3 5 5" xfId="19172" xr:uid="{00000000-0005-0000-0000-0000204A0000}"/>
    <cellStyle name="Normal 14 2 3 5 5 2" xfId="19173" xr:uid="{00000000-0005-0000-0000-0000214A0000}"/>
    <cellStyle name="Normal 14 2 3 5 6" xfId="19174" xr:uid="{00000000-0005-0000-0000-0000224A0000}"/>
    <cellStyle name="Normal 14 2 3 6" xfId="19175" xr:uid="{00000000-0005-0000-0000-0000234A0000}"/>
    <cellStyle name="Normal 14 2 3 6 2" xfId="19176" xr:uid="{00000000-0005-0000-0000-0000244A0000}"/>
    <cellStyle name="Normal 14 2 3 6 2 2" xfId="19177" xr:uid="{00000000-0005-0000-0000-0000254A0000}"/>
    <cellStyle name="Normal 14 2 3 6 3" xfId="19178" xr:uid="{00000000-0005-0000-0000-0000264A0000}"/>
    <cellStyle name="Normal 14 2 3 7" xfId="19179" xr:uid="{00000000-0005-0000-0000-0000274A0000}"/>
    <cellStyle name="Normal 14 2 3 7 2" xfId="19180" xr:uid="{00000000-0005-0000-0000-0000284A0000}"/>
    <cellStyle name="Normal 14 2 3 7 2 2" xfId="19181" xr:uid="{00000000-0005-0000-0000-0000294A0000}"/>
    <cellStyle name="Normal 14 2 3 7 3" xfId="19182" xr:uid="{00000000-0005-0000-0000-00002A4A0000}"/>
    <cellStyle name="Normal 14 2 3 8" xfId="19183" xr:uid="{00000000-0005-0000-0000-00002B4A0000}"/>
    <cellStyle name="Normal 14 2 3 8 2" xfId="19184" xr:uid="{00000000-0005-0000-0000-00002C4A0000}"/>
    <cellStyle name="Normal 14 2 3 9" xfId="19185" xr:uid="{00000000-0005-0000-0000-00002D4A0000}"/>
    <cellStyle name="Normal 14 2 3 9 2" xfId="19186" xr:uid="{00000000-0005-0000-0000-00002E4A0000}"/>
    <cellStyle name="Normal 14 2 4" xfId="19187" xr:uid="{00000000-0005-0000-0000-00002F4A0000}"/>
    <cellStyle name="Normal 14 2 4 2" xfId="19188" xr:uid="{00000000-0005-0000-0000-0000304A0000}"/>
    <cellStyle name="Normal 14 2 4 2 2" xfId="19189" xr:uid="{00000000-0005-0000-0000-0000314A0000}"/>
    <cellStyle name="Normal 14 2 4 2 2 2" xfId="19190" xr:uid="{00000000-0005-0000-0000-0000324A0000}"/>
    <cellStyle name="Normal 14 2 4 2 2 2 2" xfId="19191" xr:uid="{00000000-0005-0000-0000-0000334A0000}"/>
    <cellStyle name="Normal 14 2 4 2 2 2 2 2" xfId="19192" xr:uid="{00000000-0005-0000-0000-0000344A0000}"/>
    <cellStyle name="Normal 14 2 4 2 2 2 3" xfId="19193" xr:uid="{00000000-0005-0000-0000-0000354A0000}"/>
    <cellStyle name="Normal 14 2 4 2 2 3" xfId="19194" xr:uid="{00000000-0005-0000-0000-0000364A0000}"/>
    <cellStyle name="Normal 14 2 4 2 2 3 2" xfId="19195" xr:uid="{00000000-0005-0000-0000-0000374A0000}"/>
    <cellStyle name="Normal 14 2 4 2 2 3 2 2" xfId="19196" xr:uid="{00000000-0005-0000-0000-0000384A0000}"/>
    <cellStyle name="Normal 14 2 4 2 2 3 3" xfId="19197" xr:uid="{00000000-0005-0000-0000-0000394A0000}"/>
    <cellStyle name="Normal 14 2 4 2 2 4" xfId="19198" xr:uid="{00000000-0005-0000-0000-00003A4A0000}"/>
    <cellStyle name="Normal 14 2 4 2 2 4 2" xfId="19199" xr:uid="{00000000-0005-0000-0000-00003B4A0000}"/>
    <cellStyle name="Normal 14 2 4 2 2 5" xfId="19200" xr:uid="{00000000-0005-0000-0000-00003C4A0000}"/>
    <cellStyle name="Normal 14 2 4 2 2 5 2" xfId="19201" xr:uid="{00000000-0005-0000-0000-00003D4A0000}"/>
    <cellStyle name="Normal 14 2 4 2 2 6" xfId="19202" xr:uid="{00000000-0005-0000-0000-00003E4A0000}"/>
    <cellStyle name="Normal 14 2 4 2 3" xfId="19203" xr:uid="{00000000-0005-0000-0000-00003F4A0000}"/>
    <cellStyle name="Normal 14 2 4 2 3 2" xfId="19204" xr:uid="{00000000-0005-0000-0000-0000404A0000}"/>
    <cellStyle name="Normal 14 2 4 2 3 2 2" xfId="19205" xr:uid="{00000000-0005-0000-0000-0000414A0000}"/>
    <cellStyle name="Normal 14 2 4 2 3 3" xfId="19206" xr:uid="{00000000-0005-0000-0000-0000424A0000}"/>
    <cellStyle name="Normal 14 2 4 2 4" xfId="19207" xr:uid="{00000000-0005-0000-0000-0000434A0000}"/>
    <cellStyle name="Normal 14 2 4 2 4 2" xfId="19208" xr:uid="{00000000-0005-0000-0000-0000444A0000}"/>
    <cellStyle name="Normal 14 2 4 2 4 2 2" xfId="19209" xr:uid="{00000000-0005-0000-0000-0000454A0000}"/>
    <cellStyle name="Normal 14 2 4 2 4 3" xfId="19210" xr:uid="{00000000-0005-0000-0000-0000464A0000}"/>
    <cellStyle name="Normal 14 2 4 2 5" xfId="19211" xr:uid="{00000000-0005-0000-0000-0000474A0000}"/>
    <cellStyle name="Normal 14 2 4 2 5 2" xfId="19212" xr:uid="{00000000-0005-0000-0000-0000484A0000}"/>
    <cellStyle name="Normal 14 2 4 2 6" xfId="19213" xr:uid="{00000000-0005-0000-0000-0000494A0000}"/>
    <cellStyle name="Normal 14 2 4 2 6 2" xfId="19214" xr:uid="{00000000-0005-0000-0000-00004A4A0000}"/>
    <cellStyle name="Normal 14 2 4 2 7" xfId="19215" xr:uid="{00000000-0005-0000-0000-00004B4A0000}"/>
    <cellStyle name="Normal 14 2 4 3" xfId="19216" xr:uid="{00000000-0005-0000-0000-00004C4A0000}"/>
    <cellStyle name="Normal 14 2 4 3 2" xfId="19217" xr:uid="{00000000-0005-0000-0000-00004D4A0000}"/>
    <cellStyle name="Normal 14 2 4 3 2 2" xfId="19218" xr:uid="{00000000-0005-0000-0000-00004E4A0000}"/>
    <cellStyle name="Normal 14 2 4 3 2 2 2" xfId="19219" xr:uid="{00000000-0005-0000-0000-00004F4A0000}"/>
    <cellStyle name="Normal 14 2 4 3 2 3" xfId="19220" xr:uid="{00000000-0005-0000-0000-0000504A0000}"/>
    <cellStyle name="Normal 14 2 4 3 3" xfId="19221" xr:uid="{00000000-0005-0000-0000-0000514A0000}"/>
    <cellStyle name="Normal 14 2 4 3 3 2" xfId="19222" xr:uid="{00000000-0005-0000-0000-0000524A0000}"/>
    <cellStyle name="Normal 14 2 4 3 3 2 2" xfId="19223" xr:uid="{00000000-0005-0000-0000-0000534A0000}"/>
    <cellStyle name="Normal 14 2 4 3 3 3" xfId="19224" xr:uid="{00000000-0005-0000-0000-0000544A0000}"/>
    <cellStyle name="Normal 14 2 4 3 4" xfId="19225" xr:uid="{00000000-0005-0000-0000-0000554A0000}"/>
    <cellStyle name="Normal 14 2 4 3 4 2" xfId="19226" xr:uid="{00000000-0005-0000-0000-0000564A0000}"/>
    <cellStyle name="Normal 14 2 4 3 5" xfId="19227" xr:uid="{00000000-0005-0000-0000-0000574A0000}"/>
    <cellStyle name="Normal 14 2 4 3 5 2" xfId="19228" xr:uid="{00000000-0005-0000-0000-0000584A0000}"/>
    <cellStyle name="Normal 14 2 4 3 6" xfId="19229" xr:uid="{00000000-0005-0000-0000-0000594A0000}"/>
    <cellStyle name="Normal 14 2 4 4" xfId="19230" xr:uid="{00000000-0005-0000-0000-00005A4A0000}"/>
    <cellStyle name="Normal 14 2 4 4 2" xfId="19231" xr:uid="{00000000-0005-0000-0000-00005B4A0000}"/>
    <cellStyle name="Normal 14 2 4 4 2 2" xfId="19232" xr:uid="{00000000-0005-0000-0000-00005C4A0000}"/>
    <cellStyle name="Normal 14 2 4 4 3" xfId="19233" xr:uid="{00000000-0005-0000-0000-00005D4A0000}"/>
    <cellStyle name="Normal 14 2 4 5" xfId="19234" xr:uid="{00000000-0005-0000-0000-00005E4A0000}"/>
    <cellStyle name="Normal 14 2 4 5 2" xfId="19235" xr:uid="{00000000-0005-0000-0000-00005F4A0000}"/>
    <cellStyle name="Normal 14 2 4 5 2 2" xfId="19236" xr:uid="{00000000-0005-0000-0000-0000604A0000}"/>
    <cellStyle name="Normal 14 2 4 5 3" xfId="19237" xr:uid="{00000000-0005-0000-0000-0000614A0000}"/>
    <cellStyle name="Normal 14 2 4 6" xfId="19238" xr:uid="{00000000-0005-0000-0000-0000624A0000}"/>
    <cellStyle name="Normal 14 2 4 6 2" xfId="19239" xr:uid="{00000000-0005-0000-0000-0000634A0000}"/>
    <cellStyle name="Normal 14 2 4 7" xfId="19240" xr:uid="{00000000-0005-0000-0000-0000644A0000}"/>
    <cellStyle name="Normal 14 2 4 7 2" xfId="19241" xr:uid="{00000000-0005-0000-0000-0000654A0000}"/>
    <cellStyle name="Normal 14 2 4 8" xfId="19242" xr:uid="{00000000-0005-0000-0000-0000664A0000}"/>
    <cellStyle name="Normal 14 2 5" xfId="19243" xr:uid="{00000000-0005-0000-0000-0000674A0000}"/>
    <cellStyle name="Normal 14 2 5 2" xfId="19244" xr:uid="{00000000-0005-0000-0000-0000684A0000}"/>
    <cellStyle name="Normal 14 2 5 2 2" xfId="19245" xr:uid="{00000000-0005-0000-0000-0000694A0000}"/>
    <cellStyle name="Normal 14 2 5 2 2 2" xfId="19246" xr:uid="{00000000-0005-0000-0000-00006A4A0000}"/>
    <cellStyle name="Normal 14 2 5 2 2 2 2" xfId="19247" xr:uid="{00000000-0005-0000-0000-00006B4A0000}"/>
    <cellStyle name="Normal 14 2 5 2 2 3" xfId="19248" xr:uid="{00000000-0005-0000-0000-00006C4A0000}"/>
    <cellStyle name="Normal 14 2 5 2 3" xfId="19249" xr:uid="{00000000-0005-0000-0000-00006D4A0000}"/>
    <cellStyle name="Normal 14 2 5 2 3 2" xfId="19250" xr:uid="{00000000-0005-0000-0000-00006E4A0000}"/>
    <cellStyle name="Normal 14 2 5 2 3 2 2" xfId="19251" xr:uid="{00000000-0005-0000-0000-00006F4A0000}"/>
    <cellStyle name="Normal 14 2 5 2 3 3" xfId="19252" xr:uid="{00000000-0005-0000-0000-0000704A0000}"/>
    <cellStyle name="Normal 14 2 5 2 4" xfId="19253" xr:uid="{00000000-0005-0000-0000-0000714A0000}"/>
    <cellStyle name="Normal 14 2 5 2 4 2" xfId="19254" xr:uid="{00000000-0005-0000-0000-0000724A0000}"/>
    <cellStyle name="Normal 14 2 5 2 5" xfId="19255" xr:uid="{00000000-0005-0000-0000-0000734A0000}"/>
    <cellStyle name="Normal 14 2 5 2 5 2" xfId="19256" xr:uid="{00000000-0005-0000-0000-0000744A0000}"/>
    <cellStyle name="Normal 14 2 5 2 6" xfId="19257" xr:uid="{00000000-0005-0000-0000-0000754A0000}"/>
    <cellStyle name="Normal 14 2 5 3" xfId="19258" xr:uid="{00000000-0005-0000-0000-0000764A0000}"/>
    <cellStyle name="Normal 14 2 5 3 2" xfId="19259" xr:uid="{00000000-0005-0000-0000-0000774A0000}"/>
    <cellStyle name="Normal 14 2 5 3 2 2" xfId="19260" xr:uid="{00000000-0005-0000-0000-0000784A0000}"/>
    <cellStyle name="Normal 14 2 5 3 3" xfId="19261" xr:uid="{00000000-0005-0000-0000-0000794A0000}"/>
    <cellStyle name="Normal 14 2 5 4" xfId="19262" xr:uid="{00000000-0005-0000-0000-00007A4A0000}"/>
    <cellStyle name="Normal 14 2 5 4 2" xfId="19263" xr:uid="{00000000-0005-0000-0000-00007B4A0000}"/>
    <cellStyle name="Normal 14 2 5 4 2 2" xfId="19264" xr:uid="{00000000-0005-0000-0000-00007C4A0000}"/>
    <cellStyle name="Normal 14 2 5 4 3" xfId="19265" xr:uid="{00000000-0005-0000-0000-00007D4A0000}"/>
    <cellStyle name="Normal 14 2 5 5" xfId="19266" xr:uid="{00000000-0005-0000-0000-00007E4A0000}"/>
    <cellStyle name="Normal 14 2 5 5 2" xfId="19267" xr:uid="{00000000-0005-0000-0000-00007F4A0000}"/>
    <cellStyle name="Normal 14 2 5 6" xfId="19268" xr:uid="{00000000-0005-0000-0000-0000804A0000}"/>
    <cellStyle name="Normal 14 2 5 6 2" xfId="19269" xr:uid="{00000000-0005-0000-0000-0000814A0000}"/>
    <cellStyle name="Normal 14 2 5 7" xfId="19270" xr:uid="{00000000-0005-0000-0000-0000824A0000}"/>
    <cellStyle name="Normal 14 2 6" xfId="19271" xr:uid="{00000000-0005-0000-0000-0000834A0000}"/>
    <cellStyle name="Normal 14 2 6 2" xfId="19272" xr:uid="{00000000-0005-0000-0000-0000844A0000}"/>
    <cellStyle name="Normal 14 2 6 2 2" xfId="19273" xr:uid="{00000000-0005-0000-0000-0000854A0000}"/>
    <cellStyle name="Normal 14 2 6 2 2 2" xfId="19274" xr:uid="{00000000-0005-0000-0000-0000864A0000}"/>
    <cellStyle name="Normal 14 2 6 2 2 2 2" xfId="19275" xr:uid="{00000000-0005-0000-0000-0000874A0000}"/>
    <cellStyle name="Normal 14 2 6 2 2 3" xfId="19276" xr:uid="{00000000-0005-0000-0000-0000884A0000}"/>
    <cellStyle name="Normal 14 2 6 2 3" xfId="19277" xr:uid="{00000000-0005-0000-0000-0000894A0000}"/>
    <cellStyle name="Normal 14 2 6 2 3 2" xfId="19278" xr:uid="{00000000-0005-0000-0000-00008A4A0000}"/>
    <cellStyle name="Normal 14 2 6 2 3 2 2" xfId="19279" xr:uid="{00000000-0005-0000-0000-00008B4A0000}"/>
    <cellStyle name="Normal 14 2 6 2 3 3" xfId="19280" xr:uid="{00000000-0005-0000-0000-00008C4A0000}"/>
    <cellStyle name="Normal 14 2 6 2 4" xfId="19281" xr:uid="{00000000-0005-0000-0000-00008D4A0000}"/>
    <cellStyle name="Normal 14 2 6 2 4 2" xfId="19282" xr:uid="{00000000-0005-0000-0000-00008E4A0000}"/>
    <cellStyle name="Normal 14 2 6 2 5" xfId="19283" xr:uid="{00000000-0005-0000-0000-00008F4A0000}"/>
    <cellStyle name="Normal 14 2 6 2 5 2" xfId="19284" xr:uid="{00000000-0005-0000-0000-0000904A0000}"/>
    <cellStyle name="Normal 14 2 6 2 6" xfId="19285" xr:uid="{00000000-0005-0000-0000-0000914A0000}"/>
    <cellStyle name="Normal 14 2 6 3" xfId="19286" xr:uid="{00000000-0005-0000-0000-0000924A0000}"/>
    <cellStyle name="Normal 14 2 6 3 2" xfId="19287" xr:uid="{00000000-0005-0000-0000-0000934A0000}"/>
    <cellStyle name="Normal 14 2 6 3 2 2" xfId="19288" xr:uid="{00000000-0005-0000-0000-0000944A0000}"/>
    <cellStyle name="Normal 14 2 6 3 3" xfId="19289" xr:uid="{00000000-0005-0000-0000-0000954A0000}"/>
    <cellStyle name="Normal 14 2 6 4" xfId="19290" xr:uid="{00000000-0005-0000-0000-0000964A0000}"/>
    <cellStyle name="Normal 14 2 6 4 2" xfId="19291" xr:uid="{00000000-0005-0000-0000-0000974A0000}"/>
    <cellStyle name="Normal 14 2 6 4 2 2" xfId="19292" xr:uid="{00000000-0005-0000-0000-0000984A0000}"/>
    <cellStyle name="Normal 14 2 6 4 3" xfId="19293" xr:uid="{00000000-0005-0000-0000-0000994A0000}"/>
    <cellStyle name="Normal 14 2 6 5" xfId="19294" xr:uid="{00000000-0005-0000-0000-00009A4A0000}"/>
    <cellStyle name="Normal 14 2 6 5 2" xfId="19295" xr:uid="{00000000-0005-0000-0000-00009B4A0000}"/>
    <cellStyle name="Normal 14 2 6 6" xfId="19296" xr:uid="{00000000-0005-0000-0000-00009C4A0000}"/>
    <cellStyle name="Normal 14 2 6 6 2" xfId="19297" xr:uid="{00000000-0005-0000-0000-00009D4A0000}"/>
    <cellStyle name="Normal 14 2 6 7" xfId="19298" xr:uid="{00000000-0005-0000-0000-00009E4A0000}"/>
    <cellStyle name="Normal 14 2 7" xfId="19299" xr:uid="{00000000-0005-0000-0000-00009F4A0000}"/>
    <cellStyle name="Normal 14 2 7 2" xfId="19300" xr:uid="{00000000-0005-0000-0000-0000A04A0000}"/>
    <cellStyle name="Normal 14 2 7 2 2" xfId="19301" xr:uid="{00000000-0005-0000-0000-0000A14A0000}"/>
    <cellStyle name="Normal 14 2 7 2 2 2" xfId="19302" xr:uid="{00000000-0005-0000-0000-0000A24A0000}"/>
    <cellStyle name="Normal 14 2 7 2 3" xfId="19303" xr:uid="{00000000-0005-0000-0000-0000A34A0000}"/>
    <cellStyle name="Normal 14 2 7 3" xfId="19304" xr:uid="{00000000-0005-0000-0000-0000A44A0000}"/>
    <cellStyle name="Normal 14 2 7 3 2" xfId="19305" xr:uid="{00000000-0005-0000-0000-0000A54A0000}"/>
    <cellStyle name="Normal 14 2 7 3 2 2" xfId="19306" xr:uid="{00000000-0005-0000-0000-0000A64A0000}"/>
    <cellStyle name="Normal 14 2 7 3 3" xfId="19307" xr:uid="{00000000-0005-0000-0000-0000A74A0000}"/>
    <cellStyle name="Normal 14 2 7 4" xfId="19308" xr:uid="{00000000-0005-0000-0000-0000A84A0000}"/>
    <cellStyle name="Normal 14 2 7 4 2" xfId="19309" xr:uid="{00000000-0005-0000-0000-0000A94A0000}"/>
    <cellStyle name="Normal 14 2 7 5" xfId="19310" xr:uid="{00000000-0005-0000-0000-0000AA4A0000}"/>
    <cellStyle name="Normal 14 2 7 5 2" xfId="19311" xr:uid="{00000000-0005-0000-0000-0000AB4A0000}"/>
    <cellStyle name="Normal 14 2 7 6" xfId="19312" xr:uid="{00000000-0005-0000-0000-0000AC4A0000}"/>
    <cellStyle name="Normal 14 2 8" xfId="19313" xr:uid="{00000000-0005-0000-0000-0000AD4A0000}"/>
    <cellStyle name="Normal 14 2 8 2" xfId="19314" xr:uid="{00000000-0005-0000-0000-0000AE4A0000}"/>
    <cellStyle name="Normal 14 2 8 2 2" xfId="19315" xr:uid="{00000000-0005-0000-0000-0000AF4A0000}"/>
    <cellStyle name="Normal 14 2 8 3" xfId="19316" xr:uid="{00000000-0005-0000-0000-0000B04A0000}"/>
    <cellStyle name="Normal 14 2 9" xfId="19317" xr:uid="{00000000-0005-0000-0000-0000B14A0000}"/>
    <cellStyle name="Normal 14 2 9 2" xfId="19318" xr:uid="{00000000-0005-0000-0000-0000B24A0000}"/>
    <cellStyle name="Normal 14 2 9 2 2" xfId="19319" xr:uid="{00000000-0005-0000-0000-0000B34A0000}"/>
    <cellStyle name="Normal 14 2 9 3" xfId="19320" xr:uid="{00000000-0005-0000-0000-0000B44A0000}"/>
    <cellStyle name="Normal 14 3" xfId="19321" xr:uid="{00000000-0005-0000-0000-0000B54A0000}"/>
    <cellStyle name="Normal 14 3 10" xfId="19322" xr:uid="{00000000-0005-0000-0000-0000B64A0000}"/>
    <cellStyle name="Normal 14 3 10 2" xfId="19323" xr:uid="{00000000-0005-0000-0000-0000B74A0000}"/>
    <cellStyle name="Normal 14 3 11" xfId="19324" xr:uid="{00000000-0005-0000-0000-0000B84A0000}"/>
    <cellStyle name="Normal 14 3 2" xfId="19325" xr:uid="{00000000-0005-0000-0000-0000B94A0000}"/>
    <cellStyle name="Normal 14 3 2 10" xfId="19326" xr:uid="{00000000-0005-0000-0000-0000BA4A0000}"/>
    <cellStyle name="Normal 14 3 2 2" xfId="19327" xr:uid="{00000000-0005-0000-0000-0000BB4A0000}"/>
    <cellStyle name="Normal 14 3 2 2 2" xfId="19328" xr:uid="{00000000-0005-0000-0000-0000BC4A0000}"/>
    <cellStyle name="Normal 14 3 2 2 2 2" xfId="19329" xr:uid="{00000000-0005-0000-0000-0000BD4A0000}"/>
    <cellStyle name="Normal 14 3 2 2 2 2 2" xfId="19330" xr:uid="{00000000-0005-0000-0000-0000BE4A0000}"/>
    <cellStyle name="Normal 14 3 2 2 2 2 2 2" xfId="19331" xr:uid="{00000000-0005-0000-0000-0000BF4A0000}"/>
    <cellStyle name="Normal 14 3 2 2 2 2 2 2 2" xfId="19332" xr:uid="{00000000-0005-0000-0000-0000C04A0000}"/>
    <cellStyle name="Normal 14 3 2 2 2 2 2 3" xfId="19333" xr:uid="{00000000-0005-0000-0000-0000C14A0000}"/>
    <cellStyle name="Normal 14 3 2 2 2 2 3" xfId="19334" xr:uid="{00000000-0005-0000-0000-0000C24A0000}"/>
    <cellStyle name="Normal 14 3 2 2 2 2 3 2" xfId="19335" xr:uid="{00000000-0005-0000-0000-0000C34A0000}"/>
    <cellStyle name="Normal 14 3 2 2 2 2 3 2 2" xfId="19336" xr:uid="{00000000-0005-0000-0000-0000C44A0000}"/>
    <cellStyle name="Normal 14 3 2 2 2 2 3 3" xfId="19337" xr:uid="{00000000-0005-0000-0000-0000C54A0000}"/>
    <cellStyle name="Normal 14 3 2 2 2 2 4" xfId="19338" xr:uid="{00000000-0005-0000-0000-0000C64A0000}"/>
    <cellStyle name="Normal 14 3 2 2 2 2 4 2" xfId="19339" xr:uid="{00000000-0005-0000-0000-0000C74A0000}"/>
    <cellStyle name="Normal 14 3 2 2 2 2 5" xfId="19340" xr:uid="{00000000-0005-0000-0000-0000C84A0000}"/>
    <cellStyle name="Normal 14 3 2 2 2 2 5 2" xfId="19341" xr:uid="{00000000-0005-0000-0000-0000C94A0000}"/>
    <cellStyle name="Normal 14 3 2 2 2 2 6" xfId="19342" xr:uid="{00000000-0005-0000-0000-0000CA4A0000}"/>
    <cellStyle name="Normal 14 3 2 2 2 3" xfId="19343" xr:uid="{00000000-0005-0000-0000-0000CB4A0000}"/>
    <cellStyle name="Normal 14 3 2 2 2 3 2" xfId="19344" xr:uid="{00000000-0005-0000-0000-0000CC4A0000}"/>
    <cellStyle name="Normal 14 3 2 2 2 3 2 2" xfId="19345" xr:uid="{00000000-0005-0000-0000-0000CD4A0000}"/>
    <cellStyle name="Normal 14 3 2 2 2 3 3" xfId="19346" xr:uid="{00000000-0005-0000-0000-0000CE4A0000}"/>
    <cellStyle name="Normal 14 3 2 2 2 4" xfId="19347" xr:uid="{00000000-0005-0000-0000-0000CF4A0000}"/>
    <cellStyle name="Normal 14 3 2 2 2 4 2" xfId="19348" xr:uid="{00000000-0005-0000-0000-0000D04A0000}"/>
    <cellStyle name="Normal 14 3 2 2 2 4 2 2" xfId="19349" xr:uid="{00000000-0005-0000-0000-0000D14A0000}"/>
    <cellStyle name="Normal 14 3 2 2 2 4 3" xfId="19350" xr:uid="{00000000-0005-0000-0000-0000D24A0000}"/>
    <cellStyle name="Normal 14 3 2 2 2 5" xfId="19351" xr:uid="{00000000-0005-0000-0000-0000D34A0000}"/>
    <cellStyle name="Normal 14 3 2 2 2 5 2" xfId="19352" xr:uid="{00000000-0005-0000-0000-0000D44A0000}"/>
    <cellStyle name="Normal 14 3 2 2 2 6" xfId="19353" xr:uid="{00000000-0005-0000-0000-0000D54A0000}"/>
    <cellStyle name="Normal 14 3 2 2 2 6 2" xfId="19354" xr:uid="{00000000-0005-0000-0000-0000D64A0000}"/>
    <cellStyle name="Normal 14 3 2 2 2 7" xfId="19355" xr:uid="{00000000-0005-0000-0000-0000D74A0000}"/>
    <cellStyle name="Normal 14 3 2 2 3" xfId="19356" xr:uid="{00000000-0005-0000-0000-0000D84A0000}"/>
    <cellStyle name="Normal 14 3 2 2 3 2" xfId="19357" xr:uid="{00000000-0005-0000-0000-0000D94A0000}"/>
    <cellStyle name="Normal 14 3 2 2 3 2 2" xfId="19358" xr:uid="{00000000-0005-0000-0000-0000DA4A0000}"/>
    <cellStyle name="Normal 14 3 2 2 3 2 2 2" xfId="19359" xr:uid="{00000000-0005-0000-0000-0000DB4A0000}"/>
    <cellStyle name="Normal 14 3 2 2 3 2 3" xfId="19360" xr:uid="{00000000-0005-0000-0000-0000DC4A0000}"/>
    <cellStyle name="Normal 14 3 2 2 3 3" xfId="19361" xr:uid="{00000000-0005-0000-0000-0000DD4A0000}"/>
    <cellStyle name="Normal 14 3 2 2 3 3 2" xfId="19362" xr:uid="{00000000-0005-0000-0000-0000DE4A0000}"/>
    <cellStyle name="Normal 14 3 2 2 3 3 2 2" xfId="19363" xr:uid="{00000000-0005-0000-0000-0000DF4A0000}"/>
    <cellStyle name="Normal 14 3 2 2 3 3 3" xfId="19364" xr:uid="{00000000-0005-0000-0000-0000E04A0000}"/>
    <cellStyle name="Normal 14 3 2 2 3 4" xfId="19365" xr:uid="{00000000-0005-0000-0000-0000E14A0000}"/>
    <cellStyle name="Normal 14 3 2 2 3 4 2" xfId="19366" xr:uid="{00000000-0005-0000-0000-0000E24A0000}"/>
    <cellStyle name="Normal 14 3 2 2 3 5" xfId="19367" xr:uid="{00000000-0005-0000-0000-0000E34A0000}"/>
    <cellStyle name="Normal 14 3 2 2 3 5 2" xfId="19368" xr:uid="{00000000-0005-0000-0000-0000E44A0000}"/>
    <cellStyle name="Normal 14 3 2 2 3 6" xfId="19369" xr:uid="{00000000-0005-0000-0000-0000E54A0000}"/>
    <cellStyle name="Normal 14 3 2 2 4" xfId="19370" xr:uid="{00000000-0005-0000-0000-0000E64A0000}"/>
    <cellStyle name="Normal 14 3 2 2 4 2" xfId="19371" xr:uid="{00000000-0005-0000-0000-0000E74A0000}"/>
    <cellStyle name="Normal 14 3 2 2 4 2 2" xfId="19372" xr:uid="{00000000-0005-0000-0000-0000E84A0000}"/>
    <cellStyle name="Normal 14 3 2 2 4 3" xfId="19373" xr:uid="{00000000-0005-0000-0000-0000E94A0000}"/>
    <cellStyle name="Normal 14 3 2 2 5" xfId="19374" xr:uid="{00000000-0005-0000-0000-0000EA4A0000}"/>
    <cellStyle name="Normal 14 3 2 2 5 2" xfId="19375" xr:uid="{00000000-0005-0000-0000-0000EB4A0000}"/>
    <cellStyle name="Normal 14 3 2 2 5 2 2" xfId="19376" xr:uid="{00000000-0005-0000-0000-0000EC4A0000}"/>
    <cellStyle name="Normal 14 3 2 2 5 3" xfId="19377" xr:uid="{00000000-0005-0000-0000-0000ED4A0000}"/>
    <cellStyle name="Normal 14 3 2 2 6" xfId="19378" xr:uid="{00000000-0005-0000-0000-0000EE4A0000}"/>
    <cellStyle name="Normal 14 3 2 2 6 2" xfId="19379" xr:uid="{00000000-0005-0000-0000-0000EF4A0000}"/>
    <cellStyle name="Normal 14 3 2 2 7" xfId="19380" xr:uid="{00000000-0005-0000-0000-0000F04A0000}"/>
    <cellStyle name="Normal 14 3 2 2 7 2" xfId="19381" xr:uid="{00000000-0005-0000-0000-0000F14A0000}"/>
    <cellStyle name="Normal 14 3 2 2 8" xfId="19382" xr:uid="{00000000-0005-0000-0000-0000F24A0000}"/>
    <cellStyle name="Normal 14 3 2 3" xfId="19383" xr:uid="{00000000-0005-0000-0000-0000F34A0000}"/>
    <cellStyle name="Normal 14 3 2 3 2" xfId="19384" xr:uid="{00000000-0005-0000-0000-0000F44A0000}"/>
    <cellStyle name="Normal 14 3 2 3 2 2" xfId="19385" xr:uid="{00000000-0005-0000-0000-0000F54A0000}"/>
    <cellStyle name="Normal 14 3 2 3 2 2 2" xfId="19386" xr:uid="{00000000-0005-0000-0000-0000F64A0000}"/>
    <cellStyle name="Normal 14 3 2 3 2 2 2 2" xfId="19387" xr:uid="{00000000-0005-0000-0000-0000F74A0000}"/>
    <cellStyle name="Normal 14 3 2 3 2 2 3" xfId="19388" xr:uid="{00000000-0005-0000-0000-0000F84A0000}"/>
    <cellStyle name="Normal 14 3 2 3 2 3" xfId="19389" xr:uid="{00000000-0005-0000-0000-0000F94A0000}"/>
    <cellStyle name="Normal 14 3 2 3 2 3 2" xfId="19390" xr:uid="{00000000-0005-0000-0000-0000FA4A0000}"/>
    <cellStyle name="Normal 14 3 2 3 2 3 2 2" xfId="19391" xr:uid="{00000000-0005-0000-0000-0000FB4A0000}"/>
    <cellStyle name="Normal 14 3 2 3 2 3 3" xfId="19392" xr:uid="{00000000-0005-0000-0000-0000FC4A0000}"/>
    <cellStyle name="Normal 14 3 2 3 2 4" xfId="19393" xr:uid="{00000000-0005-0000-0000-0000FD4A0000}"/>
    <cellStyle name="Normal 14 3 2 3 2 4 2" xfId="19394" xr:uid="{00000000-0005-0000-0000-0000FE4A0000}"/>
    <cellStyle name="Normal 14 3 2 3 2 5" xfId="19395" xr:uid="{00000000-0005-0000-0000-0000FF4A0000}"/>
    <cellStyle name="Normal 14 3 2 3 2 5 2" xfId="19396" xr:uid="{00000000-0005-0000-0000-0000004B0000}"/>
    <cellStyle name="Normal 14 3 2 3 2 6" xfId="19397" xr:uid="{00000000-0005-0000-0000-0000014B0000}"/>
    <cellStyle name="Normal 14 3 2 3 3" xfId="19398" xr:uid="{00000000-0005-0000-0000-0000024B0000}"/>
    <cellStyle name="Normal 14 3 2 3 3 2" xfId="19399" xr:uid="{00000000-0005-0000-0000-0000034B0000}"/>
    <cellStyle name="Normal 14 3 2 3 3 2 2" xfId="19400" xr:uid="{00000000-0005-0000-0000-0000044B0000}"/>
    <cellStyle name="Normal 14 3 2 3 3 3" xfId="19401" xr:uid="{00000000-0005-0000-0000-0000054B0000}"/>
    <cellStyle name="Normal 14 3 2 3 4" xfId="19402" xr:uid="{00000000-0005-0000-0000-0000064B0000}"/>
    <cellStyle name="Normal 14 3 2 3 4 2" xfId="19403" xr:uid="{00000000-0005-0000-0000-0000074B0000}"/>
    <cellStyle name="Normal 14 3 2 3 4 2 2" xfId="19404" xr:uid="{00000000-0005-0000-0000-0000084B0000}"/>
    <cellStyle name="Normal 14 3 2 3 4 3" xfId="19405" xr:uid="{00000000-0005-0000-0000-0000094B0000}"/>
    <cellStyle name="Normal 14 3 2 3 5" xfId="19406" xr:uid="{00000000-0005-0000-0000-00000A4B0000}"/>
    <cellStyle name="Normal 14 3 2 3 5 2" xfId="19407" xr:uid="{00000000-0005-0000-0000-00000B4B0000}"/>
    <cellStyle name="Normal 14 3 2 3 6" xfId="19408" xr:uid="{00000000-0005-0000-0000-00000C4B0000}"/>
    <cellStyle name="Normal 14 3 2 3 6 2" xfId="19409" xr:uid="{00000000-0005-0000-0000-00000D4B0000}"/>
    <cellStyle name="Normal 14 3 2 3 7" xfId="19410" xr:uid="{00000000-0005-0000-0000-00000E4B0000}"/>
    <cellStyle name="Normal 14 3 2 4" xfId="19411" xr:uid="{00000000-0005-0000-0000-00000F4B0000}"/>
    <cellStyle name="Normal 14 3 2 4 2" xfId="19412" xr:uid="{00000000-0005-0000-0000-0000104B0000}"/>
    <cellStyle name="Normal 14 3 2 4 2 2" xfId="19413" xr:uid="{00000000-0005-0000-0000-0000114B0000}"/>
    <cellStyle name="Normal 14 3 2 4 2 2 2" xfId="19414" xr:uid="{00000000-0005-0000-0000-0000124B0000}"/>
    <cellStyle name="Normal 14 3 2 4 2 2 2 2" xfId="19415" xr:uid="{00000000-0005-0000-0000-0000134B0000}"/>
    <cellStyle name="Normal 14 3 2 4 2 2 3" xfId="19416" xr:uid="{00000000-0005-0000-0000-0000144B0000}"/>
    <cellStyle name="Normal 14 3 2 4 2 3" xfId="19417" xr:uid="{00000000-0005-0000-0000-0000154B0000}"/>
    <cellStyle name="Normal 14 3 2 4 2 3 2" xfId="19418" xr:uid="{00000000-0005-0000-0000-0000164B0000}"/>
    <cellStyle name="Normal 14 3 2 4 2 3 2 2" xfId="19419" xr:uid="{00000000-0005-0000-0000-0000174B0000}"/>
    <cellStyle name="Normal 14 3 2 4 2 3 3" xfId="19420" xr:uid="{00000000-0005-0000-0000-0000184B0000}"/>
    <cellStyle name="Normal 14 3 2 4 2 4" xfId="19421" xr:uid="{00000000-0005-0000-0000-0000194B0000}"/>
    <cellStyle name="Normal 14 3 2 4 2 4 2" xfId="19422" xr:uid="{00000000-0005-0000-0000-00001A4B0000}"/>
    <cellStyle name="Normal 14 3 2 4 2 5" xfId="19423" xr:uid="{00000000-0005-0000-0000-00001B4B0000}"/>
    <cellStyle name="Normal 14 3 2 4 2 5 2" xfId="19424" xr:uid="{00000000-0005-0000-0000-00001C4B0000}"/>
    <cellStyle name="Normal 14 3 2 4 2 6" xfId="19425" xr:uid="{00000000-0005-0000-0000-00001D4B0000}"/>
    <cellStyle name="Normal 14 3 2 4 3" xfId="19426" xr:uid="{00000000-0005-0000-0000-00001E4B0000}"/>
    <cellStyle name="Normal 14 3 2 4 3 2" xfId="19427" xr:uid="{00000000-0005-0000-0000-00001F4B0000}"/>
    <cellStyle name="Normal 14 3 2 4 3 2 2" xfId="19428" xr:uid="{00000000-0005-0000-0000-0000204B0000}"/>
    <cellStyle name="Normal 14 3 2 4 3 3" xfId="19429" xr:uid="{00000000-0005-0000-0000-0000214B0000}"/>
    <cellStyle name="Normal 14 3 2 4 4" xfId="19430" xr:uid="{00000000-0005-0000-0000-0000224B0000}"/>
    <cellStyle name="Normal 14 3 2 4 4 2" xfId="19431" xr:uid="{00000000-0005-0000-0000-0000234B0000}"/>
    <cellStyle name="Normal 14 3 2 4 4 2 2" xfId="19432" xr:uid="{00000000-0005-0000-0000-0000244B0000}"/>
    <cellStyle name="Normal 14 3 2 4 4 3" xfId="19433" xr:uid="{00000000-0005-0000-0000-0000254B0000}"/>
    <cellStyle name="Normal 14 3 2 4 5" xfId="19434" xr:uid="{00000000-0005-0000-0000-0000264B0000}"/>
    <cellStyle name="Normal 14 3 2 4 5 2" xfId="19435" xr:uid="{00000000-0005-0000-0000-0000274B0000}"/>
    <cellStyle name="Normal 14 3 2 4 6" xfId="19436" xr:uid="{00000000-0005-0000-0000-0000284B0000}"/>
    <cellStyle name="Normal 14 3 2 4 6 2" xfId="19437" xr:uid="{00000000-0005-0000-0000-0000294B0000}"/>
    <cellStyle name="Normal 14 3 2 4 7" xfId="19438" xr:uid="{00000000-0005-0000-0000-00002A4B0000}"/>
    <cellStyle name="Normal 14 3 2 5" xfId="19439" xr:uid="{00000000-0005-0000-0000-00002B4B0000}"/>
    <cellStyle name="Normal 14 3 2 5 2" xfId="19440" xr:uid="{00000000-0005-0000-0000-00002C4B0000}"/>
    <cellStyle name="Normal 14 3 2 5 2 2" xfId="19441" xr:uid="{00000000-0005-0000-0000-00002D4B0000}"/>
    <cellStyle name="Normal 14 3 2 5 2 2 2" xfId="19442" xr:uid="{00000000-0005-0000-0000-00002E4B0000}"/>
    <cellStyle name="Normal 14 3 2 5 2 3" xfId="19443" xr:uid="{00000000-0005-0000-0000-00002F4B0000}"/>
    <cellStyle name="Normal 14 3 2 5 3" xfId="19444" xr:uid="{00000000-0005-0000-0000-0000304B0000}"/>
    <cellStyle name="Normal 14 3 2 5 3 2" xfId="19445" xr:uid="{00000000-0005-0000-0000-0000314B0000}"/>
    <cellStyle name="Normal 14 3 2 5 3 2 2" xfId="19446" xr:uid="{00000000-0005-0000-0000-0000324B0000}"/>
    <cellStyle name="Normal 14 3 2 5 3 3" xfId="19447" xr:uid="{00000000-0005-0000-0000-0000334B0000}"/>
    <cellStyle name="Normal 14 3 2 5 4" xfId="19448" xr:uid="{00000000-0005-0000-0000-0000344B0000}"/>
    <cellStyle name="Normal 14 3 2 5 4 2" xfId="19449" xr:uid="{00000000-0005-0000-0000-0000354B0000}"/>
    <cellStyle name="Normal 14 3 2 5 5" xfId="19450" xr:uid="{00000000-0005-0000-0000-0000364B0000}"/>
    <cellStyle name="Normal 14 3 2 5 5 2" xfId="19451" xr:uid="{00000000-0005-0000-0000-0000374B0000}"/>
    <cellStyle name="Normal 14 3 2 5 6" xfId="19452" xr:uid="{00000000-0005-0000-0000-0000384B0000}"/>
    <cellStyle name="Normal 14 3 2 6" xfId="19453" xr:uid="{00000000-0005-0000-0000-0000394B0000}"/>
    <cellStyle name="Normal 14 3 2 6 2" xfId="19454" xr:uid="{00000000-0005-0000-0000-00003A4B0000}"/>
    <cellStyle name="Normal 14 3 2 6 2 2" xfId="19455" xr:uid="{00000000-0005-0000-0000-00003B4B0000}"/>
    <cellStyle name="Normal 14 3 2 6 3" xfId="19456" xr:uid="{00000000-0005-0000-0000-00003C4B0000}"/>
    <cellStyle name="Normal 14 3 2 7" xfId="19457" xr:uid="{00000000-0005-0000-0000-00003D4B0000}"/>
    <cellStyle name="Normal 14 3 2 7 2" xfId="19458" xr:uid="{00000000-0005-0000-0000-00003E4B0000}"/>
    <cellStyle name="Normal 14 3 2 7 2 2" xfId="19459" xr:uid="{00000000-0005-0000-0000-00003F4B0000}"/>
    <cellStyle name="Normal 14 3 2 7 3" xfId="19460" xr:uid="{00000000-0005-0000-0000-0000404B0000}"/>
    <cellStyle name="Normal 14 3 2 8" xfId="19461" xr:uid="{00000000-0005-0000-0000-0000414B0000}"/>
    <cellStyle name="Normal 14 3 2 8 2" xfId="19462" xr:uid="{00000000-0005-0000-0000-0000424B0000}"/>
    <cellStyle name="Normal 14 3 2 9" xfId="19463" xr:uid="{00000000-0005-0000-0000-0000434B0000}"/>
    <cellStyle name="Normal 14 3 2 9 2" xfId="19464" xr:uid="{00000000-0005-0000-0000-0000444B0000}"/>
    <cellStyle name="Normal 14 3 3" xfId="19465" xr:uid="{00000000-0005-0000-0000-0000454B0000}"/>
    <cellStyle name="Normal 14 3 3 2" xfId="19466" xr:uid="{00000000-0005-0000-0000-0000464B0000}"/>
    <cellStyle name="Normal 14 3 3 2 2" xfId="19467" xr:uid="{00000000-0005-0000-0000-0000474B0000}"/>
    <cellStyle name="Normal 14 3 3 2 2 2" xfId="19468" xr:uid="{00000000-0005-0000-0000-0000484B0000}"/>
    <cellStyle name="Normal 14 3 3 2 2 2 2" xfId="19469" xr:uid="{00000000-0005-0000-0000-0000494B0000}"/>
    <cellStyle name="Normal 14 3 3 2 2 2 2 2" xfId="19470" xr:uid="{00000000-0005-0000-0000-00004A4B0000}"/>
    <cellStyle name="Normal 14 3 3 2 2 2 3" xfId="19471" xr:uid="{00000000-0005-0000-0000-00004B4B0000}"/>
    <cellStyle name="Normal 14 3 3 2 2 3" xfId="19472" xr:uid="{00000000-0005-0000-0000-00004C4B0000}"/>
    <cellStyle name="Normal 14 3 3 2 2 3 2" xfId="19473" xr:uid="{00000000-0005-0000-0000-00004D4B0000}"/>
    <cellStyle name="Normal 14 3 3 2 2 3 2 2" xfId="19474" xr:uid="{00000000-0005-0000-0000-00004E4B0000}"/>
    <cellStyle name="Normal 14 3 3 2 2 3 3" xfId="19475" xr:uid="{00000000-0005-0000-0000-00004F4B0000}"/>
    <cellStyle name="Normal 14 3 3 2 2 4" xfId="19476" xr:uid="{00000000-0005-0000-0000-0000504B0000}"/>
    <cellStyle name="Normal 14 3 3 2 2 4 2" xfId="19477" xr:uid="{00000000-0005-0000-0000-0000514B0000}"/>
    <cellStyle name="Normal 14 3 3 2 2 5" xfId="19478" xr:uid="{00000000-0005-0000-0000-0000524B0000}"/>
    <cellStyle name="Normal 14 3 3 2 2 5 2" xfId="19479" xr:uid="{00000000-0005-0000-0000-0000534B0000}"/>
    <cellStyle name="Normal 14 3 3 2 2 6" xfId="19480" xr:uid="{00000000-0005-0000-0000-0000544B0000}"/>
    <cellStyle name="Normal 14 3 3 2 3" xfId="19481" xr:uid="{00000000-0005-0000-0000-0000554B0000}"/>
    <cellStyle name="Normal 14 3 3 2 3 2" xfId="19482" xr:uid="{00000000-0005-0000-0000-0000564B0000}"/>
    <cellStyle name="Normal 14 3 3 2 3 2 2" xfId="19483" xr:uid="{00000000-0005-0000-0000-0000574B0000}"/>
    <cellStyle name="Normal 14 3 3 2 3 3" xfId="19484" xr:uid="{00000000-0005-0000-0000-0000584B0000}"/>
    <cellStyle name="Normal 14 3 3 2 4" xfId="19485" xr:uid="{00000000-0005-0000-0000-0000594B0000}"/>
    <cellStyle name="Normal 14 3 3 2 4 2" xfId="19486" xr:uid="{00000000-0005-0000-0000-00005A4B0000}"/>
    <cellStyle name="Normal 14 3 3 2 4 2 2" xfId="19487" xr:uid="{00000000-0005-0000-0000-00005B4B0000}"/>
    <cellStyle name="Normal 14 3 3 2 4 3" xfId="19488" xr:uid="{00000000-0005-0000-0000-00005C4B0000}"/>
    <cellStyle name="Normal 14 3 3 2 5" xfId="19489" xr:uid="{00000000-0005-0000-0000-00005D4B0000}"/>
    <cellStyle name="Normal 14 3 3 2 5 2" xfId="19490" xr:uid="{00000000-0005-0000-0000-00005E4B0000}"/>
    <cellStyle name="Normal 14 3 3 2 6" xfId="19491" xr:uid="{00000000-0005-0000-0000-00005F4B0000}"/>
    <cellStyle name="Normal 14 3 3 2 6 2" xfId="19492" xr:uid="{00000000-0005-0000-0000-0000604B0000}"/>
    <cellStyle name="Normal 14 3 3 2 7" xfId="19493" xr:uid="{00000000-0005-0000-0000-0000614B0000}"/>
    <cellStyle name="Normal 14 3 3 3" xfId="19494" xr:uid="{00000000-0005-0000-0000-0000624B0000}"/>
    <cellStyle name="Normal 14 3 3 3 2" xfId="19495" xr:uid="{00000000-0005-0000-0000-0000634B0000}"/>
    <cellStyle name="Normal 14 3 3 3 2 2" xfId="19496" xr:uid="{00000000-0005-0000-0000-0000644B0000}"/>
    <cellStyle name="Normal 14 3 3 3 2 2 2" xfId="19497" xr:uid="{00000000-0005-0000-0000-0000654B0000}"/>
    <cellStyle name="Normal 14 3 3 3 2 3" xfId="19498" xr:uid="{00000000-0005-0000-0000-0000664B0000}"/>
    <cellStyle name="Normal 14 3 3 3 3" xfId="19499" xr:uid="{00000000-0005-0000-0000-0000674B0000}"/>
    <cellStyle name="Normal 14 3 3 3 3 2" xfId="19500" xr:uid="{00000000-0005-0000-0000-0000684B0000}"/>
    <cellStyle name="Normal 14 3 3 3 3 2 2" xfId="19501" xr:uid="{00000000-0005-0000-0000-0000694B0000}"/>
    <cellStyle name="Normal 14 3 3 3 3 3" xfId="19502" xr:uid="{00000000-0005-0000-0000-00006A4B0000}"/>
    <cellStyle name="Normal 14 3 3 3 4" xfId="19503" xr:uid="{00000000-0005-0000-0000-00006B4B0000}"/>
    <cellStyle name="Normal 14 3 3 3 4 2" xfId="19504" xr:uid="{00000000-0005-0000-0000-00006C4B0000}"/>
    <cellStyle name="Normal 14 3 3 3 5" xfId="19505" xr:uid="{00000000-0005-0000-0000-00006D4B0000}"/>
    <cellStyle name="Normal 14 3 3 3 5 2" xfId="19506" xr:uid="{00000000-0005-0000-0000-00006E4B0000}"/>
    <cellStyle name="Normal 14 3 3 3 6" xfId="19507" xr:uid="{00000000-0005-0000-0000-00006F4B0000}"/>
    <cellStyle name="Normal 14 3 3 4" xfId="19508" xr:uid="{00000000-0005-0000-0000-0000704B0000}"/>
    <cellStyle name="Normal 14 3 3 4 2" xfId="19509" xr:uid="{00000000-0005-0000-0000-0000714B0000}"/>
    <cellStyle name="Normal 14 3 3 4 2 2" xfId="19510" xr:uid="{00000000-0005-0000-0000-0000724B0000}"/>
    <cellStyle name="Normal 14 3 3 4 3" xfId="19511" xr:uid="{00000000-0005-0000-0000-0000734B0000}"/>
    <cellStyle name="Normal 14 3 3 5" xfId="19512" xr:uid="{00000000-0005-0000-0000-0000744B0000}"/>
    <cellStyle name="Normal 14 3 3 5 2" xfId="19513" xr:uid="{00000000-0005-0000-0000-0000754B0000}"/>
    <cellStyle name="Normal 14 3 3 5 2 2" xfId="19514" xr:uid="{00000000-0005-0000-0000-0000764B0000}"/>
    <cellStyle name="Normal 14 3 3 5 3" xfId="19515" xr:uid="{00000000-0005-0000-0000-0000774B0000}"/>
    <cellStyle name="Normal 14 3 3 6" xfId="19516" xr:uid="{00000000-0005-0000-0000-0000784B0000}"/>
    <cellStyle name="Normal 14 3 3 6 2" xfId="19517" xr:uid="{00000000-0005-0000-0000-0000794B0000}"/>
    <cellStyle name="Normal 14 3 3 7" xfId="19518" xr:uid="{00000000-0005-0000-0000-00007A4B0000}"/>
    <cellStyle name="Normal 14 3 3 7 2" xfId="19519" xr:uid="{00000000-0005-0000-0000-00007B4B0000}"/>
    <cellStyle name="Normal 14 3 3 8" xfId="19520" xr:uid="{00000000-0005-0000-0000-00007C4B0000}"/>
    <cellStyle name="Normal 14 3 4" xfId="19521" xr:uid="{00000000-0005-0000-0000-00007D4B0000}"/>
    <cellStyle name="Normal 14 3 4 2" xfId="19522" xr:uid="{00000000-0005-0000-0000-00007E4B0000}"/>
    <cellStyle name="Normal 14 3 4 2 2" xfId="19523" xr:uid="{00000000-0005-0000-0000-00007F4B0000}"/>
    <cellStyle name="Normal 14 3 4 2 2 2" xfId="19524" xr:uid="{00000000-0005-0000-0000-0000804B0000}"/>
    <cellStyle name="Normal 14 3 4 2 2 2 2" xfId="19525" xr:uid="{00000000-0005-0000-0000-0000814B0000}"/>
    <cellStyle name="Normal 14 3 4 2 2 3" xfId="19526" xr:uid="{00000000-0005-0000-0000-0000824B0000}"/>
    <cellStyle name="Normal 14 3 4 2 3" xfId="19527" xr:uid="{00000000-0005-0000-0000-0000834B0000}"/>
    <cellStyle name="Normal 14 3 4 2 3 2" xfId="19528" xr:uid="{00000000-0005-0000-0000-0000844B0000}"/>
    <cellStyle name="Normal 14 3 4 2 3 2 2" xfId="19529" xr:uid="{00000000-0005-0000-0000-0000854B0000}"/>
    <cellStyle name="Normal 14 3 4 2 3 3" xfId="19530" xr:uid="{00000000-0005-0000-0000-0000864B0000}"/>
    <cellStyle name="Normal 14 3 4 2 4" xfId="19531" xr:uid="{00000000-0005-0000-0000-0000874B0000}"/>
    <cellStyle name="Normal 14 3 4 2 4 2" xfId="19532" xr:uid="{00000000-0005-0000-0000-0000884B0000}"/>
    <cellStyle name="Normal 14 3 4 2 5" xfId="19533" xr:uid="{00000000-0005-0000-0000-0000894B0000}"/>
    <cellStyle name="Normal 14 3 4 2 5 2" xfId="19534" xr:uid="{00000000-0005-0000-0000-00008A4B0000}"/>
    <cellStyle name="Normal 14 3 4 2 6" xfId="19535" xr:uid="{00000000-0005-0000-0000-00008B4B0000}"/>
    <cellStyle name="Normal 14 3 4 3" xfId="19536" xr:uid="{00000000-0005-0000-0000-00008C4B0000}"/>
    <cellStyle name="Normal 14 3 4 3 2" xfId="19537" xr:uid="{00000000-0005-0000-0000-00008D4B0000}"/>
    <cellStyle name="Normal 14 3 4 3 2 2" xfId="19538" xr:uid="{00000000-0005-0000-0000-00008E4B0000}"/>
    <cellStyle name="Normal 14 3 4 3 3" xfId="19539" xr:uid="{00000000-0005-0000-0000-00008F4B0000}"/>
    <cellStyle name="Normal 14 3 4 4" xfId="19540" xr:uid="{00000000-0005-0000-0000-0000904B0000}"/>
    <cellStyle name="Normal 14 3 4 4 2" xfId="19541" xr:uid="{00000000-0005-0000-0000-0000914B0000}"/>
    <cellStyle name="Normal 14 3 4 4 2 2" xfId="19542" xr:uid="{00000000-0005-0000-0000-0000924B0000}"/>
    <cellStyle name="Normal 14 3 4 4 3" xfId="19543" xr:uid="{00000000-0005-0000-0000-0000934B0000}"/>
    <cellStyle name="Normal 14 3 4 5" xfId="19544" xr:uid="{00000000-0005-0000-0000-0000944B0000}"/>
    <cellStyle name="Normal 14 3 4 5 2" xfId="19545" xr:uid="{00000000-0005-0000-0000-0000954B0000}"/>
    <cellStyle name="Normal 14 3 4 6" xfId="19546" xr:uid="{00000000-0005-0000-0000-0000964B0000}"/>
    <cellStyle name="Normal 14 3 4 6 2" xfId="19547" xr:uid="{00000000-0005-0000-0000-0000974B0000}"/>
    <cellStyle name="Normal 14 3 4 7" xfId="19548" xr:uid="{00000000-0005-0000-0000-0000984B0000}"/>
    <cellStyle name="Normal 14 3 5" xfId="19549" xr:uid="{00000000-0005-0000-0000-0000994B0000}"/>
    <cellStyle name="Normal 14 3 5 2" xfId="19550" xr:uid="{00000000-0005-0000-0000-00009A4B0000}"/>
    <cellStyle name="Normal 14 3 5 2 2" xfId="19551" xr:uid="{00000000-0005-0000-0000-00009B4B0000}"/>
    <cellStyle name="Normal 14 3 5 2 2 2" xfId="19552" xr:uid="{00000000-0005-0000-0000-00009C4B0000}"/>
    <cellStyle name="Normal 14 3 5 2 2 2 2" xfId="19553" xr:uid="{00000000-0005-0000-0000-00009D4B0000}"/>
    <cellStyle name="Normal 14 3 5 2 2 3" xfId="19554" xr:uid="{00000000-0005-0000-0000-00009E4B0000}"/>
    <cellStyle name="Normal 14 3 5 2 3" xfId="19555" xr:uid="{00000000-0005-0000-0000-00009F4B0000}"/>
    <cellStyle name="Normal 14 3 5 2 3 2" xfId="19556" xr:uid="{00000000-0005-0000-0000-0000A04B0000}"/>
    <cellStyle name="Normal 14 3 5 2 3 2 2" xfId="19557" xr:uid="{00000000-0005-0000-0000-0000A14B0000}"/>
    <cellStyle name="Normal 14 3 5 2 3 3" xfId="19558" xr:uid="{00000000-0005-0000-0000-0000A24B0000}"/>
    <cellStyle name="Normal 14 3 5 2 4" xfId="19559" xr:uid="{00000000-0005-0000-0000-0000A34B0000}"/>
    <cellStyle name="Normal 14 3 5 2 4 2" xfId="19560" xr:uid="{00000000-0005-0000-0000-0000A44B0000}"/>
    <cellStyle name="Normal 14 3 5 2 5" xfId="19561" xr:uid="{00000000-0005-0000-0000-0000A54B0000}"/>
    <cellStyle name="Normal 14 3 5 2 5 2" xfId="19562" xr:uid="{00000000-0005-0000-0000-0000A64B0000}"/>
    <cellStyle name="Normal 14 3 5 2 6" xfId="19563" xr:uid="{00000000-0005-0000-0000-0000A74B0000}"/>
    <cellStyle name="Normal 14 3 5 3" xfId="19564" xr:uid="{00000000-0005-0000-0000-0000A84B0000}"/>
    <cellStyle name="Normal 14 3 5 3 2" xfId="19565" xr:uid="{00000000-0005-0000-0000-0000A94B0000}"/>
    <cellStyle name="Normal 14 3 5 3 2 2" xfId="19566" xr:uid="{00000000-0005-0000-0000-0000AA4B0000}"/>
    <cellStyle name="Normal 14 3 5 3 3" xfId="19567" xr:uid="{00000000-0005-0000-0000-0000AB4B0000}"/>
    <cellStyle name="Normal 14 3 5 4" xfId="19568" xr:uid="{00000000-0005-0000-0000-0000AC4B0000}"/>
    <cellStyle name="Normal 14 3 5 4 2" xfId="19569" xr:uid="{00000000-0005-0000-0000-0000AD4B0000}"/>
    <cellStyle name="Normal 14 3 5 4 2 2" xfId="19570" xr:uid="{00000000-0005-0000-0000-0000AE4B0000}"/>
    <cellStyle name="Normal 14 3 5 4 3" xfId="19571" xr:uid="{00000000-0005-0000-0000-0000AF4B0000}"/>
    <cellStyle name="Normal 14 3 5 5" xfId="19572" xr:uid="{00000000-0005-0000-0000-0000B04B0000}"/>
    <cellStyle name="Normal 14 3 5 5 2" xfId="19573" xr:uid="{00000000-0005-0000-0000-0000B14B0000}"/>
    <cellStyle name="Normal 14 3 5 6" xfId="19574" xr:uid="{00000000-0005-0000-0000-0000B24B0000}"/>
    <cellStyle name="Normal 14 3 5 6 2" xfId="19575" xr:uid="{00000000-0005-0000-0000-0000B34B0000}"/>
    <cellStyle name="Normal 14 3 5 7" xfId="19576" xr:uid="{00000000-0005-0000-0000-0000B44B0000}"/>
    <cellStyle name="Normal 14 3 6" xfId="19577" xr:uid="{00000000-0005-0000-0000-0000B54B0000}"/>
    <cellStyle name="Normal 14 3 6 2" xfId="19578" xr:uid="{00000000-0005-0000-0000-0000B64B0000}"/>
    <cellStyle name="Normal 14 3 6 2 2" xfId="19579" xr:uid="{00000000-0005-0000-0000-0000B74B0000}"/>
    <cellStyle name="Normal 14 3 6 2 2 2" xfId="19580" xr:uid="{00000000-0005-0000-0000-0000B84B0000}"/>
    <cellStyle name="Normal 14 3 6 2 3" xfId="19581" xr:uid="{00000000-0005-0000-0000-0000B94B0000}"/>
    <cellStyle name="Normal 14 3 6 3" xfId="19582" xr:uid="{00000000-0005-0000-0000-0000BA4B0000}"/>
    <cellStyle name="Normal 14 3 6 3 2" xfId="19583" xr:uid="{00000000-0005-0000-0000-0000BB4B0000}"/>
    <cellStyle name="Normal 14 3 6 3 2 2" xfId="19584" xr:uid="{00000000-0005-0000-0000-0000BC4B0000}"/>
    <cellStyle name="Normal 14 3 6 3 3" xfId="19585" xr:uid="{00000000-0005-0000-0000-0000BD4B0000}"/>
    <cellStyle name="Normal 14 3 6 4" xfId="19586" xr:uid="{00000000-0005-0000-0000-0000BE4B0000}"/>
    <cellStyle name="Normal 14 3 6 4 2" xfId="19587" xr:uid="{00000000-0005-0000-0000-0000BF4B0000}"/>
    <cellStyle name="Normal 14 3 6 5" xfId="19588" xr:uid="{00000000-0005-0000-0000-0000C04B0000}"/>
    <cellStyle name="Normal 14 3 6 5 2" xfId="19589" xr:uid="{00000000-0005-0000-0000-0000C14B0000}"/>
    <cellStyle name="Normal 14 3 6 6" xfId="19590" xr:uid="{00000000-0005-0000-0000-0000C24B0000}"/>
    <cellStyle name="Normal 14 3 7" xfId="19591" xr:uid="{00000000-0005-0000-0000-0000C34B0000}"/>
    <cellStyle name="Normal 14 3 7 2" xfId="19592" xr:uid="{00000000-0005-0000-0000-0000C44B0000}"/>
    <cellStyle name="Normal 14 3 7 2 2" xfId="19593" xr:uid="{00000000-0005-0000-0000-0000C54B0000}"/>
    <cellStyle name="Normal 14 3 7 3" xfId="19594" xr:uid="{00000000-0005-0000-0000-0000C64B0000}"/>
    <cellStyle name="Normal 14 3 8" xfId="19595" xr:uid="{00000000-0005-0000-0000-0000C74B0000}"/>
    <cellStyle name="Normal 14 3 8 2" xfId="19596" xr:uid="{00000000-0005-0000-0000-0000C84B0000}"/>
    <cellStyle name="Normal 14 3 8 2 2" xfId="19597" xr:uid="{00000000-0005-0000-0000-0000C94B0000}"/>
    <cellStyle name="Normal 14 3 8 3" xfId="19598" xr:uid="{00000000-0005-0000-0000-0000CA4B0000}"/>
    <cellStyle name="Normal 14 3 9" xfId="19599" xr:uid="{00000000-0005-0000-0000-0000CB4B0000}"/>
    <cellStyle name="Normal 14 3 9 2" xfId="19600" xr:uid="{00000000-0005-0000-0000-0000CC4B0000}"/>
    <cellStyle name="Normal 14 4" xfId="19601" xr:uid="{00000000-0005-0000-0000-0000CD4B0000}"/>
    <cellStyle name="Normal 14 4 10" xfId="19602" xr:uid="{00000000-0005-0000-0000-0000CE4B0000}"/>
    <cellStyle name="Normal 14 4 2" xfId="19603" xr:uid="{00000000-0005-0000-0000-0000CF4B0000}"/>
    <cellStyle name="Normal 14 4 2 2" xfId="19604" xr:uid="{00000000-0005-0000-0000-0000D04B0000}"/>
    <cellStyle name="Normal 14 4 2 2 2" xfId="19605" xr:uid="{00000000-0005-0000-0000-0000D14B0000}"/>
    <cellStyle name="Normal 14 4 2 2 2 2" xfId="19606" xr:uid="{00000000-0005-0000-0000-0000D24B0000}"/>
    <cellStyle name="Normal 14 4 2 2 2 2 2" xfId="19607" xr:uid="{00000000-0005-0000-0000-0000D34B0000}"/>
    <cellStyle name="Normal 14 4 2 2 2 2 2 2" xfId="19608" xr:uid="{00000000-0005-0000-0000-0000D44B0000}"/>
    <cellStyle name="Normal 14 4 2 2 2 2 3" xfId="19609" xr:uid="{00000000-0005-0000-0000-0000D54B0000}"/>
    <cellStyle name="Normal 14 4 2 2 2 3" xfId="19610" xr:uid="{00000000-0005-0000-0000-0000D64B0000}"/>
    <cellStyle name="Normal 14 4 2 2 2 3 2" xfId="19611" xr:uid="{00000000-0005-0000-0000-0000D74B0000}"/>
    <cellStyle name="Normal 14 4 2 2 2 3 2 2" xfId="19612" xr:uid="{00000000-0005-0000-0000-0000D84B0000}"/>
    <cellStyle name="Normal 14 4 2 2 2 3 3" xfId="19613" xr:uid="{00000000-0005-0000-0000-0000D94B0000}"/>
    <cellStyle name="Normal 14 4 2 2 2 4" xfId="19614" xr:uid="{00000000-0005-0000-0000-0000DA4B0000}"/>
    <cellStyle name="Normal 14 4 2 2 2 4 2" xfId="19615" xr:uid="{00000000-0005-0000-0000-0000DB4B0000}"/>
    <cellStyle name="Normal 14 4 2 2 2 5" xfId="19616" xr:uid="{00000000-0005-0000-0000-0000DC4B0000}"/>
    <cellStyle name="Normal 14 4 2 2 2 5 2" xfId="19617" xr:uid="{00000000-0005-0000-0000-0000DD4B0000}"/>
    <cellStyle name="Normal 14 4 2 2 2 6" xfId="19618" xr:uid="{00000000-0005-0000-0000-0000DE4B0000}"/>
    <cellStyle name="Normal 14 4 2 2 3" xfId="19619" xr:uid="{00000000-0005-0000-0000-0000DF4B0000}"/>
    <cellStyle name="Normal 14 4 2 2 3 2" xfId="19620" xr:uid="{00000000-0005-0000-0000-0000E04B0000}"/>
    <cellStyle name="Normal 14 4 2 2 3 2 2" xfId="19621" xr:uid="{00000000-0005-0000-0000-0000E14B0000}"/>
    <cellStyle name="Normal 14 4 2 2 3 3" xfId="19622" xr:uid="{00000000-0005-0000-0000-0000E24B0000}"/>
    <cellStyle name="Normal 14 4 2 2 4" xfId="19623" xr:uid="{00000000-0005-0000-0000-0000E34B0000}"/>
    <cellStyle name="Normal 14 4 2 2 4 2" xfId="19624" xr:uid="{00000000-0005-0000-0000-0000E44B0000}"/>
    <cellStyle name="Normal 14 4 2 2 4 2 2" xfId="19625" xr:uid="{00000000-0005-0000-0000-0000E54B0000}"/>
    <cellStyle name="Normal 14 4 2 2 4 3" xfId="19626" xr:uid="{00000000-0005-0000-0000-0000E64B0000}"/>
    <cellStyle name="Normal 14 4 2 2 5" xfId="19627" xr:uid="{00000000-0005-0000-0000-0000E74B0000}"/>
    <cellStyle name="Normal 14 4 2 2 5 2" xfId="19628" xr:uid="{00000000-0005-0000-0000-0000E84B0000}"/>
    <cellStyle name="Normal 14 4 2 2 6" xfId="19629" xr:uid="{00000000-0005-0000-0000-0000E94B0000}"/>
    <cellStyle name="Normal 14 4 2 2 6 2" xfId="19630" xr:uid="{00000000-0005-0000-0000-0000EA4B0000}"/>
    <cellStyle name="Normal 14 4 2 2 7" xfId="19631" xr:uid="{00000000-0005-0000-0000-0000EB4B0000}"/>
    <cellStyle name="Normal 14 4 2 3" xfId="19632" xr:uid="{00000000-0005-0000-0000-0000EC4B0000}"/>
    <cellStyle name="Normal 14 4 2 3 2" xfId="19633" xr:uid="{00000000-0005-0000-0000-0000ED4B0000}"/>
    <cellStyle name="Normal 14 4 2 3 2 2" xfId="19634" xr:uid="{00000000-0005-0000-0000-0000EE4B0000}"/>
    <cellStyle name="Normal 14 4 2 3 2 2 2" xfId="19635" xr:uid="{00000000-0005-0000-0000-0000EF4B0000}"/>
    <cellStyle name="Normal 14 4 2 3 2 3" xfId="19636" xr:uid="{00000000-0005-0000-0000-0000F04B0000}"/>
    <cellStyle name="Normal 14 4 2 3 3" xfId="19637" xr:uid="{00000000-0005-0000-0000-0000F14B0000}"/>
    <cellStyle name="Normal 14 4 2 3 3 2" xfId="19638" xr:uid="{00000000-0005-0000-0000-0000F24B0000}"/>
    <cellStyle name="Normal 14 4 2 3 3 2 2" xfId="19639" xr:uid="{00000000-0005-0000-0000-0000F34B0000}"/>
    <cellStyle name="Normal 14 4 2 3 3 3" xfId="19640" xr:uid="{00000000-0005-0000-0000-0000F44B0000}"/>
    <cellStyle name="Normal 14 4 2 3 4" xfId="19641" xr:uid="{00000000-0005-0000-0000-0000F54B0000}"/>
    <cellStyle name="Normal 14 4 2 3 4 2" xfId="19642" xr:uid="{00000000-0005-0000-0000-0000F64B0000}"/>
    <cellStyle name="Normal 14 4 2 3 5" xfId="19643" xr:uid="{00000000-0005-0000-0000-0000F74B0000}"/>
    <cellStyle name="Normal 14 4 2 3 5 2" xfId="19644" xr:uid="{00000000-0005-0000-0000-0000F84B0000}"/>
    <cellStyle name="Normal 14 4 2 3 6" xfId="19645" xr:uid="{00000000-0005-0000-0000-0000F94B0000}"/>
    <cellStyle name="Normal 14 4 2 4" xfId="19646" xr:uid="{00000000-0005-0000-0000-0000FA4B0000}"/>
    <cellStyle name="Normal 14 4 2 4 2" xfId="19647" xr:uid="{00000000-0005-0000-0000-0000FB4B0000}"/>
    <cellStyle name="Normal 14 4 2 4 2 2" xfId="19648" xr:uid="{00000000-0005-0000-0000-0000FC4B0000}"/>
    <cellStyle name="Normal 14 4 2 4 3" xfId="19649" xr:uid="{00000000-0005-0000-0000-0000FD4B0000}"/>
    <cellStyle name="Normal 14 4 2 5" xfId="19650" xr:uid="{00000000-0005-0000-0000-0000FE4B0000}"/>
    <cellStyle name="Normal 14 4 2 5 2" xfId="19651" xr:uid="{00000000-0005-0000-0000-0000FF4B0000}"/>
    <cellStyle name="Normal 14 4 2 5 2 2" xfId="19652" xr:uid="{00000000-0005-0000-0000-0000004C0000}"/>
    <cellStyle name="Normal 14 4 2 5 3" xfId="19653" xr:uid="{00000000-0005-0000-0000-0000014C0000}"/>
    <cellStyle name="Normal 14 4 2 6" xfId="19654" xr:uid="{00000000-0005-0000-0000-0000024C0000}"/>
    <cellStyle name="Normal 14 4 2 6 2" xfId="19655" xr:uid="{00000000-0005-0000-0000-0000034C0000}"/>
    <cellStyle name="Normal 14 4 2 7" xfId="19656" xr:uid="{00000000-0005-0000-0000-0000044C0000}"/>
    <cellStyle name="Normal 14 4 2 7 2" xfId="19657" xr:uid="{00000000-0005-0000-0000-0000054C0000}"/>
    <cellStyle name="Normal 14 4 2 8" xfId="19658" xr:uid="{00000000-0005-0000-0000-0000064C0000}"/>
    <cellStyle name="Normal 14 4 3" xfId="19659" xr:uid="{00000000-0005-0000-0000-0000074C0000}"/>
    <cellStyle name="Normal 14 4 3 2" xfId="19660" xr:uid="{00000000-0005-0000-0000-0000084C0000}"/>
    <cellStyle name="Normal 14 4 3 2 2" xfId="19661" xr:uid="{00000000-0005-0000-0000-0000094C0000}"/>
    <cellStyle name="Normal 14 4 3 2 2 2" xfId="19662" xr:uid="{00000000-0005-0000-0000-00000A4C0000}"/>
    <cellStyle name="Normal 14 4 3 2 2 2 2" xfId="19663" xr:uid="{00000000-0005-0000-0000-00000B4C0000}"/>
    <cellStyle name="Normal 14 4 3 2 2 3" xfId="19664" xr:uid="{00000000-0005-0000-0000-00000C4C0000}"/>
    <cellStyle name="Normal 14 4 3 2 3" xfId="19665" xr:uid="{00000000-0005-0000-0000-00000D4C0000}"/>
    <cellStyle name="Normal 14 4 3 2 3 2" xfId="19666" xr:uid="{00000000-0005-0000-0000-00000E4C0000}"/>
    <cellStyle name="Normal 14 4 3 2 3 2 2" xfId="19667" xr:uid="{00000000-0005-0000-0000-00000F4C0000}"/>
    <cellStyle name="Normal 14 4 3 2 3 3" xfId="19668" xr:uid="{00000000-0005-0000-0000-0000104C0000}"/>
    <cellStyle name="Normal 14 4 3 2 4" xfId="19669" xr:uid="{00000000-0005-0000-0000-0000114C0000}"/>
    <cellStyle name="Normal 14 4 3 2 4 2" xfId="19670" xr:uid="{00000000-0005-0000-0000-0000124C0000}"/>
    <cellStyle name="Normal 14 4 3 2 5" xfId="19671" xr:uid="{00000000-0005-0000-0000-0000134C0000}"/>
    <cellStyle name="Normal 14 4 3 2 5 2" xfId="19672" xr:uid="{00000000-0005-0000-0000-0000144C0000}"/>
    <cellStyle name="Normal 14 4 3 2 6" xfId="19673" xr:uid="{00000000-0005-0000-0000-0000154C0000}"/>
    <cellStyle name="Normal 14 4 3 3" xfId="19674" xr:uid="{00000000-0005-0000-0000-0000164C0000}"/>
    <cellStyle name="Normal 14 4 3 3 2" xfId="19675" xr:uid="{00000000-0005-0000-0000-0000174C0000}"/>
    <cellStyle name="Normal 14 4 3 3 2 2" xfId="19676" xr:uid="{00000000-0005-0000-0000-0000184C0000}"/>
    <cellStyle name="Normal 14 4 3 3 3" xfId="19677" xr:uid="{00000000-0005-0000-0000-0000194C0000}"/>
    <cellStyle name="Normal 14 4 3 4" xfId="19678" xr:uid="{00000000-0005-0000-0000-00001A4C0000}"/>
    <cellStyle name="Normal 14 4 3 4 2" xfId="19679" xr:uid="{00000000-0005-0000-0000-00001B4C0000}"/>
    <cellStyle name="Normal 14 4 3 4 2 2" xfId="19680" xr:uid="{00000000-0005-0000-0000-00001C4C0000}"/>
    <cellStyle name="Normal 14 4 3 4 3" xfId="19681" xr:uid="{00000000-0005-0000-0000-00001D4C0000}"/>
    <cellStyle name="Normal 14 4 3 5" xfId="19682" xr:uid="{00000000-0005-0000-0000-00001E4C0000}"/>
    <cellStyle name="Normal 14 4 3 5 2" xfId="19683" xr:uid="{00000000-0005-0000-0000-00001F4C0000}"/>
    <cellStyle name="Normal 14 4 3 6" xfId="19684" xr:uid="{00000000-0005-0000-0000-0000204C0000}"/>
    <cellStyle name="Normal 14 4 3 6 2" xfId="19685" xr:uid="{00000000-0005-0000-0000-0000214C0000}"/>
    <cellStyle name="Normal 14 4 3 7" xfId="19686" xr:uid="{00000000-0005-0000-0000-0000224C0000}"/>
    <cellStyle name="Normal 14 4 4" xfId="19687" xr:uid="{00000000-0005-0000-0000-0000234C0000}"/>
    <cellStyle name="Normal 14 4 4 2" xfId="19688" xr:uid="{00000000-0005-0000-0000-0000244C0000}"/>
    <cellStyle name="Normal 14 4 4 2 2" xfId="19689" xr:uid="{00000000-0005-0000-0000-0000254C0000}"/>
    <cellStyle name="Normal 14 4 4 2 2 2" xfId="19690" xr:uid="{00000000-0005-0000-0000-0000264C0000}"/>
    <cellStyle name="Normal 14 4 4 2 2 2 2" xfId="19691" xr:uid="{00000000-0005-0000-0000-0000274C0000}"/>
    <cellStyle name="Normal 14 4 4 2 2 3" xfId="19692" xr:uid="{00000000-0005-0000-0000-0000284C0000}"/>
    <cellStyle name="Normal 14 4 4 2 3" xfId="19693" xr:uid="{00000000-0005-0000-0000-0000294C0000}"/>
    <cellStyle name="Normal 14 4 4 2 3 2" xfId="19694" xr:uid="{00000000-0005-0000-0000-00002A4C0000}"/>
    <cellStyle name="Normal 14 4 4 2 3 2 2" xfId="19695" xr:uid="{00000000-0005-0000-0000-00002B4C0000}"/>
    <cellStyle name="Normal 14 4 4 2 3 3" xfId="19696" xr:uid="{00000000-0005-0000-0000-00002C4C0000}"/>
    <cellStyle name="Normal 14 4 4 2 4" xfId="19697" xr:uid="{00000000-0005-0000-0000-00002D4C0000}"/>
    <cellStyle name="Normal 14 4 4 2 4 2" xfId="19698" xr:uid="{00000000-0005-0000-0000-00002E4C0000}"/>
    <cellStyle name="Normal 14 4 4 2 5" xfId="19699" xr:uid="{00000000-0005-0000-0000-00002F4C0000}"/>
    <cellStyle name="Normal 14 4 4 2 5 2" xfId="19700" xr:uid="{00000000-0005-0000-0000-0000304C0000}"/>
    <cellStyle name="Normal 14 4 4 2 6" xfId="19701" xr:uid="{00000000-0005-0000-0000-0000314C0000}"/>
    <cellStyle name="Normal 14 4 4 3" xfId="19702" xr:uid="{00000000-0005-0000-0000-0000324C0000}"/>
    <cellStyle name="Normal 14 4 4 3 2" xfId="19703" xr:uid="{00000000-0005-0000-0000-0000334C0000}"/>
    <cellStyle name="Normal 14 4 4 3 2 2" xfId="19704" xr:uid="{00000000-0005-0000-0000-0000344C0000}"/>
    <cellStyle name="Normal 14 4 4 3 3" xfId="19705" xr:uid="{00000000-0005-0000-0000-0000354C0000}"/>
    <cellStyle name="Normal 14 4 4 4" xfId="19706" xr:uid="{00000000-0005-0000-0000-0000364C0000}"/>
    <cellStyle name="Normal 14 4 4 4 2" xfId="19707" xr:uid="{00000000-0005-0000-0000-0000374C0000}"/>
    <cellStyle name="Normal 14 4 4 4 2 2" xfId="19708" xr:uid="{00000000-0005-0000-0000-0000384C0000}"/>
    <cellStyle name="Normal 14 4 4 4 3" xfId="19709" xr:uid="{00000000-0005-0000-0000-0000394C0000}"/>
    <cellStyle name="Normal 14 4 4 5" xfId="19710" xr:uid="{00000000-0005-0000-0000-00003A4C0000}"/>
    <cellStyle name="Normal 14 4 4 5 2" xfId="19711" xr:uid="{00000000-0005-0000-0000-00003B4C0000}"/>
    <cellStyle name="Normal 14 4 4 6" xfId="19712" xr:uid="{00000000-0005-0000-0000-00003C4C0000}"/>
    <cellStyle name="Normal 14 4 4 6 2" xfId="19713" xr:uid="{00000000-0005-0000-0000-00003D4C0000}"/>
    <cellStyle name="Normal 14 4 4 7" xfId="19714" xr:uid="{00000000-0005-0000-0000-00003E4C0000}"/>
    <cellStyle name="Normal 14 4 5" xfId="19715" xr:uid="{00000000-0005-0000-0000-00003F4C0000}"/>
    <cellStyle name="Normal 14 4 5 2" xfId="19716" xr:uid="{00000000-0005-0000-0000-0000404C0000}"/>
    <cellStyle name="Normal 14 4 5 2 2" xfId="19717" xr:uid="{00000000-0005-0000-0000-0000414C0000}"/>
    <cellStyle name="Normal 14 4 5 2 2 2" xfId="19718" xr:uid="{00000000-0005-0000-0000-0000424C0000}"/>
    <cellStyle name="Normal 14 4 5 2 3" xfId="19719" xr:uid="{00000000-0005-0000-0000-0000434C0000}"/>
    <cellStyle name="Normal 14 4 5 3" xfId="19720" xr:uid="{00000000-0005-0000-0000-0000444C0000}"/>
    <cellStyle name="Normal 14 4 5 3 2" xfId="19721" xr:uid="{00000000-0005-0000-0000-0000454C0000}"/>
    <cellStyle name="Normal 14 4 5 3 2 2" xfId="19722" xr:uid="{00000000-0005-0000-0000-0000464C0000}"/>
    <cellStyle name="Normal 14 4 5 3 3" xfId="19723" xr:uid="{00000000-0005-0000-0000-0000474C0000}"/>
    <cellStyle name="Normal 14 4 5 4" xfId="19724" xr:uid="{00000000-0005-0000-0000-0000484C0000}"/>
    <cellStyle name="Normal 14 4 5 4 2" xfId="19725" xr:uid="{00000000-0005-0000-0000-0000494C0000}"/>
    <cellStyle name="Normal 14 4 5 5" xfId="19726" xr:uid="{00000000-0005-0000-0000-00004A4C0000}"/>
    <cellStyle name="Normal 14 4 5 5 2" xfId="19727" xr:uid="{00000000-0005-0000-0000-00004B4C0000}"/>
    <cellStyle name="Normal 14 4 5 6" xfId="19728" xr:uid="{00000000-0005-0000-0000-00004C4C0000}"/>
    <cellStyle name="Normal 14 4 6" xfId="19729" xr:uid="{00000000-0005-0000-0000-00004D4C0000}"/>
    <cellStyle name="Normal 14 4 6 2" xfId="19730" xr:uid="{00000000-0005-0000-0000-00004E4C0000}"/>
    <cellStyle name="Normal 14 4 6 2 2" xfId="19731" xr:uid="{00000000-0005-0000-0000-00004F4C0000}"/>
    <cellStyle name="Normal 14 4 6 3" xfId="19732" xr:uid="{00000000-0005-0000-0000-0000504C0000}"/>
    <cellStyle name="Normal 14 4 7" xfId="19733" xr:uid="{00000000-0005-0000-0000-0000514C0000}"/>
    <cellStyle name="Normal 14 4 7 2" xfId="19734" xr:uid="{00000000-0005-0000-0000-0000524C0000}"/>
    <cellStyle name="Normal 14 4 7 2 2" xfId="19735" xr:uid="{00000000-0005-0000-0000-0000534C0000}"/>
    <cellStyle name="Normal 14 4 7 3" xfId="19736" xr:uid="{00000000-0005-0000-0000-0000544C0000}"/>
    <cellStyle name="Normal 14 4 8" xfId="19737" xr:uid="{00000000-0005-0000-0000-0000554C0000}"/>
    <cellStyle name="Normal 14 4 8 2" xfId="19738" xr:uid="{00000000-0005-0000-0000-0000564C0000}"/>
    <cellStyle name="Normal 14 4 9" xfId="19739" xr:uid="{00000000-0005-0000-0000-0000574C0000}"/>
    <cellStyle name="Normal 14 4 9 2" xfId="19740" xr:uid="{00000000-0005-0000-0000-0000584C0000}"/>
    <cellStyle name="Normal 14 5" xfId="19741" xr:uid="{00000000-0005-0000-0000-0000594C0000}"/>
    <cellStyle name="Normal 14 5 2" xfId="19742" xr:uid="{00000000-0005-0000-0000-00005A4C0000}"/>
    <cellStyle name="Normal 14 5 2 2" xfId="19743" xr:uid="{00000000-0005-0000-0000-00005B4C0000}"/>
    <cellStyle name="Normal 14 5 2 2 2" xfId="19744" xr:uid="{00000000-0005-0000-0000-00005C4C0000}"/>
    <cellStyle name="Normal 14 5 2 2 2 2" xfId="19745" xr:uid="{00000000-0005-0000-0000-00005D4C0000}"/>
    <cellStyle name="Normal 14 5 2 2 2 2 2" xfId="19746" xr:uid="{00000000-0005-0000-0000-00005E4C0000}"/>
    <cellStyle name="Normal 14 5 2 2 2 3" xfId="19747" xr:uid="{00000000-0005-0000-0000-00005F4C0000}"/>
    <cellStyle name="Normal 14 5 2 2 3" xfId="19748" xr:uid="{00000000-0005-0000-0000-0000604C0000}"/>
    <cellStyle name="Normal 14 5 2 2 3 2" xfId="19749" xr:uid="{00000000-0005-0000-0000-0000614C0000}"/>
    <cellStyle name="Normal 14 5 2 2 3 2 2" xfId="19750" xr:uid="{00000000-0005-0000-0000-0000624C0000}"/>
    <cellStyle name="Normal 14 5 2 2 3 3" xfId="19751" xr:uid="{00000000-0005-0000-0000-0000634C0000}"/>
    <cellStyle name="Normal 14 5 2 2 4" xfId="19752" xr:uid="{00000000-0005-0000-0000-0000644C0000}"/>
    <cellStyle name="Normal 14 5 2 2 4 2" xfId="19753" xr:uid="{00000000-0005-0000-0000-0000654C0000}"/>
    <cellStyle name="Normal 14 5 2 2 5" xfId="19754" xr:uid="{00000000-0005-0000-0000-0000664C0000}"/>
    <cellStyle name="Normal 14 5 2 2 5 2" xfId="19755" xr:uid="{00000000-0005-0000-0000-0000674C0000}"/>
    <cellStyle name="Normal 14 5 2 2 6" xfId="19756" xr:uid="{00000000-0005-0000-0000-0000684C0000}"/>
    <cellStyle name="Normal 14 5 2 3" xfId="19757" xr:uid="{00000000-0005-0000-0000-0000694C0000}"/>
    <cellStyle name="Normal 14 5 2 3 2" xfId="19758" xr:uid="{00000000-0005-0000-0000-00006A4C0000}"/>
    <cellStyle name="Normal 14 5 2 3 2 2" xfId="19759" xr:uid="{00000000-0005-0000-0000-00006B4C0000}"/>
    <cellStyle name="Normal 14 5 2 3 3" xfId="19760" xr:uid="{00000000-0005-0000-0000-00006C4C0000}"/>
    <cellStyle name="Normal 14 5 2 4" xfId="19761" xr:uid="{00000000-0005-0000-0000-00006D4C0000}"/>
    <cellStyle name="Normal 14 5 2 4 2" xfId="19762" xr:uid="{00000000-0005-0000-0000-00006E4C0000}"/>
    <cellStyle name="Normal 14 5 2 4 2 2" xfId="19763" xr:uid="{00000000-0005-0000-0000-00006F4C0000}"/>
    <cellStyle name="Normal 14 5 2 4 3" xfId="19764" xr:uid="{00000000-0005-0000-0000-0000704C0000}"/>
    <cellStyle name="Normal 14 5 2 5" xfId="19765" xr:uid="{00000000-0005-0000-0000-0000714C0000}"/>
    <cellStyle name="Normal 14 5 2 5 2" xfId="19766" xr:uid="{00000000-0005-0000-0000-0000724C0000}"/>
    <cellStyle name="Normal 14 5 2 6" xfId="19767" xr:uid="{00000000-0005-0000-0000-0000734C0000}"/>
    <cellStyle name="Normal 14 5 2 6 2" xfId="19768" xr:uid="{00000000-0005-0000-0000-0000744C0000}"/>
    <cellStyle name="Normal 14 5 2 7" xfId="19769" xr:uid="{00000000-0005-0000-0000-0000754C0000}"/>
    <cellStyle name="Normal 14 5 3" xfId="19770" xr:uid="{00000000-0005-0000-0000-0000764C0000}"/>
    <cellStyle name="Normal 14 5 3 2" xfId="19771" xr:uid="{00000000-0005-0000-0000-0000774C0000}"/>
    <cellStyle name="Normal 14 5 3 2 2" xfId="19772" xr:uid="{00000000-0005-0000-0000-0000784C0000}"/>
    <cellStyle name="Normal 14 5 3 2 2 2" xfId="19773" xr:uid="{00000000-0005-0000-0000-0000794C0000}"/>
    <cellStyle name="Normal 14 5 3 2 3" xfId="19774" xr:uid="{00000000-0005-0000-0000-00007A4C0000}"/>
    <cellStyle name="Normal 14 5 3 3" xfId="19775" xr:uid="{00000000-0005-0000-0000-00007B4C0000}"/>
    <cellStyle name="Normal 14 5 3 3 2" xfId="19776" xr:uid="{00000000-0005-0000-0000-00007C4C0000}"/>
    <cellStyle name="Normal 14 5 3 3 2 2" xfId="19777" xr:uid="{00000000-0005-0000-0000-00007D4C0000}"/>
    <cellStyle name="Normal 14 5 3 3 3" xfId="19778" xr:uid="{00000000-0005-0000-0000-00007E4C0000}"/>
    <cellStyle name="Normal 14 5 3 4" xfId="19779" xr:uid="{00000000-0005-0000-0000-00007F4C0000}"/>
    <cellStyle name="Normal 14 5 3 4 2" xfId="19780" xr:uid="{00000000-0005-0000-0000-0000804C0000}"/>
    <cellStyle name="Normal 14 5 3 5" xfId="19781" xr:uid="{00000000-0005-0000-0000-0000814C0000}"/>
    <cellStyle name="Normal 14 5 3 5 2" xfId="19782" xr:uid="{00000000-0005-0000-0000-0000824C0000}"/>
    <cellStyle name="Normal 14 5 3 6" xfId="19783" xr:uid="{00000000-0005-0000-0000-0000834C0000}"/>
    <cellStyle name="Normal 14 5 4" xfId="19784" xr:uid="{00000000-0005-0000-0000-0000844C0000}"/>
    <cellStyle name="Normal 14 5 4 2" xfId="19785" xr:uid="{00000000-0005-0000-0000-0000854C0000}"/>
    <cellStyle name="Normal 14 5 4 2 2" xfId="19786" xr:uid="{00000000-0005-0000-0000-0000864C0000}"/>
    <cellStyle name="Normal 14 5 4 3" xfId="19787" xr:uid="{00000000-0005-0000-0000-0000874C0000}"/>
    <cellStyle name="Normal 14 5 5" xfId="19788" xr:uid="{00000000-0005-0000-0000-0000884C0000}"/>
    <cellStyle name="Normal 14 5 5 2" xfId="19789" xr:uid="{00000000-0005-0000-0000-0000894C0000}"/>
    <cellStyle name="Normal 14 5 5 2 2" xfId="19790" xr:uid="{00000000-0005-0000-0000-00008A4C0000}"/>
    <cellStyle name="Normal 14 5 5 3" xfId="19791" xr:uid="{00000000-0005-0000-0000-00008B4C0000}"/>
    <cellStyle name="Normal 14 5 6" xfId="19792" xr:uid="{00000000-0005-0000-0000-00008C4C0000}"/>
    <cellStyle name="Normal 14 5 6 2" xfId="19793" xr:uid="{00000000-0005-0000-0000-00008D4C0000}"/>
    <cellStyle name="Normal 14 5 7" xfId="19794" xr:uid="{00000000-0005-0000-0000-00008E4C0000}"/>
    <cellStyle name="Normal 14 5 7 2" xfId="19795" xr:uid="{00000000-0005-0000-0000-00008F4C0000}"/>
    <cellStyle name="Normal 14 5 8" xfId="19796" xr:uid="{00000000-0005-0000-0000-0000904C0000}"/>
    <cellStyle name="Normal 14 6" xfId="19797" xr:uid="{00000000-0005-0000-0000-0000914C0000}"/>
    <cellStyle name="Normal 14 6 2" xfId="19798" xr:uid="{00000000-0005-0000-0000-0000924C0000}"/>
    <cellStyle name="Normal 14 6 2 2" xfId="19799" xr:uid="{00000000-0005-0000-0000-0000934C0000}"/>
    <cellStyle name="Normal 14 6 2 2 2" xfId="19800" xr:uid="{00000000-0005-0000-0000-0000944C0000}"/>
    <cellStyle name="Normal 14 6 2 2 2 2" xfId="19801" xr:uid="{00000000-0005-0000-0000-0000954C0000}"/>
    <cellStyle name="Normal 14 6 2 2 3" xfId="19802" xr:uid="{00000000-0005-0000-0000-0000964C0000}"/>
    <cellStyle name="Normal 14 6 2 3" xfId="19803" xr:uid="{00000000-0005-0000-0000-0000974C0000}"/>
    <cellStyle name="Normal 14 6 2 3 2" xfId="19804" xr:uid="{00000000-0005-0000-0000-0000984C0000}"/>
    <cellStyle name="Normal 14 6 2 3 2 2" xfId="19805" xr:uid="{00000000-0005-0000-0000-0000994C0000}"/>
    <cellStyle name="Normal 14 6 2 3 3" xfId="19806" xr:uid="{00000000-0005-0000-0000-00009A4C0000}"/>
    <cellStyle name="Normal 14 6 2 4" xfId="19807" xr:uid="{00000000-0005-0000-0000-00009B4C0000}"/>
    <cellStyle name="Normal 14 6 2 4 2" xfId="19808" xr:uid="{00000000-0005-0000-0000-00009C4C0000}"/>
    <cellStyle name="Normal 14 6 2 5" xfId="19809" xr:uid="{00000000-0005-0000-0000-00009D4C0000}"/>
    <cellStyle name="Normal 14 6 2 5 2" xfId="19810" xr:uid="{00000000-0005-0000-0000-00009E4C0000}"/>
    <cellStyle name="Normal 14 6 2 6" xfId="19811" xr:uid="{00000000-0005-0000-0000-00009F4C0000}"/>
    <cellStyle name="Normal 14 6 3" xfId="19812" xr:uid="{00000000-0005-0000-0000-0000A04C0000}"/>
    <cellStyle name="Normal 14 6 3 2" xfId="19813" xr:uid="{00000000-0005-0000-0000-0000A14C0000}"/>
    <cellStyle name="Normal 14 6 3 2 2" xfId="19814" xr:uid="{00000000-0005-0000-0000-0000A24C0000}"/>
    <cellStyle name="Normal 14 6 3 3" xfId="19815" xr:uid="{00000000-0005-0000-0000-0000A34C0000}"/>
    <cellStyle name="Normal 14 6 4" xfId="19816" xr:uid="{00000000-0005-0000-0000-0000A44C0000}"/>
    <cellStyle name="Normal 14 6 4 2" xfId="19817" xr:uid="{00000000-0005-0000-0000-0000A54C0000}"/>
    <cellStyle name="Normal 14 6 4 2 2" xfId="19818" xr:uid="{00000000-0005-0000-0000-0000A64C0000}"/>
    <cellStyle name="Normal 14 6 4 3" xfId="19819" xr:uid="{00000000-0005-0000-0000-0000A74C0000}"/>
    <cellStyle name="Normal 14 6 5" xfId="19820" xr:uid="{00000000-0005-0000-0000-0000A84C0000}"/>
    <cellStyle name="Normal 14 6 5 2" xfId="19821" xr:uid="{00000000-0005-0000-0000-0000A94C0000}"/>
    <cellStyle name="Normal 14 6 6" xfId="19822" xr:uid="{00000000-0005-0000-0000-0000AA4C0000}"/>
    <cellStyle name="Normal 14 6 6 2" xfId="19823" xr:uid="{00000000-0005-0000-0000-0000AB4C0000}"/>
    <cellStyle name="Normal 14 6 7" xfId="19824" xr:uid="{00000000-0005-0000-0000-0000AC4C0000}"/>
    <cellStyle name="Normal 14 7" xfId="19825" xr:uid="{00000000-0005-0000-0000-0000AD4C0000}"/>
    <cellStyle name="Normal 14 7 2" xfId="19826" xr:uid="{00000000-0005-0000-0000-0000AE4C0000}"/>
    <cellStyle name="Normal 14 7 2 2" xfId="19827" xr:uid="{00000000-0005-0000-0000-0000AF4C0000}"/>
    <cellStyle name="Normal 14 7 2 2 2" xfId="19828" xr:uid="{00000000-0005-0000-0000-0000B04C0000}"/>
    <cellStyle name="Normal 14 7 2 2 2 2" xfId="19829" xr:uid="{00000000-0005-0000-0000-0000B14C0000}"/>
    <cellStyle name="Normal 14 7 2 2 3" xfId="19830" xr:uid="{00000000-0005-0000-0000-0000B24C0000}"/>
    <cellStyle name="Normal 14 7 2 3" xfId="19831" xr:uid="{00000000-0005-0000-0000-0000B34C0000}"/>
    <cellStyle name="Normal 14 7 2 3 2" xfId="19832" xr:uid="{00000000-0005-0000-0000-0000B44C0000}"/>
    <cellStyle name="Normal 14 7 2 3 2 2" xfId="19833" xr:uid="{00000000-0005-0000-0000-0000B54C0000}"/>
    <cellStyle name="Normal 14 7 2 3 3" xfId="19834" xr:uid="{00000000-0005-0000-0000-0000B64C0000}"/>
    <cellStyle name="Normal 14 7 2 4" xfId="19835" xr:uid="{00000000-0005-0000-0000-0000B74C0000}"/>
    <cellStyle name="Normal 14 7 2 4 2" xfId="19836" xr:uid="{00000000-0005-0000-0000-0000B84C0000}"/>
    <cellStyle name="Normal 14 7 2 5" xfId="19837" xr:uid="{00000000-0005-0000-0000-0000B94C0000}"/>
    <cellStyle name="Normal 14 7 2 5 2" xfId="19838" xr:uid="{00000000-0005-0000-0000-0000BA4C0000}"/>
    <cellStyle name="Normal 14 7 2 6" xfId="19839" xr:uid="{00000000-0005-0000-0000-0000BB4C0000}"/>
    <cellStyle name="Normal 14 7 3" xfId="19840" xr:uid="{00000000-0005-0000-0000-0000BC4C0000}"/>
    <cellStyle name="Normal 14 7 3 2" xfId="19841" xr:uid="{00000000-0005-0000-0000-0000BD4C0000}"/>
    <cellStyle name="Normal 14 7 3 2 2" xfId="19842" xr:uid="{00000000-0005-0000-0000-0000BE4C0000}"/>
    <cellStyle name="Normal 14 7 3 3" xfId="19843" xr:uid="{00000000-0005-0000-0000-0000BF4C0000}"/>
    <cellStyle name="Normal 14 7 4" xfId="19844" xr:uid="{00000000-0005-0000-0000-0000C04C0000}"/>
    <cellStyle name="Normal 14 7 4 2" xfId="19845" xr:uid="{00000000-0005-0000-0000-0000C14C0000}"/>
    <cellStyle name="Normal 14 7 4 2 2" xfId="19846" xr:uid="{00000000-0005-0000-0000-0000C24C0000}"/>
    <cellStyle name="Normal 14 7 4 3" xfId="19847" xr:uid="{00000000-0005-0000-0000-0000C34C0000}"/>
    <cellStyle name="Normal 14 7 5" xfId="19848" xr:uid="{00000000-0005-0000-0000-0000C44C0000}"/>
    <cellStyle name="Normal 14 7 5 2" xfId="19849" xr:uid="{00000000-0005-0000-0000-0000C54C0000}"/>
    <cellStyle name="Normal 14 7 6" xfId="19850" xr:uid="{00000000-0005-0000-0000-0000C64C0000}"/>
    <cellStyle name="Normal 14 7 6 2" xfId="19851" xr:uid="{00000000-0005-0000-0000-0000C74C0000}"/>
    <cellStyle name="Normal 14 7 7" xfId="19852" xr:uid="{00000000-0005-0000-0000-0000C84C0000}"/>
    <cellStyle name="Normal 14 8" xfId="19853" xr:uid="{00000000-0005-0000-0000-0000C94C0000}"/>
    <cellStyle name="Normal 14 8 2" xfId="19854" xr:uid="{00000000-0005-0000-0000-0000CA4C0000}"/>
    <cellStyle name="Normal 14 8 2 2" xfId="19855" xr:uid="{00000000-0005-0000-0000-0000CB4C0000}"/>
    <cellStyle name="Normal 14 8 2 2 2" xfId="19856" xr:uid="{00000000-0005-0000-0000-0000CC4C0000}"/>
    <cellStyle name="Normal 14 8 2 3" xfId="19857" xr:uid="{00000000-0005-0000-0000-0000CD4C0000}"/>
    <cellStyle name="Normal 14 8 3" xfId="19858" xr:uid="{00000000-0005-0000-0000-0000CE4C0000}"/>
    <cellStyle name="Normal 14 8 3 2" xfId="19859" xr:uid="{00000000-0005-0000-0000-0000CF4C0000}"/>
    <cellStyle name="Normal 14 8 3 2 2" xfId="19860" xr:uid="{00000000-0005-0000-0000-0000D04C0000}"/>
    <cellStyle name="Normal 14 8 3 3" xfId="19861" xr:uid="{00000000-0005-0000-0000-0000D14C0000}"/>
    <cellStyle name="Normal 14 8 4" xfId="19862" xr:uid="{00000000-0005-0000-0000-0000D24C0000}"/>
    <cellStyle name="Normal 14 8 4 2" xfId="19863" xr:uid="{00000000-0005-0000-0000-0000D34C0000}"/>
    <cellStyle name="Normal 14 8 5" xfId="19864" xr:uid="{00000000-0005-0000-0000-0000D44C0000}"/>
    <cellStyle name="Normal 14 8 5 2" xfId="19865" xr:uid="{00000000-0005-0000-0000-0000D54C0000}"/>
    <cellStyle name="Normal 14 8 6" xfId="19866" xr:uid="{00000000-0005-0000-0000-0000D64C0000}"/>
    <cellStyle name="Normal 14 9" xfId="19867" xr:uid="{00000000-0005-0000-0000-0000D74C0000}"/>
    <cellStyle name="Normal 14 9 2" xfId="19868" xr:uid="{00000000-0005-0000-0000-0000D84C0000}"/>
    <cellStyle name="Normal 14 9 2 2" xfId="19869" xr:uid="{00000000-0005-0000-0000-0000D94C0000}"/>
    <cellStyle name="Normal 14 9 2 2 2" xfId="19870" xr:uid="{00000000-0005-0000-0000-0000DA4C0000}"/>
    <cellStyle name="Normal 14 9 2 3" xfId="19871" xr:uid="{00000000-0005-0000-0000-0000DB4C0000}"/>
    <cellStyle name="Normal 14 9 3" xfId="19872" xr:uid="{00000000-0005-0000-0000-0000DC4C0000}"/>
    <cellStyle name="Normal 14 9 3 2" xfId="19873" xr:uid="{00000000-0005-0000-0000-0000DD4C0000}"/>
    <cellStyle name="Normal 14 9 3 2 2" xfId="19874" xr:uid="{00000000-0005-0000-0000-0000DE4C0000}"/>
    <cellStyle name="Normal 14 9 3 3" xfId="19875" xr:uid="{00000000-0005-0000-0000-0000DF4C0000}"/>
    <cellStyle name="Normal 14 9 4" xfId="19876" xr:uid="{00000000-0005-0000-0000-0000E04C0000}"/>
    <cellStyle name="Normal 14 9 4 2" xfId="19877" xr:uid="{00000000-0005-0000-0000-0000E14C0000}"/>
    <cellStyle name="Normal 14 9 5" xfId="19878" xr:uid="{00000000-0005-0000-0000-0000E24C0000}"/>
    <cellStyle name="Normal 14 9 5 2" xfId="19879" xr:uid="{00000000-0005-0000-0000-0000E34C0000}"/>
    <cellStyle name="Normal 14 9 6" xfId="19880" xr:uid="{00000000-0005-0000-0000-0000E44C0000}"/>
    <cellStyle name="Normal 15" xfId="677" xr:uid="{00000000-0005-0000-0000-0000E54C0000}"/>
    <cellStyle name="Normal 15 2" xfId="19881" xr:uid="{00000000-0005-0000-0000-0000E64C0000}"/>
    <cellStyle name="Normal 15 2 2" xfId="19882" xr:uid="{00000000-0005-0000-0000-0000E74C0000}"/>
    <cellStyle name="Normal 15 2 2 2" xfId="19883" xr:uid="{00000000-0005-0000-0000-0000E84C0000}"/>
    <cellStyle name="Normal 15 2 2 2 2" xfId="19884" xr:uid="{00000000-0005-0000-0000-0000E94C0000}"/>
    <cellStyle name="Normal 15 2 2 3" xfId="19885" xr:uid="{00000000-0005-0000-0000-0000EA4C0000}"/>
    <cellStyle name="Normal 15 2 3" xfId="19886" xr:uid="{00000000-0005-0000-0000-0000EB4C0000}"/>
    <cellStyle name="Normal 15 2 3 2" xfId="19887" xr:uid="{00000000-0005-0000-0000-0000EC4C0000}"/>
    <cellStyle name="Normal 15 2 3 2 2" xfId="19888" xr:uid="{00000000-0005-0000-0000-0000ED4C0000}"/>
    <cellStyle name="Normal 15 2 3 3" xfId="19889" xr:uid="{00000000-0005-0000-0000-0000EE4C0000}"/>
    <cellStyle name="Normal 15 2 4" xfId="19890" xr:uid="{00000000-0005-0000-0000-0000EF4C0000}"/>
    <cellStyle name="Normal 15 2 4 2" xfId="19891" xr:uid="{00000000-0005-0000-0000-0000F04C0000}"/>
    <cellStyle name="Normal 15 2 5" xfId="19892" xr:uid="{00000000-0005-0000-0000-0000F14C0000}"/>
    <cellStyle name="Normal 15 2 5 2" xfId="19893" xr:uid="{00000000-0005-0000-0000-0000F24C0000}"/>
    <cellStyle name="Normal 15 2 6" xfId="19894" xr:uid="{00000000-0005-0000-0000-0000F34C0000}"/>
    <cellStyle name="Normal 16" xfId="19895" xr:uid="{00000000-0005-0000-0000-0000F44C0000}"/>
    <cellStyle name="Normal 16 10" xfId="19896" xr:uid="{00000000-0005-0000-0000-0000F54C0000}"/>
    <cellStyle name="Normal 16 10 2" xfId="19897" xr:uid="{00000000-0005-0000-0000-0000F64C0000}"/>
    <cellStyle name="Normal 16 10 2 2" xfId="19898" xr:uid="{00000000-0005-0000-0000-0000F74C0000}"/>
    <cellStyle name="Normal 16 10 2 2 2" xfId="19899" xr:uid="{00000000-0005-0000-0000-0000F84C0000}"/>
    <cellStyle name="Normal 16 10 2 3" xfId="19900" xr:uid="{00000000-0005-0000-0000-0000F94C0000}"/>
    <cellStyle name="Normal 16 10 3" xfId="19901" xr:uid="{00000000-0005-0000-0000-0000FA4C0000}"/>
    <cellStyle name="Normal 16 10 3 2" xfId="19902" xr:uid="{00000000-0005-0000-0000-0000FB4C0000}"/>
    <cellStyle name="Normal 16 10 3 2 2" xfId="19903" xr:uid="{00000000-0005-0000-0000-0000FC4C0000}"/>
    <cellStyle name="Normal 16 10 3 3" xfId="19904" xr:uid="{00000000-0005-0000-0000-0000FD4C0000}"/>
    <cellStyle name="Normal 16 10 4" xfId="19905" xr:uid="{00000000-0005-0000-0000-0000FE4C0000}"/>
    <cellStyle name="Normal 16 10 4 2" xfId="19906" xr:uid="{00000000-0005-0000-0000-0000FF4C0000}"/>
    <cellStyle name="Normal 16 10 5" xfId="19907" xr:uid="{00000000-0005-0000-0000-0000004D0000}"/>
    <cellStyle name="Normal 16 10 5 2" xfId="19908" xr:uid="{00000000-0005-0000-0000-0000014D0000}"/>
    <cellStyle name="Normal 16 10 6" xfId="19909" xr:uid="{00000000-0005-0000-0000-0000024D0000}"/>
    <cellStyle name="Normal 16 11" xfId="19910" xr:uid="{00000000-0005-0000-0000-0000034D0000}"/>
    <cellStyle name="Normal 16 11 2" xfId="19911" xr:uid="{00000000-0005-0000-0000-0000044D0000}"/>
    <cellStyle name="Normal 16 11 2 2" xfId="19912" xr:uid="{00000000-0005-0000-0000-0000054D0000}"/>
    <cellStyle name="Normal 16 11 3" xfId="19913" xr:uid="{00000000-0005-0000-0000-0000064D0000}"/>
    <cellStyle name="Normal 16 12" xfId="19914" xr:uid="{00000000-0005-0000-0000-0000074D0000}"/>
    <cellStyle name="Normal 16 12 2" xfId="19915" xr:uid="{00000000-0005-0000-0000-0000084D0000}"/>
    <cellStyle name="Normal 16 12 2 2" xfId="19916" xr:uid="{00000000-0005-0000-0000-0000094D0000}"/>
    <cellStyle name="Normal 16 12 3" xfId="19917" xr:uid="{00000000-0005-0000-0000-00000A4D0000}"/>
    <cellStyle name="Normal 16 13" xfId="19918" xr:uid="{00000000-0005-0000-0000-00000B4D0000}"/>
    <cellStyle name="Normal 16 13 2" xfId="19919" xr:uid="{00000000-0005-0000-0000-00000C4D0000}"/>
    <cellStyle name="Normal 16 14" xfId="19920" xr:uid="{00000000-0005-0000-0000-00000D4D0000}"/>
    <cellStyle name="Normal 16 14 2" xfId="19921" xr:uid="{00000000-0005-0000-0000-00000E4D0000}"/>
    <cellStyle name="Normal 16 15" xfId="19922" xr:uid="{00000000-0005-0000-0000-00000F4D0000}"/>
    <cellStyle name="Normal 16 2" xfId="19923" xr:uid="{00000000-0005-0000-0000-0000104D0000}"/>
    <cellStyle name="Normal 16 2 10" xfId="19924" xr:uid="{00000000-0005-0000-0000-0000114D0000}"/>
    <cellStyle name="Normal 16 2 10 2" xfId="19925" xr:uid="{00000000-0005-0000-0000-0000124D0000}"/>
    <cellStyle name="Normal 16 2 11" xfId="19926" xr:uid="{00000000-0005-0000-0000-0000134D0000}"/>
    <cellStyle name="Normal 16 2 2" xfId="19927" xr:uid="{00000000-0005-0000-0000-0000144D0000}"/>
    <cellStyle name="Normal 16 2 2 10" xfId="19928" xr:uid="{00000000-0005-0000-0000-0000154D0000}"/>
    <cellStyle name="Normal 16 2 2 2" xfId="19929" xr:uid="{00000000-0005-0000-0000-0000164D0000}"/>
    <cellStyle name="Normal 16 2 2 2 2" xfId="19930" xr:uid="{00000000-0005-0000-0000-0000174D0000}"/>
    <cellStyle name="Normal 16 2 2 2 2 2" xfId="19931" xr:uid="{00000000-0005-0000-0000-0000184D0000}"/>
    <cellStyle name="Normal 16 2 2 2 2 2 2" xfId="19932" xr:uid="{00000000-0005-0000-0000-0000194D0000}"/>
    <cellStyle name="Normal 16 2 2 2 2 2 2 2" xfId="19933" xr:uid="{00000000-0005-0000-0000-00001A4D0000}"/>
    <cellStyle name="Normal 16 2 2 2 2 2 2 2 2" xfId="19934" xr:uid="{00000000-0005-0000-0000-00001B4D0000}"/>
    <cellStyle name="Normal 16 2 2 2 2 2 2 3" xfId="19935" xr:uid="{00000000-0005-0000-0000-00001C4D0000}"/>
    <cellStyle name="Normal 16 2 2 2 2 2 3" xfId="19936" xr:uid="{00000000-0005-0000-0000-00001D4D0000}"/>
    <cellStyle name="Normal 16 2 2 2 2 2 3 2" xfId="19937" xr:uid="{00000000-0005-0000-0000-00001E4D0000}"/>
    <cellStyle name="Normal 16 2 2 2 2 2 3 2 2" xfId="19938" xr:uid="{00000000-0005-0000-0000-00001F4D0000}"/>
    <cellStyle name="Normal 16 2 2 2 2 2 3 3" xfId="19939" xr:uid="{00000000-0005-0000-0000-0000204D0000}"/>
    <cellStyle name="Normal 16 2 2 2 2 2 4" xfId="19940" xr:uid="{00000000-0005-0000-0000-0000214D0000}"/>
    <cellStyle name="Normal 16 2 2 2 2 2 4 2" xfId="19941" xr:uid="{00000000-0005-0000-0000-0000224D0000}"/>
    <cellStyle name="Normal 16 2 2 2 2 2 5" xfId="19942" xr:uid="{00000000-0005-0000-0000-0000234D0000}"/>
    <cellStyle name="Normal 16 2 2 2 2 2 5 2" xfId="19943" xr:uid="{00000000-0005-0000-0000-0000244D0000}"/>
    <cellStyle name="Normal 16 2 2 2 2 2 6" xfId="19944" xr:uid="{00000000-0005-0000-0000-0000254D0000}"/>
    <cellStyle name="Normal 16 2 2 2 2 3" xfId="19945" xr:uid="{00000000-0005-0000-0000-0000264D0000}"/>
    <cellStyle name="Normal 16 2 2 2 2 3 2" xfId="19946" xr:uid="{00000000-0005-0000-0000-0000274D0000}"/>
    <cellStyle name="Normal 16 2 2 2 2 3 2 2" xfId="19947" xr:uid="{00000000-0005-0000-0000-0000284D0000}"/>
    <cellStyle name="Normal 16 2 2 2 2 3 3" xfId="19948" xr:uid="{00000000-0005-0000-0000-0000294D0000}"/>
    <cellStyle name="Normal 16 2 2 2 2 4" xfId="19949" xr:uid="{00000000-0005-0000-0000-00002A4D0000}"/>
    <cellStyle name="Normal 16 2 2 2 2 4 2" xfId="19950" xr:uid="{00000000-0005-0000-0000-00002B4D0000}"/>
    <cellStyle name="Normal 16 2 2 2 2 4 2 2" xfId="19951" xr:uid="{00000000-0005-0000-0000-00002C4D0000}"/>
    <cellStyle name="Normal 16 2 2 2 2 4 3" xfId="19952" xr:uid="{00000000-0005-0000-0000-00002D4D0000}"/>
    <cellStyle name="Normal 16 2 2 2 2 5" xfId="19953" xr:uid="{00000000-0005-0000-0000-00002E4D0000}"/>
    <cellStyle name="Normal 16 2 2 2 2 5 2" xfId="19954" xr:uid="{00000000-0005-0000-0000-00002F4D0000}"/>
    <cellStyle name="Normal 16 2 2 2 2 6" xfId="19955" xr:uid="{00000000-0005-0000-0000-0000304D0000}"/>
    <cellStyle name="Normal 16 2 2 2 2 6 2" xfId="19956" xr:uid="{00000000-0005-0000-0000-0000314D0000}"/>
    <cellStyle name="Normal 16 2 2 2 2 7" xfId="19957" xr:uid="{00000000-0005-0000-0000-0000324D0000}"/>
    <cellStyle name="Normal 16 2 2 2 3" xfId="19958" xr:uid="{00000000-0005-0000-0000-0000334D0000}"/>
    <cellStyle name="Normal 16 2 2 2 3 2" xfId="19959" xr:uid="{00000000-0005-0000-0000-0000344D0000}"/>
    <cellStyle name="Normal 16 2 2 2 3 2 2" xfId="19960" xr:uid="{00000000-0005-0000-0000-0000354D0000}"/>
    <cellStyle name="Normal 16 2 2 2 3 2 2 2" xfId="19961" xr:uid="{00000000-0005-0000-0000-0000364D0000}"/>
    <cellStyle name="Normal 16 2 2 2 3 2 3" xfId="19962" xr:uid="{00000000-0005-0000-0000-0000374D0000}"/>
    <cellStyle name="Normal 16 2 2 2 3 3" xfId="19963" xr:uid="{00000000-0005-0000-0000-0000384D0000}"/>
    <cellStyle name="Normal 16 2 2 2 3 3 2" xfId="19964" xr:uid="{00000000-0005-0000-0000-0000394D0000}"/>
    <cellStyle name="Normal 16 2 2 2 3 3 2 2" xfId="19965" xr:uid="{00000000-0005-0000-0000-00003A4D0000}"/>
    <cellStyle name="Normal 16 2 2 2 3 3 3" xfId="19966" xr:uid="{00000000-0005-0000-0000-00003B4D0000}"/>
    <cellStyle name="Normal 16 2 2 2 3 4" xfId="19967" xr:uid="{00000000-0005-0000-0000-00003C4D0000}"/>
    <cellStyle name="Normal 16 2 2 2 3 4 2" xfId="19968" xr:uid="{00000000-0005-0000-0000-00003D4D0000}"/>
    <cellStyle name="Normal 16 2 2 2 3 5" xfId="19969" xr:uid="{00000000-0005-0000-0000-00003E4D0000}"/>
    <cellStyle name="Normal 16 2 2 2 3 5 2" xfId="19970" xr:uid="{00000000-0005-0000-0000-00003F4D0000}"/>
    <cellStyle name="Normal 16 2 2 2 3 6" xfId="19971" xr:uid="{00000000-0005-0000-0000-0000404D0000}"/>
    <cellStyle name="Normal 16 2 2 2 4" xfId="19972" xr:uid="{00000000-0005-0000-0000-0000414D0000}"/>
    <cellStyle name="Normal 16 2 2 2 4 2" xfId="19973" xr:uid="{00000000-0005-0000-0000-0000424D0000}"/>
    <cellStyle name="Normal 16 2 2 2 4 2 2" xfId="19974" xr:uid="{00000000-0005-0000-0000-0000434D0000}"/>
    <cellStyle name="Normal 16 2 2 2 4 3" xfId="19975" xr:uid="{00000000-0005-0000-0000-0000444D0000}"/>
    <cellStyle name="Normal 16 2 2 2 5" xfId="19976" xr:uid="{00000000-0005-0000-0000-0000454D0000}"/>
    <cellStyle name="Normal 16 2 2 2 5 2" xfId="19977" xr:uid="{00000000-0005-0000-0000-0000464D0000}"/>
    <cellStyle name="Normal 16 2 2 2 5 2 2" xfId="19978" xr:uid="{00000000-0005-0000-0000-0000474D0000}"/>
    <cellStyle name="Normal 16 2 2 2 5 3" xfId="19979" xr:uid="{00000000-0005-0000-0000-0000484D0000}"/>
    <cellStyle name="Normal 16 2 2 2 6" xfId="19980" xr:uid="{00000000-0005-0000-0000-0000494D0000}"/>
    <cellStyle name="Normal 16 2 2 2 6 2" xfId="19981" xr:uid="{00000000-0005-0000-0000-00004A4D0000}"/>
    <cellStyle name="Normal 16 2 2 2 7" xfId="19982" xr:uid="{00000000-0005-0000-0000-00004B4D0000}"/>
    <cellStyle name="Normal 16 2 2 2 7 2" xfId="19983" xr:uid="{00000000-0005-0000-0000-00004C4D0000}"/>
    <cellStyle name="Normal 16 2 2 2 8" xfId="19984" xr:uid="{00000000-0005-0000-0000-00004D4D0000}"/>
    <cellStyle name="Normal 16 2 2 3" xfId="19985" xr:uid="{00000000-0005-0000-0000-00004E4D0000}"/>
    <cellStyle name="Normal 16 2 2 3 2" xfId="19986" xr:uid="{00000000-0005-0000-0000-00004F4D0000}"/>
    <cellStyle name="Normal 16 2 2 3 2 2" xfId="19987" xr:uid="{00000000-0005-0000-0000-0000504D0000}"/>
    <cellStyle name="Normal 16 2 2 3 2 2 2" xfId="19988" xr:uid="{00000000-0005-0000-0000-0000514D0000}"/>
    <cellStyle name="Normal 16 2 2 3 2 2 2 2" xfId="19989" xr:uid="{00000000-0005-0000-0000-0000524D0000}"/>
    <cellStyle name="Normal 16 2 2 3 2 2 3" xfId="19990" xr:uid="{00000000-0005-0000-0000-0000534D0000}"/>
    <cellStyle name="Normal 16 2 2 3 2 3" xfId="19991" xr:uid="{00000000-0005-0000-0000-0000544D0000}"/>
    <cellStyle name="Normal 16 2 2 3 2 3 2" xfId="19992" xr:uid="{00000000-0005-0000-0000-0000554D0000}"/>
    <cellStyle name="Normal 16 2 2 3 2 3 2 2" xfId="19993" xr:uid="{00000000-0005-0000-0000-0000564D0000}"/>
    <cellStyle name="Normal 16 2 2 3 2 3 3" xfId="19994" xr:uid="{00000000-0005-0000-0000-0000574D0000}"/>
    <cellStyle name="Normal 16 2 2 3 2 4" xfId="19995" xr:uid="{00000000-0005-0000-0000-0000584D0000}"/>
    <cellStyle name="Normal 16 2 2 3 2 4 2" xfId="19996" xr:uid="{00000000-0005-0000-0000-0000594D0000}"/>
    <cellStyle name="Normal 16 2 2 3 2 5" xfId="19997" xr:uid="{00000000-0005-0000-0000-00005A4D0000}"/>
    <cellStyle name="Normal 16 2 2 3 2 5 2" xfId="19998" xr:uid="{00000000-0005-0000-0000-00005B4D0000}"/>
    <cellStyle name="Normal 16 2 2 3 2 6" xfId="19999" xr:uid="{00000000-0005-0000-0000-00005C4D0000}"/>
    <cellStyle name="Normal 16 2 2 3 3" xfId="20000" xr:uid="{00000000-0005-0000-0000-00005D4D0000}"/>
    <cellStyle name="Normal 16 2 2 3 3 2" xfId="20001" xr:uid="{00000000-0005-0000-0000-00005E4D0000}"/>
    <cellStyle name="Normal 16 2 2 3 3 2 2" xfId="20002" xr:uid="{00000000-0005-0000-0000-00005F4D0000}"/>
    <cellStyle name="Normal 16 2 2 3 3 3" xfId="20003" xr:uid="{00000000-0005-0000-0000-0000604D0000}"/>
    <cellStyle name="Normal 16 2 2 3 4" xfId="20004" xr:uid="{00000000-0005-0000-0000-0000614D0000}"/>
    <cellStyle name="Normal 16 2 2 3 4 2" xfId="20005" xr:uid="{00000000-0005-0000-0000-0000624D0000}"/>
    <cellStyle name="Normal 16 2 2 3 4 2 2" xfId="20006" xr:uid="{00000000-0005-0000-0000-0000634D0000}"/>
    <cellStyle name="Normal 16 2 2 3 4 3" xfId="20007" xr:uid="{00000000-0005-0000-0000-0000644D0000}"/>
    <cellStyle name="Normal 16 2 2 3 5" xfId="20008" xr:uid="{00000000-0005-0000-0000-0000654D0000}"/>
    <cellStyle name="Normal 16 2 2 3 5 2" xfId="20009" xr:uid="{00000000-0005-0000-0000-0000664D0000}"/>
    <cellStyle name="Normal 16 2 2 3 6" xfId="20010" xr:uid="{00000000-0005-0000-0000-0000674D0000}"/>
    <cellStyle name="Normal 16 2 2 3 6 2" xfId="20011" xr:uid="{00000000-0005-0000-0000-0000684D0000}"/>
    <cellStyle name="Normal 16 2 2 3 7" xfId="20012" xr:uid="{00000000-0005-0000-0000-0000694D0000}"/>
    <cellStyle name="Normal 16 2 2 4" xfId="20013" xr:uid="{00000000-0005-0000-0000-00006A4D0000}"/>
    <cellStyle name="Normal 16 2 2 4 2" xfId="20014" xr:uid="{00000000-0005-0000-0000-00006B4D0000}"/>
    <cellStyle name="Normal 16 2 2 4 2 2" xfId="20015" xr:uid="{00000000-0005-0000-0000-00006C4D0000}"/>
    <cellStyle name="Normal 16 2 2 4 2 2 2" xfId="20016" xr:uid="{00000000-0005-0000-0000-00006D4D0000}"/>
    <cellStyle name="Normal 16 2 2 4 2 2 2 2" xfId="20017" xr:uid="{00000000-0005-0000-0000-00006E4D0000}"/>
    <cellStyle name="Normal 16 2 2 4 2 2 3" xfId="20018" xr:uid="{00000000-0005-0000-0000-00006F4D0000}"/>
    <cellStyle name="Normal 16 2 2 4 2 3" xfId="20019" xr:uid="{00000000-0005-0000-0000-0000704D0000}"/>
    <cellStyle name="Normal 16 2 2 4 2 3 2" xfId="20020" xr:uid="{00000000-0005-0000-0000-0000714D0000}"/>
    <cellStyle name="Normal 16 2 2 4 2 3 2 2" xfId="20021" xr:uid="{00000000-0005-0000-0000-0000724D0000}"/>
    <cellStyle name="Normal 16 2 2 4 2 3 3" xfId="20022" xr:uid="{00000000-0005-0000-0000-0000734D0000}"/>
    <cellStyle name="Normal 16 2 2 4 2 4" xfId="20023" xr:uid="{00000000-0005-0000-0000-0000744D0000}"/>
    <cellStyle name="Normal 16 2 2 4 2 4 2" xfId="20024" xr:uid="{00000000-0005-0000-0000-0000754D0000}"/>
    <cellStyle name="Normal 16 2 2 4 2 5" xfId="20025" xr:uid="{00000000-0005-0000-0000-0000764D0000}"/>
    <cellStyle name="Normal 16 2 2 4 2 5 2" xfId="20026" xr:uid="{00000000-0005-0000-0000-0000774D0000}"/>
    <cellStyle name="Normal 16 2 2 4 2 6" xfId="20027" xr:uid="{00000000-0005-0000-0000-0000784D0000}"/>
    <cellStyle name="Normal 16 2 2 4 3" xfId="20028" xr:uid="{00000000-0005-0000-0000-0000794D0000}"/>
    <cellStyle name="Normal 16 2 2 4 3 2" xfId="20029" xr:uid="{00000000-0005-0000-0000-00007A4D0000}"/>
    <cellStyle name="Normal 16 2 2 4 3 2 2" xfId="20030" xr:uid="{00000000-0005-0000-0000-00007B4D0000}"/>
    <cellStyle name="Normal 16 2 2 4 3 3" xfId="20031" xr:uid="{00000000-0005-0000-0000-00007C4D0000}"/>
    <cellStyle name="Normal 16 2 2 4 4" xfId="20032" xr:uid="{00000000-0005-0000-0000-00007D4D0000}"/>
    <cellStyle name="Normal 16 2 2 4 4 2" xfId="20033" xr:uid="{00000000-0005-0000-0000-00007E4D0000}"/>
    <cellStyle name="Normal 16 2 2 4 4 2 2" xfId="20034" xr:uid="{00000000-0005-0000-0000-00007F4D0000}"/>
    <cellStyle name="Normal 16 2 2 4 4 3" xfId="20035" xr:uid="{00000000-0005-0000-0000-0000804D0000}"/>
    <cellStyle name="Normal 16 2 2 4 5" xfId="20036" xr:uid="{00000000-0005-0000-0000-0000814D0000}"/>
    <cellStyle name="Normal 16 2 2 4 5 2" xfId="20037" xr:uid="{00000000-0005-0000-0000-0000824D0000}"/>
    <cellStyle name="Normal 16 2 2 4 6" xfId="20038" xr:uid="{00000000-0005-0000-0000-0000834D0000}"/>
    <cellStyle name="Normal 16 2 2 4 6 2" xfId="20039" xr:uid="{00000000-0005-0000-0000-0000844D0000}"/>
    <cellStyle name="Normal 16 2 2 4 7" xfId="20040" xr:uid="{00000000-0005-0000-0000-0000854D0000}"/>
    <cellStyle name="Normal 16 2 2 5" xfId="20041" xr:uid="{00000000-0005-0000-0000-0000864D0000}"/>
    <cellStyle name="Normal 16 2 2 5 2" xfId="20042" xr:uid="{00000000-0005-0000-0000-0000874D0000}"/>
    <cellStyle name="Normal 16 2 2 5 2 2" xfId="20043" xr:uid="{00000000-0005-0000-0000-0000884D0000}"/>
    <cellStyle name="Normal 16 2 2 5 2 2 2" xfId="20044" xr:uid="{00000000-0005-0000-0000-0000894D0000}"/>
    <cellStyle name="Normal 16 2 2 5 2 3" xfId="20045" xr:uid="{00000000-0005-0000-0000-00008A4D0000}"/>
    <cellStyle name="Normal 16 2 2 5 3" xfId="20046" xr:uid="{00000000-0005-0000-0000-00008B4D0000}"/>
    <cellStyle name="Normal 16 2 2 5 3 2" xfId="20047" xr:uid="{00000000-0005-0000-0000-00008C4D0000}"/>
    <cellStyle name="Normal 16 2 2 5 3 2 2" xfId="20048" xr:uid="{00000000-0005-0000-0000-00008D4D0000}"/>
    <cellStyle name="Normal 16 2 2 5 3 3" xfId="20049" xr:uid="{00000000-0005-0000-0000-00008E4D0000}"/>
    <cellStyle name="Normal 16 2 2 5 4" xfId="20050" xr:uid="{00000000-0005-0000-0000-00008F4D0000}"/>
    <cellStyle name="Normal 16 2 2 5 4 2" xfId="20051" xr:uid="{00000000-0005-0000-0000-0000904D0000}"/>
    <cellStyle name="Normal 16 2 2 5 5" xfId="20052" xr:uid="{00000000-0005-0000-0000-0000914D0000}"/>
    <cellStyle name="Normal 16 2 2 5 5 2" xfId="20053" xr:uid="{00000000-0005-0000-0000-0000924D0000}"/>
    <cellStyle name="Normal 16 2 2 5 6" xfId="20054" xr:uid="{00000000-0005-0000-0000-0000934D0000}"/>
    <cellStyle name="Normal 16 2 2 6" xfId="20055" xr:uid="{00000000-0005-0000-0000-0000944D0000}"/>
    <cellStyle name="Normal 16 2 2 6 2" xfId="20056" xr:uid="{00000000-0005-0000-0000-0000954D0000}"/>
    <cellStyle name="Normal 16 2 2 6 2 2" xfId="20057" xr:uid="{00000000-0005-0000-0000-0000964D0000}"/>
    <cellStyle name="Normal 16 2 2 6 3" xfId="20058" xr:uid="{00000000-0005-0000-0000-0000974D0000}"/>
    <cellStyle name="Normal 16 2 2 7" xfId="20059" xr:uid="{00000000-0005-0000-0000-0000984D0000}"/>
    <cellStyle name="Normal 16 2 2 7 2" xfId="20060" xr:uid="{00000000-0005-0000-0000-0000994D0000}"/>
    <cellStyle name="Normal 16 2 2 7 2 2" xfId="20061" xr:uid="{00000000-0005-0000-0000-00009A4D0000}"/>
    <cellStyle name="Normal 16 2 2 7 3" xfId="20062" xr:uid="{00000000-0005-0000-0000-00009B4D0000}"/>
    <cellStyle name="Normal 16 2 2 8" xfId="20063" xr:uid="{00000000-0005-0000-0000-00009C4D0000}"/>
    <cellStyle name="Normal 16 2 2 8 2" xfId="20064" xr:uid="{00000000-0005-0000-0000-00009D4D0000}"/>
    <cellStyle name="Normal 16 2 2 9" xfId="20065" xr:uid="{00000000-0005-0000-0000-00009E4D0000}"/>
    <cellStyle name="Normal 16 2 2 9 2" xfId="20066" xr:uid="{00000000-0005-0000-0000-00009F4D0000}"/>
    <cellStyle name="Normal 16 2 3" xfId="20067" xr:uid="{00000000-0005-0000-0000-0000A04D0000}"/>
    <cellStyle name="Normal 16 2 3 2" xfId="20068" xr:uid="{00000000-0005-0000-0000-0000A14D0000}"/>
    <cellStyle name="Normal 16 2 3 2 2" xfId="20069" xr:uid="{00000000-0005-0000-0000-0000A24D0000}"/>
    <cellStyle name="Normal 16 2 3 2 2 2" xfId="20070" xr:uid="{00000000-0005-0000-0000-0000A34D0000}"/>
    <cellStyle name="Normal 16 2 3 2 2 2 2" xfId="20071" xr:uid="{00000000-0005-0000-0000-0000A44D0000}"/>
    <cellStyle name="Normal 16 2 3 2 2 2 2 2" xfId="20072" xr:uid="{00000000-0005-0000-0000-0000A54D0000}"/>
    <cellStyle name="Normal 16 2 3 2 2 2 3" xfId="20073" xr:uid="{00000000-0005-0000-0000-0000A64D0000}"/>
    <cellStyle name="Normal 16 2 3 2 2 3" xfId="20074" xr:uid="{00000000-0005-0000-0000-0000A74D0000}"/>
    <cellStyle name="Normal 16 2 3 2 2 3 2" xfId="20075" xr:uid="{00000000-0005-0000-0000-0000A84D0000}"/>
    <cellStyle name="Normal 16 2 3 2 2 3 2 2" xfId="20076" xr:uid="{00000000-0005-0000-0000-0000A94D0000}"/>
    <cellStyle name="Normal 16 2 3 2 2 3 3" xfId="20077" xr:uid="{00000000-0005-0000-0000-0000AA4D0000}"/>
    <cellStyle name="Normal 16 2 3 2 2 4" xfId="20078" xr:uid="{00000000-0005-0000-0000-0000AB4D0000}"/>
    <cellStyle name="Normal 16 2 3 2 2 4 2" xfId="20079" xr:uid="{00000000-0005-0000-0000-0000AC4D0000}"/>
    <cellStyle name="Normal 16 2 3 2 2 5" xfId="20080" xr:uid="{00000000-0005-0000-0000-0000AD4D0000}"/>
    <cellStyle name="Normal 16 2 3 2 2 5 2" xfId="20081" xr:uid="{00000000-0005-0000-0000-0000AE4D0000}"/>
    <cellStyle name="Normal 16 2 3 2 2 6" xfId="20082" xr:uid="{00000000-0005-0000-0000-0000AF4D0000}"/>
    <cellStyle name="Normal 16 2 3 2 3" xfId="20083" xr:uid="{00000000-0005-0000-0000-0000B04D0000}"/>
    <cellStyle name="Normal 16 2 3 2 3 2" xfId="20084" xr:uid="{00000000-0005-0000-0000-0000B14D0000}"/>
    <cellStyle name="Normal 16 2 3 2 3 2 2" xfId="20085" xr:uid="{00000000-0005-0000-0000-0000B24D0000}"/>
    <cellStyle name="Normal 16 2 3 2 3 3" xfId="20086" xr:uid="{00000000-0005-0000-0000-0000B34D0000}"/>
    <cellStyle name="Normal 16 2 3 2 4" xfId="20087" xr:uid="{00000000-0005-0000-0000-0000B44D0000}"/>
    <cellStyle name="Normal 16 2 3 2 4 2" xfId="20088" xr:uid="{00000000-0005-0000-0000-0000B54D0000}"/>
    <cellStyle name="Normal 16 2 3 2 4 2 2" xfId="20089" xr:uid="{00000000-0005-0000-0000-0000B64D0000}"/>
    <cellStyle name="Normal 16 2 3 2 4 3" xfId="20090" xr:uid="{00000000-0005-0000-0000-0000B74D0000}"/>
    <cellStyle name="Normal 16 2 3 2 5" xfId="20091" xr:uid="{00000000-0005-0000-0000-0000B84D0000}"/>
    <cellStyle name="Normal 16 2 3 2 5 2" xfId="20092" xr:uid="{00000000-0005-0000-0000-0000B94D0000}"/>
    <cellStyle name="Normal 16 2 3 2 6" xfId="20093" xr:uid="{00000000-0005-0000-0000-0000BA4D0000}"/>
    <cellStyle name="Normal 16 2 3 2 6 2" xfId="20094" xr:uid="{00000000-0005-0000-0000-0000BB4D0000}"/>
    <cellStyle name="Normal 16 2 3 2 7" xfId="20095" xr:uid="{00000000-0005-0000-0000-0000BC4D0000}"/>
    <cellStyle name="Normal 16 2 3 3" xfId="20096" xr:uid="{00000000-0005-0000-0000-0000BD4D0000}"/>
    <cellStyle name="Normal 16 2 3 3 2" xfId="20097" xr:uid="{00000000-0005-0000-0000-0000BE4D0000}"/>
    <cellStyle name="Normal 16 2 3 3 2 2" xfId="20098" xr:uid="{00000000-0005-0000-0000-0000BF4D0000}"/>
    <cellStyle name="Normal 16 2 3 3 2 2 2" xfId="20099" xr:uid="{00000000-0005-0000-0000-0000C04D0000}"/>
    <cellStyle name="Normal 16 2 3 3 2 3" xfId="20100" xr:uid="{00000000-0005-0000-0000-0000C14D0000}"/>
    <cellStyle name="Normal 16 2 3 3 3" xfId="20101" xr:uid="{00000000-0005-0000-0000-0000C24D0000}"/>
    <cellStyle name="Normal 16 2 3 3 3 2" xfId="20102" xr:uid="{00000000-0005-0000-0000-0000C34D0000}"/>
    <cellStyle name="Normal 16 2 3 3 3 2 2" xfId="20103" xr:uid="{00000000-0005-0000-0000-0000C44D0000}"/>
    <cellStyle name="Normal 16 2 3 3 3 3" xfId="20104" xr:uid="{00000000-0005-0000-0000-0000C54D0000}"/>
    <cellStyle name="Normal 16 2 3 3 4" xfId="20105" xr:uid="{00000000-0005-0000-0000-0000C64D0000}"/>
    <cellStyle name="Normal 16 2 3 3 4 2" xfId="20106" xr:uid="{00000000-0005-0000-0000-0000C74D0000}"/>
    <cellStyle name="Normal 16 2 3 3 5" xfId="20107" xr:uid="{00000000-0005-0000-0000-0000C84D0000}"/>
    <cellStyle name="Normal 16 2 3 3 5 2" xfId="20108" xr:uid="{00000000-0005-0000-0000-0000C94D0000}"/>
    <cellStyle name="Normal 16 2 3 3 6" xfId="20109" xr:uid="{00000000-0005-0000-0000-0000CA4D0000}"/>
    <cellStyle name="Normal 16 2 3 4" xfId="20110" xr:uid="{00000000-0005-0000-0000-0000CB4D0000}"/>
    <cellStyle name="Normal 16 2 3 4 2" xfId="20111" xr:uid="{00000000-0005-0000-0000-0000CC4D0000}"/>
    <cellStyle name="Normal 16 2 3 4 2 2" xfId="20112" xr:uid="{00000000-0005-0000-0000-0000CD4D0000}"/>
    <cellStyle name="Normal 16 2 3 4 3" xfId="20113" xr:uid="{00000000-0005-0000-0000-0000CE4D0000}"/>
    <cellStyle name="Normal 16 2 3 5" xfId="20114" xr:uid="{00000000-0005-0000-0000-0000CF4D0000}"/>
    <cellStyle name="Normal 16 2 3 5 2" xfId="20115" xr:uid="{00000000-0005-0000-0000-0000D04D0000}"/>
    <cellStyle name="Normal 16 2 3 5 2 2" xfId="20116" xr:uid="{00000000-0005-0000-0000-0000D14D0000}"/>
    <cellStyle name="Normal 16 2 3 5 3" xfId="20117" xr:uid="{00000000-0005-0000-0000-0000D24D0000}"/>
    <cellStyle name="Normal 16 2 3 6" xfId="20118" xr:uid="{00000000-0005-0000-0000-0000D34D0000}"/>
    <cellStyle name="Normal 16 2 3 6 2" xfId="20119" xr:uid="{00000000-0005-0000-0000-0000D44D0000}"/>
    <cellStyle name="Normal 16 2 3 7" xfId="20120" xr:uid="{00000000-0005-0000-0000-0000D54D0000}"/>
    <cellStyle name="Normal 16 2 3 7 2" xfId="20121" xr:uid="{00000000-0005-0000-0000-0000D64D0000}"/>
    <cellStyle name="Normal 16 2 3 8" xfId="20122" xr:uid="{00000000-0005-0000-0000-0000D74D0000}"/>
    <cellStyle name="Normal 16 2 4" xfId="20123" xr:uid="{00000000-0005-0000-0000-0000D84D0000}"/>
    <cellStyle name="Normal 16 2 4 2" xfId="20124" xr:uid="{00000000-0005-0000-0000-0000D94D0000}"/>
    <cellStyle name="Normal 16 2 4 2 2" xfId="20125" xr:uid="{00000000-0005-0000-0000-0000DA4D0000}"/>
    <cellStyle name="Normal 16 2 4 2 2 2" xfId="20126" xr:uid="{00000000-0005-0000-0000-0000DB4D0000}"/>
    <cellStyle name="Normal 16 2 4 2 2 2 2" xfId="20127" xr:uid="{00000000-0005-0000-0000-0000DC4D0000}"/>
    <cellStyle name="Normal 16 2 4 2 2 3" xfId="20128" xr:uid="{00000000-0005-0000-0000-0000DD4D0000}"/>
    <cellStyle name="Normal 16 2 4 2 3" xfId="20129" xr:uid="{00000000-0005-0000-0000-0000DE4D0000}"/>
    <cellStyle name="Normal 16 2 4 2 3 2" xfId="20130" xr:uid="{00000000-0005-0000-0000-0000DF4D0000}"/>
    <cellStyle name="Normal 16 2 4 2 3 2 2" xfId="20131" xr:uid="{00000000-0005-0000-0000-0000E04D0000}"/>
    <cellStyle name="Normal 16 2 4 2 3 3" xfId="20132" xr:uid="{00000000-0005-0000-0000-0000E14D0000}"/>
    <cellStyle name="Normal 16 2 4 2 4" xfId="20133" xr:uid="{00000000-0005-0000-0000-0000E24D0000}"/>
    <cellStyle name="Normal 16 2 4 2 4 2" xfId="20134" xr:uid="{00000000-0005-0000-0000-0000E34D0000}"/>
    <cellStyle name="Normal 16 2 4 2 5" xfId="20135" xr:uid="{00000000-0005-0000-0000-0000E44D0000}"/>
    <cellStyle name="Normal 16 2 4 2 5 2" xfId="20136" xr:uid="{00000000-0005-0000-0000-0000E54D0000}"/>
    <cellStyle name="Normal 16 2 4 2 6" xfId="20137" xr:uid="{00000000-0005-0000-0000-0000E64D0000}"/>
    <cellStyle name="Normal 16 2 4 3" xfId="20138" xr:uid="{00000000-0005-0000-0000-0000E74D0000}"/>
    <cellStyle name="Normal 16 2 4 3 2" xfId="20139" xr:uid="{00000000-0005-0000-0000-0000E84D0000}"/>
    <cellStyle name="Normal 16 2 4 3 2 2" xfId="20140" xr:uid="{00000000-0005-0000-0000-0000E94D0000}"/>
    <cellStyle name="Normal 16 2 4 3 3" xfId="20141" xr:uid="{00000000-0005-0000-0000-0000EA4D0000}"/>
    <cellStyle name="Normal 16 2 4 4" xfId="20142" xr:uid="{00000000-0005-0000-0000-0000EB4D0000}"/>
    <cellStyle name="Normal 16 2 4 4 2" xfId="20143" xr:uid="{00000000-0005-0000-0000-0000EC4D0000}"/>
    <cellStyle name="Normal 16 2 4 4 2 2" xfId="20144" xr:uid="{00000000-0005-0000-0000-0000ED4D0000}"/>
    <cellStyle name="Normal 16 2 4 4 3" xfId="20145" xr:uid="{00000000-0005-0000-0000-0000EE4D0000}"/>
    <cellStyle name="Normal 16 2 4 5" xfId="20146" xr:uid="{00000000-0005-0000-0000-0000EF4D0000}"/>
    <cellStyle name="Normal 16 2 4 5 2" xfId="20147" xr:uid="{00000000-0005-0000-0000-0000F04D0000}"/>
    <cellStyle name="Normal 16 2 4 6" xfId="20148" xr:uid="{00000000-0005-0000-0000-0000F14D0000}"/>
    <cellStyle name="Normal 16 2 4 6 2" xfId="20149" xr:uid="{00000000-0005-0000-0000-0000F24D0000}"/>
    <cellStyle name="Normal 16 2 4 7" xfId="20150" xr:uid="{00000000-0005-0000-0000-0000F34D0000}"/>
    <cellStyle name="Normal 16 2 5" xfId="20151" xr:uid="{00000000-0005-0000-0000-0000F44D0000}"/>
    <cellStyle name="Normal 16 2 5 2" xfId="20152" xr:uid="{00000000-0005-0000-0000-0000F54D0000}"/>
    <cellStyle name="Normal 16 2 5 2 2" xfId="20153" xr:uid="{00000000-0005-0000-0000-0000F64D0000}"/>
    <cellStyle name="Normal 16 2 5 2 2 2" xfId="20154" xr:uid="{00000000-0005-0000-0000-0000F74D0000}"/>
    <cellStyle name="Normal 16 2 5 2 2 2 2" xfId="20155" xr:uid="{00000000-0005-0000-0000-0000F84D0000}"/>
    <cellStyle name="Normal 16 2 5 2 2 3" xfId="20156" xr:uid="{00000000-0005-0000-0000-0000F94D0000}"/>
    <cellStyle name="Normal 16 2 5 2 3" xfId="20157" xr:uid="{00000000-0005-0000-0000-0000FA4D0000}"/>
    <cellStyle name="Normal 16 2 5 2 3 2" xfId="20158" xr:uid="{00000000-0005-0000-0000-0000FB4D0000}"/>
    <cellStyle name="Normal 16 2 5 2 3 2 2" xfId="20159" xr:uid="{00000000-0005-0000-0000-0000FC4D0000}"/>
    <cellStyle name="Normal 16 2 5 2 3 3" xfId="20160" xr:uid="{00000000-0005-0000-0000-0000FD4D0000}"/>
    <cellStyle name="Normal 16 2 5 2 4" xfId="20161" xr:uid="{00000000-0005-0000-0000-0000FE4D0000}"/>
    <cellStyle name="Normal 16 2 5 2 4 2" xfId="20162" xr:uid="{00000000-0005-0000-0000-0000FF4D0000}"/>
    <cellStyle name="Normal 16 2 5 2 5" xfId="20163" xr:uid="{00000000-0005-0000-0000-0000004E0000}"/>
    <cellStyle name="Normal 16 2 5 2 5 2" xfId="20164" xr:uid="{00000000-0005-0000-0000-0000014E0000}"/>
    <cellStyle name="Normal 16 2 5 2 6" xfId="20165" xr:uid="{00000000-0005-0000-0000-0000024E0000}"/>
    <cellStyle name="Normal 16 2 5 3" xfId="20166" xr:uid="{00000000-0005-0000-0000-0000034E0000}"/>
    <cellStyle name="Normal 16 2 5 3 2" xfId="20167" xr:uid="{00000000-0005-0000-0000-0000044E0000}"/>
    <cellStyle name="Normal 16 2 5 3 2 2" xfId="20168" xr:uid="{00000000-0005-0000-0000-0000054E0000}"/>
    <cellStyle name="Normal 16 2 5 3 3" xfId="20169" xr:uid="{00000000-0005-0000-0000-0000064E0000}"/>
    <cellStyle name="Normal 16 2 5 4" xfId="20170" xr:uid="{00000000-0005-0000-0000-0000074E0000}"/>
    <cellStyle name="Normal 16 2 5 4 2" xfId="20171" xr:uid="{00000000-0005-0000-0000-0000084E0000}"/>
    <cellStyle name="Normal 16 2 5 4 2 2" xfId="20172" xr:uid="{00000000-0005-0000-0000-0000094E0000}"/>
    <cellStyle name="Normal 16 2 5 4 3" xfId="20173" xr:uid="{00000000-0005-0000-0000-00000A4E0000}"/>
    <cellStyle name="Normal 16 2 5 5" xfId="20174" xr:uid="{00000000-0005-0000-0000-00000B4E0000}"/>
    <cellStyle name="Normal 16 2 5 5 2" xfId="20175" xr:uid="{00000000-0005-0000-0000-00000C4E0000}"/>
    <cellStyle name="Normal 16 2 5 6" xfId="20176" xr:uid="{00000000-0005-0000-0000-00000D4E0000}"/>
    <cellStyle name="Normal 16 2 5 6 2" xfId="20177" xr:uid="{00000000-0005-0000-0000-00000E4E0000}"/>
    <cellStyle name="Normal 16 2 5 7" xfId="20178" xr:uid="{00000000-0005-0000-0000-00000F4E0000}"/>
    <cellStyle name="Normal 16 2 6" xfId="20179" xr:uid="{00000000-0005-0000-0000-0000104E0000}"/>
    <cellStyle name="Normal 16 2 6 2" xfId="20180" xr:uid="{00000000-0005-0000-0000-0000114E0000}"/>
    <cellStyle name="Normal 16 2 6 2 2" xfId="20181" xr:uid="{00000000-0005-0000-0000-0000124E0000}"/>
    <cellStyle name="Normal 16 2 6 2 2 2" xfId="20182" xr:uid="{00000000-0005-0000-0000-0000134E0000}"/>
    <cellStyle name="Normal 16 2 6 2 3" xfId="20183" xr:uid="{00000000-0005-0000-0000-0000144E0000}"/>
    <cellStyle name="Normal 16 2 6 3" xfId="20184" xr:uid="{00000000-0005-0000-0000-0000154E0000}"/>
    <cellStyle name="Normal 16 2 6 3 2" xfId="20185" xr:uid="{00000000-0005-0000-0000-0000164E0000}"/>
    <cellStyle name="Normal 16 2 6 3 2 2" xfId="20186" xr:uid="{00000000-0005-0000-0000-0000174E0000}"/>
    <cellStyle name="Normal 16 2 6 3 3" xfId="20187" xr:uid="{00000000-0005-0000-0000-0000184E0000}"/>
    <cellStyle name="Normal 16 2 6 4" xfId="20188" xr:uid="{00000000-0005-0000-0000-0000194E0000}"/>
    <cellStyle name="Normal 16 2 6 4 2" xfId="20189" xr:uid="{00000000-0005-0000-0000-00001A4E0000}"/>
    <cellStyle name="Normal 16 2 6 5" xfId="20190" xr:uid="{00000000-0005-0000-0000-00001B4E0000}"/>
    <cellStyle name="Normal 16 2 6 5 2" xfId="20191" xr:uid="{00000000-0005-0000-0000-00001C4E0000}"/>
    <cellStyle name="Normal 16 2 6 6" xfId="20192" xr:uid="{00000000-0005-0000-0000-00001D4E0000}"/>
    <cellStyle name="Normal 16 2 7" xfId="20193" xr:uid="{00000000-0005-0000-0000-00001E4E0000}"/>
    <cellStyle name="Normal 16 2 7 2" xfId="20194" xr:uid="{00000000-0005-0000-0000-00001F4E0000}"/>
    <cellStyle name="Normal 16 2 7 2 2" xfId="20195" xr:uid="{00000000-0005-0000-0000-0000204E0000}"/>
    <cellStyle name="Normal 16 2 7 3" xfId="20196" xr:uid="{00000000-0005-0000-0000-0000214E0000}"/>
    <cellStyle name="Normal 16 2 8" xfId="20197" xr:uid="{00000000-0005-0000-0000-0000224E0000}"/>
    <cellStyle name="Normal 16 2 8 2" xfId="20198" xr:uid="{00000000-0005-0000-0000-0000234E0000}"/>
    <cellStyle name="Normal 16 2 8 2 2" xfId="20199" xr:uid="{00000000-0005-0000-0000-0000244E0000}"/>
    <cellStyle name="Normal 16 2 8 3" xfId="20200" xr:uid="{00000000-0005-0000-0000-0000254E0000}"/>
    <cellStyle name="Normal 16 2 9" xfId="20201" xr:uid="{00000000-0005-0000-0000-0000264E0000}"/>
    <cellStyle name="Normal 16 2 9 2" xfId="20202" xr:uid="{00000000-0005-0000-0000-0000274E0000}"/>
    <cellStyle name="Normal 16 3" xfId="20203" xr:uid="{00000000-0005-0000-0000-0000284E0000}"/>
    <cellStyle name="Normal 16 3 10" xfId="20204" xr:uid="{00000000-0005-0000-0000-0000294E0000}"/>
    <cellStyle name="Normal 16 3 2" xfId="20205" xr:uid="{00000000-0005-0000-0000-00002A4E0000}"/>
    <cellStyle name="Normal 16 3 2 2" xfId="20206" xr:uid="{00000000-0005-0000-0000-00002B4E0000}"/>
    <cellStyle name="Normal 16 3 2 2 2" xfId="20207" xr:uid="{00000000-0005-0000-0000-00002C4E0000}"/>
    <cellStyle name="Normal 16 3 2 2 2 2" xfId="20208" xr:uid="{00000000-0005-0000-0000-00002D4E0000}"/>
    <cellStyle name="Normal 16 3 2 2 2 2 2" xfId="20209" xr:uid="{00000000-0005-0000-0000-00002E4E0000}"/>
    <cellStyle name="Normal 16 3 2 2 2 2 2 2" xfId="20210" xr:uid="{00000000-0005-0000-0000-00002F4E0000}"/>
    <cellStyle name="Normal 16 3 2 2 2 2 3" xfId="20211" xr:uid="{00000000-0005-0000-0000-0000304E0000}"/>
    <cellStyle name="Normal 16 3 2 2 2 3" xfId="20212" xr:uid="{00000000-0005-0000-0000-0000314E0000}"/>
    <cellStyle name="Normal 16 3 2 2 2 3 2" xfId="20213" xr:uid="{00000000-0005-0000-0000-0000324E0000}"/>
    <cellStyle name="Normal 16 3 2 2 2 3 2 2" xfId="20214" xr:uid="{00000000-0005-0000-0000-0000334E0000}"/>
    <cellStyle name="Normal 16 3 2 2 2 3 3" xfId="20215" xr:uid="{00000000-0005-0000-0000-0000344E0000}"/>
    <cellStyle name="Normal 16 3 2 2 2 4" xfId="20216" xr:uid="{00000000-0005-0000-0000-0000354E0000}"/>
    <cellStyle name="Normal 16 3 2 2 2 4 2" xfId="20217" xr:uid="{00000000-0005-0000-0000-0000364E0000}"/>
    <cellStyle name="Normal 16 3 2 2 2 5" xfId="20218" xr:uid="{00000000-0005-0000-0000-0000374E0000}"/>
    <cellStyle name="Normal 16 3 2 2 2 5 2" xfId="20219" xr:uid="{00000000-0005-0000-0000-0000384E0000}"/>
    <cellStyle name="Normal 16 3 2 2 2 6" xfId="20220" xr:uid="{00000000-0005-0000-0000-0000394E0000}"/>
    <cellStyle name="Normal 16 3 2 2 3" xfId="20221" xr:uid="{00000000-0005-0000-0000-00003A4E0000}"/>
    <cellStyle name="Normal 16 3 2 2 3 2" xfId="20222" xr:uid="{00000000-0005-0000-0000-00003B4E0000}"/>
    <cellStyle name="Normal 16 3 2 2 3 2 2" xfId="20223" xr:uid="{00000000-0005-0000-0000-00003C4E0000}"/>
    <cellStyle name="Normal 16 3 2 2 3 3" xfId="20224" xr:uid="{00000000-0005-0000-0000-00003D4E0000}"/>
    <cellStyle name="Normal 16 3 2 2 4" xfId="20225" xr:uid="{00000000-0005-0000-0000-00003E4E0000}"/>
    <cellStyle name="Normal 16 3 2 2 4 2" xfId="20226" xr:uid="{00000000-0005-0000-0000-00003F4E0000}"/>
    <cellStyle name="Normal 16 3 2 2 4 2 2" xfId="20227" xr:uid="{00000000-0005-0000-0000-0000404E0000}"/>
    <cellStyle name="Normal 16 3 2 2 4 3" xfId="20228" xr:uid="{00000000-0005-0000-0000-0000414E0000}"/>
    <cellStyle name="Normal 16 3 2 2 5" xfId="20229" xr:uid="{00000000-0005-0000-0000-0000424E0000}"/>
    <cellStyle name="Normal 16 3 2 2 5 2" xfId="20230" xr:uid="{00000000-0005-0000-0000-0000434E0000}"/>
    <cellStyle name="Normal 16 3 2 2 6" xfId="20231" xr:uid="{00000000-0005-0000-0000-0000444E0000}"/>
    <cellStyle name="Normal 16 3 2 2 6 2" xfId="20232" xr:uid="{00000000-0005-0000-0000-0000454E0000}"/>
    <cellStyle name="Normal 16 3 2 2 7" xfId="20233" xr:uid="{00000000-0005-0000-0000-0000464E0000}"/>
    <cellStyle name="Normal 16 3 2 3" xfId="20234" xr:uid="{00000000-0005-0000-0000-0000474E0000}"/>
    <cellStyle name="Normal 16 3 2 3 2" xfId="20235" xr:uid="{00000000-0005-0000-0000-0000484E0000}"/>
    <cellStyle name="Normal 16 3 2 3 2 2" xfId="20236" xr:uid="{00000000-0005-0000-0000-0000494E0000}"/>
    <cellStyle name="Normal 16 3 2 3 2 2 2" xfId="20237" xr:uid="{00000000-0005-0000-0000-00004A4E0000}"/>
    <cellStyle name="Normal 16 3 2 3 2 3" xfId="20238" xr:uid="{00000000-0005-0000-0000-00004B4E0000}"/>
    <cellStyle name="Normal 16 3 2 3 3" xfId="20239" xr:uid="{00000000-0005-0000-0000-00004C4E0000}"/>
    <cellStyle name="Normal 16 3 2 3 3 2" xfId="20240" xr:uid="{00000000-0005-0000-0000-00004D4E0000}"/>
    <cellStyle name="Normal 16 3 2 3 3 2 2" xfId="20241" xr:uid="{00000000-0005-0000-0000-00004E4E0000}"/>
    <cellStyle name="Normal 16 3 2 3 3 3" xfId="20242" xr:uid="{00000000-0005-0000-0000-00004F4E0000}"/>
    <cellStyle name="Normal 16 3 2 3 4" xfId="20243" xr:uid="{00000000-0005-0000-0000-0000504E0000}"/>
    <cellStyle name="Normal 16 3 2 3 4 2" xfId="20244" xr:uid="{00000000-0005-0000-0000-0000514E0000}"/>
    <cellStyle name="Normal 16 3 2 3 5" xfId="20245" xr:uid="{00000000-0005-0000-0000-0000524E0000}"/>
    <cellStyle name="Normal 16 3 2 3 5 2" xfId="20246" xr:uid="{00000000-0005-0000-0000-0000534E0000}"/>
    <cellStyle name="Normal 16 3 2 3 6" xfId="20247" xr:uid="{00000000-0005-0000-0000-0000544E0000}"/>
    <cellStyle name="Normal 16 3 2 4" xfId="20248" xr:uid="{00000000-0005-0000-0000-0000554E0000}"/>
    <cellStyle name="Normal 16 3 2 4 2" xfId="20249" xr:uid="{00000000-0005-0000-0000-0000564E0000}"/>
    <cellStyle name="Normal 16 3 2 4 2 2" xfId="20250" xr:uid="{00000000-0005-0000-0000-0000574E0000}"/>
    <cellStyle name="Normal 16 3 2 4 3" xfId="20251" xr:uid="{00000000-0005-0000-0000-0000584E0000}"/>
    <cellStyle name="Normal 16 3 2 5" xfId="20252" xr:uid="{00000000-0005-0000-0000-0000594E0000}"/>
    <cellStyle name="Normal 16 3 2 5 2" xfId="20253" xr:uid="{00000000-0005-0000-0000-00005A4E0000}"/>
    <cellStyle name="Normal 16 3 2 5 2 2" xfId="20254" xr:uid="{00000000-0005-0000-0000-00005B4E0000}"/>
    <cellStyle name="Normal 16 3 2 5 3" xfId="20255" xr:uid="{00000000-0005-0000-0000-00005C4E0000}"/>
    <cellStyle name="Normal 16 3 2 6" xfId="20256" xr:uid="{00000000-0005-0000-0000-00005D4E0000}"/>
    <cellStyle name="Normal 16 3 2 6 2" xfId="20257" xr:uid="{00000000-0005-0000-0000-00005E4E0000}"/>
    <cellStyle name="Normal 16 3 2 7" xfId="20258" xr:uid="{00000000-0005-0000-0000-00005F4E0000}"/>
    <cellStyle name="Normal 16 3 2 7 2" xfId="20259" xr:uid="{00000000-0005-0000-0000-0000604E0000}"/>
    <cellStyle name="Normal 16 3 2 8" xfId="20260" xr:uid="{00000000-0005-0000-0000-0000614E0000}"/>
    <cellStyle name="Normal 16 3 3" xfId="20261" xr:uid="{00000000-0005-0000-0000-0000624E0000}"/>
    <cellStyle name="Normal 16 3 3 2" xfId="20262" xr:uid="{00000000-0005-0000-0000-0000634E0000}"/>
    <cellStyle name="Normal 16 3 3 2 2" xfId="20263" xr:uid="{00000000-0005-0000-0000-0000644E0000}"/>
    <cellStyle name="Normal 16 3 3 2 2 2" xfId="20264" xr:uid="{00000000-0005-0000-0000-0000654E0000}"/>
    <cellStyle name="Normal 16 3 3 2 2 2 2" xfId="20265" xr:uid="{00000000-0005-0000-0000-0000664E0000}"/>
    <cellStyle name="Normal 16 3 3 2 2 3" xfId="20266" xr:uid="{00000000-0005-0000-0000-0000674E0000}"/>
    <cellStyle name="Normal 16 3 3 2 3" xfId="20267" xr:uid="{00000000-0005-0000-0000-0000684E0000}"/>
    <cellStyle name="Normal 16 3 3 2 3 2" xfId="20268" xr:uid="{00000000-0005-0000-0000-0000694E0000}"/>
    <cellStyle name="Normal 16 3 3 2 3 2 2" xfId="20269" xr:uid="{00000000-0005-0000-0000-00006A4E0000}"/>
    <cellStyle name="Normal 16 3 3 2 3 3" xfId="20270" xr:uid="{00000000-0005-0000-0000-00006B4E0000}"/>
    <cellStyle name="Normal 16 3 3 2 4" xfId="20271" xr:uid="{00000000-0005-0000-0000-00006C4E0000}"/>
    <cellStyle name="Normal 16 3 3 2 4 2" xfId="20272" xr:uid="{00000000-0005-0000-0000-00006D4E0000}"/>
    <cellStyle name="Normal 16 3 3 2 5" xfId="20273" xr:uid="{00000000-0005-0000-0000-00006E4E0000}"/>
    <cellStyle name="Normal 16 3 3 2 5 2" xfId="20274" xr:uid="{00000000-0005-0000-0000-00006F4E0000}"/>
    <cellStyle name="Normal 16 3 3 2 6" xfId="20275" xr:uid="{00000000-0005-0000-0000-0000704E0000}"/>
    <cellStyle name="Normal 16 3 3 3" xfId="20276" xr:uid="{00000000-0005-0000-0000-0000714E0000}"/>
    <cellStyle name="Normal 16 3 3 3 2" xfId="20277" xr:uid="{00000000-0005-0000-0000-0000724E0000}"/>
    <cellStyle name="Normal 16 3 3 3 2 2" xfId="20278" xr:uid="{00000000-0005-0000-0000-0000734E0000}"/>
    <cellStyle name="Normal 16 3 3 3 3" xfId="20279" xr:uid="{00000000-0005-0000-0000-0000744E0000}"/>
    <cellStyle name="Normal 16 3 3 4" xfId="20280" xr:uid="{00000000-0005-0000-0000-0000754E0000}"/>
    <cellStyle name="Normal 16 3 3 4 2" xfId="20281" xr:uid="{00000000-0005-0000-0000-0000764E0000}"/>
    <cellStyle name="Normal 16 3 3 4 2 2" xfId="20282" xr:uid="{00000000-0005-0000-0000-0000774E0000}"/>
    <cellStyle name="Normal 16 3 3 4 3" xfId="20283" xr:uid="{00000000-0005-0000-0000-0000784E0000}"/>
    <cellStyle name="Normal 16 3 3 5" xfId="20284" xr:uid="{00000000-0005-0000-0000-0000794E0000}"/>
    <cellStyle name="Normal 16 3 3 5 2" xfId="20285" xr:uid="{00000000-0005-0000-0000-00007A4E0000}"/>
    <cellStyle name="Normal 16 3 3 6" xfId="20286" xr:uid="{00000000-0005-0000-0000-00007B4E0000}"/>
    <cellStyle name="Normal 16 3 3 6 2" xfId="20287" xr:uid="{00000000-0005-0000-0000-00007C4E0000}"/>
    <cellStyle name="Normal 16 3 3 7" xfId="20288" xr:uid="{00000000-0005-0000-0000-00007D4E0000}"/>
    <cellStyle name="Normal 16 3 4" xfId="20289" xr:uid="{00000000-0005-0000-0000-00007E4E0000}"/>
    <cellStyle name="Normal 16 3 4 2" xfId="20290" xr:uid="{00000000-0005-0000-0000-00007F4E0000}"/>
    <cellStyle name="Normal 16 3 4 2 2" xfId="20291" xr:uid="{00000000-0005-0000-0000-0000804E0000}"/>
    <cellStyle name="Normal 16 3 4 2 2 2" xfId="20292" xr:uid="{00000000-0005-0000-0000-0000814E0000}"/>
    <cellStyle name="Normal 16 3 4 2 2 2 2" xfId="20293" xr:uid="{00000000-0005-0000-0000-0000824E0000}"/>
    <cellStyle name="Normal 16 3 4 2 2 3" xfId="20294" xr:uid="{00000000-0005-0000-0000-0000834E0000}"/>
    <cellStyle name="Normal 16 3 4 2 3" xfId="20295" xr:uid="{00000000-0005-0000-0000-0000844E0000}"/>
    <cellStyle name="Normal 16 3 4 2 3 2" xfId="20296" xr:uid="{00000000-0005-0000-0000-0000854E0000}"/>
    <cellStyle name="Normal 16 3 4 2 3 2 2" xfId="20297" xr:uid="{00000000-0005-0000-0000-0000864E0000}"/>
    <cellStyle name="Normal 16 3 4 2 3 3" xfId="20298" xr:uid="{00000000-0005-0000-0000-0000874E0000}"/>
    <cellStyle name="Normal 16 3 4 2 4" xfId="20299" xr:uid="{00000000-0005-0000-0000-0000884E0000}"/>
    <cellStyle name="Normal 16 3 4 2 4 2" xfId="20300" xr:uid="{00000000-0005-0000-0000-0000894E0000}"/>
    <cellStyle name="Normal 16 3 4 2 5" xfId="20301" xr:uid="{00000000-0005-0000-0000-00008A4E0000}"/>
    <cellStyle name="Normal 16 3 4 2 5 2" xfId="20302" xr:uid="{00000000-0005-0000-0000-00008B4E0000}"/>
    <cellStyle name="Normal 16 3 4 2 6" xfId="20303" xr:uid="{00000000-0005-0000-0000-00008C4E0000}"/>
    <cellStyle name="Normal 16 3 4 3" xfId="20304" xr:uid="{00000000-0005-0000-0000-00008D4E0000}"/>
    <cellStyle name="Normal 16 3 4 3 2" xfId="20305" xr:uid="{00000000-0005-0000-0000-00008E4E0000}"/>
    <cellStyle name="Normal 16 3 4 3 2 2" xfId="20306" xr:uid="{00000000-0005-0000-0000-00008F4E0000}"/>
    <cellStyle name="Normal 16 3 4 3 3" xfId="20307" xr:uid="{00000000-0005-0000-0000-0000904E0000}"/>
    <cellStyle name="Normal 16 3 4 4" xfId="20308" xr:uid="{00000000-0005-0000-0000-0000914E0000}"/>
    <cellStyle name="Normal 16 3 4 4 2" xfId="20309" xr:uid="{00000000-0005-0000-0000-0000924E0000}"/>
    <cellStyle name="Normal 16 3 4 4 2 2" xfId="20310" xr:uid="{00000000-0005-0000-0000-0000934E0000}"/>
    <cellStyle name="Normal 16 3 4 4 3" xfId="20311" xr:uid="{00000000-0005-0000-0000-0000944E0000}"/>
    <cellStyle name="Normal 16 3 4 5" xfId="20312" xr:uid="{00000000-0005-0000-0000-0000954E0000}"/>
    <cellStyle name="Normal 16 3 4 5 2" xfId="20313" xr:uid="{00000000-0005-0000-0000-0000964E0000}"/>
    <cellStyle name="Normal 16 3 4 6" xfId="20314" xr:uid="{00000000-0005-0000-0000-0000974E0000}"/>
    <cellStyle name="Normal 16 3 4 6 2" xfId="20315" xr:uid="{00000000-0005-0000-0000-0000984E0000}"/>
    <cellStyle name="Normal 16 3 4 7" xfId="20316" xr:uid="{00000000-0005-0000-0000-0000994E0000}"/>
    <cellStyle name="Normal 16 3 5" xfId="20317" xr:uid="{00000000-0005-0000-0000-00009A4E0000}"/>
    <cellStyle name="Normal 16 3 5 2" xfId="20318" xr:uid="{00000000-0005-0000-0000-00009B4E0000}"/>
    <cellStyle name="Normal 16 3 5 2 2" xfId="20319" xr:uid="{00000000-0005-0000-0000-00009C4E0000}"/>
    <cellStyle name="Normal 16 3 5 2 2 2" xfId="20320" xr:uid="{00000000-0005-0000-0000-00009D4E0000}"/>
    <cellStyle name="Normal 16 3 5 2 3" xfId="20321" xr:uid="{00000000-0005-0000-0000-00009E4E0000}"/>
    <cellStyle name="Normal 16 3 5 3" xfId="20322" xr:uid="{00000000-0005-0000-0000-00009F4E0000}"/>
    <cellStyle name="Normal 16 3 5 3 2" xfId="20323" xr:uid="{00000000-0005-0000-0000-0000A04E0000}"/>
    <cellStyle name="Normal 16 3 5 3 2 2" xfId="20324" xr:uid="{00000000-0005-0000-0000-0000A14E0000}"/>
    <cellStyle name="Normal 16 3 5 3 3" xfId="20325" xr:uid="{00000000-0005-0000-0000-0000A24E0000}"/>
    <cellStyle name="Normal 16 3 5 4" xfId="20326" xr:uid="{00000000-0005-0000-0000-0000A34E0000}"/>
    <cellStyle name="Normal 16 3 5 4 2" xfId="20327" xr:uid="{00000000-0005-0000-0000-0000A44E0000}"/>
    <cellStyle name="Normal 16 3 5 5" xfId="20328" xr:uid="{00000000-0005-0000-0000-0000A54E0000}"/>
    <cellStyle name="Normal 16 3 5 5 2" xfId="20329" xr:uid="{00000000-0005-0000-0000-0000A64E0000}"/>
    <cellStyle name="Normal 16 3 5 6" xfId="20330" xr:uid="{00000000-0005-0000-0000-0000A74E0000}"/>
    <cellStyle name="Normal 16 3 6" xfId="20331" xr:uid="{00000000-0005-0000-0000-0000A84E0000}"/>
    <cellStyle name="Normal 16 3 6 2" xfId="20332" xr:uid="{00000000-0005-0000-0000-0000A94E0000}"/>
    <cellStyle name="Normal 16 3 6 2 2" xfId="20333" xr:uid="{00000000-0005-0000-0000-0000AA4E0000}"/>
    <cellStyle name="Normal 16 3 6 3" xfId="20334" xr:uid="{00000000-0005-0000-0000-0000AB4E0000}"/>
    <cellStyle name="Normal 16 3 7" xfId="20335" xr:uid="{00000000-0005-0000-0000-0000AC4E0000}"/>
    <cellStyle name="Normal 16 3 7 2" xfId="20336" xr:uid="{00000000-0005-0000-0000-0000AD4E0000}"/>
    <cellStyle name="Normal 16 3 7 2 2" xfId="20337" xr:uid="{00000000-0005-0000-0000-0000AE4E0000}"/>
    <cellStyle name="Normal 16 3 7 3" xfId="20338" xr:uid="{00000000-0005-0000-0000-0000AF4E0000}"/>
    <cellStyle name="Normal 16 3 8" xfId="20339" xr:uid="{00000000-0005-0000-0000-0000B04E0000}"/>
    <cellStyle name="Normal 16 3 8 2" xfId="20340" xr:uid="{00000000-0005-0000-0000-0000B14E0000}"/>
    <cellStyle name="Normal 16 3 9" xfId="20341" xr:uid="{00000000-0005-0000-0000-0000B24E0000}"/>
    <cellStyle name="Normal 16 3 9 2" xfId="20342" xr:uid="{00000000-0005-0000-0000-0000B34E0000}"/>
    <cellStyle name="Normal 16 4" xfId="20343" xr:uid="{00000000-0005-0000-0000-0000B44E0000}"/>
    <cellStyle name="Normal 16 4 10" xfId="20344" xr:uid="{00000000-0005-0000-0000-0000B54E0000}"/>
    <cellStyle name="Normal 16 4 2" xfId="20345" xr:uid="{00000000-0005-0000-0000-0000B64E0000}"/>
    <cellStyle name="Normal 16 4 2 2" xfId="20346" xr:uid="{00000000-0005-0000-0000-0000B74E0000}"/>
    <cellStyle name="Normal 16 4 2 2 2" xfId="20347" xr:uid="{00000000-0005-0000-0000-0000B84E0000}"/>
    <cellStyle name="Normal 16 4 2 2 2 2" xfId="20348" xr:uid="{00000000-0005-0000-0000-0000B94E0000}"/>
    <cellStyle name="Normal 16 4 2 2 2 2 2" xfId="20349" xr:uid="{00000000-0005-0000-0000-0000BA4E0000}"/>
    <cellStyle name="Normal 16 4 2 2 2 2 2 2" xfId="20350" xr:uid="{00000000-0005-0000-0000-0000BB4E0000}"/>
    <cellStyle name="Normal 16 4 2 2 2 2 3" xfId="20351" xr:uid="{00000000-0005-0000-0000-0000BC4E0000}"/>
    <cellStyle name="Normal 16 4 2 2 2 3" xfId="20352" xr:uid="{00000000-0005-0000-0000-0000BD4E0000}"/>
    <cellStyle name="Normal 16 4 2 2 2 3 2" xfId="20353" xr:uid="{00000000-0005-0000-0000-0000BE4E0000}"/>
    <cellStyle name="Normal 16 4 2 2 2 3 2 2" xfId="20354" xr:uid="{00000000-0005-0000-0000-0000BF4E0000}"/>
    <cellStyle name="Normal 16 4 2 2 2 3 3" xfId="20355" xr:uid="{00000000-0005-0000-0000-0000C04E0000}"/>
    <cellStyle name="Normal 16 4 2 2 2 4" xfId="20356" xr:uid="{00000000-0005-0000-0000-0000C14E0000}"/>
    <cellStyle name="Normal 16 4 2 2 2 4 2" xfId="20357" xr:uid="{00000000-0005-0000-0000-0000C24E0000}"/>
    <cellStyle name="Normal 16 4 2 2 2 5" xfId="20358" xr:uid="{00000000-0005-0000-0000-0000C34E0000}"/>
    <cellStyle name="Normal 16 4 2 2 2 5 2" xfId="20359" xr:uid="{00000000-0005-0000-0000-0000C44E0000}"/>
    <cellStyle name="Normal 16 4 2 2 2 6" xfId="20360" xr:uid="{00000000-0005-0000-0000-0000C54E0000}"/>
    <cellStyle name="Normal 16 4 2 2 3" xfId="20361" xr:uid="{00000000-0005-0000-0000-0000C64E0000}"/>
    <cellStyle name="Normal 16 4 2 2 3 2" xfId="20362" xr:uid="{00000000-0005-0000-0000-0000C74E0000}"/>
    <cellStyle name="Normal 16 4 2 2 3 2 2" xfId="20363" xr:uid="{00000000-0005-0000-0000-0000C84E0000}"/>
    <cellStyle name="Normal 16 4 2 2 3 3" xfId="20364" xr:uid="{00000000-0005-0000-0000-0000C94E0000}"/>
    <cellStyle name="Normal 16 4 2 2 4" xfId="20365" xr:uid="{00000000-0005-0000-0000-0000CA4E0000}"/>
    <cellStyle name="Normal 16 4 2 2 4 2" xfId="20366" xr:uid="{00000000-0005-0000-0000-0000CB4E0000}"/>
    <cellStyle name="Normal 16 4 2 2 4 2 2" xfId="20367" xr:uid="{00000000-0005-0000-0000-0000CC4E0000}"/>
    <cellStyle name="Normal 16 4 2 2 4 3" xfId="20368" xr:uid="{00000000-0005-0000-0000-0000CD4E0000}"/>
    <cellStyle name="Normal 16 4 2 2 5" xfId="20369" xr:uid="{00000000-0005-0000-0000-0000CE4E0000}"/>
    <cellStyle name="Normal 16 4 2 2 5 2" xfId="20370" xr:uid="{00000000-0005-0000-0000-0000CF4E0000}"/>
    <cellStyle name="Normal 16 4 2 2 6" xfId="20371" xr:uid="{00000000-0005-0000-0000-0000D04E0000}"/>
    <cellStyle name="Normal 16 4 2 2 6 2" xfId="20372" xr:uid="{00000000-0005-0000-0000-0000D14E0000}"/>
    <cellStyle name="Normal 16 4 2 2 7" xfId="20373" xr:uid="{00000000-0005-0000-0000-0000D24E0000}"/>
    <cellStyle name="Normal 16 4 2 3" xfId="20374" xr:uid="{00000000-0005-0000-0000-0000D34E0000}"/>
    <cellStyle name="Normal 16 4 2 3 2" xfId="20375" xr:uid="{00000000-0005-0000-0000-0000D44E0000}"/>
    <cellStyle name="Normal 16 4 2 3 2 2" xfId="20376" xr:uid="{00000000-0005-0000-0000-0000D54E0000}"/>
    <cellStyle name="Normal 16 4 2 3 2 2 2" xfId="20377" xr:uid="{00000000-0005-0000-0000-0000D64E0000}"/>
    <cellStyle name="Normal 16 4 2 3 2 3" xfId="20378" xr:uid="{00000000-0005-0000-0000-0000D74E0000}"/>
    <cellStyle name="Normal 16 4 2 3 3" xfId="20379" xr:uid="{00000000-0005-0000-0000-0000D84E0000}"/>
    <cellStyle name="Normal 16 4 2 3 3 2" xfId="20380" xr:uid="{00000000-0005-0000-0000-0000D94E0000}"/>
    <cellStyle name="Normal 16 4 2 3 3 2 2" xfId="20381" xr:uid="{00000000-0005-0000-0000-0000DA4E0000}"/>
    <cellStyle name="Normal 16 4 2 3 3 3" xfId="20382" xr:uid="{00000000-0005-0000-0000-0000DB4E0000}"/>
    <cellStyle name="Normal 16 4 2 3 4" xfId="20383" xr:uid="{00000000-0005-0000-0000-0000DC4E0000}"/>
    <cellStyle name="Normal 16 4 2 3 4 2" xfId="20384" xr:uid="{00000000-0005-0000-0000-0000DD4E0000}"/>
    <cellStyle name="Normal 16 4 2 3 5" xfId="20385" xr:uid="{00000000-0005-0000-0000-0000DE4E0000}"/>
    <cellStyle name="Normal 16 4 2 3 5 2" xfId="20386" xr:uid="{00000000-0005-0000-0000-0000DF4E0000}"/>
    <cellStyle name="Normal 16 4 2 3 6" xfId="20387" xr:uid="{00000000-0005-0000-0000-0000E04E0000}"/>
    <cellStyle name="Normal 16 4 2 4" xfId="20388" xr:uid="{00000000-0005-0000-0000-0000E14E0000}"/>
    <cellStyle name="Normal 16 4 2 4 2" xfId="20389" xr:uid="{00000000-0005-0000-0000-0000E24E0000}"/>
    <cellStyle name="Normal 16 4 2 4 2 2" xfId="20390" xr:uid="{00000000-0005-0000-0000-0000E34E0000}"/>
    <cellStyle name="Normal 16 4 2 4 3" xfId="20391" xr:uid="{00000000-0005-0000-0000-0000E44E0000}"/>
    <cellStyle name="Normal 16 4 2 5" xfId="20392" xr:uid="{00000000-0005-0000-0000-0000E54E0000}"/>
    <cellStyle name="Normal 16 4 2 5 2" xfId="20393" xr:uid="{00000000-0005-0000-0000-0000E64E0000}"/>
    <cellStyle name="Normal 16 4 2 5 2 2" xfId="20394" xr:uid="{00000000-0005-0000-0000-0000E74E0000}"/>
    <cellStyle name="Normal 16 4 2 5 3" xfId="20395" xr:uid="{00000000-0005-0000-0000-0000E84E0000}"/>
    <cellStyle name="Normal 16 4 2 6" xfId="20396" xr:uid="{00000000-0005-0000-0000-0000E94E0000}"/>
    <cellStyle name="Normal 16 4 2 6 2" xfId="20397" xr:uid="{00000000-0005-0000-0000-0000EA4E0000}"/>
    <cellStyle name="Normal 16 4 2 7" xfId="20398" xr:uid="{00000000-0005-0000-0000-0000EB4E0000}"/>
    <cellStyle name="Normal 16 4 2 7 2" xfId="20399" xr:uid="{00000000-0005-0000-0000-0000EC4E0000}"/>
    <cellStyle name="Normal 16 4 2 8" xfId="20400" xr:uid="{00000000-0005-0000-0000-0000ED4E0000}"/>
    <cellStyle name="Normal 16 4 3" xfId="20401" xr:uid="{00000000-0005-0000-0000-0000EE4E0000}"/>
    <cellStyle name="Normal 16 4 3 2" xfId="20402" xr:uid="{00000000-0005-0000-0000-0000EF4E0000}"/>
    <cellStyle name="Normal 16 4 3 2 2" xfId="20403" xr:uid="{00000000-0005-0000-0000-0000F04E0000}"/>
    <cellStyle name="Normal 16 4 3 2 2 2" xfId="20404" xr:uid="{00000000-0005-0000-0000-0000F14E0000}"/>
    <cellStyle name="Normal 16 4 3 2 2 2 2" xfId="20405" xr:uid="{00000000-0005-0000-0000-0000F24E0000}"/>
    <cellStyle name="Normal 16 4 3 2 2 3" xfId="20406" xr:uid="{00000000-0005-0000-0000-0000F34E0000}"/>
    <cellStyle name="Normal 16 4 3 2 3" xfId="20407" xr:uid="{00000000-0005-0000-0000-0000F44E0000}"/>
    <cellStyle name="Normal 16 4 3 2 3 2" xfId="20408" xr:uid="{00000000-0005-0000-0000-0000F54E0000}"/>
    <cellStyle name="Normal 16 4 3 2 3 2 2" xfId="20409" xr:uid="{00000000-0005-0000-0000-0000F64E0000}"/>
    <cellStyle name="Normal 16 4 3 2 3 3" xfId="20410" xr:uid="{00000000-0005-0000-0000-0000F74E0000}"/>
    <cellStyle name="Normal 16 4 3 2 4" xfId="20411" xr:uid="{00000000-0005-0000-0000-0000F84E0000}"/>
    <cellStyle name="Normal 16 4 3 2 4 2" xfId="20412" xr:uid="{00000000-0005-0000-0000-0000F94E0000}"/>
    <cellStyle name="Normal 16 4 3 2 5" xfId="20413" xr:uid="{00000000-0005-0000-0000-0000FA4E0000}"/>
    <cellStyle name="Normal 16 4 3 2 5 2" xfId="20414" xr:uid="{00000000-0005-0000-0000-0000FB4E0000}"/>
    <cellStyle name="Normal 16 4 3 2 6" xfId="20415" xr:uid="{00000000-0005-0000-0000-0000FC4E0000}"/>
    <cellStyle name="Normal 16 4 3 3" xfId="20416" xr:uid="{00000000-0005-0000-0000-0000FD4E0000}"/>
    <cellStyle name="Normal 16 4 3 3 2" xfId="20417" xr:uid="{00000000-0005-0000-0000-0000FE4E0000}"/>
    <cellStyle name="Normal 16 4 3 3 2 2" xfId="20418" xr:uid="{00000000-0005-0000-0000-0000FF4E0000}"/>
    <cellStyle name="Normal 16 4 3 3 3" xfId="20419" xr:uid="{00000000-0005-0000-0000-0000004F0000}"/>
    <cellStyle name="Normal 16 4 3 4" xfId="20420" xr:uid="{00000000-0005-0000-0000-0000014F0000}"/>
    <cellStyle name="Normal 16 4 3 4 2" xfId="20421" xr:uid="{00000000-0005-0000-0000-0000024F0000}"/>
    <cellStyle name="Normal 16 4 3 4 2 2" xfId="20422" xr:uid="{00000000-0005-0000-0000-0000034F0000}"/>
    <cellStyle name="Normal 16 4 3 4 3" xfId="20423" xr:uid="{00000000-0005-0000-0000-0000044F0000}"/>
    <cellStyle name="Normal 16 4 3 5" xfId="20424" xr:uid="{00000000-0005-0000-0000-0000054F0000}"/>
    <cellStyle name="Normal 16 4 3 5 2" xfId="20425" xr:uid="{00000000-0005-0000-0000-0000064F0000}"/>
    <cellStyle name="Normal 16 4 3 6" xfId="20426" xr:uid="{00000000-0005-0000-0000-0000074F0000}"/>
    <cellStyle name="Normal 16 4 3 6 2" xfId="20427" xr:uid="{00000000-0005-0000-0000-0000084F0000}"/>
    <cellStyle name="Normal 16 4 3 7" xfId="20428" xr:uid="{00000000-0005-0000-0000-0000094F0000}"/>
    <cellStyle name="Normal 16 4 4" xfId="20429" xr:uid="{00000000-0005-0000-0000-00000A4F0000}"/>
    <cellStyle name="Normal 16 4 4 2" xfId="20430" xr:uid="{00000000-0005-0000-0000-00000B4F0000}"/>
    <cellStyle name="Normal 16 4 4 2 2" xfId="20431" xr:uid="{00000000-0005-0000-0000-00000C4F0000}"/>
    <cellStyle name="Normal 16 4 4 2 2 2" xfId="20432" xr:uid="{00000000-0005-0000-0000-00000D4F0000}"/>
    <cellStyle name="Normal 16 4 4 2 2 2 2" xfId="20433" xr:uid="{00000000-0005-0000-0000-00000E4F0000}"/>
    <cellStyle name="Normal 16 4 4 2 2 3" xfId="20434" xr:uid="{00000000-0005-0000-0000-00000F4F0000}"/>
    <cellStyle name="Normal 16 4 4 2 3" xfId="20435" xr:uid="{00000000-0005-0000-0000-0000104F0000}"/>
    <cellStyle name="Normal 16 4 4 2 3 2" xfId="20436" xr:uid="{00000000-0005-0000-0000-0000114F0000}"/>
    <cellStyle name="Normal 16 4 4 2 3 2 2" xfId="20437" xr:uid="{00000000-0005-0000-0000-0000124F0000}"/>
    <cellStyle name="Normal 16 4 4 2 3 3" xfId="20438" xr:uid="{00000000-0005-0000-0000-0000134F0000}"/>
    <cellStyle name="Normal 16 4 4 2 4" xfId="20439" xr:uid="{00000000-0005-0000-0000-0000144F0000}"/>
    <cellStyle name="Normal 16 4 4 2 4 2" xfId="20440" xr:uid="{00000000-0005-0000-0000-0000154F0000}"/>
    <cellStyle name="Normal 16 4 4 2 5" xfId="20441" xr:uid="{00000000-0005-0000-0000-0000164F0000}"/>
    <cellStyle name="Normal 16 4 4 2 5 2" xfId="20442" xr:uid="{00000000-0005-0000-0000-0000174F0000}"/>
    <cellStyle name="Normal 16 4 4 2 6" xfId="20443" xr:uid="{00000000-0005-0000-0000-0000184F0000}"/>
    <cellStyle name="Normal 16 4 4 3" xfId="20444" xr:uid="{00000000-0005-0000-0000-0000194F0000}"/>
    <cellStyle name="Normal 16 4 4 3 2" xfId="20445" xr:uid="{00000000-0005-0000-0000-00001A4F0000}"/>
    <cellStyle name="Normal 16 4 4 3 2 2" xfId="20446" xr:uid="{00000000-0005-0000-0000-00001B4F0000}"/>
    <cellStyle name="Normal 16 4 4 3 3" xfId="20447" xr:uid="{00000000-0005-0000-0000-00001C4F0000}"/>
    <cellStyle name="Normal 16 4 4 4" xfId="20448" xr:uid="{00000000-0005-0000-0000-00001D4F0000}"/>
    <cellStyle name="Normal 16 4 4 4 2" xfId="20449" xr:uid="{00000000-0005-0000-0000-00001E4F0000}"/>
    <cellStyle name="Normal 16 4 4 4 2 2" xfId="20450" xr:uid="{00000000-0005-0000-0000-00001F4F0000}"/>
    <cellStyle name="Normal 16 4 4 4 3" xfId="20451" xr:uid="{00000000-0005-0000-0000-0000204F0000}"/>
    <cellStyle name="Normal 16 4 4 5" xfId="20452" xr:uid="{00000000-0005-0000-0000-0000214F0000}"/>
    <cellStyle name="Normal 16 4 4 5 2" xfId="20453" xr:uid="{00000000-0005-0000-0000-0000224F0000}"/>
    <cellStyle name="Normal 16 4 4 6" xfId="20454" xr:uid="{00000000-0005-0000-0000-0000234F0000}"/>
    <cellStyle name="Normal 16 4 4 6 2" xfId="20455" xr:uid="{00000000-0005-0000-0000-0000244F0000}"/>
    <cellStyle name="Normal 16 4 4 7" xfId="20456" xr:uid="{00000000-0005-0000-0000-0000254F0000}"/>
    <cellStyle name="Normal 16 4 5" xfId="20457" xr:uid="{00000000-0005-0000-0000-0000264F0000}"/>
    <cellStyle name="Normal 16 4 5 2" xfId="20458" xr:uid="{00000000-0005-0000-0000-0000274F0000}"/>
    <cellStyle name="Normal 16 4 5 2 2" xfId="20459" xr:uid="{00000000-0005-0000-0000-0000284F0000}"/>
    <cellStyle name="Normal 16 4 5 2 2 2" xfId="20460" xr:uid="{00000000-0005-0000-0000-0000294F0000}"/>
    <cellStyle name="Normal 16 4 5 2 3" xfId="20461" xr:uid="{00000000-0005-0000-0000-00002A4F0000}"/>
    <cellStyle name="Normal 16 4 5 3" xfId="20462" xr:uid="{00000000-0005-0000-0000-00002B4F0000}"/>
    <cellStyle name="Normal 16 4 5 3 2" xfId="20463" xr:uid="{00000000-0005-0000-0000-00002C4F0000}"/>
    <cellStyle name="Normal 16 4 5 3 2 2" xfId="20464" xr:uid="{00000000-0005-0000-0000-00002D4F0000}"/>
    <cellStyle name="Normal 16 4 5 3 3" xfId="20465" xr:uid="{00000000-0005-0000-0000-00002E4F0000}"/>
    <cellStyle name="Normal 16 4 5 4" xfId="20466" xr:uid="{00000000-0005-0000-0000-00002F4F0000}"/>
    <cellStyle name="Normal 16 4 5 4 2" xfId="20467" xr:uid="{00000000-0005-0000-0000-0000304F0000}"/>
    <cellStyle name="Normal 16 4 5 5" xfId="20468" xr:uid="{00000000-0005-0000-0000-0000314F0000}"/>
    <cellStyle name="Normal 16 4 5 5 2" xfId="20469" xr:uid="{00000000-0005-0000-0000-0000324F0000}"/>
    <cellStyle name="Normal 16 4 5 6" xfId="20470" xr:uid="{00000000-0005-0000-0000-0000334F0000}"/>
    <cellStyle name="Normal 16 4 6" xfId="20471" xr:uid="{00000000-0005-0000-0000-0000344F0000}"/>
    <cellStyle name="Normal 16 4 6 2" xfId="20472" xr:uid="{00000000-0005-0000-0000-0000354F0000}"/>
    <cellStyle name="Normal 16 4 6 2 2" xfId="20473" xr:uid="{00000000-0005-0000-0000-0000364F0000}"/>
    <cellStyle name="Normal 16 4 6 3" xfId="20474" xr:uid="{00000000-0005-0000-0000-0000374F0000}"/>
    <cellStyle name="Normal 16 4 7" xfId="20475" xr:uid="{00000000-0005-0000-0000-0000384F0000}"/>
    <cellStyle name="Normal 16 4 7 2" xfId="20476" xr:uid="{00000000-0005-0000-0000-0000394F0000}"/>
    <cellStyle name="Normal 16 4 7 2 2" xfId="20477" xr:uid="{00000000-0005-0000-0000-00003A4F0000}"/>
    <cellStyle name="Normal 16 4 7 3" xfId="20478" xr:uid="{00000000-0005-0000-0000-00003B4F0000}"/>
    <cellStyle name="Normal 16 4 8" xfId="20479" xr:uid="{00000000-0005-0000-0000-00003C4F0000}"/>
    <cellStyle name="Normal 16 4 8 2" xfId="20480" xr:uid="{00000000-0005-0000-0000-00003D4F0000}"/>
    <cellStyle name="Normal 16 4 9" xfId="20481" xr:uid="{00000000-0005-0000-0000-00003E4F0000}"/>
    <cellStyle name="Normal 16 4 9 2" xfId="20482" xr:uid="{00000000-0005-0000-0000-00003F4F0000}"/>
    <cellStyle name="Normal 16 5" xfId="20483" xr:uid="{00000000-0005-0000-0000-0000404F0000}"/>
    <cellStyle name="Normal 16 5 2" xfId="20484" xr:uid="{00000000-0005-0000-0000-0000414F0000}"/>
    <cellStyle name="Normal 16 5 2 2" xfId="20485" xr:uid="{00000000-0005-0000-0000-0000424F0000}"/>
    <cellStyle name="Normal 16 5 2 2 2" xfId="20486" xr:uid="{00000000-0005-0000-0000-0000434F0000}"/>
    <cellStyle name="Normal 16 5 2 2 2 2" xfId="20487" xr:uid="{00000000-0005-0000-0000-0000444F0000}"/>
    <cellStyle name="Normal 16 5 2 2 2 2 2" xfId="20488" xr:uid="{00000000-0005-0000-0000-0000454F0000}"/>
    <cellStyle name="Normal 16 5 2 2 2 3" xfId="20489" xr:uid="{00000000-0005-0000-0000-0000464F0000}"/>
    <cellStyle name="Normal 16 5 2 2 3" xfId="20490" xr:uid="{00000000-0005-0000-0000-0000474F0000}"/>
    <cellStyle name="Normal 16 5 2 2 3 2" xfId="20491" xr:uid="{00000000-0005-0000-0000-0000484F0000}"/>
    <cellStyle name="Normal 16 5 2 2 3 2 2" xfId="20492" xr:uid="{00000000-0005-0000-0000-0000494F0000}"/>
    <cellStyle name="Normal 16 5 2 2 3 3" xfId="20493" xr:uid="{00000000-0005-0000-0000-00004A4F0000}"/>
    <cellStyle name="Normal 16 5 2 2 4" xfId="20494" xr:uid="{00000000-0005-0000-0000-00004B4F0000}"/>
    <cellStyle name="Normal 16 5 2 2 4 2" xfId="20495" xr:uid="{00000000-0005-0000-0000-00004C4F0000}"/>
    <cellStyle name="Normal 16 5 2 2 5" xfId="20496" xr:uid="{00000000-0005-0000-0000-00004D4F0000}"/>
    <cellStyle name="Normal 16 5 2 2 5 2" xfId="20497" xr:uid="{00000000-0005-0000-0000-00004E4F0000}"/>
    <cellStyle name="Normal 16 5 2 2 6" xfId="20498" xr:uid="{00000000-0005-0000-0000-00004F4F0000}"/>
    <cellStyle name="Normal 16 5 2 3" xfId="20499" xr:uid="{00000000-0005-0000-0000-0000504F0000}"/>
    <cellStyle name="Normal 16 5 2 3 2" xfId="20500" xr:uid="{00000000-0005-0000-0000-0000514F0000}"/>
    <cellStyle name="Normal 16 5 2 3 2 2" xfId="20501" xr:uid="{00000000-0005-0000-0000-0000524F0000}"/>
    <cellStyle name="Normal 16 5 2 3 3" xfId="20502" xr:uid="{00000000-0005-0000-0000-0000534F0000}"/>
    <cellStyle name="Normal 16 5 2 4" xfId="20503" xr:uid="{00000000-0005-0000-0000-0000544F0000}"/>
    <cellStyle name="Normal 16 5 2 4 2" xfId="20504" xr:uid="{00000000-0005-0000-0000-0000554F0000}"/>
    <cellStyle name="Normal 16 5 2 4 2 2" xfId="20505" xr:uid="{00000000-0005-0000-0000-0000564F0000}"/>
    <cellStyle name="Normal 16 5 2 4 3" xfId="20506" xr:uid="{00000000-0005-0000-0000-0000574F0000}"/>
    <cellStyle name="Normal 16 5 2 5" xfId="20507" xr:uid="{00000000-0005-0000-0000-0000584F0000}"/>
    <cellStyle name="Normal 16 5 2 5 2" xfId="20508" xr:uid="{00000000-0005-0000-0000-0000594F0000}"/>
    <cellStyle name="Normal 16 5 2 6" xfId="20509" xr:uid="{00000000-0005-0000-0000-00005A4F0000}"/>
    <cellStyle name="Normal 16 5 2 6 2" xfId="20510" xr:uid="{00000000-0005-0000-0000-00005B4F0000}"/>
    <cellStyle name="Normal 16 5 2 7" xfId="20511" xr:uid="{00000000-0005-0000-0000-00005C4F0000}"/>
    <cellStyle name="Normal 16 5 3" xfId="20512" xr:uid="{00000000-0005-0000-0000-00005D4F0000}"/>
    <cellStyle name="Normal 16 5 3 2" xfId="20513" xr:uid="{00000000-0005-0000-0000-00005E4F0000}"/>
    <cellStyle name="Normal 16 5 3 2 2" xfId="20514" xr:uid="{00000000-0005-0000-0000-00005F4F0000}"/>
    <cellStyle name="Normal 16 5 3 2 2 2" xfId="20515" xr:uid="{00000000-0005-0000-0000-0000604F0000}"/>
    <cellStyle name="Normal 16 5 3 2 3" xfId="20516" xr:uid="{00000000-0005-0000-0000-0000614F0000}"/>
    <cellStyle name="Normal 16 5 3 3" xfId="20517" xr:uid="{00000000-0005-0000-0000-0000624F0000}"/>
    <cellStyle name="Normal 16 5 3 3 2" xfId="20518" xr:uid="{00000000-0005-0000-0000-0000634F0000}"/>
    <cellStyle name="Normal 16 5 3 3 2 2" xfId="20519" xr:uid="{00000000-0005-0000-0000-0000644F0000}"/>
    <cellStyle name="Normal 16 5 3 3 3" xfId="20520" xr:uid="{00000000-0005-0000-0000-0000654F0000}"/>
    <cellStyle name="Normal 16 5 3 4" xfId="20521" xr:uid="{00000000-0005-0000-0000-0000664F0000}"/>
    <cellStyle name="Normal 16 5 3 4 2" xfId="20522" xr:uid="{00000000-0005-0000-0000-0000674F0000}"/>
    <cellStyle name="Normal 16 5 3 5" xfId="20523" xr:uid="{00000000-0005-0000-0000-0000684F0000}"/>
    <cellStyle name="Normal 16 5 3 5 2" xfId="20524" xr:uid="{00000000-0005-0000-0000-0000694F0000}"/>
    <cellStyle name="Normal 16 5 3 6" xfId="20525" xr:uid="{00000000-0005-0000-0000-00006A4F0000}"/>
    <cellStyle name="Normal 16 5 4" xfId="20526" xr:uid="{00000000-0005-0000-0000-00006B4F0000}"/>
    <cellStyle name="Normal 16 5 4 2" xfId="20527" xr:uid="{00000000-0005-0000-0000-00006C4F0000}"/>
    <cellStyle name="Normal 16 5 4 2 2" xfId="20528" xr:uid="{00000000-0005-0000-0000-00006D4F0000}"/>
    <cellStyle name="Normal 16 5 4 3" xfId="20529" xr:uid="{00000000-0005-0000-0000-00006E4F0000}"/>
    <cellStyle name="Normal 16 5 5" xfId="20530" xr:uid="{00000000-0005-0000-0000-00006F4F0000}"/>
    <cellStyle name="Normal 16 5 5 2" xfId="20531" xr:uid="{00000000-0005-0000-0000-0000704F0000}"/>
    <cellStyle name="Normal 16 5 5 2 2" xfId="20532" xr:uid="{00000000-0005-0000-0000-0000714F0000}"/>
    <cellStyle name="Normal 16 5 5 3" xfId="20533" xr:uid="{00000000-0005-0000-0000-0000724F0000}"/>
    <cellStyle name="Normal 16 5 6" xfId="20534" xr:uid="{00000000-0005-0000-0000-0000734F0000}"/>
    <cellStyle name="Normal 16 5 6 2" xfId="20535" xr:uid="{00000000-0005-0000-0000-0000744F0000}"/>
    <cellStyle name="Normal 16 5 7" xfId="20536" xr:uid="{00000000-0005-0000-0000-0000754F0000}"/>
    <cellStyle name="Normal 16 5 7 2" xfId="20537" xr:uid="{00000000-0005-0000-0000-0000764F0000}"/>
    <cellStyle name="Normal 16 5 8" xfId="20538" xr:uid="{00000000-0005-0000-0000-0000774F0000}"/>
    <cellStyle name="Normal 16 6" xfId="20539" xr:uid="{00000000-0005-0000-0000-0000784F0000}"/>
    <cellStyle name="Normal 16 6 2" xfId="20540" xr:uid="{00000000-0005-0000-0000-0000794F0000}"/>
    <cellStyle name="Normal 16 6 2 2" xfId="20541" xr:uid="{00000000-0005-0000-0000-00007A4F0000}"/>
    <cellStyle name="Normal 16 6 2 2 2" xfId="20542" xr:uid="{00000000-0005-0000-0000-00007B4F0000}"/>
    <cellStyle name="Normal 16 6 2 2 2 2" xfId="20543" xr:uid="{00000000-0005-0000-0000-00007C4F0000}"/>
    <cellStyle name="Normal 16 6 2 2 3" xfId="20544" xr:uid="{00000000-0005-0000-0000-00007D4F0000}"/>
    <cellStyle name="Normal 16 6 2 3" xfId="20545" xr:uid="{00000000-0005-0000-0000-00007E4F0000}"/>
    <cellStyle name="Normal 16 6 2 3 2" xfId="20546" xr:uid="{00000000-0005-0000-0000-00007F4F0000}"/>
    <cellStyle name="Normal 16 6 2 3 2 2" xfId="20547" xr:uid="{00000000-0005-0000-0000-0000804F0000}"/>
    <cellStyle name="Normal 16 6 2 3 3" xfId="20548" xr:uid="{00000000-0005-0000-0000-0000814F0000}"/>
    <cellStyle name="Normal 16 6 2 4" xfId="20549" xr:uid="{00000000-0005-0000-0000-0000824F0000}"/>
    <cellStyle name="Normal 16 6 2 4 2" xfId="20550" xr:uid="{00000000-0005-0000-0000-0000834F0000}"/>
    <cellStyle name="Normal 16 6 2 5" xfId="20551" xr:uid="{00000000-0005-0000-0000-0000844F0000}"/>
    <cellStyle name="Normal 16 6 2 5 2" xfId="20552" xr:uid="{00000000-0005-0000-0000-0000854F0000}"/>
    <cellStyle name="Normal 16 6 2 6" xfId="20553" xr:uid="{00000000-0005-0000-0000-0000864F0000}"/>
    <cellStyle name="Normal 16 6 3" xfId="20554" xr:uid="{00000000-0005-0000-0000-0000874F0000}"/>
    <cellStyle name="Normal 16 6 3 2" xfId="20555" xr:uid="{00000000-0005-0000-0000-0000884F0000}"/>
    <cellStyle name="Normal 16 6 3 2 2" xfId="20556" xr:uid="{00000000-0005-0000-0000-0000894F0000}"/>
    <cellStyle name="Normal 16 6 3 3" xfId="20557" xr:uid="{00000000-0005-0000-0000-00008A4F0000}"/>
    <cellStyle name="Normal 16 6 4" xfId="20558" xr:uid="{00000000-0005-0000-0000-00008B4F0000}"/>
    <cellStyle name="Normal 16 6 4 2" xfId="20559" xr:uid="{00000000-0005-0000-0000-00008C4F0000}"/>
    <cellStyle name="Normal 16 6 4 2 2" xfId="20560" xr:uid="{00000000-0005-0000-0000-00008D4F0000}"/>
    <cellStyle name="Normal 16 6 4 3" xfId="20561" xr:uid="{00000000-0005-0000-0000-00008E4F0000}"/>
    <cellStyle name="Normal 16 6 5" xfId="20562" xr:uid="{00000000-0005-0000-0000-00008F4F0000}"/>
    <cellStyle name="Normal 16 6 5 2" xfId="20563" xr:uid="{00000000-0005-0000-0000-0000904F0000}"/>
    <cellStyle name="Normal 16 6 6" xfId="20564" xr:uid="{00000000-0005-0000-0000-0000914F0000}"/>
    <cellStyle name="Normal 16 6 6 2" xfId="20565" xr:uid="{00000000-0005-0000-0000-0000924F0000}"/>
    <cellStyle name="Normal 16 6 7" xfId="20566" xr:uid="{00000000-0005-0000-0000-0000934F0000}"/>
    <cellStyle name="Normal 16 7" xfId="20567" xr:uid="{00000000-0005-0000-0000-0000944F0000}"/>
    <cellStyle name="Normal 16 7 2" xfId="20568" xr:uid="{00000000-0005-0000-0000-0000954F0000}"/>
    <cellStyle name="Normal 16 7 2 2" xfId="20569" xr:uid="{00000000-0005-0000-0000-0000964F0000}"/>
    <cellStyle name="Normal 16 7 2 2 2" xfId="20570" xr:uid="{00000000-0005-0000-0000-0000974F0000}"/>
    <cellStyle name="Normal 16 7 2 2 2 2" xfId="20571" xr:uid="{00000000-0005-0000-0000-0000984F0000}"/>
    <cellStyle name="Normal 16 7 2 2 3" xfId="20572" xr:uid="{00000000-0005-0000-0000-0000994F0000}"/>
    <cellStyle name="Normal 16 7 2 3" xfId="20573" xr:uid="{00000000-0005-0000-0000-00009A4F0000}"/>
    <cellStyle name="Normal 16 7 2 3 2" xfId="20574" xr:uid="{00000000-0005-0000-0000-00009B4F0000}"/>
    <cellStyle name="Normal 16 7 2 3 2 2" xfId="20575" xr:uid="{00000000-0005-0000-0000-00009C4F0000}"/>
    <cellStyle name="Normal 16 7 2 3 3" xfId="20576" xr:uid="{00000000-0005-0000-0000-00009D4F0000}"/>
    <cellStyle name="Normal 16 7 2 4" xfId="20577" xr:uid="{00000000-0005-0000-0000-00009E4F0000}"/>
    <cellStyle name="Normal 16 7 2 4 2" xfId="20578" xr:uid="{00000000-0005-0000-0000-00009F4F0000}"/>
    <cellStyle name="Normal 16 7 2 5" xfId="20579" xr:uid="{00000000-0005-0000-0000-0000A04F0000}"/>
    <cellStyle name="Normal 16 7 2 5 2" xfId="20580" xr:uid="{00000000-0005-0000-0000-0000A14F0000}"/>
    <cellStyle name="Normal 16 7 2 6" xfId="20581" xr:uid="{00000000-0005-0000-0000-0000A24F0000}"/>
    <cellStyle name="Normal 16 7 3" xfId="20582" xr:uid="{00000000-0005-0000-0000-0000A34F0000}"/>
    <cellStyle name="Normal 16 7 3 2" xfId="20583" xr:uid="{00000000-0005-0000-0000-0000A44F0000}"/>
    <cellStyle name="Normal 16 7 3 2 2" xfId="20584" xr:uid="{00000000-0005-0000-0000-0000A54F0000}"/>
    <cellStyle name="Normal 16 7 3 3" xfId="20585" xr:uid="{00000000-0005-0000-0000-0000A64F0000}"/>
    <cellStyle name="Normal 16 7 4" xfId="20586" xr:uid="{00000000-0005-0000-0000-0000A74F0000}"/>
    <cellStyle name="Normal 16 7 4 2" xfId="20587" xr:uid="{00000000-0005-0000-0000-0000A84F0000}"/>
    <cellStyle name="Normal 16 7 4 2 2" xfId="20588" xr:uid="{00000000-0005-0000-0000-0000A94F0000}"/>
    <cellStyle name="Normal 16 7 4 3" xfId="20589" xr:uid="{00000000-0005-0000-0000-0000AA4F0000}"/>
    <cellStyle name="Normal 16 7 5" xfId="20590" xr:uid="{00000000-0005-0000-0000-0000AB4F0000}"/>
    <cellStyle name="Normal 16 7 5 2" xfId="20591" xr:uid="{00000000-0005-0000-0000-0000AC4F0000}"/>
    <cellStyle name="Normal 16 7 6" xfId="20592" xr:uid="{00000000-0005-0000-0000-0000AD4F0000}"/>
    <cellStyle name="Normal 16 7 6 2" xfId="20593" xr:uid="{00000000-0005-0000-0000-0000AE4F0000}"/>
    <cellStyle name="Normal 16 7 7" xfId="20594" xr:uid="{00000000-0005-0000-0000-0000AF4F0000}"/>
    <cellStyle name="Normal 16 8" xfId="20595" xr:uid="{00000000-0005-0000-0000-0000B04F0000}"/>
    <cellStyle name="Normal 16 8 2" xfId="20596" xr:uid="{00000000-0005-0000-0000-0000B14F0000}"/>
    <cellStyle name="Normal 16 8 2 2" xfId="20597" xr:uid="{00000000-0005-0000-0000-0000B24F0000}"/>
    <cellStyle name="Normal 16 8 2 2 2" xfId="20598" xr:uid="{00000000-0005-0000-0000-0000B34F0000}"/>
    <cellStyle name="Normal 16 8 2 3" xfId="20599" xr:uid="{00000000-0005-0000-0000-0000B44F0000}"/>
    <cellStyle name="Normal 16 8 3" xfId="20600" xr:uid="{00000000-0005-0000-0000-0000B54F0000}"/>
    <cellStyle name="Normal 16 8 3 2" xfId="20601" xr:uid="{00000000-0005-0000-0000-0000B64F0000}"/>
    <cellStyle name="Normal 16 8 3 2 2" xfId="20602" xr:uid="{00000000-0005-0000-0000-0000B74F0000}"/>
    <cellStyle name="Normal 16 8 3 3" xfId="20603" xr:uid="{00000000-0005-0000-0000-0000B84F0000}"/>
    <cellStyle name="Normal 16 8 4" xfId="20604" xr:uid="{00000000-0005-0000-0000-0000B94F0000}"/>
    <cellStyle name="Normal 16 8 4 2" xfId="20605" xr:uid="{00000000-0005-0000-0000-0000BA4F0000}"/>
    <cellStyle name="Normal 16 8 5" xfId="20606" xr:uid="{00000000-0005-0000-0000-0000BB4F0000}"/>
    <cellStyle name="Normal 16 8 5 2" xfId="20607" xr:uid="{00000000-0005-0000-0000-0000BC4F0000}"/>
    <cellStyle name="Normal 16 8 6" xfId="20608" xr:uid="{00000000-0005-0000-0000-0000BD4F0000}"/>
    <cellStyle name="Normal 16 9" xfId="20609" xr:uid="{00000000-0005-0000-0000-0000BE4F0000}"/>
    <cellStyle name="Normal 16 9 2" xfId="20610" xr:uid="{00000000-0005-0000-0000-0000BF4F0000}"/>
    <cellStyle name="Normal 16 9 2 2" xfId="20611" xr:uid="{00000000-0005-0000-0000-0000C04F0000}"/>
    <cellStyle name="Normal 16 9 2 2 2" xfId="20612" xr:uid="{00000000-0005-0000-0000-0000C14F0000}"/>
    <cellStyle name="Normal 16 9 2 3" xfId="20613" xr:uid="{00000000-0005-0000-0000-0000C24F0000}"/>
    <cellStyle name="Normal 16 9 3" xfId="20614" xr:uid="{00000000-0005-0000-0000-0000C34F0000}"/>
    <cellStyle name="Normal 16 9 3 2" xfId="20615" xr:uid="{00000000-0005-0000-0000-0000C44F0000}"/>
    <cellStyle name="Normal 16 9 3 2 2" xfId="20616" xr:uid="{00000000-0005-0000-0000-0000C54F0000}"/>
    <cellStyle name="Normal 16 9 3 3" xfId="20617" xr:uid="{00000000-0005-0000-0000-0000C64F0000}"/>
    <cellStyle name="Normal 16 9 4" xfId="20618" xr:uid="{00000000-0005-0000-0000-0000C74F0000}"/>
    <cellStyle name="Normal 16 9 4 2" xfId="20619" xr:uid="{00000000-0005-0000-0000-0000C84F0000}"/>
    <cellStyle name="Normal 16 9 5" xfId="20620" xr:uid="{00000000-0005-0000-0000-0000C94F0000}"/>
    <cellStyle name="Normal 16 9 5 2" xfId="20621" xr:uid="{00000000-0005-0000-0000-0000CA4F0000}"/>
    <cellStyle name="Normal 16 9 6" xfId="20622" xr:uid="{00000000-0005-0000-0000-0000CB4F0000}"/>
    <cellStyle name="Normal 17" xfId="20623" xr:uid="{00000000-0005-0000-0000-0000CC4F0000}"/>
    <cellStyle name="Normal 17 10" xfId="20624" xr:uid="{00000000-0005-0000-0000-0000CD4F0000}"/>
    <cellStyle name="Normal 17 10 2" xfId="20625" xr:uid="{00000000-0005-0000-0000-0000CE4F0000}"/>
    <cellStyle name="Normal 17 11" xfId="20626" xr:uid="{00000000-0005-0000-0000-0000CF4F0000}"/>
    <cellStyle name="Normal 17 11 2" xfId="20627" xr:uid="{00000000-0005-0000-0000-0000D04F0000}"/>
    <cellStyle name="Normal 17 12" xfId="20628" xr:uid="{00000000-0005-0000-0000-0000D14F0000}"/>
    <cellStyle name="Normal 17 2" xfId="20629" xr:uid="{00000000-0005-0000-0000-0000D24F0000}"/>
    <cellStyle name="Normal 17 2 2" xfId="20630" xr:uid="{00000000-0005-0000-0000-0000D34F0000}"/>
    <cellStyle name="Normal 17 2 2 10" xfId="20631" xr:uid="{00000000-0005-0000-0000-0000D44F0000}"/>
    <cellStyle name="Normal 17 2 2 2" xfId="20632" xr:uid="{00000000-0005-0000-0000-0000D54F0000}"/>
    <cellStyle name="Normal 17 2 2 2 2" xfId="20633" xr:uid="{00000000-0005-0000-0000-0000D64F0000}"/>
    <cellStyle name="Normal 17 2 2 2 2 2" xfId="20634" xr:uid="{00000000-0005-0000-0000-0000D74F0000}"/>
    <cellStyle name="Normal 17 2 2 2 2 2 2" xfId="20635" xr:uid="{00000000-0005-0000-0000-0000D84F0000}"/>
    <cellStyle name="Normal 17 2 2 2 2 2 2 2" xfId="20636" xr:uid="{00000000-0005-0000-0000-0000D94F0000}"/>
    <cellStyle name="Normal 17 2 2 2 2 2 2 2 2" xfId="20637" xr:uid="{00000000-0005-0000-0000-0000DA4F0000}"/>
    <cellStyle name="Normal 17 2 2 2 2 2 2 3" xfId="20638" xr:uid="{00000000-0005-0000-0000-0000DB4F0000}"/>
    <cellStyle name="Normal 17 2 2 2 2 2 3" xfId="20639" xr:uid="{00000000-0005-0000-0000-0000DC4F0000}"/>
    <cellStyle name="Normal 17 2 2 2 2 2 3 2" xfId="20640" xr:uid="{00000000-0005-0000-0000-0000DD4F0000}"/>
    <cellStyle name="Normal 17 2 2 2 2 2 3 2 2" xfId="20641" xr:uid="{00000000-0005-0000-0000-0000DE4F0000}"/>
    <cellStyle name="Normal 17 2 2 2 2 2 3 3" xfId="20642" xr:uid="{00000000-0005-0000-0000-0000DF4F0000}"/>
    <cellStyle name="Normal 17 2 2 2 2 2 4" xfId="20643" xr:uid="{00000000-0005-0000-0000-0000E04F0000}"/>
    <cellStyle name="Normal 17 2 2 2 2 2 4 2" xfId="20644" xr:uid="{00000000-0005-0000-0000-0000E14F0000}"/>
    <cellStyle name="Normal 17 2 2 2 2 2 5" xfId="20645" xr:uid="{00000000-0005-0000-0000-0000E24F0000}"/>
    <cellStyle name="Normal 17 2 2 2 2 2 5 2" xfId="20646" xr:uid="{00000000-0005-0000-0000-0000E34F0000}"/>
    <cellStyle name="Normal 17 2 2 2 2 2 6" xfId="20647" xr:uid="{00000000-0005-0000-0000-0000E44F0000}"/>
    <cellStyle name="Normal 17 2 2 2 2 3" xfId="20648" xr:uid="{00000000-0005-0000-0000-0000E54F0000}"/>
    <cellStyle name="Normal 17 2 2 2 2 3 2" xfId="20649" xr:uid="{00000000-0005-0000-0000-0000E64F0000}"/>
    <cellStyle name="Normal 17 2 2 2 2 3 2 2" xfId="20650" xr:uid="{00000000-0005-0000-0000-0000E74F0000}"/>
    <cellStyle name="Normal 17 2 2 2 2 3 3" xfId="20651" xr:uid="{00000000-0005-0000-0000-0000E84F0000}"/>
    <cellStyle name="Normal 17 2 2 2 2 4" xfId="20652" xr:uid="{00000000-0005-0000-0000-0000E94F0000}"/>
    <cellStyle name="Normal 17 2 2 2 2 4 2" xfId="20653" xr:uid="{00000000-0005-0000-0000-0000EA4F0000}"/>
    <cellStyle name="Normal 17 2 2 2 2 4 2 2" xfId="20654" xr:uid="{00000000-0005-0000-0000-0000EB4F0000}"/>
    <cellStyle name="Normal 17 2 2 2 2 4 3" xfId="20655" xr:uid="{00000000-0005-0000-0000-0000EC4F0000}"/>
    <cellStyle name="Normal 17 2 2 2 2 5" xfId="20656" xr:uid="{00000000-0005-0000-0000-0000ED4F0000}"/>
    <cellStyle name="Normal 17 2 2 2 2 5 2" xfId="20657" xr:uid="{00000000-0005-0000-0000-0000EE4F0000}"/>
    <cellStyle name="Normal 17 2 2 2 2 6" xfId="20658" xr:uid="{00000000-0005-0000-0000-0000EF4F0000}"/>
    <cellStyle name="Normal 17 2 2 2 2 6 2" xfId="20659" xr:uid="{00000000-0005-0000-0000-0000F04F0000}"/>
    <cellStyle name="Normal 17 2 2 2 2 7" xfId="20660" xr:uid="{00000000-0005-0000-0000-0000F14F0000}"/>
    <cellStyle name="Normal 17 2 2 2 3" xfId="20661" xr:uid="{00000000-0005-0000-0000-0000F24F0000}"/>
    <cellStyle name="Normal 17 2 2 2 3 2" xfId="20662" xr:uid="{00000000-0005-0000-0000-0000F34F0000}"/>
    <cellStyle name="Normal 17 2 2 2 3 2 2" xfId="20663" xr:uid="{00000000-0005-0000-0000-0000F44F0000}"/>
    <cellStyle name="Normal 17 2 2 2 3 2 2 2" xfId="20664" xr:uid="{00000000-0005-0000-0000-0000F54F0000}"/>
    <cellStyle name="Normal 17 2 2 2 3 2 3" xfId="20665" xr:uid="{00000000-0005-0000-0000-0000F64F0000}"/>
    <cellStyle name="Normal 17 2 2 2 3 3" xfId="20666" xr:uid="{00000000-0005-0000-0000-0000F74F0000}"/>
    <cellStyle name="Normal 17 2 2 2 3 3 2" xfId="20667" xr:uid="{00000000-0005-0000-0000-0000F84F0000}"/>
    <cellStyle name="Normal 17 2 2 2 3 3 2 2" xfId="20668" xr:uid="{00000000-0005-0000-0000-0000F94F0000}"/>
    <cellStyle name="Normal 17 2 2 2 3 3 3" xfId="20669" xr:uid="{00000000-0005-0000-0000-0000FA4F0000}"/>
    <cellStyle name="Normal 17 2 2 2 3 4" xfId="20670" xr:uid="{00000000-0005-0000-0000-0000FB4F0000}"/>
    <cellStyle name="Normal 17 2 2 2 3 4 2" xfId="20671" xr:uid="{00000000-0005-0000-0000-0000FC4F0000}"/>
    <cellStyle name="Normal 17 2 2 2 3 5" xfId="20672" xr:uid="{00000000-0005-0000-0000-0000FD4F0000}"/>
    <cellStyle name="Normal 17 2 2 2 3 5 2" xfId="20673" xr:uid="{00000000-0005-0000-0000-0000FE4F0000}"/>
    <cellStyle name="Normal 17 2 2 2 3 6" xfId="20674" xr:uid="{00000000-0005-0000-0000-0000FF4F0000}"/>
    <cellStyle name="Normal 17 2 2 2 4" xfId="20675" xr:uid="{00000000-0005-0000-0000-000000500000}"/>
    <cellStyle name="Normal 17 2 2 2 4 2" xfId="20676" xr:uid="{00000000-0005-0000-0000-000001500000}"/>
    <cellStyle name="Normal 17 2 2 2 4 2 2" xfId="20677" xr:uid="{00000000-0005-0000-0000-000002500000}"/>
    <cellStyle name="Normal 17 2 2 2 4 3" xfId="20678" xr:uid="{00000000-0005-0000-0000-000003500000}"/>
    <cellStyle name="Normal 17 2 2 2 5" xfId="20679" xr:uid="{00000000-0005-0000-0000-000004500000}"/>
    <cellStyle name="Normal 17 2 2 2 5 2" xfId="20680" xr:uid="{00000000-0005-0000-0000-000005500000}"/>
    <cellStyle name="Normal 17 2 2 2 5 2 2" xfId="20681" xr:uid="{00000000-0005-0000-0000-000006500000}"/>
    <cellStyle name="Normal 17 2 2 2 5 3" xfId="20682" xr:uid="{00000000-0005-0000-0000-000007500000}"/>
    <cellStyle name="Normal 17 2 2 2 6" xfId="20683" xr:uid="{00000000-0005-0000-0000-000008500000}"/>
    <cellStyle name="Normal 17 2 2 2 6 2" xfId="20684" xr:uid="{00000000-0005-0000-0000-000009500000}"/>
    <cellStyle name="Normal 17 2 2 2 7" xfId="20685" xr:uid="{00000000-0005-0000-0000-00000A500000}"/>
    <cellStyle name="Normal 17 2 2 2 7 2" xfId="20686" xr:uid="{00000000-0005-0000-0000-00000B500000}"/>
    <cellStyle name="Normal 17 2 2 2 8" xfId="20687" xr:uid="{00000000-0005-0000-0000-00000C500000}"/>
    <cellStyle name="Normal 17 2 2 3" xfId="20688" xr:uid="{00000000-0005-0000-0000-00000D500000}"/>
    <cellStyle name="Normal 17 2 2 3 2" xfId="20689" xr:uid="{00000000-0005-0000-0000-00000E500000}"/>
    <cellStyle name="Normal 17 2 2 3 2 2" xfId="20690" xr:uid="{00000000-0005-0000-0000-00000F500000}"/>
    <cellStyle name="Normal 17 2 2 3 2 2 2" xfId="20691" xr:uid="{00000000-0005-0000-0000-000010500000}"/>
    <cellStyle name="Normal 17 2 2 3 2 2 2 2" xfId="20692" xr:uid="{00000000-0005-0000-0000-000011500000}"/>
    <cellStyle name="Normal 17 2 2 3 2 2 3" xfId="20693" xr:uid="{00000000-0005-0000-0000-000012500000}"/>
    <cellStyle name="Normal 17 2 2 3 2 3" xfId="20694" xr:uid="{00000000-0005-0000-0000-000013500000}"/>
    <cellStyle name="Normal 17 2 2 3 2 3 2" xfId="20695" xr:uid="{00000000-0005-0000-0000-000014500000}"/>
    <cellStyle name="Normal 17 2 2 3 2 3 2 2" xfId="20696" xr:uid="{00000000-0005-0000-0000-000015500000}"/>
    <cellStyle name="Normal 17 2 2 3 2 3 3" xfId="20697" xr:uid="{00000000-0005-0000-0000-000016500000}"/>
    <cellStyle name="Normal 17 2 2 3 2 4" xfId="20698" xr:uid="{00000000-0005-0000-0000-000017500000}"/>
    <cellStyle name="Normal 17 2 2 3 2 4 2" xfId="20699" xr:uid="{00000000-0005-0000-0000-000018500000}"/>
    <cellStyle name="Normal 17 2 2 3 2 5" xfId="20700" xr:uid="{00000000-0005-0000-0000-000019500000}"/>
    <cellStyle name="Normal 17 2 2 3 2 5 2" xfId="20701" xr:uid="{00000000-0005-0000-0000-00001A500000}"/>
    <cellStyle name="Normal 17 2 2 3 2 6" xfId="20702" xr:uid="{00000000-0005-0000-0000-00001B500000}"/>
    <cellStyle name="Normal 17 2 2 3 3" xfId="20703" xr:uid="{00000000-0005-0000-0000-00001C500000}"/>
    <cellStyle name="Normal 17 2 2 3 3 2" xfId="20704" xr:uid="{00000000-0005-0000-0000-00001D500000}"/>
    <cellStyle name="Normal 17 2 2 3 3 2 2" xfId="20705" xr:uid="{00000000-0005-0000-0000-00001E500000}"/>
    <cellStyle name="Normal 17 2 2 3 3 3" xfId="20706" xr:uid="{00000000-0005-0000-0000-00001F500000}"/>
    <cellStyle name="Normal 17 2 2 3 4" xfId="20707" xr:uid="{00000000-0005-0000-0000-000020500000}"/>
    <cellStyle name="Normal 17 2 2 3 4 2" xfId="20708" xr:uid="{00000000-0005-0000-0000-000021500000}"/>
    <cellStyle name="Normal 17 2 2 3 4 2 2" xfId="20709" xr:uid="{00000000-0005-0000-0000-000022500000}"/>
    <cellStyle name="Normal 17 2 2 3 4 3" xfId="20710" xr:uid="{00000000-0005-0000-0000-000023500000}"/>
    <cellStyle name="Normal 17 2 2 3 5" xfId="20711" xr:uid="{00000000-0005-0000-0000-000024500000}"/>
    <cellStyle name="Normal 17 2 2 3 5 2" xfId="20712" xr:uid="{00000000-0005-0000-0000-000025500000}"/>
    <cellStyle name="Normal 17 2 2 3 6" xfId="20713" xr:uid="{00000000-0005-0000-0000-000026500000}"/>
    <cellStyle name="Normal 17 2 2 3 6 2" xfId="20714" xr:uid="{00000000-0005-0000-0000-000027500000}"/>
    <cellStyle name="Normal 17 2 2 3 7" xfId="20715" xr:uid="{00000000-0005-0000-0000-000028500000}"/>
    <cellStyle name="Normal 17 2 2 4" xfId="20716" xr:uid="{00000000-0005-0000-0000-000029500000}"/>
    <cellStyle name="Normal 17 2 2 4 2" xfId="20717" xr:uid="{00000000-0005-0000-0000-00002A500000}"/>
    <cellStyle name="Normal 17 2 2 4 2 2" xfId="20718" xr:uid="{00000000-0005-0000-0000-00002B500000}"/>
    <cellStyle name="Normal 17 2 2 4 2 2 2" xfId="20719" xr:uid="{00000000-0005-0000-0000-00002C500000}"/>
    <cellStyle name="Normal 17 2 2 4 2 2 2 2" xfId="20720" xr:uid="{00000000-0005-0000-0000-00002D500000}"/>
    <cellStyle name="Normal 17 2 2 4 2 2 3" xfId="20721" xr:uid="{00000000-0005-0000-0000-00002E500000}"/>
    <cellStyle name="Normal 17 2 2 4 2 3" xfId="20722" xr:uid="{00000000-0005-0000-0000-00002F500000}"/>
    <cellStyle name="Normal 17 2 2 4 2 3 2" xfId="20723" xr:uid="{00000000-0005-0000-0000-000030500000}"/>
    <cellStyle name="Normal 17 2 2 4 2 3 2 2" xfId="20724" xr:uid="{00000000-0005-0000-0000-000031500000}"/>
    <cellStyle name="Normal 17 2 2 4 2 3 3" xfId="20725" xr:uid="{00000000-0005-0000-0000-000032500000}"/>
    <cellStyle name="Normal 17 2 2 4 2 4" xfId="20726" xr:uid="{00000000-0005-0000-0000-000033500000}"/>
    <cellStyle name="Normal 17 2 2 4 2 4 2" xfId="20727" xr:uid="{00000000-0005-0000-0000-000034500000}"/>
    <cellStyle name="Normal 17 2 2 4 2 5" xfId="20728" xr:uid="{00000000-0005-0000-0000-000035500000}"/>
    <cellStyle name="Normal 17 2 2 4 2 5 2" xfId="20729" xr:uid="{00000000-0005-0000-0000-000036500000}"/>
    <cellStyle name="Normal 17 2 2 4 2 6" xfId="20730" xr:uid="{00000000-0005-0000-0000-000037500000}"/>
    <cellStyle name="Normal 17 2 2 4 3" xfId="20731" xr:uid="{00000000-0005-0000-0000-000038500000}"/>
    <cellStyle name="Normal 17 2 2 4 3 2" xfId="20732" xr:uid="{00000000-0005-0000-0000-000039500000}"/>
    <cellStyle name="Normal 17 2 2 4 3 2 2" xfId="20733" xr:uid="{00000000-0005-0000-0000-00003A500000}"/>
    <cellStyle name="Normal 17 2 2 4 3 3" xfId="20734" xr:uid="{00000000-0005-0000-0000-00003B500000}"/>
    <cellStyle name="Normal 17 2 2 4 4" xfId="20735" xr:uid="{00000000-0005-0000-0000-00003C500000}"/>
    <cellStyle name="Normal 17 2 2 4 4 2" xfId="20736" xr:uid="{00000000-0005-0000-0000-00003D500000}"/>
    <cellStyle name="Normal 17 2 2 4 4 2 2" xfId="20737" xr:uid="{00000000-0005-0000-0000-00003E500000}"/>
    <cellStyle name="Normal 17 2 2 4 4 3" xfId="20738" xr:uid="{00000000-0005-0000-0000-00003F500000}"/>
    <cellStyle name="Normal 17 2 2 4 5" xfId="20739" xr:uid="{00000000-0005-0000-0000-000040500000}"/>
    <cellStyle name="Normal 17 2 2 4 5 2" xfId="20740" xr:uid="{00000000-0005-0000-0000-000041500000}"/>
    <cellStyle name="Normal 17 2 2 4 6" xfId="20741" xr:uid="{00000000-0005-0000-0000-000042500000}"/>
    <cellStyle name="Normal 17 2 2 4 6 2" xfId="20742" xr:uid="{00000000-0005-0000-0000-000043500000}"/>
    <cellStyle name="Normal 17 2 2 4 7" xfId="20743" xr:uid="{00000000-0005-0000-0000-000044500000}"/>
    <cellStyle name="Normal 17 2 2 5" xfId="20744" xr:uid="{00000000-0005-0000-0000-000045500000}"/>
    <cellStyle name="Normal 17 2 2 5 2" xfId="20745" xr:uid="{00000000-0005-0000-0000-000046500000}"/>
    <cellStyle name="Normal 17 2 2 5 2 2" xfId="20746" xr:uid="{00000000-0005-0000-0000-000047500000}"/>
    <cellStyle name="Normal 17 2 2 5 2 2 2" xfId="20747" xr:uid="{00000000-0005-0000-0000-000048500000}"/>
    <cellStyle name="Normal 17 2 2 5 2 3" xfId="20748" xr:uid="{00000000-0005-0000-0000-000049500000}"/>
    <cellStyle name="Normal 17 2 2 5 3" xfId="20749" xr:uid="{00000000-0005-0000-0000-00004A500000}"/>
    <cellStyle name="Normal 17 2 2 5 3 2" xfId="20750" xr:uid="{00000000-0005-0000-0000-00004B500000}"/>
    <cellStyle name="Normal 17 2 2 5 3 2 2" xfId="20751" xr:uid="{00000000-0005-0000-0000-00004C500000}"/>
    <cellStyle name="Normal 17 2 2 5 3 3" xfId="20752" xr:uid="{00000000-0005-0000-0000-00004D500000}"/>
    <cellStyle name="Normal 17 2 2 5 4" xfId="20753" xr:uid="{00000000-0005-0000-0000-00004E500000}"/>
    <cellStyle name="Normal 17 2 2 5 4 2" xfId="20754" xr:uid="{00000000-0005-0000-0000-00004F500000}"/>
    <cellStyle name="Normal 17 2 2 5 5" xfId="20755" xr:uid="{00000000-0005-0000-0000-000050500000}"/>
    <cellStyle name="Normal 17 2 2 5 5 2" xfId="20756" xr:uid="{00000000-0005-0000-0000-000051500000}"/>
    <cellStyle name="Normal 17 2 2 5 6" xfId="20757" xr:uid="{00000000-0005-0000-0000-000052500000}"/>
    <cellStyle name="Normal 17 2 2 6" xfId="20758" xr:uid="{00000000-0005-0000-0000-000053500000}"/>
    <cellStyle name="Normal 17 2 2 6 2" xfId="20759" xr:uid="{00000000-0005-0000-0000-000054500000}"/>
    <cellStyle name="Normal 17 2 2 6 2 2" xfId="20760" xr:uid="{00000000-0005-0000-0000-000055500000}"/>
    <cellStyle name="Normal 17 2 2 6 3" xfId="20761" xr:uid="{00000000-0005-0000-0000-000056500000}"/>
    <cellStyle name="Normal 17 2 2 7" xfId="20762" xr:uid="{00000000-0005-0000-0000-000057500000}"/>
    <cellStyle name="Normal 17 2 2 7 2" xfId="20763" xr:uid="{00000000-0005-0000-0000-000058500000}"/>
    <cellStyle name="Normal 17 2 2 7 2 2" xfId="20764" xr:uid="{00000000-0005-0000-0000-000059500000}"/>
    <cellStyle name="Normal 17 2 2 7 3" xfId="20765" xr:uid="{00000000-0005-0000-0000-00005A500000}"/>
    <cellStyle name="Normal 17 2 2 8" xfId="20766" xr:uid="{00000000-0005-0000-0000-00005B500000}"/>
    <cellStyle name="Normal 17 2 2 8 2" xfId="20767" xr:uid="{00000000-0005-0000-0000-00005C500000}"/>
    <cellStyle name="Normal 17 2 2 9" xfId="20768" xr:uid="{00000000-0005-0000-0000-00005D500000}"/>
    <cellStyle name="Normal 17 2 2 9 2" xfId="20769" xr:uid="{00000000-0005-0000-0000-00005E500000}"/>
    <cellStyle name="Normal 17 2 3" xfId="20770" xr:uid="{00000000-0005-0000-0000-00005F500000}"/>
    <cellStyle name="Normal 17 2 3 2" xfId="20771" xr:uid="{00000000-0005-0000-0000-000060500000}"/>
    <cellStyle name="Normal 17 2 3 2 2" xfId="20772" xr:uid="{00000000-0005-0000-0000-000061500000}"/>
    <cellStyle name="Normal 17 2 3 2 2 2" xfId="20773" xr:uid="{00000000-0005-0000-0000-000062500000}"/>
    <cellStyle name="Normal 17 2 3 2 2 2 2" xfId="20774" xr:uid="{00000000-0005-0000-0000-000063500000}"/>
    <cellStyle name="Normal 17 2 3 2 2 2 2 2" xfId="20775" xr:uid="{00000000-0005-0000-0000-000064500000}"/>
    <cellStyle name="Normal 17 2 3 2 2 2 3" xfId="20776" xr:uid="{00000000-0005-0000-0000-000065500000}"/>
    <cellStyle name="Normal 17 2 3 2 2 3" xfId="20777" xr:uid="{00000000-0005-0000-0000-000066500000}"/>
    <cellStyle name="Normal 17 2 3 2 2 3 2" xfId="20778" xr:uid="{00000000-0005-0000-0000-000067500000}"/>
    <cellStyle name="Normal 17 2 3 2 2 3 2 2" xfId="20779" xr:uid="{00000000-0005-0000-0000-000068500000}"/>
    <cellStyle name="Normal 17 2 3 2 2 3 3" xfId="20780" xr:uid="{00000000-0005-0000-0000-000069500000}"/>
    <cellStyle name="Normal 17 2 3 2 2 4" xfId="20781" xr:uid="{00000000-0005-0000-0000-00006A500000}"/>
    <cellStyle name="Normal 17 2 3 2 2 4 2" xfId="20782" xr:uid="{00000000-0005-0000-0000-00006B500000}"/>
    <cellStyle name="Normal 17 2 3 2 2 5" xfId="20783" xr:uid="{00000000-0005-0000-0000-00006C500000}"/>
    <cellStyle name="Normal 17 2 3 2 2 5 2" xfId="20784" xr:uid="{00000000-0005-0000-0000-00006D500000}"/>
    <cellStyle name="Normal 17 2 3 2 2 6" xfId="20785" xr:uid="{00000000-0005-0000-0000-00006E500000}"/>
    <cellStyle name="Normal 17 2 3 2 3" xfId="20786" xr:uid="{00000000-0005-0000-0000-00006F500000}"/>
    <cellStyle name="Normal 17 2 3 2 3 2" xfId="20787" xr:uid="{00000000-0005-0000-0000-000070500000}"/>
    <cellStyle name="Normal 17 2 3 2 3 2 2" xfId="20788" xr:uid="{00000000-0005-0000-0000-000071500000}"/>
    <cellStyle name="Normal 17 2 3 2 3 3" xfId="20789" xr:uid="{00000000-0005-0000-0000-000072500000}"/>
    <cellStyle name="Normal 17 2 3 2 4" xfId="20790" xr:uid="{00000000-0005-0000-0000-000073500000}"/>
    <cellStyle name="Normal 17 2 3 2 4 2" xfId="20791" xr:uid="{00000000-0005-0000-0000-000074500000}"/>
    <cellStyle name="Normal 17 2 3 2 4 2 2" xfId="20792" xr:uid="{00000000-0005-0000-0000-000075500000}"/>
    <cellStyle name="Normal 17 2 3 2 4 3" xfId="20793" xr:uid="{00000000-0005-0000-0000-000076500000}"/>
    <cellStyle name="Normal 17 2 3 2 5" xfId="20794" xr:uid="{00000000-0005-0000-0000-000077500000}"/>
    <cellStyle name="Normal 17 2 3 2 5 2" xfId="20795" xr:uid="{00000000-0005-0000-0000-000078500000}"/>
    <cellStyle name="Normal 17 2 3 2 6" xfId="20796" xr:uid="{00000000-0005-0000-0000-000079500000}"/>
    <cellStyle name="Normal 17 2 3 2 6 2" xfId="20797" xr:uid="{00000000-0005-0000-0000-00007A500000}"/>
    <cellStyle name="Normal 17 2 3 2 7" xfId="20798" xr:uid="{00000000-0005-0000-0000-00007B500000}"/>
    <cellStyle name="Normal 17 2 3 3" xfId="20799" xr:uid="{00000000-0005-0000-0000-00007C500000}"/>
    <cellStyle name="Normal 17 2 3 3 2" xfId="20800" xr:uid="{00000000-0005-0000-0000-00007D500000}"/>
    <cellStyle name="Normal 17 2 3 3 2 2" xfId="20801" xr:uid="{00000000-0005-0000-0000-00007E500000}"/>
    <cellStyle name="Normal 17 2 3 3 2 2 2" xfId="20802" xr:uid="{00000000-0005-0000-0000-00007F500000}"/>
    <cellStyle name="Normal 17 2 3 3 2 3" xfId="20803" xr:uid="{00000000-0005-0000-0000-000080500000}"/>
    <cellStyle name="Normal 17 2 3 3 3" xfId="20804" xr:uid="{00000000-0005-0000-0000-000081500000}"/>
    <cellStyle name="Normal 17 2 3 3 3 2" xfId="20805" xr:uid="{00000000-0005-0000-0000-000082500000}"/>
    <cellStyle name="Normal 17 2 3 3 3 2 2" xfId="20806" xr:uid="{00000000-0005-0000-0000-000083500000}"/>
    <cellStyle name="Normal 17 2 3 3 3 3" xfId="20807" xr:uid="{00000000-0005-0000-0000-000084500000}"/>
    <cellStyle name="Normal 17 2 3 3 4" xfId="20808" xr:uid="{00000000-0005-0000-0000-000085500000}"/>
    <cellStyle name="Normal 17 2 3 3 4 2" xfId="20809" xr:uid="{00000000-0005-0000-0000-000086500000}"/>
    <cellStyle name="Normal 17 2 3 3 5" xfId="20810" xr:uid="{00000000-0005-0000-0000-000087500000}"/>
    <cellStyle name="Normal 17 2 3 3 5 2" xfId="20811" xr:uid="{00000000-0005-0000-0000-000088500000}"/>
    <cellStyle name="Normal 17 2 3 3 6" xfId="20812" xr:uid="{00000000-0005-0000-0000-000089500000}"/>
    <cellStyle name="Normal 17 2 3 4" xfId="20813" xr:uid="{00000000-0005-0000-0000-00008A500000}"/>
    <cellStyle name="Normal 17 2 3 4 2" xfId="20814" xr:uid="{00000000-0005-0000-0000-00008B500000}"/>
    <cellStyle name="Normal 17 2 3 4 2 2" xfId="20815" xr:uid="{00000000-0005-0000-0000-00008C500000}"/>
    <cellStyle name="Normal 17 2 3 4 3" xfId="20816" xr:uid="{00000000-0005-0000-0000-00008D500000}"/>
    <cellStyle name="Normal 17 2 3 5" xfId="20817" xr:uid="{00000000-0005-0000-0000-00008E500000}"/>
    <cellStyle name="Normal 17 2 3 5 2" xfId="20818" xr:uid="{00000000-0005-0000-0000-00008F500000}"/>
    <cellStyle name="Normal 17 2 3 5 2 2" xfId="20819" xr:uid="{00000000-0005-0000-0000-000090500000}"/>
    <cellStyle name="Normal 17 2 3 5 3" xfId="20820" xr:uid="{00000000-0005-0000-0000-000091500000}"/>
    <cellStyle name="Normal 17 2 3 6" xfId="20821" xr:uid="{00000000-0005-0000-0000-000092500000}"/>
    <cellStyle name="Normal 17 2 3 6 2" xfId="20822" xr:uid="{00000000-0005-0000-0000-000093500000}"/>
    <cellStyle name="Normal 17 2 3 7" xfId="20823" xr:uid="{00000000-0005-0000-0000-000094500000}"/>
    <cellStyle name="Normal 17 2 3 7 2" xfId="20824" xr:uid="{00000000-0005-0000-0000-000095500000}"/>
    <cellStyle name="Normal 17 2 3 8" xfId="20825" xr:uid="{00000000-0005-0000-0000-000096500000}"/>
    <cellStyle name="Normal 17 2 4" xfId="20826" xr:uid="{00000000-0005-0000-0000-000097500000}"/>
    <cellStyle name="Normal 17 2 4 2" xfId="20827" xr:uid="{00000000-0005-0000-0000-000098500000}"/>
    <cellStyle name="Normal 17 2 4 2 2" xfId="20828" xr:uid="{00000000-0005-0000-0000-000099500000}"/>
    <cellStyle name="Normal 17 2 4 2 2 2" xfId="20829" xr:uid="{00000000-0005-0000-0000-00009A500000}"/>
    <cellStyle name="Normal 17 2 4 2 2 2 2" xfId="20830" xr:uid="{00000000-0005-0000-0000-00009B500000}"/>
    <cellStyle name="Normal 17 2 4 2 2 3" xfId="20831" xr:uid="{00000000-0005-0000-0000-00009C500000}"/>
    <cellStyle name="Normal 17 2 4 2 3" xfId="20832" xr:uid="{00000000-0005-0000-0000-00009D500000}"/>
    <cellStyle name="Normal 17 2 4 2 3 2" xfId="20833" xr:uid="{00000000-0005-0000-0000-00009E500000}"/>
    <cellStyle name="Normal 17 2 4 2 3 2 2" xfId="20834" xr:uid="{00000000-0005-0000-0000-00009F500000}"/>
    <cellStyle name="Normal 17 2 4 2 3 3" xfId="20835" xr:uid="{00000000-0005-0000-0000-0000A0500000}"/>
    <cellStyle name="Normal 17 2 4 2 4" xfId="20836" xr:uid="{00000000-0005-0000-0000-0000A1500000}"/>
    <cellStyle name="Normal 17 2 4 2 4 2" xfId="20837" xr:uid="{00000000-0005-0000-0000-0000A2500000}"/>
    <cellStyle name="Normal 17 2 4 2 5" xfId="20838" xr:uid="{00000000-0005-0000-0000-0000A3500000}"/>
    <cellStyle name="Normal 17 2 4 2 5 2" xfId="20839" xr:uid="{00000000-0005-0000-0000-0000A4500000}"/>
    <cellStyle name="Normal 17 2 4 2 6" xfId="20840" xr:uid="{00000000-0005-0000-0000-0000A5500000}"/>
    <cellStyle name="Normal 17 2 4 3" xfId="20841" xr:uid="{00000000-0005-0000-0000-0000A6500000}"/>
    <cellStyle name="Normal 17 2 4 3 2" xfId="20842" xr:uid="{00000000-0005-0000-0000-0000A7500000}"/>
    <cellStyle name="Normal 17 2 4 3 2 2" xfId="20843" xr:uid="{00000000-0005-0000-0000-0000A8500000}"/>
    <cellStyle name="Normal 17 2 4 3 3" xfId="20844" xr:uid="{00000000-0005-0000-0000-0000A9500000}"/>
    <cellStyle name="Normal 17 2 4 4" xfId="20845" xr:uid="{00000000-0005-0000-0000-0000AA500000}"/>
    <cellStyle name="Normal 17 2 4 4 2" xfId="20846" xr:uid="{00000000-0005-0000-0000-0000AB500000}"/>
    <cellStyle name="Normal 17 2 4 4 2 2" xfId="20847" xr:uid="{00000000-0005-0000-0000-0000AC500000}"/>
    <cellStyle name="Normal 17 2 4 4 3" xfId="20848" xr:uid="{00000000-0005-0000-0000-0000AD500000}"/>
    <cellStyle name="Normal 17 2 4 5" xfId="20849" xr:uid="{00000000-0005-0000-0000-0000AE500000}"/>
    <cellStyle name="Normal 17 2 4 5 2" xfId="20850" xr:uid="{00000000-0005-0000-0000-0000AF500000}"/>
    <cellStyle name="Normal 17 2 4 6" xfId="20851" xr:uid="{00000000-0005-0000-0000-0000B0500000}"/>
    <cellStyle name="Normal 17 2 4 6 2" xfId="20852" xr:uid="{00000000-0005-0000-0000-0000B1500000}"/>
    <cellStyle name="Normal 17 2 4 7" xfId="20853" xr:uid="{00000000-0005-0000-0000-0000B2500000}"/>
    <cellStyle name="Normal 17 2 5" xfId="20854" xr:uid="{00000000-0005-0000-0000-0000B3500000}"/>
    <cellStyle name="Normal 17 2 5 2" xfId="20855" xr:uid="{00000000-0005-0000-0000-0000B4500000}"/>
    <cellStyle name="Normal 17 2 5 2 2" xfId="20856" xr:uid="{00000000-0005-0000-0000-0000B5500000}"/>
    <cellStyle name="Normal 17 2 5 2 2 2" xfId="20857" xr:uid="{00000000-0005-0000-0000-0000B6500000}"/>
    <cellStyle name="Normal 17 2 5 2 2 2 2" xfId="20858" xr:uid="{00000000-0005-0000-0000-0000B7500000}"/>
    <cellStyle name="Normal 17 2 5 2 2 3" xfId="20859" xr:uid="{00000000-0005-0000-0000-0000B8500000}"/>
    <cellStyle name="Normal 17 2 5 2 3" xfId="20860" xr:uid="{00000000-0005-0000-0000-0000B9500000}"/>
    <cellStyle name="Normal 17 2 5 2 3 2" xfId="20861" xr:uid="{00000000-0005-0000-0000-0000BA500000}"/>
    <cellStyle name="Normal 17 2 5 2 3 2 2" xfId="20862" xr:uid="{00000000-0005-0000-0000-0000BB500000}"/>
    <cellStyle name="Normal 17 2 5 2 3 3" xfId="20863" xr:uid="{00000000-0005-0000-0000-0000BC500000}"/>
    <cellStyle name="Normal 17 2 5 2 4" xfId="20864" xr:uid="{00000000-0005-0000-0000-0000BD500000}"/>
    <cellStyle name="Normal 17 2 5 2 4 2" xfId="20865" xr:uid="{00000000-0005-0000-0000-0000BE500000}"/>
    <cellStyle name="Normal 17 2 5 2 5" xfId="20866" xr:uid="{00000000-0005-0000-0000-0000BF500000}"/>
    <cellStyle name="Normal 17 2 5 2 5 2" xfId="20867" xr:uid="{00000000-0005-0000-0000-0000C0500000}"/>
    <cellStyle name="Normal 17 2 5 2 6" xfId="20868" xr:uid="{00000000-0005-0000-0000-0000C1500000}"/>
    <cellStyle name="Normal 17 2 5 3" xfId="20869" xr:uid="{00000000-0005-0000-0000-0000C2500000}"/>
    <cellStyle name="Normal 17 2 5 3 2" xfId="20870" xr:uid="{00000000-0005-0000-0000-0000C3500000}"/>
    <cellStyle name="Normal 17 2 5 3 2 2" xfId="20871" xr:uid="{00000000-0005-0000-0000-0000C4500000}"/>
    <cellStyle name="Normal 17 2 5 3 3" xfId="20872" xr:uid="{00000000-0005-0000-0000-0000C5500000}"/>
    <cellStyle name="Normal 17 2 5 4" xfId="20873" xr:uid="{00000000-0005-0000-0000-0000C6500000}"/>
    <cellStyle name="Normal 17 2 5 4 2" xfId="20874" xr:uid="{00000000-0005-0000-0000-0000C7500000}"/>
    <cellStyle name="Normal 17 2 5 4 2 2" xfId="20875" xr:uid="{00000000-0005-0000-0000-0000C8500000}"/>
    <cellStyle name="Normal 17 2 5 4 3" xfId="20876" xr:uid="{00000000-0005-0000-0000-0000C9500000}"/>
    <cellStyle name="Normal 17 2 5 5" xfId="20877" xr:uid="{00000000-0005-0000-0000-0000CA500000}"/>
    <cellStyle name="Normal 17 2 5 5 2" xfId="20878" xr:uid="{00000000-0005-0000-0000-0000CB500000}"/>
    <cellStyle name="Normal 17 2 5 6" xfId="20879" xr:uid="{00000000-0005-0000-0000-0000CC500000}"/>
    <cellStyle name="Normal 17 2 5 6 2" xfId="20880" xr:uid="{00000000-0005-0000-0000-0000CD500000}"/>
    <cellStyle name="Normal 17 2 5 7" xfId="20881" xr:uid="{00000000-0005-0000-0000-0000CE500000}"/>
    <cellStyle name="Normal 17 2 6" xfId="20882" xr:uid="{00000000-0005-0000-0000-0000CF500000}"/>
    <cellStyle name="Normal 17 2 6 2" xfId="20883" xr:uid="{00000000-0005-0000-0000-0000D0500000}"/>
    <cellStyle name="Normal 17 2 6 2 2" xfId="20884" xr:uid="{00000000-0005-0000-0000-0000D1500000}"/>
    <cellStyle name="Normal 17 2 6 2 2 2" xfId="20885" xr:uid="{00000000-0005-0000-0000-0000D2500000}"/>
    <cellStyle name="Normal 17 2 6 2 3" xfId="20886" xr:uid="{00000000-0005-0000-0000-0000D3500000}"/>
    <cellStyle name="Normal 17 2 6 3" xfId="20887" xr:uid="{00000000-0005-0000-0000-0000D4500000}"/>
    <cellStyle name="Normal 17 2 6 3 2" xfId="20888" xr:uid="{00000000-0005-0000-0000-0000D5500000}"/>
    <cellStyle name="Normal 17 2 6 3 2 2" xfId="20889" xr:uid="{00000000-0005-0000-0000-0000D6500000}"/>
    <cellStyle name="Normal 17 2 6 3 3" xfId="20890" xr:uid="{00000000-0005-0000-0000-0000D7500000}"/>
    <cellStyle name="Normal 17 2 6 4" xfId="20891" xr:uid="{00000000-0005-0000-0000-0000D8500000}"/>
    <cellStyle name="Normal 17 2 6 4 2" xfId="20892" xr:uid="{00000000-0005-0000-0000-0000D9500000}"/>
    <cellStyle name="Normal 17 2 6 5" xfId="20893" xr:uid="{00000000-0005-0000-0000-0000DA500000}"/>
    <cellStyle name="Normal 17 2 6 5 2" xfId="20894" xr:uid="{00000000-0005-0000-0000-0000DB500000}"/>
    <cellStyle name="Normal 17 2 6 6" xfId="20895" xr:uid="{00000000-0005-0000-0000-0000DC500000}"/>
    <cellStyle name="Normal 17 3" xfId="20896" xr:uid="{00000000-0005-0000-0000-0000DD500000}"/>
    <cellStyle name="Normal 17 3 10" xfId="20897" xr:uid="{00000000-0005-0000-0000-0000DE500000}"/>
    <cellStyle name="Normal 17 3 2" xfId="20898" xr:uid="{00000000-0005-0000-0000-0000DF500000}"/>
    <cellStyle name="Normal 17 3 2 2" xfId="20899" xr:uid="{00000000-0005-0000-0000-0000E0500000}"/>
    <cellStyle name="Normal 17 3 2 2 2" xfId="20900" xr:uid="{00000000-0005-0000-0000-0000E1500000}"/>
    <cellStyle name="Normal 17 3 2 2 2 2" xfId="20901" xr:uid="{00000000-0005-0000-0000-0000E2500000}"/>
    <cellStyle name="Normal 17 3 2 2 2 2 2" xfId="20902" xr:uid="{00000000-0005-0000-0000-0000E3500000}"/>
    <cellStyle name="Normal 17 3 2 2 2 2 2 2" xfId="20903" xr:uid="{00000000-0005-0000-0000-0000E4500000}"/>
    <cellStyle name="Normal 17 3 2 2 2 2 3" xfId="20904" xr:uid="{00000000-0005-0000-0000-0000E5500000}"/>
    <cellStyle name="Normal 17 3 2 2 2 3" xfId="20905" xr:uid="{00000000-0005-0000-0000-0000E6500000}"/>
    <cellStyle name="Normal 17 3 2 2 2 3 2" xfId="20906" xr:uid="{00000000-0005-0000-0000-0000E7500000}"/>
    <cellStyle name="Normal 17 3 2 2 2 3 2 2" xfId="20907" xr:uid="{00000000-0005-0000-0000-0000E8500000}"/>
    <cellStyle name="Normal 17 3 2 2 2 3 3" xfId="20908" xr:uid="{00000000-0005-0000-0000-0000E9500000}"/>
    <cellStyle name="Normal 17 3 2 2 2 4" xfId="20909" xr:uid="{00000000-0005-0000-0000-0000EA500000}"/>
    <cellStyle name="Normal 17 3 2 2 2 4 2" xfId="20910" xr:uid="{00000000-0005-0000-0000-0000EB500000}"/>
    <cellStyle name="Normal 17 3 2 2 2 5" xfId="20911" xr:uid="{00000000-0005-0000-0000-0000EC500000}"/>
    <cellStyle name="Normal 17 3 2 2 2 5 2" xfId="20912" xr:uid="{00000000-0005-0000-0000-0000ED500000}"/>
    <cellStyle name="Normal 17 3 2 2 2 6" xfId="20913" xr:uid="{00000000-0005-0000-0000-0000EE500000}"/>
    <cellStyle name="Normal 17 3 2 2 3" xfId="20914" xr:uid="{00000000-0005-0000-0000-0000EF500000}"/>
    <cellStyle name="Normal 17 3 2 2 3 2" xfId="20915" xr:uid="{00000000-0005-0000-0000-0000F0500000}"/>
    <cellStyle name="Normal 17 3 2 2 3 2 2" xfId="20916" xr:uid="{00000000-0005-0000-0000-0000F1500000}"/>
    <cellStyle name="Normal 17 3 2 2 3 3" xfId="20917" xr:uid="{00000000-0005-0000-0000-0000F2500000}"/>
    <cellStyle name="Normal 17 3 2 2 4" xfId="20918" xr:uid="{00000000-0005-0000-0000-0000F3500000}"/>
    <cellStyle name="Normal 17 3 2 2 4 2" xfId="20919" xr:uid="{00000000-0005-0000-0000-0000F4500000}"/>
    <cellStyle name="Normal 17 3 2 2 4 2 2" xfId="20920" xr:uid="{00000000-0005-0000-0000-0000F5500000}"/>
    <cellStyle name="Normal 17 3 2 2 4 3" xfId="20921" xr:uid="{00000000-0005-0000-0000-0000F6500000}"/>
    <cellStyle name="Normal 17 3 2 2 5" xfId="20922" xr:uid="{00000000-0005-0000-0000-0000F7500000}"/>
    <cellStyle name="Normal 17 3 2 2 5 2" xfId="20923" xr:uid="{00000000-0005-0000-0000-0000F8500000}"/>
    <cellStyle name="Normal 17 3 2 2 6" xfId="20924" xr:uid="{00000000-0005-0000-0000-0000F9500000}"/>
    <cellStyle name="Normal 17 3 2 2 6 2" xfId="20925" xr:uid="{00000000-0005-0000-0000-0000FA500000}"/>
    <cellStyle name="Normal 17 3 2 2 7" xfId="20926" xr:uid="{00000000-0005-0000-0000-0000FB500000}"/>
    <cellStyle name="Normal 17 3 2 3" xfId="20927" xr:uid="{00000000-0005-0000-0000-0000FC500000}"/>
    <cellStyle name="Normal 17 3 2 3 2" xfId="20928" xr:uid="{00000000-0005-0000-0000-0000FD500000}"/>
    <cellStyle name="Normal 17 3 2 3 2 2" xfId="20929" xr:uid="{00000000-0005-0000-0000-0000FE500000}"/>
    <cellStyle name="Normal 17 3 2 3 2 2 2" xfId="20930" xr:uid="{00000000-0005-0000-0000-0000FF500000}"/>
    <cellStyle name="Normal 17 3 2 3 2 3" xfId="20931" xr:uid="{00000000-0005-0000-0000-000000510000}"/>
    <cellStyle name="Normal 17 3 2 3 3" xfId="20932" xr:uid="{00000000-0005-0000-0000-000001510000}"/>
    <cellStyle name="Normal 17 3 2 3 3 2" xfId="20933" xr:uid="{00000000-0005-0000-0000-000002510000}"/>
    <cellStyle name="Normal 17 3 2 3 3 2 2" xfId="20934" xr:uid="{00000000-0005-0000-0000-000003510000}"/>
    <cellStyle name="Normal 17 3 2 3 3 3" xfId="20935" xr:uid="{00000000-0005-0000-0000-000004510000}"/>
    <cellStyle name="Normal 17 3 2 3 4" xfId="20936" xr:uid="{00000000-0005-0000-0000-000005510000}"/>
    <cellStyle name="Normal 17 3 2 3 4 2" xfId="20937" xr:uid="{00000000-0005-0000-0000-000006510000}"/>
    <cellStyle name="Normal 17 3 2 3 5" xfId="20938" xr:uid="{00000000-0005-0000-0000-000007510000}"/>
    <cellStyle name="Normal 17 3 2 3 5 2" xfId="20939" xr:uid="{00000000-0005-0000-0000-000008510000}"/>
    <cellStyle name="Normal 17 3 2 3 6" xfId="20940" xr:uid="{00000000-0005-0000-0000-000009510000}"/>
    <cellStyle name="Normal 17 3 2 4" xfId="20941" xr:uid="{00000000-0005-0000-0000-00000A510000}"/>
    <cellStyle name="Normal 17 3 2 4 2" xfId="20942" xr:uid="{00000000-0005-0000-0000-00000B510000}"/>
    <cellStyle name="Normal 17 3 2 4 2 2" xfId="20943" xr:uid="{00000000-0005-0000-0000-00000C510000}"/>
    <cellStyle name="Normal 17 3 2 4 3" xfId="20944" xr:uid="{00000000-0005-0000-0000-00000D510000}"/>
    <cellStyle name="Normal 17 3 2 5" xfId="20945" xr:uid="{00000000-0005-0000-0000-00000E510000}"/>
    <cellStyle name="Normal 17 3 2 5 2" xfId="20946" xr:uid="{00000000-0005-0000-0000-00000F510000}"/>
    <cellStyle name="Normal 17 3 2 5 2 2" xfId="20947" xr:uid="{00000000-0005-0000-0000-000010510000}"/>
    <cellStyle name="Normal 17 3 2 5 3" xfId="20948" xr:uid="{00000000-0005-0000-0000-000011510000}"/>
    <cellStyle name="Normal 17 3 2 6" xfId="20949" xr:uid="{00000000-0005-0000-0000-000012510000}"/>
    <cellStyle name="Normal 17 3 2 6 2" xfId="20950" xr:uid="{00000000-0005-0000-0000-000013510000}"/>
    <cellStyle name="Normal 17 3 2 7" xfId="20951" xr:uid="{00000000-0005-0000-0000-000014510000}"/>
    <cellStyle name="Normal 17 3 2 7 2" xfId="20952" xr:uid="{00000000-0005-0000-0000-000015510000}"/>
    <cellStyle name="Normal 17 3 2 8" xfId="20953" xr:uid="{00000000-0005-0000-0000-000016510000}"/>
    <cellStyle name="Normal 17 3 3" xfId="20954" xr:uid="{00000000-0005-0000-0000-000017510000}"/>
    <cellStyle name="Normal 17 3 3 2" xfId="20955" xr:uid="{00000000-0005-0000-0000-000018510000}"/>
    <cellStyle name="Normal 17 3 3 2 2" xfId="20956" xr:uid="{00000000-0005-0000-0000-000019510000}"/>
    <cellStyle name="Normal 17 3 3 2 2 2" xfId="20957" xr:uid="{00000000-0005-0000-0000-00001A510000}"/>
    <cellStyle name="Normal 17 3 3 2 2 2 2" xfId="20958" xr:uid="{00000000-0005-0000-0000-00001B510000}"/>
    <cellStyle name="Normal 17 3 3 2 2 3" xfId="20959" xr:uid="{00000000-0005-0000-0000-00001C510000}"/>
    <cellStyle name="Normal 17 3 3 2 3" xfId="20960" xr:uid="{00000000-0005-0000-0000-00001D510000}"/>
    <cellStyle name="Normal 17 3 3 2 3 2" xfId="20961" xr:uid="{00000000-0005-0000-0000-00001E510000}"/>
    <cellStyle name="Normal 17 3 3 2 3 2 2" xfId="20962" xr:uid="{00000000-0005-0000-0000-00001F510000}"/>
    <cellStyle name="Normal 17 3 3 2 3 3" xfId="20963" xr:uid="{00000000-0005-0000-0000-000020510000}"/>
    <cellStyle name="Normal 17 3 3 2 4" xfId="20964" xr:uid="{00000000-0005-0000-0000-000021510000}"/>
    <cellStyle name="Normal 17 3 3 2 4 2" xfId="20965" xr:uid="{00000000-0005-0000-0000-000022510000}"/>
    <cellStyle name="Normal 17 3 3 2 5" xfId="20966" xr:uid="{00000000-0005-0000-0000-000023510000}"/>
    <cellStyle name="Normal 17 3 3 2 5 2" xfId="20967" xr:uid="{00000000-0005-0000-0000-000024510000}"/>
    <cellStyle name="Normal 17 3 3 2 6" xfId="20968" xr:uid="{00000000-0005-0000-0000-000025510000}"/>
    <cellStyle name="Normal 17 3 3 3" xfId="20969" xr:uid="{00000000-0005-0000-0000-000026510000}"/>
    <cellStyle name="Normal 17 3 3 3 2" xfId="20970" xr:uid="{00000000-0005-0000-0000-000027510000}"/>
    <cellStyle name="Normal 17 3 3 3 2 2" xfId="20971" xr:uid="{00000000-0005-0000-0000-000028510000}"/>
    <cellStyle name="Normal 17 3 3 3 3" xfId="20972" xr:uid="{00000000-0005-0000-0000-000029510000}"/>
    <cellStyle name="Normal 17 3 3 4" xfId="20973" xr:uid="{00000000-0005-0000-0000-00002A510000}"/>
    <cellStyle name="Normal 17 3 3 4 2" xfId="20974" xr:uid="{00000000-0005-0000-0000-00002B510000}"/>
    <cellStyle name="Normal 17 3 3 4 2 2" xfId="20975" xr:uid="{00000000-0005-0000-0000-00002C510000}"/>
    <cellStyle name="Normal 17 3 3 4 3" xfId="20976" xr:uid="{00000000-0005-0000-0000-00002D510000}"/>
    <cellStyle name="Normal 17 3 3 5" xfId="20977" xr:uid="{00000000-0005-0000-0000-00002E510000}"/>
    <cellStyle name="Normal 17 3 3 5 2" xfId="20978" xr:uid="{00000000-0005-0000-0000-00002F510000}"/>
    <cellStyle name="Normal 17 3 3 6" xfId="20979" xr:uid="{00000000-0005-0000-0000-000030510000}"/>
    <cellStyle name="Normal 17 3 3 6 2" xfId="20980" xr:uid="{00000000-0005-0000-0000-000031510000}"/>
    <cellStyle name="Normal 17 3 3 7" xfId="20981" xr:uid="{00000000-0005-0000-0000-000032510000}"/>
    <cellStyle name="Normal 17 3 4" xfId="20982" xr:uid="{00000000-0005-0000-0000-000033510000}"/>
    <cellStyle name="Normal 17 3 4 2" xfId="20983" xr:uid="{00000000-0005-0000-0000-000034510000}"/>
    <cellStyle name="Normal 17 3 4 2 2" xfId="20984" xr:uid="{00000000-0005-0000-0000-000035510000}"/>
    <cellStyle name="Normal 17 3 4 2 2 2" xfId="20985" xr:uid="{00000000-0005-0000-0000-000036510000}"/>
    <cellStyle name="Normal 17 3 4 2 2 2 2" xfId="20986" xr:uid="{00000000-0005-0000-0000-000037510000}"/>
    <cellStyle name="Normal 17 3 4 2 2 3" xfId="20987" xr:uid="{00000000-0005-0000-0000-000038510000}"/>
    <cellStyle name="Normal 17 3 4 2 3" xfId="20988" xr:uid="{00000000-0005-0000-0000-000039510000}"/>
    <cellStyle name="Normal 17 3 4 2 3 2" xfId="20989" xr:uid="{00000000-0005-0000-0000-00003A510000}"/>
    <cellStyle name="Normal 17 3 4 2 3 2 2" xfId="20990" xr:uid="{00000000-0005-0000-0000-00003B510000}"/>
    <cellStyle name="Normal 17 3 4 2 3 3" xfId="20991" xr:uid="{00000000-0005-0000-0000-00003C510000}"/>
    <cellStyle name="Normal 17 3 4 2 4" xfId="20992" xr:uid="{00000000-0005-0000-0000-00003D510000}"/>
    <cellStyle name="Normal 17 3 4 2 4 2" xfId="20993" xr:uid="{00000000-0005-0000-0000-00003E510000}"/>
    <cellStyle name="Normal 17 3 4 2 5" xfId="20994" xr:uid="{00000000-0005-0000-0000-00003F510000}"/>
    <cellStyle name="Normal 17 3 4 2 5 2" xfId="20995" xr:uid="{00000000-0005-0000-0000-000040510000}"/>
    <cellStyle name="Normal 17 3 4 2 6" xfId="20996" xr:uid="{00000000-0005-0000-0000-000041510000}"/>
    <cellStyle name="Normal 17 3 4 3" xfId="20997" xr:uid="{00000000-0005-0000-0000-000042510000}"/>
    <cellStyle name="Normal 17 3 4 3 2" xfId="20998" xr:uid="{00000000-0005-0000-0000-000043510000}"/>
    <cellStyle name="Normal 17 3 4 3 2 2" xfId="20999" xr:uid="{00000000-0005-0000-0000-000044510000}"/>
    <cellStyle name="Normal 17 3 4 3 3" xfId="21000" xr:uid="{00000000-0005-0000-0000-000045510000}"/>
    <cellStyle name="Normal 17 3 4 4" xfId="21001" xr:uid="{00000000-0005-0000-0000-000046510000}"/>
    <cellStyle name="Normal 17 3 4 4 2" xfId="21002" xr:uid="{00000000-0005-0000-0000-000047510000}"/>
    <cellStyle name="Normal 17 3 4 4 2 2" xfId="21003" xr:uid="{00000000-0005-0000-0000-000048510000}"/>
    <cellStyle name="Normal 17 3 4 4 3" xfId="21004" xr:uid="{00000000-0005-0000-0000-000049510000}"/>
    <cellStyle name="Normal 17 3 4 5" xfId="21005" xr:uid="{00000000-0005-0000-0000-00004A510000}"/>
    <cellStyle name="Normal 17 3 4 5 2" xfId="21006" xr:uid="{00000000-0005-0000-0000-00004B510000}"/>
    <cellStyle name="Normal 17 3 4 6" xfId="21007" xr:uid="{00000000-0005-0000-0000-00004C510000}"/>
    <cellStyle name="Normal 17 3 4 6 2" xfId="21008" xr:uid="{00000000-0005-0000-0000-00004D510000}"/>
    <cellStyle name="Normal 17 3 4 7" xfId="21009" xr:uid="{00000000-0005-0000-0000-00004E510000}"/>
    <cellStyle name="Normal 17 3 5" xfId="21010" xr:uid="{00000000-0005-0000-0000-00004F510000}"/>
    <cellStyle name="Normal 17 3 5 2" xfId="21011" xr:uid="{00000000-0005-0000-0000-000050510000}"/>
    <cellStyle name="Normal 17 3 5 2 2" xfId="21012" xr:uid="{00000000-0005-0000-0000-000051510000}"/>
    <cellStyle name="Normal 17 3 5 2 2 2" xfId="21013" xr:uid="{00000000-0005-0000-0000-000052510000}"/>
    <cellStyle name="Normal 17 3 5 2 3" xfId="21014" xr:uid="{00000000-0005-0000-0000-000053510000}"/>
    <cellStyle name="Normal 17 3 5 3" xfId="21015" xr:uid="{00000000-0005-0000-0000-000054510000}"/>
    <cellStyle name="Normal 17 3 5 3 2" xfId="21016" xr:uid="{00000000-0005-0000-0000-000055510000}"/>
    <cellStyle name="Normal 17 3 5 3 2 2" xfId="21017" xr:uid="{00000000-0005-0000-0000-000056510000}"/>
    <cellStyle name="Normal 17 3 5 3 3" xfId="21018" xr:uid="{00000000-0005-0000-0000-000057510000}"/>
    <cellStyle name="Normal 17 3 5 4" xfId="21019" xr:uid="{00000000-0005-0000-0000-000058510000}"/>
    <cellStyle name="Normal 17 3 5 4 2" xfId="21020" xr:uid="{00000000-0005-0000-0000-000059510000}"/>
    <cellStyle name="Normal 17 3 5 5" xfId="21021" xr:uid="{00000000-0005-0000-0000-00005A510000}"/>
    <cellStyle name="Normal 17 3 5 5 2" xfId="21022" xr:uid="{00000000-0005-0000-0000-00005B510000}"/>
    <cellStyle name="Normal 17 3 5 6" xfId="21023" xr:uid="{00000000-0005-0000-0000-00005C510000}"/>
    <cellStyle name="Normal 17 3 6" xfId="21024" xr:uid="{00000000-0005-0000-0000-00005D510000}"/>
    <cellStyle name="Normal 17 3 6 2" xfId="21025" xr:uid="{00000000-0005-0000-0000-00005E510000}"/>
    <cellStyle name="Normal 17 3 6 2 2" xfId="21026" xr:uid="{00000000-0005-0000-0000-00005F510000}"/>
    <cellStyle name="Normal 17 3 6 3" xfId="21027" xr:uid="{00000000-0005-0000-0000-000060510000}"/>
    <cellStyle name="Normal 17 3 7" xfId="21028" xr:uid="{00000000-0005-0000-0000-000061510000}"/>
    <cellStyle name="Normal 17 3 7 2" xfId="21029" xr:uid="{00000000-0005-0000-0000-000062510000}"/>
    <cellStyle name="Normal 17 3 7 2 2" xfId="21030" xr:uid="{00000000-0005-0000-0000-000063510000}"/>
    <cellStyle name="Normal 17 3 7 3" xfId="21031" xr:uid="{00000000-0005-0000-0000-000064510000}"/>
    <cellStyle name="Normal 17 3 8" xfId="21032" xr:uid="{00000000-0005-0000-0000-000065510000}"/>
    <cellStyle name="Normal 17 3 8 2" xfId="21033" xr:uid="{00000000-0005-0000-0000-000066510000}"/>
    <cellStyle name="Normal 17 3 9" xfId="21034" xr:uid="{00000000-0005-0000-0000-000067510000}"/>
    <cellStyle name="Normal 17 3 9 2" xfId="21035" xr:uid="{00000000-0005-0000-0000-000068510000}"/>
    <cellStyle name="Normal 17 4" xfId="21036" xr:uid="{00000000-0005-0000-0000-000069510000}"/>
    <cellStyle name="Normal 17 4 2" xfId="21037" xr:uid="{00000000-0005-0000-0000-00006A510000}"/>
    <cellStyle name="Normal 17 4 2 2" xfId="21038" xr:uid="{00000000-0005-0000-0000-00006B510000}"/>
    <cellStyle name="Normal 17 4 2 2 2" xfId="21039" xr:uid="{00000000-0005-0000-0000-00006C510000}"/>
    <cellStyle name="Normal 17 4 2 2 2 2" xfId="21040" xr:uid="{00000000-0005-0000-0000-00006D510000}"/>
    <cellStyle name="Normal 17 4 2 2 2 2 2" xfId="21041" xr:uid="{00000000-0005-0000-0000-00006E510000}"/>
    <cellStyle name="Normal 17 4 2 2 2 3" xfId="21042" xr:uid="{00000000-0005-0000-0000-00006F510000}"/>
    <cellStyle name="Normal 17 4 2 2 3" xfId="21043" xr:uid="{00000000-0005-0000-0000-000070510000}"/>
    <cellStyle name="Normal 17 4 2 2 3 2" xfId="21044" xr:uid="{00000000-0005-0000-0000-000071510000}"/>
    <cellStyle name="Normal 17 4 2 2 3 2 2" xfId="21045" xr:uid="{00000000-0005-0000-0000-000072510000}"/>
    <cellStyle name="Normal 17 4 2 2 3 3" xfId="21046" xr:uid="{00000000-0005-0000-0000-000073510000}"/>
    <cellStyle name="Normal 17 4 2 2 4" xfId="21047" xr:uid="{00000000-0005-0000-0000-000074510000}"/>
    <cellStyle name="Normal 17 4 2 2 4 2" xfId="21048" xr:uid="{00000000-0005-0000-0000-000075510000}"/>
    <cellStyle name="Normal 17 4 2 2 5" xfId="21049" xr:uid="{00000000-0005-0000-0000-000076510000}"/>
    <cellStyle name="Normal 17 4 2 2 5 2" xfId="21050" xr:uid="{00000000-0005-0000-0000-000077510000}"/>
    <cellStyle name="Normal 17 4 2 2 6" xfId="21051" xr:uid="{00000000-0005-0000-0000-000078510000}"/>
    <cellStyle name="Normal 17 4 2 3" xfId="21052" xr:uid="{00000000-0005-0000-0000-000079510000}"/>
    <cellStyle name="Normal 17 4 2 3 2" xfId="21053" xr:uid="{00000000-0005-0000-0000-00007A510000}"/>
    <cellStyle name="Normal 17 4 2 3 2 2" xfId="21054" xr:uid="{00000000-0005-0000-0000-00007B510000}"/>
    <cellStyle name="Normal 17 4 2 3 3" xfId="21055" xr:uid="{00000000-0005-0000-0000-00007C510000}"/>
    <cellStyle name="Normal 17 4 2 4" xfId="21056" xr:uid="{00000000-0005-0000-0000-00007D510000}"/>
    <cellStyle name="Normal 17 4 2 4 2" xfId="21057" xr:uid="{00000000-0005-0000-0000-00007E510000}"/>
    <cellStyle name="Normal 17 4 2 4 2 2" xfId="21058" xr:uid="{00000000-0005-0000-0000-00007F510000}"/>
    <cellStyle name="Normal 17 4 2 4 3" xfId="21059" xr:uid="{00000000-0005-0000-0000-000080510000}"/>
    <cellStyle name="Normal 17 4 2 5" xfId="21060" xr:uid="{00000000-0005-0000-0000-000081510000}"/>
    <cellStyle name="Normal 17 4 2 5 2" xfId="21061" xr:uid="{00000000-0005-0000-0000-000082510000}"/>
    <cellStyle name="Normal 17 4 2 6" xfId="21062" xr:uid="{00000000-0005-0000-0000-000083510000}"/>
    <cellStyle name="Normal 17 4 2 6 2" xfId="21063" xr:uid="{00000000-0005-0000-0000-000084510000}"/>
    <cellStyle name="Normal 17 4 2 7" xfId="21064" xr:uid="{00000000-0005-0000-0000-000085510000}"/>
    <cellStyle name="Normal 17 4 3" xfId="21065" xr:uid="{00000000-0005-0000-0000-000086510000}"/>
    <cellStyle name="Normal 17 4 3 2" xfId="21066" xr:uid="{00000000-0005-0000-0000-000087510000}"/>
    <cellStyle name="Normal 17 4 3 2 2" xfId="21067" xr:uid="{00000000-0005-0000-0000-000088510000}"/>
    <cellStyle name="Normal 17 4 3 2 2 2" xfId="21068" xr:uid="{00000000-0005-0000-0000-000089510000}"/>
    <cellStyle name="Normal 17 4 3 2 3" xfId="21069" xr:uid="{00000000-0005-0000-0000-00008A510000}"/>
    <cellStyle name="Normal 17 4 3 3" xfId="21070" xr:uid="{00000000-0005-0000-0000-00008B510000}"/>
    <cellStyle name="Normal 17 4 3 3 2" xfId="21071" xr:uid="{00000000-0005-0000-0000-00008C510000}"/>
    <cellStyle name="Normal 17 4 3 3 2 2" xfId="21072" xr:uid="{00000000-0005-0000-0000-00008D510000}"/>
    <cellStyle name="Normal 17 4 3 3 3" xfId="21073" xr:uid="{00000000-0005-0000-0000-00008E510000}"/>
    <cellStyle name="Normal 17 4 3 4" xfId="21074" xr:uid="{00000000-0005-0000-0000-00008F510000}"/>
    <cellStyle name="Normal 17 4 3 4 2" xfId="21075" xr:uid="{00000000-0005-0000-0000-000090510000}"/>
    <cellStyle name="Normal 17 4 3 5" xfId="21076" xr:uid="{00000000-0005-0000-0000-000091510000}"/>
    <cellStyle name="Normal 17 4 3 5 2" xfId="21077" xr:uid="{00000000-0005-0000-0000-000092510000}"/>
    <cellStyle name="Normal 17 4 3 6" xfId="21078" xr:uid="{00000000-0005-0000-0000-000093510000}"/>
    <cellStyle name="Normal 17 4 4" xfId="21079" xr:uid="{00000000-0005-0000-0000-000094510000}"/>
    <cellStyle name="Normal 17 4 4 2" xfId="21080" xr:uid="{00000000-0005-0000-0000-000095510000}"/>
    <cellStyle name="Normal 17 4 4 2 2" xfId="21081" xr:uid="{00000000-0005-0000-0000-000096510000}"/>
    <cellStyle name="Normal 17 4 4 3" xfId="21082" xr:uid="{00000000-0005-0000-0000-000097510000}"/>
    <cellStyle name="Normal 17 4 5" xfId="21083" xr:uid="{00000000-0005-0000-0000-000098510000}"/>
    <cellStyle name="Normal 17 4 5 2" xfId="21084" xr:uid="{00000000-0005-0000-0000-000099510000}"/>
    <cellStyle name="Normal 17 4 5 2 2" xfId="21085" xr:uid="{00000000-0005-0000-0000-00009A510000}"/>
    <cellStyle name="Normal 17 4 5 3" xfId="21086" xr:uid="{00000000-0005-0000-0000-00009B510000}"/>
    <cellStyle name="Normal 17 4 6" xfId="21087" xr:uid="{00000000-0005-0000-0000-00009C510000}"/>
    <cellStyle name="Normal 17 4 6 2" xfId="21088" xr:uid="{00000000-0005-0000-0000-00009D510000}"/>
    <cellStyle name="Normal 17 4 7" xfId="21089" xr:uid="{00000000-0005-0000-0000-00009E510000}"/>
    <cellStyle name="Normal 17 4 7 2" xfId="21090" xr:uid="{00000000-0005-0000-0000-00009F510000}"/>
    <cellStyle name="Normal 17 4 8" xfId="21091" xr:uid="{00000000-0005-0000-0000-0000A0510000}"/>
    <cellStyle name="Normal 17 5" xfId="21092" xr:uid="{00000000-0005-0000-0000-0000A1510000}"/>
    <cellStyle name="Normal 17 5 2" xfId="21093" xr:uid="{00000000-0005-0000-0000-0000A2510000}"/>
    <cellStyle name="Normal 17 5 2 2" xfId="21094" xr:uid="{00000000-0005-0000-0000-0000A3510000}"/>
    <cellStyle name="Normal 17 5 2 2 2" xfId="21095" xr:uid="{00000000-0005-0000-0000-0000A4510000}"/>
    <cellStyle name="Normal 17 5 2 2 2 2" xfId="21096" xr:uid="{00000000-0005-0000-0000-0000A5510000}"/>
    <cellStyle name="Normal 17 5 2 2 3" xfId="21097" xr:uid="{00000000-0005-0000-0000-0000A6510000}"/>
    <cellStyle name="Normal 17 5 2 3" xfId="21098" xr:uid="{00000000-0005-0000-0000-0000A7510000}"/>
    <cellStyle name="Normal 17 5 2 3 2" xfId="21099" xr:uid="{00000000-0005-0000-0000-0000A8510000}"/>
    <cellStyle name="Normal 17 5 2 3 2 2" xfId="21100" xr:uid="{00000000-0005-0000-0000-0000A9510000}"/>
    <cellStyle name="Normal 17 5 2 3 3" xfId="21101" xr:uid="{00000000-0005-0000-0000-0000AA510000}"/>
    <cellStyle name="Normal 17 5 2 4" xfId="21102" xr:uid="{00000000-0005-0000-0000-0000AB510000}"/>
    <cellStyle name="Normal 17 5 2 4 2" xfId="21103" xr:uid="{00000000-0005-0000-0000-0000AC510000}"/>
    <cellStyle name="Normal 17 5 2 5" xfId="21104" xr:uid="{00000000-0005-0000-0000-0000AD510000}"/>
    <cellStyle name="Normal 17 5 2 5 2" xfId="21105" xr:uid="{00000000-0005-0000-0000-0000AE510000}"/>
    <cellStyle name="Normal 17 5 2 6" xfId="21106" xr:uid="{00000000-0005-0000-0000-0000AF510000}"/>
    <cellStyle name="Normal 17 5 3" xfId="21107" xr:uid="{00000000-0005-0000-0000-0000B0510000}"/>
    <cellStyle name="Normal 17 5 3 2" xfId="21108" xr:uid="{00000000-0005-0000-0000-0000B1510000}"/>
    <cellStyle name="Normal 17 5 3 2 2" xfId="21109" xr:uid="{00000000-0005-0000-0000-0000B2510000}"/>
    <cellStyle name="Normal 17 5 3 3" xfId="21110" xr:uid="{00000000-0005-0000-0000-0000B3510000}"/>
    <cellStyle name="Normal 17 5 4" xfId="21111" xr:uid="{00000000-0005-0000-0000-0000B4510000}"/>
    <cellStyle name="Normal 17 5 4 2" xfId="21112" xr:uid="{00000000-0005-0000-0000-0000B5510000}"/>
    <cellStyle name="Normal 17 5 4 2 2" xfId="21113" xr:uid="{00000000-0005-0000-0000-0000B6510000}"/>
    <cellStyle name="Normal 17 5 4 3" xfId="21114" xr:uid="{00000000-0005-0000-0000-0000B7510000}"/>
    <cellStyle name="Normal 17 5 5" xfId="21115" xr:uid="{00000000-0005-0000-0000-0000B8510000}"/>
    <cellStyle name="Normal 17 5 5 2" xfId="21116" xr:uid="{00000000-0005-0000-0000-0000B9510000}"/>
    <cellStyle name="Normal 17 5 6" xfId="21117" xr:uid="{00000000-0005-0000-0000-0000BA510000}"/>
    <cellStyle name="Normal 17 5 6 2" xfId="21118" xr:uid="{00000000-0005-0000-0000-0000BB510000}"/>
    <cellStyle name="Normal 17 5 7" xfId="21119" xr:uid="{00000000-0005-0000-0000-0000BC510000}"/>
    <cellStyle name="Normal 17 6" xfId="21120" xr:uid="{00000000-0005-0000-0000-0000BD510000}"/>
    <cellStyle name="Normal 17 6 2" xfId="21121" xr:uid="{00000000-0005-0000-0000-0000BE510000}"/>
    <cellStyle name="Normal 17 6 2 2" xfId="21122" xr:uid="{00000000-0005-0000-0000-0000BF510000}"/>
    <cellStyle name="Normal 17 6 2 2 2" xfId="21123" xr:uid="{00000000-0005-0000-0000-0000C0510000}"/>
    <cellStyle name="Normal 17 6 2 2 2 2" xfId="21124" xr:uid="{00000000-0005-0000-0000-0000C1510000}"/>
    <cellStyle name="Normal 17 6 2 2 3" xfId="21125" xr:uid="{00000000-0005-0000-0000-0000C2510000}"/>
    <cellStyle name="Normal 17 6 2 3" xfId="21126" xr:uid="{00000000-0005-0000-0000-0000C3510000}"/>
    <cellStyle name="Normal 17 6 2 3 2" xfId="21127" xr:uid="{00000000-0005-0000-0000-0000C4510000}"/>
    <cellStyle name="Normal 17 6 2 3 2 2" xfId="21128" xr:uid="{00000000-0005-0000-0000-0000C5510000}"/>
    <cellStyle name="Normal 17 6 2 3 3" xfId="21129" xr:uid="{00000000-0005-0000-0000-0000C6510000}"/>
    <cellStyle name="Normal 17 6 2 4" xfId="21130" xr:uid="{00000000-0005-0000-0000-0000C7510000}"/>
    <cellStyle name="Normal 17 6 2 4 2" xfId="21131" xr:uid="{00000000-0005-0000-0000-0000C8510000}"/>
    <cellStyle name="Normal 17 6 2 5" xfId="21132" xr:uid="{00000000-0005-0000-0000-0000C9510000}"/>
    <cellStyle name="Normal 17 6 2 5 2" xfId="21133" xr:uid="{00000000-0005-0000-0000-0000CA510000}"/>
    <cellStyle name="Normal 17 6 2 6" xfId="21134" xr:uid="{00000000-0005-0000-0000-0000CB510000}"/>
    <cellStyle name="Normal 17 6 3" xfId="21135" xr:uid="{00000000-0005-0000-0000-0000CC510000}"/>
    <cellStyle name="Normal 17 6 3 2" xfId="21136" xr:uid="{00000000-0005-0000-0000-0000CD510000}"/>
    <cellStyle name="Normal 17 6 3 2 2" xfId="21137" xr:uid="{00000000-0005-0000-0000-0000CE510000}"/>
    <cellStyle name="Normal 17 6 3 3" xfId="21138" xr:uid="{00000000-0005-0000-0000-0000CF510000}"/>
    <cellStyle name="Normal 17 6 4" xfId="21139" xr:uid="{00000000-0005-0000-0000-0000D0510000}"/>
    <cellStyle name="Normal 17 6 4 2" xfId="21140" xr:uid="{00000000-0005-0000-0000-0000D1510000}"/>
    <cellStyle name="Normal 17 6 4 2 2" xfId="21141" xr:uid="{00000000-0005-0000-0000-0000D2510000}"/>
    <cellStyle name="Normal 17 6 4 3" xfId="21142" xr:uid="{00000000-0005-0000-0000-0000D3510000}"/>
    <cellStyle name="Normal 17 6 5" xfId="21143" xr:uid="{00000000-0005-0000-0000-0000D4510000}"/>
    <cellStyle name="Normal 17 6 5 2" xfId="21144" xr:uid="{00000000-0005-0000-0000-0000D5510000}"/>
    <cellStyle name="Normal 17 6 6" xfId="21145" xr:uid="{00000000-0005-0000-0000-0000D6510000}"/>
    <cellStyle name="Normal 17 6 6 2" xfId="21146" xr:uid="{00000000-0005-0000-0000-0000D7510000}"/>
    <cellStyle name="Normal 17 6 7" xfId="21147" xr:uid="{00000000-0005-0000-0000-0000D8510000}"/>
    <cellStyle name="Normal 17 7" xfId="21148" xr:uid="{00000000-0005-0000-0000-0000D9510000}"/>
    <cellStyle name="Normal 17 7 2" xfId="21149" xr:uid="{00000000-0005-0000-0000-0000DA510000}"/>
    <cellStyle name="Normal 17 7 2 2" xfId="21150" xr:uid="{00000000-0005-0000-0000-0000DB510000}"/>
    <cellStyle name="Normal 17 7 2 2 2" xfId="21151" xr:uid="{00000000-0005-0000-0000-0000DC510000}"/>
    <cellStyle name="Normal 17 7 2 3" xfId="21152" xr:uid="{00000000-0005-0000-0000-0000DD510000}"/>
    <cellStyle name="Normal 17 7 3" xfId="21153" xr:uid="{00000000-0005-0000-0000-0000DE510000}"/>
    <cellStyle name="Normal 17 7 3 2" xfId="21154" xr:uid="{00000000-0005-0000-0000-0000DF510000}"/>
    <cellStyle name="Normal 17 7 3 2 2" xfId="21155" xr:uid="{00000000-0005-0000-0000-0000E0510000}"/>
    <cellStyle name="Normal 17 7 3 3" xfId="21156" xr:uid="{00000000-0005-0000-0000-0000E1510000}"/>
    <cellStyle name="Normal 17 7 4" xfId="21157" xr:uid="{00000000-0005-0000-0000-0000E2510000}"/>
    <cellStyle name="Normal 17 7 4 2" xfId="21158" xr:uid="{00000000-0005-0000-0000-0000E3510000}"/>
    <cellStyle name="Normal 17 7 5" xfId="21159" xr:uid="{00000000-0005-0000-0000-0000E4510000}"/>
    <cellStyle name="Normal 17 7 5 2" xfId="21160" xr:uid="{00000000-0005-0000-0000-0000E5510000}"/>
    <cellStyle name="Normal 17 7 6" xfId="21161" xr:uid="{00000000-0005-0000-0000-0000E6510000}"/>
    <cellStyle name="Normal 17 8" xfId="21162" xr:uid="{00000000-0005-0000-0000-0000E7510000}"/>
    <cellStyle name="Normal 17 8 2" xfId="21163" xr:uid="{00000000-0005-0000-0000-0000E8510000}"/>
    <cellStyle name="Normal 17 8 2 2" xfId="21164" xr:uid="{00000000-0005-0000-0000-0000E9510000}"/>
    <cellStyle name="Normal 17 8 3" xfId="21165" xr:uid="{00000000-0005-0000-0000-0000EA510000}"/>
    <cellStyle name="Normal 17 9" xfId="21166" xr:uid="{00000000-0005-0000-0000-0000EB510000}"/>
    <cellStyle name="Normal 17 9 2" xfId="21167" xr:uid="{00000000-0005-0000-0000-0000EC510000}"/>
    <cellStyle name="Normal 17 9 2 2" xfId="21168" xr:uid="{00000000-0005-0000-0000-0000ED510000}"/>
    <cellStyle name="Normal 17 9 3" xfId="21169" xr:uid="{00000000-0005-0000-0000-0000EE510000}"/>
    <cellStyle name="Normal 17_EAI Workpapers" xfId="21170" xr:uid="{00000000-0005-0000-0000-0000EF510000}"/>
    <cellStyle name="Normal 18" xfId="21171" xr:uid="{00000000-0005-0000-0000-0000F0510000}"/>
    <cellStyle name="Normal 18 10" xfId="21172" xr:uid="{00000000-0005-0000-0000-0000F1510000}"/>
    <cellStyle name="Normal 18 10 2" xfId="21173" xr:uid="{00000000-0005-0000-0000-0000F2510000}"/>
    <cellStyle name="Normal 18 11" xfId="21174" xr:uid="{00000000-0005-0000-0000-0000F3510000}"/>
    <cellStyle name="Normal 18 11 2" xfId="21175" xr:uid="{00000000-0005-0000-0000-0000F4510000}"/>
    <cellStyle name="Normal 18 12" xfId="21176" xr:uid="{00000000-0005-0000-0000-0000F5510000}"/>
    <cellStyle name="Normal 18 2" xfId="21177" xr:uid="{00000000-0005-0000-0000-0000F6510000}"/>
    <cellStyle name="Normal 18 2 10" xfId="21178" xr:uid="{00000000-0005-0000-0000-0000F7510000}"/>
    <cellStyle name="Normal 18 2 10 2" xfId="21179" xr:uid="{00000000-0005-0000-0000-0000F8510000}"/>
    <cellStyle name="Normal 18 2 11" xfId="21180" xr:uid="{00000000-0005-0000-0000-0000F9510000}"/>
    <cellStyle name="Normal 18 2 2" xfId="21181" xr:uid="{00000000-0005-0000-0000-0000FA510000}"/>
    <cellStyle name="Normal 18 2 2 10" xfId="21182" xr:uid="{00000000-0005-0000-0000-0000FB510000}"/>
    <cellStyle name="Normal 18 2 2 2" xfId="21183" xr:uid="{00000000-0005-0000-0000-0000FC510000}"/>
    <cellStyle name="Normal 18 2 2 2 2" xfId="21184" xr:uid="{00000000-0005-0000-0000-0000FD510000}"/>
    <cellStyle name="Normal 18 2 2 2 2 2" xfId="21185" xr:uid="{00000000-0005-0000-0000-0000FE510000}"/>
    <cellStyle name="Normal 18 2 2 2 2 2 2" xfId="21186" xr:uid="{00000000-0005-0000-0000-0000FF510000}"/>
    <cellStyle name="Normal 18 2 2 2 2 2 2 2" xfId="21187" xr:uid="{00000000-0005-0000-0000-000000520000}"/>
    <cellStyle name="Normal 18 2 2 2 2 2 2 2 2" xfId="21188" xr:uid="{00000000-0005-0000-0000-000001520000}"/>
    <cellStyle name="Normal 18 2 2 2 2 2 2 3" xfId="21189" xr:uid="{00000000-0005-0000-0000-000002520000}"/>
    <cellStyle name="Normal 18 2 2 2 2 2 3" xfId="21190" xr:uid="{00000000-0005-0000-0000-000003520000}"/>
    <cellStyle name="Normal 18 2 2 2 2 2 3 2" xfId="21191" xr:uid="{00000000-0005-0000-0000-000004520000}"/>
    <cellStyle name="Normal 18 2 2 2 2 2 3 2 2" xfId="21192" xr:uid="{00000000-0005-0000-0000-000005520000}"/>
    <cellStyle name="Normal 18 2 2 2 2 2 3 3" xfId="21193" xr:uid="{00000000-0005-0000-0000-000006520000}"/>
    <cellStyle name="Normal 18 2 2 2 2 2 4" xfId="21194" xr:uid="{00000000-0005-0000-0000-000007520000}"/>
    <cellStyle name="Normal 18 2 2 2 2 2 4 2" xfId="21195" xr:uid="{00000000-0005-0000-0000-000008520000}"/>
    <cellStyle name="Normal 18 2 2 2 2 2 5" xfId="21196" xr:uid="{00000000-0005-0000-0000-000009520000}"/>
    <cellStyle name="Normal 18 2 2 2 2 2 5 2" xfId="21197" xr:uid="{00000000-0005-0000-0000-00000A520000}"/>
    <cellStyle name="Normal 18 2 2 2 2 2 6" xfId="21198" xr:uid="{00000000-0005-0000-0000-00000B520000}"/>
    <cellStyle name="Normal 18 2 2 2 2 3" xfId="21199" xr:uid="{00000000-0005-0000-0000-00000C520000}"/>
    <cellStyle name="Normal 18 2 2 2 2 3 2" xfId="21200" xr:uid="{00000000-0005-0000-0000-00000D520000}"/>
    <cellStyle name="Normal 18 2 2 2 2 3 2 2" xfId="21201" xr:uid="{00000000-0005-0000-0000-00000E520000}"/>
    <cellStyle name="Normal 18 2 2 2 2 3 3" xfId="21202" xr:uid="{00000000-0005-0000-0000-00000F520000}"/>
    <cellStyle name="Normal 18 2 2 2 2 4" xfId="21203" xr:uid="{00000000-0005-0000-0000-000010520000}"/>
    <cellStyle name="Normal 18 2 2 2 2 4 2" xfId="21204" xr:uid="{00000000-0005-0000-0000-000011520000}"/>
    <cellStyle name="Normal 18 2 2 2 2 4 2 2" xfId="21205" xr:uid="{00000000-0005-0000-0000-000012520000}"/>
    <cellStyle name="Normal 18 2 2 2 2 4 3" xfId="21206" xr:uid="{00000000-0005-0000-0000-000013520000}"/>
    <cellStyle name="Normal 18 2 2 2 2 5" xfId="21207" xr:uid="{00000000-0005-0000-0000-000014520000}"/>
    <cellStyle name="Normal 18 2 2 2 2 5 2" xfId="21208" xr:uid="{00000000-0005-0000-0000-000015520000}"/>
    <cellStyle name="Normal 18 2 2 2 2 6" xfId="21209" xr:uid="{00000000-0005-0000-0000-000016520000}"/>
    <cellStyle name="Normal 18 2 2 2 2 6 2" xfId="21210" xr:uid="{00000000-0005-0000-0000-000017520000}"/>
    <cellStyle name="Normal 18 2 2 2 2 7" xfId="21211" xr:uid="{00000000-0005-0000-0000-000018520000}"/>
    <cellStyle name="Normal 18 2 2 2 3" xfId="21212" xr:uid="{00000000-0005-0000-0000-000019520000}"/>
    <cellStyle name="Normal 18 2 2 2 3 2" xfId="21213" xr:uid="{00000000-0005-0000-0000-00001A520000}"/>
    <cellStyle name="Normal 18 2 2 2 3 2 2" xfId="21214" xr:uid="{00000000-0005-0000-0000-00001B520000}"/>
    <cellStyle name="Normal 18 2 2 2 3 2 2 2" xfId="21215" xr:uid="{00000000-0005-0000-0000-00001C520000}"/>
    <cellStyle name="Normal 18 2 2 2 3 2 3" xfId="21216" xr:uid="{00000000-0005-0000-0000-00001D520000}"/>
    <cellStyle name="Normal 18 2 2 2 3 3" xfId="21217" xr:uid="{00000000-0005-0000-0000-00001E520000}"/>
    <cellStyle name="Normal 18 2 2 2 3 3 2" xfId="21218" xr:uid="{00000000-0005-0000-0000-00001F520000}"/>
    <cellStyle name="Normal 18 2 2 2 3 3 2 2" xfId="21219" xr:uid="{00000000-0005-0000-0000-000020520000}"/>
    <cellStyle name="Normal 18 2 2 2 3 3 3" xfId="21220" xr:uid="{00000000-0005-0000-0000-000021520000}"/>
    <cellStyle name="Normal 18 2 2 2 3 4" xfId="21221" xr:uid="{00000000-0005-0000-0000-000022520000}"/>
    <cellStyle name="Normal 18 2 2 2 3 4 2" xfId="21222" xr:uid="{00000000-0005-0000-0000-000023520000}"/>
    <cellStyle name="Normal 18 2 2 2 3 5" xfId="21223" xr:uid="{00000000-0005-0000-0000-000024520000}"/>
    <cellStyle name="Normal 18 2 2 2 3 5 2" xfId="21224" xr:uid="{00000000-0005-0000-0000-000025520000}"/>
    <cellStyle name="Normal 18 2 2 2 3 6" xfId="21225" xr:uid="{00000000-0005-0000-0000-000026520000}"/>
    <cellStyle name="Normal 18 2 2 2 4" xfId="21226" xr:uid="{00000000-0005-0000-0000-000027520000}"/>
    <cellStyle name="Normal 18 2 2 2 4 2" xfId="21227" xr:uid="{00000000-0005-0000-0000-000028520000}"/>
    <cellStyle name="Normal 18 2 2 2 4 2 2" xfId="21228" xr:uid="{00000000-0005-0000-0000-000029520000}"/>
    <cellStyle name="Normal 18 2 2 2 4 3" xfId="21229" xr:uid="{00000000-0005-0000-0000-00002A520000}"/>
    <cellStyle name="Normal 18 2 2 2 5" xfId="21230" xr:uid="{00000000-0005-0000-0000-00002B520000}"/>
    <cellStyle name="Normal 18 2 2 2 5 2" xfId="21231" xr:uid="{00000000-0005-0000-0000-00002C520000}"/>
    <cellStyle name="Normal 18 2 2 2 5 2 2" xfId="21232" xr:uid="{00000000-0005-0000-0000-00002D520000}"/>
    <cellStyle name="Normal 18 2 2 2 5 3" xfId="21233" xr:uid="{00000000-0005-0000-0000-00002E520000}"/>
    <cellStyle name="Normal 18 2 2 2 6" xfId="21234" xr:uid="{00000000-0005-0000-0000-00002F520000}"/>
    <cellStyle name="Normal 18 2 2 2 6 2" xfId="21235" xr:uid="{00000000-0005-0000-0000-000030520000}"/>
    <cellStyle name="Normal 18 2 2 2 7" xfId="21236" xr:uid="{00000000-0005-0000-0000-000031520000}"/>
    <cellStyle name="Normal 18 2 2 2 7 2" xfId="21237" xr:uid="{00000000-0005-0000-0000-000032520000}"/>
    <cellStyle name="Normal 18 2 2 2 8" xfId="21238" xr:uid="{00000000-0005-0000-0000-000033520000}"/>
    <cellStyle name="Normal 18 2 2 3" xfId="21239" xr:uid="{00000000-0005-0000-0000-000034520000}"/>
    <cellStyle name="Normal 18 2 2 3 2" xfId="21240" xr:uid="{00000000-0005-0000-0000-000035520000}"/>
    <cellStyle name="Normal 18 2 2 3 2 2" xfId="21241" xr:uid="{00000000-0005-0000-0000-000036520000}"/>
    <cellStyle name="Normal 18 2 2 3 2 2 2" xfId="21242" xr:uid="{00000000-0005-0000-0000-000037520000}"/>
    <cellStyle name="Normal 18 2 2 3 2 2 2 2" xfId="21243" xr:uid="{00000000-0005-0000-0000-000038520000}"/>
    <cellStyle name="Normal 18 2 2 3 2 2 3" xfId="21244" xr:uid="{00000000-0005-0000-0000-000039520000}"/>
    <cellStyle name="Normal 18 2 2 3 2 3" xfId="21245" xr:uid="{00000000-0005-0000-0000-00003A520000}"/>
    <cellStyle name="Normal 18 2 2 3 2 3 2" xfId="21246" xr:uid="{00000000-0005-0000-0000-00003B520000}"/>
    <cellStyle name="Normal 18 2 2 3 2 3 2 2" xfId="21247" xr:uid="{00000000-0005-0000-0000-00003C520000}"/>
    <cellStyle name="Normal 18 2 2 3 2 3 3" xfId="21248" xr:uid="{00000000-0005-0000-0000-00003D520000}"/>
    <cellStyle name="Normal 18 2 2 3 2 4" xfId="21249" xr:uid="{00000000-0005-0000-0000-00003E520000}"/>
    <cellStyle name="Normal 18 2 2 3 2 4 2" xfId="21250" xr:uid="{00000000-0005-0000-0000-00003F520000}"/>
    <cellStyle name="Normal 18 2 2 3 2 5" xfId="21251" xr:uid="{00000000-0005-0000-0000-000040520000}"/>
    <cellStyle name="Normal 18 2 2 3 2 5 2" xfId="21252" xr:uid="{00000000-0005-0000-0000-000041520000}"/>
    <cellStyle name="Normal 18 2 2 3 2 6" xfId="21253" xr:uid="{00000000-0005-0000-0000-000042520000}"/>
    <cellStyle name="Normal 18 2 2 3 3" xfId="21254" xr:uid="{00000000-0005-0000-0000-000043520000}"/>
    <cellStyle name="Normal 18 2 2 3 3 2" xfId="21255" xr:uid="{00000000-0005-0000-0000-000044520000}"/>
    <cellStyle name="Normal 18 2 2 3 3 2 2" xfId="21256" xr:uid="{00000000-0005-0000-0000-000045520000}"/>
    <cellStyle name="Normal 18 2 2 3 3 3" xfId="21257" xr:uid="{00000000-0005-0000-0000-000046520000}"/>
    <cellStyle name="Normal 18 2 2 3 4" xfId="21258" xr:uid="{00000000-0005-0000-0000-000047520000}"/>
    <cellStyle name="Normal 18 2 2 3 4 2" xfId="21259" xr:uid="{00000000-0005-0000-0000-000048520000}"/>
    <cellStyle name="Normal 18 2 2 3 4 2 2" xfId="21260" xr:uid="{00000000-0005-0000-0000-000049520000}"/>
    <cellStyle name="Normal 18 2 2 3 4 3" xfId="21261" xr:uid="{00000000-0005-0000-0000-00004A520000}"/>
    <cellStyle name="Normal 18 2 2 3 5" xfId="21262" xr:uid="{00000000-0005-0000-0000-00004B520000}"/>
    <cellStyle name="Normal 18 2 2 3 5 2" xfId="21263" xr:uid="{00000000-0005-0000-0000-00004C520000}"/>
    <cellStyle name="Normal 18 2 2 3 6" xfId="21264" xr:uid="{00000000-0005-0000-0000-00004D520000}"/>
    <cellStyle name="Normal 18 2 2 3 6 2" xfId="21265" xr:uid="{00000000-0005-0000-0000-00004E520000}"/>
    <cellStyle name="Normal 18 2 2 3 7" xfId="21266" xr:uid="{00000000-0005-0000-0000-00004F520000}"/>
    <cellStyle name="Normal 18 2 2 4" xfId="21267" xr:uid="{00000000-0005-0000-0000-000050520000}"/>
    <cellStyle name="Normal 18 2 2 4 2" xfId="21268" xr:uid="{00000000-0005-0000-0000-000051520000}"/>
    <cellStyle name="Normal 18 2 2 4 2 2" xfId="21269" xr:uid="{00000000-0005-0000-0000-000052520000}"/>
    <cellStyle name="Normal 18 2 2 4 2 2 2" xfId="21270" xr:uid="{00000000-0005-0000-0000-000053520000}"/>
    <cellStyle name="Normal 18 2 2 4 2 2 2 2" xfId="21271" xr:uid="{00000000-0005-0000-0000-000054520000}"/>
    <cellStyle name="Normal 18 2 2 4 2 2 3" xfId="21272" xr:uid="{00000000-0005-0000-0000-000055520000}"/>
    <cellStyle name="Normal 18 2 2 4 2 3" xfId="21273" xr:uid="{00000000-0005-0000-0000-000056520000}"/>
    <cellStyle name="Normal 18 2 2 4 2 3 2" xfId="21274" xr:uid="{00000000-0005-0000-0000-000057520000}"/>
    <cellStyle name="Normal 18 2 2 4 2 3 2 2" xfId="21275" xr:uid="{00000000-0005-0000-0000-000058520000}"/>
    <cellStyle name="Normal 18 2 2 4 2 3 3" xfId="21276" xr:uid="{00000000-0005-0000-0000-000059520000}"/>
    <cellStyle name="Normal 18 2 2 4 2 4" xfId="21277" xr:uid="{00000000-0005-0000-0000-00005A520000}"/>
    <cellStyle name="Normal 18 2 2 4 2 4 2" xfId="21278" xr:uid="{00000000-0005-0000-0000-00005B520000}"/>
    <cellStyle name="Normal 18 2 2 4 2 5" xfId="21279" xr:uid="{00000000-0005-0000-0000-00005C520000}"/>
    <cellStyle name="Normal 18 2 2 4 2 5 2" xfId="21280" xr:uid="{00000000-0005-0000-0000-00005D520000}"/>
    <cellStyle name="Normal 18 2 2 4 2 6" xfId="21281" xr:uid="{00000000-0005-0000-0000-00005E520000}"/>
    <cellStyle name="Normal 18 2 2 4 3" xfId="21282" xr:uid="{00000000-0005-0000-0000-00005F520000}"/>
    <cellStyle name="Normal 18 2 2 4 3 2" xfId="21283" xr:uid="{00000000-0005-0000-0000-000060520000}"/>
    <cellStyle name="Normal 18 2 2 4 3 2 2" xfId="21284" xr:uid="{00000000-0005-0000-0000-000061520000}"/>
    <cellStyle name="Normal 18 2 2 4 3 3" xfId="21285" xr:uid="{00000000-0005-0000-0000-000062520000}"/>
    <cellStyle name="Normal 18 2 2 4 4" xfId="21286" xr:uid="{00000000-0005-0000-0000-000063520000}"/>
    <cellStyle name="Normal 18 2 2 4 4 2" xfId="21287" xr:uid="{00000000-0005-0000-0000-000064520000}"/>
    <cellStyle name="Normal 18 2 2 4 4 2 2" xfId="21288" xr:uid="{00000000-0005-0000-0000-000065520000}"/>
    <cellStyle name="Normal 18 2 2 4 4 3" xfId="21289" xr:uid="{00000000-0005-0000-0000-000066520000}"/>
    <cellStyle name="Normal 18 2 2 4 5" xfId="21290" xr:uid="{00000000-0005-0000-0000-000067520000}"/>
    <cellStyle name="Normal 18 2 2 4 5 2" xfId="21291" xr:uid="{00000000-0005-0000-0000-000068520000}"/>
    <cellStyle name="Normal 18 2 2 4 6" xfId="21292" xr:uid="{00000000-0005-0000-0000-000069520000}"/>
    <cellStyle name="Normal 18 2 2 4 6 2" xfId="21293" xr:uid="{00000000-0005-0000-0000-00006A520000}"/>
    <cellStyle name="Normal 18 2 2 4 7" xfId="21294" xr:uid="{00000000-0005-0000-0000-00006B520000}"/>
    <cellStyle name="Normal 18 2 2 5" xfId="21295" xr:uid="{00000000-0005-0000-0000-00006C520000}"/>
    <cellStyle name="Normal 18 2 2 5 2" xfId="21296" xr:uid="{00000000-0005-0000-0000-00006D520000}"/>
    <cellStyle name="Normal 18 2 2 5 2 2" xfId="21297" xr:uid="{00000000-0005-0000-0000-00006E520000}"/>
    <cellStyle name="Normal 18 2 2 5 2 2 2" xfId="21298" xr:uid="{00000000-0005-0000-0000-00006F520000}"/>
    <cellStyle name="Normal 18 2 2 5 2 3" xfId="21299" xr:uid="{00000000-0005-0000-0000-000070520000}"/>
    <cellStyle name="Normal 18 2 2 5 3" xfId="21300" xr:uid="{00000000-0005-0000-0000-000071520000}"/>
    <cellStyle name="Normal 18 2 2 5 3 2" xfId="21301" xr:uid="{00000000-0005-0000-0000-000072520000}"/>
    <cellStyle name="Normal 18 2 2 5 3 2 2" xfId="21302" xr:uid="{00000000-0005-0000-0000-000073520000}"/>
    <cellStyle name="Normal 18 2 2 5 3 3" xfId="21303" xr:uid="{00000000-0005-0000-0000-000074520000}"/>
    <cellStyle name="Normal 18 2 2 5 4" xfId="21304" xr:uid="{00000000-0005-0000-0000-000075520000}"/>
    <cellStyle name="Normal 18 2 2 5 4 2" xfId="21305" xr:uid="{00000000-0005-0000-0000-000076520000}"/>
    <cellStyle name="Normal 18 2 2 5 5" xfId="21306" xr:uid="{00000000-0005-0000-0000-000077520000}"/>
    <cellStyle name="Normal 18 2 2 5 5 2" xfId="21307" xr:uid="{00000000-0005-0000-0000-000078520000}"/>
    <cellStyle name="Normal 18 2 2 5 6" xfId="21308" xr:uid="{00000000-0005-0000-0000-000079520000}"/>
    <cellStyle name="Normal 18 2 2 6" xfId="21309" xr:uid="{00000000-0005-0000-0000-00007A520000}"/>
    <cellStyle name="Normal 18 2 2 6 2" xfId="21310" xr:uid="{00000000-0005-0000-0000-00007B520000}"/>
    <cellStyle name="Normal 18 2 2 6 2 2" xfId="21311" xr:uid="{00000000-0005-0000-0000-00007C520000}"/>
    <cellStyle name="Normal 18 2 2 6 3" xfId="21312" xr:uid="{00000000-0005-0000-0000-00007D520000}"/>
    <cellStyle name="Normal 18 2 2 7" xfId="21313" xr:uid="{00000000-0005-0000-0000-00007E520000}"/>
    <cellStyle name="Normal 18 2 2 7 2" xfId="21314" xr:uid="{00000000-0005-0000-0000-00007F520000}"/>
    <cellStyle name="Normal 18 2 2 7 2 2" xfId="21315" xr:uid="{00000000-0005-0000-0000-000080520000}"/>
    <cellStyle name="Normal 18 2 2 7 3" xfId="21316" xr:uid="{00000000-0005-0000-0000-000081520000}"/>
    <cellStyle name="Normal 18 2 2 8" xfId="21317" xr:uid="{00000000-0005-0000-0000-000082520000}"/>
    <cellStyle name="Normal 18 2 2 8 2" xfId="21318" xr:uid="{00000000-0005-0000-0000-000083520000}"/>
    <cellStyle name="Normal 18 2 2 9" xfId="21319" xr:uid="{00000000-0005-0000-0000-000084520000}"/>
    <cellStyle name="Normal 18 2 2 9 2" xfId="21320" xr:uid="{00000000-0005-0000-0000-000085520000}"/>
    <cellStyle name="Normal 18 2 3" xfId="21321" xr:uid="{00000000-0005-0000-0000-000086520000}"/>
    <cellStyle name="Normal 18 2 3 2" xfId="21322" xr:uid="{00000000-0005-0000-0000-000087520000}"/>
    <cellStyle name="Normal 18 2 3 2 2" xfId="21323" xr:uid="{00000000-0005-0000-0000-000088520000}"/>
    <cellStyle name="Normal 18 2 3 2 2 2" xfId="21324" xr:uid="{00000000-0005-0000-0000-000089520000}"/>
    <cellStyle name="Normal 18 2 3 2 2 2 2" xfId="21325" xr:uid="{00000000-0005-0000-0000-00008A520000}"/>
    <cellStyle name="Normal 18 2 3 2 2 2 2 2" xfId="21326" xr:uid="{00000000-0005-0000-0000-00008B520000}"/>
    <cellStyle name="Normal 18 2 3 2 2 2 3" xfId="21327" xr:uid="{00000000-0005-0000-0000-00008C520000}"/>
    <cellStyle name="Normal 18 2 3 2 2 3" xfId="21328" xr:uid="{00000000-0005-0000-0000-00008D520000}"/>
    <cellStyle name="Normal 18 2 3 2 2 3 2" xfId="21329" xr:uid="{00000000-0005-0000-0000-00008E520000}"/>
    <cellStyle name="Normal 18 2 3 2 2 3 2 2" xfId="21330" xr:uid="{00000000-0005-0000-0000-00008F520000}"/>
    <cellStyle name="Normal 18 2 3 2 2 3 3" xfId="21331" xr:uid="{00000000-0005-0000-0000-000090520000}"/>
    <cellStyle name="Normal 18 2 3 2 2 4" xfId="21332" xr:uid="{00000000-0005-0000-0000-000091520000}"/>
    <cellStyle name="Normal 18 2 3 2 2 4 2" xfId="21333" xr:uid="{00000000-0005-0000-0000-000092520000}"/>
    <cellStyle name="Normal 18 2 3 2 2 5" xfId="21334" xr:uid="{00000000-0005-0000-0000-000093520000}"/>
    <cellStyle name="Normal 18 2 3 2 2 5 2" xfId="21335" xr:uid="{00000000-0005-0000-0000-000094520000}"/>
    <cellStyle name="Normal 18 2 3 2 2 6" xfId="21336" xr:uid="{00000000-0005-0000-0000-000095520000}"/>
    <cellStyle name="Normal 18 2 3 2 3" xfId="21337" xr:uid="{00000000-0005-0000-0000-000096520000}"/>
    <cellStyle name="Normal 18 2 3 2 3 2" xfId="21338" xr:uid="{00000000-0005-0000-0000-000097520000}"/>
    <cellStyle name="Normal 18 2 3 2 3 2 2" xfId="21339" xr:uid="{00000000-0005-0000-0000-000098520000}"/>
    <cellStyle name="Normal 18 2 3 2 3 3" xfId="21340" xr:uid="{00000000-0005-0000-0000-000099520000}"/>
    <cellStyle name="Normal 18 2 3 2 4" xfId="21341" xr:uid="{00000000-0005-0000-0000-00009A520000}"/>
    <cellStyle name="Normal 18 2 3 2 4 2" xfId="21342" xr:uid="{00000000-0005-0000-0000-00009B520000}"/>
    <cellStyle name="Normal 18 2 3 2 4 2 2" xfId="21343" xr:uid="{00000000-0005-0000-0000-00009C520000}"/>
    <cellStyle name="Normal 18 2 3 2 4 3" xfId="21344" xr:uid="{00000000-0005-0000-0000-00009D520000}"/>
    <cellStyle name="Normal 18 2 3 2 5" xfId="21345" xr:uid="{00000000-0005-0000-0000-00009E520000}"/>
    <cellStyle name="Normal 18 2 3 2 5 2" xfId="21346" xr:uid="{00000000-0005-0000-0000-00009F520000}"/>
    <cellStyle name="Normal 18 2 3 2 6" xfId="21347" xr:uid="{00000000-0005-0000-0000-0000A0520000}"/>
    <cellStyle name="Normal 18 2 3 2 6 2" xfId="21348" xr:uid="{00000000-0005-0000-0000-0000A1520000}"/>
    <cellStyle name="Normal 18 2 3 2 7" xfId="21349" xr:uid="{00000000-0005-0000-0000-0000A2520000}"/>
    <cellStyle name="Normal 18 2 3 3" xfId="21350" xr:uid="{00000000-0005-0000-0000-0000A3520000}"/>
    <cellStyle name="Normal 18 2 3 3 2" xfId="21351" xr:uid="{00000000-0005-0000-0000-0000A4520000}"/>
    <cellStyle name="Normal 18 2 3 3 2 2" xfId="21352" xr:uid="{00000000-0005-0000-0000-0000A5520000}"/>
    <cellStyle name="Normal 18 2 3 3 2 2 2" xfId="21353" xr:uid="{00000000-0005-0000-0000-0000A6520000}"/>
    <cellStyle name="Normal 18 2 3 3 2 3" xfId="21354" xr:uid="{00000000-0005-0000-0000-0000A7520000}"/>
    <cellStyle name="Normal 18 2 3 3 3" xfId="21355" xr:uid="{00000000-0005-0000-0000-0000A8520000}"/>
    <cellStyle name="Normal 18 2 3 3 3 2" xfId="21356" xr:uid="{00000000-0005-0000-0000-0000A9520000}"/>
    <cellStyle name="Normal 18 2 3 3 3 2 2" xfId="21357" xr:uid="{00000000-0005-0000-0000-0000AA520000}"/>
    <cellStyle name="Normal 18 2 3 3 3 3" xfId="21358" xr:uid="{00000000-0005-0000-0000-0000AB520000}"/>
    <cellStyle name="Normal 18 2 3 3 4" xfId="21359" xr:uid="{00000000-0005-0000-0000-0000AC520000}"/>
    <cellStyle name="Normal 18 2 3 3 4 2" xfId="21360" xr:uid="{00000000-0005-0000-0000-0000AD520000}"/>
    <cellStyle name="Normal 18 2 3 3 5" xfId="21361" xr:uid="{00000000-0005-0000-0000-0000AE520000}"/>
    <cellStyle name="Normal 18 2 3 3 5 2" xfId="21362" xr:uid="{00000000-0005-0000-0000-0000AF520000}"/>
    <cellStyle name="Normal 18 2 3 3 6" xfId="21363" xr:uid="{00000000-0005-0000-0000-0000B0520000}"/>
    <cellStyle name="Normal 18 2 3 4" xfId="21364" xr:uid="{00000000-0005-0000-0000-0000B1520000}"/>
    <cellStyle name="Normal 18 2 3 4 2" xfId="21365" xr:uid="{00000000-0005-0000-0000-0000B2520000}"/>
    <cellStyle name="Normal 18 2 3 4 2 2" xfId="21366" xr:uid="{00000000-0005-0000-0000-0000B3520000}"/>
    <cellStyle name="Normal 18 2 3 4 3" xfId="21367" xr:uid="{00000000-0005-0000-0000-0000B4520000}"/>
    <cellStyle name="Normal 18 2 3 5" xfId="21368" xr:uid="{00000000-0005-0000-0000-0000B5520000}"/>
    <cellStyle name="Normal 18 2 3 5 2" xfId="21369" xr:uid="{00000000-0005-0000-0000-0000B6520000}"/>
    <cellStyle name="Normal 18 2 3 5 2 2" xfId="21370" xr:uid="{00000000-0005-0000-0000-0000B7520000}"/>
    <cellStyle name="Normal 18 2 3 5 3" xfId="21371" xr:uid="{00000000-0005-0000-0000-0000B8520000}"/>
    <cellStyle name="Normal 18 2 3 6" xfId="21372" xr:uid="{00000000-0005-0000-0000-0000B9520000}"/>
    <cellStyle name="Normal 18 2 3 6 2" xfId="21373" xr:uid="{00000000-0005-0000-0000-0000BA520000}"/>
    <cellStyle name="Normal 18 2 3 7" xfId="21374" xr:uid="{00000000-0005-0000-0000-0000BB520000}"/>
    <cellStyle name="Normal 18 2 3 7 2" xfId="21375" xr:uid="{00000000-0005-0000-0000-0000BC520000}"/>
    <cellStyle name="Normal 18 2 3 8" xfId="21376" xr:uid="{00000000-0005-0000-0000-0000BD520000}"/>
    <cellStyle name="Normal 18 2 4" xfId="21377" xr:uid="{00000000-0005-0000-0000-0000BE520000}"/>
    <cellStyle name="Normal 18 2 4 2" xfId="21378" xr:uid="{00000000-0005-0000-0000-0000BF520000}"/>
    <cellStyle name="Normal 18 2 4 2 2" xfId="21379" xr:uid="{00000000-0005-0000-0000-0000C0520000}"/>
    <cellStyle name="Normal 18 2 4 2 2 2" xfId="21380" xr:uid="{00000000-0005-0000-0000-0000C1520000}"/>
    <cellStyle name="Normal 18 2 4 2 2 2 2" xfId="21381" xr:uid="{00000000-0005-0000-0000-0000C2520000}"/>
    <cellStyle name="Normal 18 2 4 2 2 3" xfId="21382" xr:uid="{00000000-0005-0000-0000-0000C3520000}"/>
    <cellStyle name="Normal 18 2 4 2 3" xfId="21383" xr:uid="{00000000-0005-0000-0000-0000C4520000}"/>
    <cellStyle name="Normal 18 2 4 2 3 2" xfId="21384" xr:uid="{00000000-0005-0000-0000-0000C5520000}"/>
    <cellStyle name="Normal 18 2 4 2 3 2 2" xfId="21385" xr:uid="{00000000-0005-0000-0000-0000C6520000}"/>
    <cellStyle name="Normal 18 2 4 2 3 3" xfId="21386" xr:uid="{00000000-0005-0000-0000-0000C7520000}"/>
    <cellStyle name="Normal 18 2 4 2 4" xfId="21387" xr:uid="{00000000-0005-0000-0000-0000C8520000}"/>
    <cellStyle name="Normal 18 2 4 2 4 2" xfId="21388" xr:uid="{00000000-0005-0000-0000-0000C9520000}"/>
    <cellStyle name="Normal 18 2 4 2 5" xfId="21389" xr:uid="{00000000-0005-0000-0000-0000CA520000}"/>
    <cellStyle name="Normal 18 2 4 2 5 2" xfId="21390" xr:uid="{00000000-0005-0000-0000-0000CB520000}"/>
    <cellStyle name="Normal 18 2 4 2 6" xfId="21391" xr:uid="{00000000-0005-0000-0000-0000CC520000}"/>
    <cellStyle name="Normal 18 2 4 3" xfId="21392" xr:uid="{00000000-0005-0000-0000-0000CD520000}"/>
    <cellStyle name="Normal 18 2 4 3 2" xfId="21393" xr:uid="{00000000-0005-0000-0000-0000CE520000}"/>
    <cellStyle name="Normal 18 2 4 3 2 2" xfId="21394" xr:uid="{00000000-0005-0000-0000-0000CF520000}"/>
    <cellStyle name="Normal 18 2 4 3 3" xfId="21395" xr:uid="{00000000-0005-0000-0000-0000D0520000}"/>
    <cellStyle name="Normal 18 2 4 4" xfId="21396" xr:uid="{00000000-0005-0000-0000-0000D1520000}"/>
    <cellStyle name="Normal 18 2 4 4 2" xfId="21397" xr:uid="{00000000-0005-0000-0000-0000D2520000}"/>
    <cellStyle name="Normal 18 2 4 4 2 2" xfId="21398" xr:uid="{00000000-0005-0000-0000-0000D3520000}"/>
    <cellStyle name="Normal 18 2 4 4 3" xfId="21399" xr:uid="{00000000-0005-0000-0000-0000D4520000}"/>
    <cellStyle name="Normal 18 2 4 5" xfId="21400" xr:uid="{00000000-0005-0000-0000-0000D5520000}"/>
    <cellStyle name="Normal 18 2 4 5 2" xfId="21401" xr:uid="{00000000-0005-0000-0000-0000D6520000}"/>
    <cellStyle name="Normal 18 2 4 6" xfId="21402" xr:uid="{00000000-0005-0000-0000-0000D7520000}"/>
    <cellStyle name="Normal 18 2 4 6 2" xfId="21403" xr:uid="{00000000-0005-0000-0000-0000D8520000}"/>
    <cellStyle name="Normal 18 2 4 7" xfId="21404" xr:uid="{00000000-0005-0000-0000-0000D9520000}"/>
    <cellStyle name="Normal 18 2 5" xfId="21405" xr:uid="{00000000-0005-0000-0000-0000DA520000}"/>
    <cellStyle name="Normal 18 2 5 2" xfId="21406" xr:uid="{00000000-0005-0000-0000-0000DB520000}"/>
    <cellStyle name="Normal 18 2 5 2 2" xfId="21407" xr:uid="{00000000-0005-0000-0000-0000DC520000}"/>
    <cellStyle name="Normal 18 2 5 2 2 2" xfId="21408" xr:uid="{00000000-0005-0000-0000-0000DD520000}"/>
    <cellStyle name="Normal 18 2 5 2 2 2 2" xfId="21409" xr:uid="{00000000-0005-0000-0000-0000DE520000}"/>
    <cellStyle name="Normal 18 2 5 2 2 3" xfId="21410" xr:uid="{00000000-0005-0000-0000-0000DF520000}"/>
    <cellStyle name="Normal 18 2 5 2 3" xfId="21411" xr:uid="{00000000-0005-0000-0000-0000E0520000}"/>
    <cellStyle name="Normal 18 2 5 2 3 2" xfId="21412" xr:uid="{00000000-0005-0000-0000-0000E1520000}"/>
    <cellStyle name="Normal 18 2 5 2 3 2 2" xfId="21413" xr:uid="{00000000-0005-0000-0000-0000E2520000}"/>
    <cellStyle name="Normal 18 2 5 2 3 3" xfId="21414" xr:uid="{00000000-0005-0000-0000-0000E3520000}"/>
    <cellStyle name="Normal 18 2 5 2 4" xfId="21415" xr:uid="{00000000-0005-0000-0000-0000E4520000}"/>
    <cellStyle name="Normal 18 2 5 2 4 2" xfId="21416" xr:uid="{00000000-0005-0000-0000-0000E5520000}"/>
    <cellStyle name="Normal 18 2 5 2 5" xfId="21417" xr:uid="{00000000-0005-0000-0000-0000E6520000}"/>
    <cellStyle name="Normal 18 2 5 2 5 2" xfId="21418" xr:uid="{00000000-0005-0000-0000-0000E7520000}"/>
    <cellStyle name="Normal 18 2 5 2 6" xfId="21419" xr:uid="{00000000-0005-0000-0000-0000E8520000}"/>
    <cellStyle name="Normal 18 2 5 3" xfId="21420" xr:uid="{00000000-0005-0000-0000-0000E9520000}"/>
    <cellStyle name="Normal 18 2 5 3 2" xfId="21421" xr:uid="{00000000-0005-0000-0000-0000EA520000}"/>
    <cellStyle name="Normal 18 2 5 3 2 2" xfId="21422" xr:uid="{00000000-0005-0000-0000-0000EB520000}"/>
    <cellStyle name="Normal 18 2 5 3 3" xfId="21423" xr:uid="{00000000-0005-0000-0000-0000EC520000}"/>
    <cellStyle name="Normal 18 2 5 4" xfId="21424" xr:uid="{00000000-0005-0000-0000-0000ED520000}"/>
    <cellStyle name="Normal 18 2 5 4 2" xfId="21425" xr:uid="{00000000-0005-0000-0000-0000EE520000}"/>
    <cellStyle name="Normal 18 2 5 4 2 2" xfId="21426" xr:uid="{00000000-0005-0000-0000-0000EF520000}"/>
    <cellStyle name="Normal 18 2 5 4 3" xfId="21427" xr:uid="{00000000-0005-0000-0000-0000F0520000}"/>
    <cellStyle name="Normal 18 2 5 5" xfId="21428" xr:uid="{00000000-0005-0000-0000-0000F1520000}"/>
    <cellStyle name="Normal 18 2 5 5 2" xfId="21429" xr:uid="{00000000-0005-0000-0000-0000F2520000}"/>
    <cellStyle name="Normal 18 2 5 6" xfId="21430" xr:uid="{00000000-0005-0000-0000-0000F3520000}"/>
    <cellStyle name="Normal 18 2 5 6 2" xfId="21431" xr:uid="{00000000-0005-0000-0000-0000F4520000}"/>
    <cellStyle name="Normal 18 2 5 7" xfId="21432" xr:uid="{00000000-0005-0000-0000-0000F5520000}"/>
    <cellStyle name="Normal 18 2 6" xfId="21433" xr:uid="{00000000-0005-0000-0000-0000F6520000}"/>
    <cellStyle name="Normal 18 2 6 2" xfId="21434" xr:uid="{00000000-0005-0000-0000-0000F7520000}"/>
    <cellStyle name="Normal 18 2 6 2 2" xfId="21435" xr:uid="{00000000-0005-0000-0000-0000F8520000}"/>
    <cellStyle name="Normal 18 2 6 2 2 2" xfId="21436" xr:uid="{00000000-0005-0000-0000-0000F9520000}"/>
    <cellStyle name="Normal 18 2 6 2 3" xfId="21437" xr:uid="{00000000-0005-0000-0000-0000FA520000}"/>
    <cellStyle name="Normal 18 2 6 3" xfId="21438" xr:uid="{00000000-0005-0000-0000-0000FB520000}"/>
    <cellStyle name="Normal 18 2 6 3 2" xfId="21439" xr:uid="{00000000-0005-0000-0000-0000FC520000}"/>
    <cellStyle name="Normal 18 2 6 3 2 2" xfId="21440" xr:uid="{00000000-0005-0000-0000-0000FD520000}"/>
    <cellStyle name="Normal 18 2 6 3 3" xfId="21441" xr:uid="{00000000-0005-0000-0000-0000FE520000}"/>
    <cellStyle name="Normal 18 2 6 4" xfId="21442" xr:uid="{00000000-0005-0000-0000-0000FF520000}"/>
    <cellStyle name="Normal 18 2 6 4 2" xfId="21443" xr:uid="{00000000-0005-0000-0000-000000530000}"/>
    <cellStyle name="Normal 18 2 6 5" xfId="21444" xr:uid="{00000000-0005-0000-0000-000001530000}"/>
    <cellStyle name="Normal 18 2 6 5 2" xfId="21445" xr:uid="{00000000-0005-0000-0000-000002530000}"/>
    <cellStyle name="Normal 18 2 6 6" xfId="21446" xr:uid="{00000000-0005-0000-0000-000003530000}"/>
    <cellStyle name="Normal 18 2 7" xfId="21447" xr:uid="{00000000-0005-0000-0000-000004530000}"/>
    <cellStyle name="Normal 18 2 7 2" xfId="21448" xr:uid="{00000000-0005-0000-0000-000005530000}"/>
    <cellStyle name="Normal 18 2 7 2 2" xfId="21449" xr:uid="{00000000-0005-0000-0000-000006530000}"/>
    <cellStyle name="Normal 18 2 7 3" xfId="21450" xr:uid="{00000000-0005-0000-0000-000007530000}"/>
    <cellStyle name="Normal 18 2 8" xfId="21451" xr:uid="{00000000-0005-0000-0000-000008530000}"/>
    <cellStyle name="Normal 18 2 8 2" xfId="21452" xr:uid="{00000000-0005-0000-0000-000009530000}"/>
    <cellStyle name="Normal 18 2 8 2 2" xfId="21453" xr:uid="{00000000-0005-0000-0000-00000A530000}"/>
    <cellStyle name="Normal 18 2 8 3" xfId="21454" xr:uid="{00000000-0005-0000-0000-00000B530000}"/>
    <cellStyle name="Normal 18 2 9" xfId="21455" xr:uid="{00000000-0005-0000-0000-00000C530000}"/>
    <cellStyle name="Normal 18 2 9 2" xfId="21456" xr:uid="{00000000-0005-0000-0000-00000D530000}"/>
    <cellStyle name="Normal 18 3" xfId="21457" xr:uid="{00000000-0005-0000-0000-00000E530000}"/>
    <cellStyle name="Normal 18 3 10" xfId="21458" xr:uid="{00000000-0005-0000-0000-00000F530000}"/>
    <cellStyle name="Normal 18 3 2" xfId="21459" xr:uid="{00000000-0005-0000-0000-000010530000}"/>
    <cellStyle name="Normal 18 3 2 2" xfId="21460" xr:uid="{00000000-0005-0000-0000-000011530000}"/>
    <cellStyle name="Normal 18 3 2 2 2" xfId="21461" xr:uid="{00000000-0005-0000-0000-000012530000}"/>
    <cellStyle name="Normal 18 3 2 2 2 2" xfId="21462" xr:uid="{00000000-0005-0000-0000-000013530000}"/>
    <cellStyle name="Normal 18 3 2 2 2 2 2" xfId="21463" xr:uid="{00000000-0005-0000-0000-000014530000}"/>
    <cellStyle name="Normal 18 3 2 2 2 2 2 2" xfId="21464" xr:uid="{00000000-0005-0000-0000-000015530000}"/>
    <cellStyle name="Normal 18 3 2 2 2 2 3" xfId="21465" xr:uid="{00000000-0005-0000-0000-000016530000}"/>
    <cellStyle name="Normal 18 3 2 2 2 3" xfId="21466" xr:uid="{00000000-0005-0000-0000-000017530000}"/>
    <cellStyle name="Normal 18 3 2 2 2 3 2" xfId="21467" xr:uid="{00000000-0005-0000-0000-000018530000}"/>
    <cellStyle name="Normal 18 3 2 2 2 3 2 2" xfId="21468" xr:uid="{00000000-0005-0000-0000-000019530000}"/>
    <cellStyle name="Normal 18 3 2 2 2 3 3" xfId="21469" xr:uid="{00000000-0005-0000-0000-00001A530000}"/>
    <cellStyle name="Normal 18 3 2 2 2 4" xfId="21470" xr:uid="{00000000-0005-0000-0000-00001B530000}"/>
    <cellStyle name="Normal 18 3 2 2 2 4 2" xfId="21471" xr:uid="{00000000-0005-0000-0000-00001C530000}"/>
    <cellStyle name="Normal 18 3 2 2 2 5" xfId="21472" xr:uid="{00000000-0005-0000-0000-00001D530000}"/>
    <cellStyle name="Normal 18 3 2 2 2 5 2" xfId="21473" xr:uid="{00000000-0005-0000-0000-00001E530000}"/>
    <cellStyle name="Normal 18 3 2 2 2 6" xfId="21474" xr:uid="{00000000-0005-0000-0000-00001F530000}"/>
    <cellStyle name="Normal 18 3 2 2 3" xfId="21475" xr:uid="{00000000-0005-0000-0000-000020530000}"/>
    <cellStyle name="Normal 18 3 2 2 3 2" xfId="21476" xr:uid="{00000000-0005-0000-0000-000021530000}"/>
    <cellStyle name="Normal 18 3 2 2 3 2 2" xfId="21477" xr:uid="{00000000-0005-0000-0000-000022530000}"/>
    <cellStyle name="Normal 18 3 2 2 3 3" xfId="21478" xr:uid="{00000000-0005-0000-0000-000023530000}"/>
    <cellStyle name="Normal 18 3 2 2 4" xfId="21479" xr:uid="{00000000-0005-0000-0000-000024530000}"/>
    <cellStyle name="Normal 18 3 2 2 4 2" xfId="21480" xr:uid="{00000000-0005-0000-0000-000025530000}"/>
    <cellStyle name="Normal 18 3 2 2 4 2 2" xfId="21481" xr:uid="{00000000-0005-0000-0000-000026530000}"/>
    <cellStyle name="Normal 18 3 2 2 4 3" xfId="21482" xr:uid="{00000000-0005-0000-0000-000027530000}"/>
    <cellStyle name="Normal 18 3 2 2 5" xfId="21483" xr:uid="{00000000-0005-0000-0000-000028530000}"/>
    <cellStyle name="Normal 18 3 2 2 5 2" xfId="21484" xr:uid="{00000000-0005-0000-0000-000029530000}"/>
    <cellStyle name="Normal 18 3 2 2 6" xfId="21485" xr:uid="{00000000-0005-0000-0000-00002A530000}"/>
    <cellStyle name="Normal 18 3 2 2 6 2" xfId="21486" xr:uid="{00000000-0005-0000-0000-00002B530000}"/>
    <cellStyle name="Normal 18 3 2 2 7" xfId="21487" xr:uid="{00000000-0005-0000-0000-00002C530000}"/>
    <cellStyle name="Normal 18 3 2 3" xfId="21488" xr:uid="{00000000-0005-0000-0000-00002D530000}"/>
    <cellStyle name="Normal 18 3 2 3 2" xfId="21489" xr:uid="{00000000-0005-0000-0000-00002E530000}"/>
    <cellStyle name="Normal 18 3 2 3 2 2" xfId="21490" xr:uid="{00000000-0005-0000-0000-00002F530000}"/>
    <cellStyle name="Normal 18 3 2 3 2 2 2" xfId="21491" xr:uid="{00000000-0005-0000-0000-000030530000}"/>
    <cellStyle name="Normal 18 3 2 3 2 3" xfId="21492" xr:uid="{00000000-0005-0000-0000-000031530000}"/>
    <cellStyle name="Normal 18 3 2 3 3" xfId="21493" xr:uid="{00000000-0005-0000-0000-000032530000}"/>
    <cellStyle name="Normal 18 3 2 3 3 2" xfId="21494" xr:uid="{00000000-0005-0000-0000-000033530000}"/>
    <cellStyle name="Normal 18 3 2 3 3 2 2" xfId="21495" xr:uid="{00000000-0005-0000-0000-000034530000}"/>
    <cellStyle name="Normal 18 3 2 3 3 3" xfId="21496" xr:uid="{00000000-0005-0000-0000-000035530000}"/>
    <cellStyle name="Normal 18 3 2 3 4" xfId="21497" xr:uid="{00000000-0005-0000-0000-000036530000}"/>
    <cellStyle name="Normal 18 3 2 3 4 2" xfId="21498" xr:uid="{00000000-0005-0000-0000-000037530000}"/>
    <cellStyle name="Normal 18 3 2 3 5" xfId="21499" xr:uid="{00000000-0005-0000-0000-000038530000}"/>
    <cellStyle name="Normal 18 3 2 3 5 2" xfId="21500" xr:uid="{00000000-0005-0000-0000-000039530000}"/>
    <cellStyle name="Normal 18 3 2 3 6" xfId="21501" xr:uid="{00000000-0005-0000-0000-00003A530000}"/>
    <cellStyle name="Normal 18 3 2 4" xfId="21502" xr:uid="{00000000-0005-0000-0000-00003B530000}"/>
    <cellStyle name="Normal 18 3 2 4 2" xfId="21503" xr:uid="{00000000-0005-0000-0000-00003C530000}"/>
    <cellStyle name="Normal 18 3 2 4 2 2" xfId="21504" xr:uid="{00000000-0005-0000-0000-00003D530000}"/>
    <cellStyle name="Normal 18 3 2 4 3" xfId="21505" xr:uid="{00000000-0005-0000-0000-00003E530000}"/>
    <cellStyle name="Normal 18 3 2 5" xfId="21506" xr:uid="{00000000-0005-0000-0000-00003F530000}"/>
    <cellStyle name="Normal 18 3 2 5 2" xfId="21507" xr:uid="{00000000-0005-0000-0000-000040530000}"/>
    <cellStyle name="Normal 18 3 2 5 2 2" xfId="21508" xr:uid="{00000000-0005-0000-0000-000041530000}"/>
    <cellStyle name="Normal 18 3 2 5 3" xfId="21509" xr:uid="{00000000-0005-0000-0000-000042530000}"/>
    <cellStyle name="Normal 18 3 2 6" xfId="21510" xr:uid="{00000000-0005-0000-0000-000043530000}"/>
    <cellStyle name="Normal 18 3 2 6 2" xfId="21511" xr:uid="{00000000-0005-0000-0000-000044530000}"/>
    <cellStyle name="Normal 18 3 2 7" xfId="21512" xr:uid="{00000000-0005-0000-0000-000045530000}"/>
    <cellStyle name="Normal 18 3 2 7 2" xfId="21513" xr:uid="{00000000-0005-0000-0000-000046530000}"/>
    <cellStyle name="Normal 18 3 2 8" xfId="21514" xr:uid="{00000000-0005-0000-0000-000047530000}"/>
    <cellStyle name="Normal 18 3 3" xfId="21515" xr:uid="{00000000-0005-0000-0000-000048530000}"/>
    <cellStyle name="Normal 18 3 3 2" xfId="21516" xr:uid="{00000000-0005-0000-0000-000049530000}"/>
    <cellStyle name="Normal 18 3 3 2 2" xfId="21517" xr:uid="{00000000-0005-0000-0000-00004A530000}"/>
    <cellStyle name="Normal 18 3 3 2 2 2" xfId="21518" xr:uid="{00000000-0005-0000-0000-00004B530000}"/>
    <cellStyle name="Normal 18 3 3 2 2 2 2" xfId="21519" xr:uid="{00000000-0005-0000-0000-00004C530000}"/>
    <cellStyle name="Normal 18 3 3 2 2 3" xfId="21520" xr:uid="{00000000-0005-0000-0000-00004D530000}"/>
    <cellStyle name="Normal 18 3 3 2 3" xfId="21521" xr:uid="{00000000-0005-0000-0000-00004E530000}"/>
    <cellStyle name="Normal 18 3 3 2 3 2" xfId="21522" xr:uid="{00000000-0005-0000-0000-00004F530000}"/>
    <cellStyle name="Normal 18 3 3 2 3 2 2" xfId="21523" xr:uid="{00000000-0005-0000-0000-000050530000}"/>
    <cellStyle name="Normal 18 3 3 2 3 3" xfId="21524" xr:uid="{00000000-0005-0000-0000-000051530000}"/>
    <cellStyle name="Normal 18 3 3 2 4" xfId="21525" xr:uid="{00000000-0005-0000-0000-000052530000}"/>
    <cellStyle name="Normal 18 3 3 2 4 2" xfId="21526" xr:uid="{00000000-0005-0000-0000-000053530000}"/>
    <cellStyle name="Normal 18 3 3 2 5" xfId="21527" xr:uid="{00000000-0005-0000-0000-000054530000}"/>
    <cellStyle name="Normal 18 3 3 2 5 2" xfId="21528" xr:uid="{00000000-0005-0000-0000-000055530000}"/>
    <cellStyle name="Normal 18 3 3 2 6" xfId="21529" xr:uid="{00000000-0005-0000-0000-000056530000}"/>
    <cellStyle name="Normal 18 3 3 3" xfId="21530" xr:uid="{00000000-0005-0000-0000-000057530000}"/>
    <cellStyle name="Normal 18 3 3 3 2" xfId="21531" xr:uid="{00000000-0005-0000-0000-000058530000}"/>
    <cellStyle name="Normal 18 3 3 3 2 2" xfId="21532" xr:uid="{00000000-0005-0000-0000-000059530000}"/>
    <cellStyle name="Normal 18 3 3 3 3" xfId="21533" xr:uid="{00000000-0005-0000-0000-00005A530000}"/>
    <cellStyle name="Normal 18 3 3 4" xfId="21534" xr:uid="{00000000-0005-0000-0000-00005B530000}"/>
    <cellStyle name="Normal 18 3 3 4 2" xfId="21535" xr:uid="{00000000-0005-0000-0000-00005C530000}"/>
    <cellStyle name="Normal 18 3 3 4 2 2" xfId="21536" xr:uid="{00000000-0005-0000-0000-00005D530000}"/>
    <cellStyle name="Normal 18 3 3 4 3" xfId="21537" xr:uid="{00000000-0005-0000-0000-00005E530000}"/>
    <cellStyle name="Normal 18 3 3 5" xfId="21538" xr:uid="{00000000-0005-0000-0000-00005F530000}"/>
    <cellStyle name="Normal 18 3 3 5 2" xfId="21539" xr:uid="{00000000-0005-0000-0000-000060530000}"/>
    <cellStyle name="Normal 18 3 3 6" xfId="21540" xr:uid="{00000000-0005-0000-0000-000061530000}"/>
    <cellStyle name="Normal 18 3 3 6 2" xfId="21541" xr:uid="{00000000-0005-0000-0000-000062530000}"/>
    <cellStyle name="Normal 18 3 3 7" xfId="21542" xr:uid="{00000000-0005-0000-0000-000063530000}"/>
    <cellStyle name="Normal 18 3 4" xfId="21543" xr:uid="{00000000-0005-0000-0000-000064530000}"/>
    <cellStyle name="Normal 18 3 4 2" xfId="21544" xr:uid="{00000000-0005-0000-0000-000065530000}"/>
    <cellStyle name="Normal 18 3 4 2 2" xfId="21545" xr:uid="{00000000-0005-0000-0000-000066530000}"/>
    <cellStyle name="Normal 18 3 4 2 2 2" xfId="21546" xr:uid="{00000000-0005-0000-0000-000067530000}"/>
    <cellStyle name="Normal 18 3 4 2 2 2 2" xfId="21547" xr:uid="{00000000-0005-0000-0000-000068530000}"/>
    <cellStyle name="Normal 18 3 4 2 2 3" xfId="21548" xr:uid="{00000000-0005-0000-0000-000069530000}"/>
    <cellStyle name="Normal 18 3 4 2 3" xfId="21549" xr:uid="{00000000-0005-0000-0000-00006A530000}"/>
    <cellStyle name="Normal 18 3 4 2 3 2" xfId="21550" xr:uid="{00000000-0005-0000-0000-00006B530000}"/>
    <cellStyle name="Normal 18 3 4 2 3 2 2" xfId="21551" xr:uid="{00000000-0005-0000-0000-00006C530000}"/>
    <cellStyle name="Normal 18 3 4 2 3 3" xfId="21552" xr:uid="{00000000-0005-0000-0000-00006D530000}"/>
    <cellStyle name="Normal 18 3 4 2 4" xfId="21553" xr:uid="{00000000-0005-0000-0000-00006E530000}"/>
    <cellStyle name="Normal 18 3 4 2 4 2" xfId="21554" xr:uid="{00000000-0005-0000-0000-00006F530000}"/>
    <cellStyle name="Normal 18 3 4 2 5" xfId="21555" xr:uid="{00000000-0005-0000-0000-000070530000}"/>
    <cellStyle name="Normal 18 3 4 2 5 2" xfId="21556" xr:uid="{00000000-0005-0000-0000-000071530000}"/>
    <cellStyle name="Normal 18 3 4 2 6" xfId="21557" xr:uid="{00000000-0005-0000-0000-000072530000}"/>
    <cellStyle name="Normal 18 3 4 3" xfId="21558" xr:uid="{00000000-0005-0000-0000-000073530000}"/>
    <cellStyle name="Normal 18 3 4 3 2" xfId="21559" xr:uid="{00000000-0005-0000-0000-000074530000}"/>
    <cellStyle name="Normal 18 3 4 3 2 2" xfId="21560" xr:uid="{00000000-0005-0000-0000-000075530000}"/>
    <cellStyle name="Normal 18 3 4 3 3" xfId="21561" xr:uid="{00000000-0005-0000-0000-000076530000}"/>
    <cellStyle name="Normal 18 3 4 4" xfId="21562" xr:uid="{00000000-0005-0000-0000-000077530000}"/>
    <cellStyle name="Normal 18 3 4 4 2" xfId="21563" xr:uid="{00000000-0005-0000-0000-000078530000}"/>
    <cellStyle name="Normal 18 3 4 4 2 2" xfId="21564" xr:uid="{00000000-0005-0000-0000-000079530000}"/>
    <cellStyle name="Normal 18 3 4 4 3" xfId="21565" xr:uid="{00000000-0005-0000-0000-00007A530000}"/>
    <cellStyle name="Normal 18 3 4 5" xfId="21566" xr:uid="{00000000-0005-0000-0000-00007B530000}"/>
    <cellStyle name="Normal 18 3 4 5 2" xfId="21567" xr:uid="{00000000-0005-0000-0000-00007C530000}"/>
    <cellStyle name="Normal 18 3 4 6" xfId="21568" xr:uid="{00000000-0005-0000-0000-00007D530000}"/>
    <cellStyle name="Normal 18 3 4 6 2" xfId="21569" xr:uid="{00000000-0005-0000-0000-00007E530000}"/>
    <cellStyle name="Normal 18 3 4 7" xfId="21570" xr:uid="{00000000-0005-0000-0000-00007F530000}"/>
    <cellStyle name="Normal 18 3 5" xfId="21571" xr:uid="{00000000-0005-0000-0000-000080530000}"/>
    <cellStyle name="Normal 18 3 5 2" xfId="21572" xr:uid="{00000000-0005-0000-0000-000081530000}"/>
    <cellStyle name="Normal 18 3 5 2 2" xfId="21573" xr:uid="{00000000-0005-0000-0000-000082530000}"/>
    <cellStyle name="Normal 18 3 5 2 2 2" xfId="21574" xr:uid="{00000000-0005-0000-0000-000083530000}"/>
    <cellStyle name="Normal 18 3 5 2 3" xfId="21575" xr:uid="{00000000-0005-0000-0000-000084530000}"/>
    <cellStyle name="Normal 18 3 5 3" xfId="21576" xr:uid="{00000000-0005-0000-0000-000085530000}"/>
    <cellStyle name="Normal 18 3 5 3 2" xfId="21577" xr:uid="{00000000-0005-0000-0000-000086530000}"/>
    <cellStyle name="Normal 18 3 5 3 2 2" xfId="21578" xr:uid="{00000000-0005-0000-0000-000087530000}"/>
    <cellStyle name="Normal 18 3 5 3 3" xfId="21579" xr:uid="{00000000-0005-0000-0000-000088530000}"/>
    <cellStyle name="Normal 18 3 5 4" xfId="21580" xr:uid="{00000000-0005-0000-0000-000089530000}"/>
    <cellStyle name="Normal 18 3 5 4 2" xfId="21581" xr:uid="{00000000-0005-0000-0000-00008A530000}"/>
    <cellStyle name="Normal 18 3 5 5" xfId="21582" xr:uid="{00000000-0005-0000-0000-00008B530000}"/>
    <cellStyle name="Normal 18 3 5 5 2" xfId="21583" xr:uid="{00000000-0005-0000-0000-00008C530000}"/>
    <cellStyle name="Normal 18 3 5 6" xfId="21584" xr:uid="{00000000-0005-0000-0000-00008D530000}"/>
    <cellStyle name="Normal 18 3 6" xfId="21585" xr:uid="{00000000-0005-0000-0000-00008E530000}"/>
    <cellStyle name="Normal 18 3 6 2" xfId="21586" xr:uid="{00000000-0005-0000-0000-00008F530000}"/>
    <cellStyle name="Normal 18 3 6 2 2" xfId="21587" xr:uid="{00000000-0005-0000-0000-000090530000}"/>
    <cellStyle name="Normal 18 3 6 3" xfId="21588" xr:uid="{00000000-0005-0000-0000-000091530000}"/>
    <cellStyle name="Normal 18 3 7" xfId="21589" xr:uid="{00000000-0005-0000-0000-000092530000}"/>
    <cellStyle name="Normal 18 3 7 2" xfId="21590" xr:uid="{00000000-0005-0000-0000-000093530000}"/>
    <cellStyle name="Normal 18 3 7 2 2" xfId="21591" xr:uid="{00000000-0005-0000-0000-000094530000}"/>
    <cellStyle name="Normal 18 3 7 3" xfId="21592" xr:uid="{00000000-0005-0000-0000-000095530000}"/>
    <cellStyle name="Normal 18 3 8" xfId="21593" xr:uid="{00000000-0005-0000-0000-000096530000}"/>
    <cellStyle name="Normal 18 3 8 2" xfId="21594" xr:uid="{00000000-0005-0000-0000-000097530000}"/>
    <cellStyle name="Normal 18 3 9" xfId="21595" xr:uid="{00000000-0005-0000-0000-000098530000}"/>
    <cellStyle name="Normal 18 3 9 2" xfId="21596" xr:uid="{00000000-0005-0000-0000-000099530000}"/>
    <cellStyle name="Normal 18 4" xfId="21597" xr:uid="{00000000-0005-0000-0000-00009A530000}"/>
    <cellStyle name="Normal 18 4 2" xfId="21598" xr:uid="{00000000-0005-0000-0000-00009B530000}"/>
    <cellStyle name="Normal 18 4 2 2" xfId="21599" xr:uid="{00000000-0005-0000-0000-00009C530000}"/>
    <cellStyle name="Normal 18 4 2 2 2" xfId="21600" xr:uid="{00000000-0005-0000-0000-00009D530000}"/>
    <cellStyle name="Normal 18 4 2 2 2 2" xfId="21601" xr:uid="{00000000-0005-0000-0000-00009E530000}"/>
    <cellStyle name="Normal 18 4 2 2 2 2 2" xfId="21602" xr:uid="{00000000-0005-0000-0000-00009F530000}"/>
    <cellStyle name="Normal 18 4 2 2 2 3" xfId="21603" xr:uid="{00000000-0005-0000-0000-0000A0530000}"/>
    <cellStyle name="Normal 18 4 2 2 3" xfId="21604" xr:uid="{00000000-0005-0000-0000-0000A1530000}"/>
    <cellStyle name="Normal 18 4 2 2 3 2" xfId="21605" xr:uid="{00000000-0005-0000-0000-0000A2530000}"/>
    <cellStyle name="Normal 18 4 2 2 3 2 2" xfId="21606" xr:uid="{00000000-0005-0000-0000-0000A3530000}"/>
    <cellStyle name="Normal 18 4 2 2 3 3" xfId="21607" xr:uid="{00000000-0005-0000-0000-0000A4530000}"/>
    <cellStyle name="Normal 18 4 2 2 4" xfId="21608" xr:uid="{00000000-0005-0000-0000-0000A5530000}"/>
    <cellStyle name="Normal 18 4 2 2 4 2" xfId="21609" xr:uid="{00000000-0005-0000-0000-0000A6530000}"/>
    <cellStyle name="Normal 18 4 2 2 5" xfId="21610" xr:uid="{00000000-0005-0000-0000-0000A7530000}"/>
    <cellStyle name="Normal 18 4 2 2 5 2" xfId="21611" xr:uid="{00000000-0005-0000-0000-0000A8530000}"/>
    <cellStyle name="Normal 18 4 2 2 6" xfId="21612" xr:uid="{00000000-0005-0000-0000-0000A9530000}"/>
    <cellStyle name="Normal 18 4 2 3" xfId="21613" xr:uid="{00000000-0005-0000-0000-0000AA530000}"/>
    <cellStyle name="Normal 18 4 2 3 2" xfId="21614" xr:uid="{00000000-0005-0000-0000-0000AB530000}"/>
    <cellStyle name="Normal 18 4 2 3 2 2" xfId="21615" xr:uid="{00000000-0005-0000-0000-0000AC530000}"/>
    <cellStyle name="Normal 18 4 2 3 3" xfId="21616" xr:uid="{00000000-0005-0000-0000-0000AD530000}"/>
    <cellStyle name="Normal 18 4 2 4" xfId="21617" xr:uid="{00000000-0005-0000-0000-0000AE530000}"/>
    <cellStyle name="Normal 18 4 2 4 2" xfId="21618" xr:uid="{00000000-0005-0000-0000-0000AF530000}"/>
    <cellStyle name="Normal 18 4 2 4 2 2" xfId="21619" xr:uid="{00000000-0005-0000-0000-0000B0530000}"/>
    <cellStyle name="Normal 18 4 2 4 3" xfId="21620" xr:uid="{00000000-0005-0000-0000-0000B1530000}"/>
    <cellStyle name="Normal 18 4 2 5" xfId="21621" xr:uid="{00000000-0005-0000-0000-0000B2530000}"/>
    <cellStyle name="Normal 18 4 2 5 2" xfId="21622" xr:uid="{00000000-0005-0000-0000-0000B3530000}"/>
    <cellStyle name="Normal 18 4 2 6" xfId="21623" xr:uid="{00000000-0005-0000-0000-0000B4530000}"/>
    <cellStyle name="Normal 18 4 2 6 2" xfId="21624" xr:uid="{00000000-0005-0000-0000-0000B5530000}"/>
    <cellStyle name="Normal 18 4 2 7" xfId="21625" xr:uid="{00000000-0005-0000-0000-0000B6530000}"/>
    <cellStyle name="Normal 18 4 3" xfId="21626" xr:uid="{00000000-0005-0000-0000-0000B7530000}"/>
    <cellStyle name="Normal 18 4 3 2" xfId="21627" xr:uid="{00000000-0005-0000-0000-0000B8530000}"/>
    <cellStyle name="Normal 18 4 3 2 2" xfId="21628" xr:uid="{00000000-0005-0000-0000-0000B9530000}"/>
    <cellStyle name="Normal 18 4 3 2 2 2" xfId="21629" xr:uid="{00000000-0005-0000-0000-0000BA530000}"/>
    <cellStyle name="Normal 18 4 3 2 3" xfId="21630" xr:uid="{00000000-0005-0000-0000-0000BB530000}"/>
    <cellStyle name="Normal 18 4 3 3" xfId="21631" xr:uid="{00000000-0005-0000-0000-0000BC530000}"/>
    <cellStyle name="Normal 18 4 3 3 2" xfId="21632" xr:uid="{00000000-0005-0000-0000-0000BD530000}"/>
    <cellStyle name="Normal 18 4 3 3 2 2" xfId="21633" xr:uid="{00000000-0005-0000-0000-0000BE530000}"/>
    <cellStyle name="Normal 18 4 3 3 3" xfId="21634" xr:uid="{00000000-0005-0000-0000-0000BF530000}"/>
    <cellStyle name="Normal 18 4 3 4" xfId="21635" xr:uid="{00000000-0005-0000-0000-0000C0530000}"/>
    <cellStyle name="Normal 18 4 3 4 2" xfId="21636" xr:uid="{00000000-0005-0000-0000-0000C1530000}"/>
    <cellStyle name="Normal 18 4 3 5" xfId="21637" xr:uid="{00000000-0005-0000-0000-0000C2530000}"/>
    <cellStyle name="Normal 18 4 3 5 2" xfId="21638" xr:uid="{00000000-0005-0000-0000-0000C3530000}"/>
    <cellStyle name="Normal 18 4 3 6" xfId="21639" xr:uid="{00000000-0005-0000-0000-0000C4530000}"/>
    <cellStyle name="Normal 18 4 4" xfId="21640" xr:uid="{00000000-0005-0000-0000-0000C5530000}"/>
    <cellStyle name="Normal 18 4 4 2" xfId="21641" xr:uid="{00000000-0005-0000-0000-0000C6530000}"/>
    <cellStyle name="Normal 18 4 4 2 2" xfId="21642" xr:uid="{00000000-0005-0000-0000-0000C7530000}"/>
    <cellStyle name="Normal 18 4 4 3" xfId="21643" xr:uid="{00000000-0005-0000-0000-0000C8530000}"/>
    <cellStyle name="Normal 18 4 5" xfId="21644" xr:uid="{00000000-0005-0000-0000-0000C9530000}"/>
    <cellStyle name="Normal 18 4 5 2" xfId="21645" xr:uid="{00000000-0005-0000-0000-0000CA530000}"/>
    <cellStyle name="Normal 18 4 5 2 2" xfId="21646" xr:uid="{00000000-0005-0000-0000-0000CB530000}"/>
    <cellStyle name="Normal 18 4 5 3" xfId="21647" xr:uid="{00000000-0005-0000-0000-0000CC530000}"/>
    <cellStyle name="Normal 18 4 6" xfId="21648" xr:uid="{00000000-0005-0000-0000-0000CD530000}"/>
    <cellStyle name="Normal 18 4 6 2" xfId="21649" xr:uid="{00000000-0005-0000-0000-0000CE530000}"/>
    <cellStyle name="Normal 18 4 7" xfId="21650" xr:uid="{00000000-0005-0000-0000-0000CF530000}"/>
    <cellStyle name="Normal 18 4 7 2" xfId="21651" xr:uid="{00000000-0005-0000-0000-0000D0530000}"/>
    <cellStyle name="Normal 18 4 8" xfId="21652" xr:uid="{00000000-0005-0000-0000-0000D1530000}"/>
    <cellStyle name="Normal 18 5" xfId="21653" xr:uid="{00000000-0005-0000-0000-0000D2530000}"/>
    <cellStyle name="Normal 18 5 2" xfId="21654" xr:uid="{00000000-0005-0000-0000-0000D3530000}"/>
    <cellStyle name="Normal 18 5 2 2" xfId="21655" xr:uid="{00000000-0005-0000-0000-0000D4530000}"/>
    <cellStyle name="Normal 18 5 2 2 2" xfId="21656" xr:uid="{00000000-0005-0000-0000-0000D5530000}"/>
    <cellStyle name="Normal 18 5 2 2 2 2" xfId="21657" xr:uid="{00000000-0005-0000-0000-0000D6530000}"/>
    <cellStyle name="Normal 18 5 2 2 3" xfId="21658" xr:uid="{00000000-0005-0000-0000-0000D7530000}"/>
    <cellStyle name="Normal 18 5 2 3" xfId="21659" xr:uid="{00000000-0005-0000-0000-0000D8530000}"/>
    <cellStyle name="Normal 18 5 2 3 2" xfId="21660" xr:uid="{00000000-0005-0000-0000-0000D9530000}"/>
    <cellStyle name="Normal 18 5 2 3 2 2" xfId="21661" xr:uid="{00000000-0005-0000-0000-0000DA530000}"/>
    <cellStyle name="Normal 18 5 2 3 3" xfId="21662" xr:uid="{00000000-0005-0000-0000-0000DB530000}"/>
    <cellStyle name="Normal 18 5 2 4" xfId="21663" xr:uid="{00000000-0005-0000-0000-0000DC530000}"/>
    <cellStyle name="Normal 18 5 2 4 2" xfId="21664" xr:uid="{00000000-0005-0000-0000-0000DD530000}"/>
    <cellStyle name="Normal 18 5 2 5" xfId="21665" xr:uid="{00000000-0005-0000-0000-0000DE530000}"/>
    <cellStyle name="Normal 18 5 2 5 2" xfId="21666" xr:uid="{00000000-0005-0000-0000-0000DF530000}"/>
    <cellStyle name="Normal 18 5 2 6" xfId="21667" xr:uid="{00000000-0005-0000-0000-0000E0530000}"/>
    <cellStyle name="Normal 18 5 3" xfId="21668" xr:uid="{00000000-0005-0000-0000-0000E1530000}"/>
    <cellStyle name="Normal 18 5 3 2" xfId="21669" xr:uid="{00000000-0005-0000-0000-0000E2530000}"/>
    <cellStyle name="Normal 18 5 3 2 2" xfId="21670" xr:uid="{00000000-0005-0000-0000-0000E3530000}"/>
    <cellStyle name="Normal 18 5 3 3" xfId="21671" xr:uid="{00000000-0005-0000-0000-0000E4530000}"/>
    <cellStyle name="Normal 18 5 4" xfId="21672" xr:uid="{00000000-0005-0000-0000-0000E5530000}"/>
    <cellStyle name="Normal 18 5 4 2" xfId="21673" xr:uid="{00000000-0005-0000-0000-0000E6530000}"/>
    <cellStyle name="Normal 18 5 4 2 2" xfId="21674" xr:uid="{00000000-0005-0000-0000-0000E7530000}"/>
    <cellStyle name="Normal 18 5 4 3" xfId="21675" xr:uid="{00000000-0005-0000-0000-0000E8530000}"/>
    <cellStyle name="Normal 18 5 5" xfId="21676" xr:uid="{00000000-0005-0000-0000-0000E9530000}"/>
    <cellStyle name="Normal 18 5 5 2" xfId="21677" xr:uid="{00000000-0005-0000-0000-0000EA530000}"/>
    <cellStyle name="Normal 18 5 6" xfId="21678" xr:uid="{00000000-0005-0000-0000-0000EB530000}"/>
    <cellStyle name="Normal 18 5 6 2" xfId="21679" xr:uid="{00000000-0005-0000-0000-0000EC530000}"/>
    <cellStyle name="Normal 18 5 7" xfId="21680" xr:uid="{00000000-0005-0000-0000-0000ED530000}"/>
    <cellStyle name="Normal 18 6" xfId="21681" xr:uid="{00000000-0005-0000-0000-0000EE530000}"/>
    <cellStyle name="Normal 18 6 2" xfId="21682" xr:uid="{00000000-0005-0000-0000-0000EF530000}"/>
    <cellStyle name="Normal 18 6 2 2" xfId="21683" xr:uid="{00000000-0005-0000-0000-0000F0530000}"/>
    <cellStyle name="Normal 18 6 2 2 2" xfId="21684" xr:uid="{00000000-0005-0000-0000-0000F1530000}"/>
    <cellStyle name="Normal 18 6 2 2 2 2" xfId="21685" xr:uid="{00000000-0005-0000-0000-0000F2530000}"/>
    <cellStyle name="Normal 18 6 2 2 3" xfId="21686" xr:uid="{00000000-0005-0000-0000-0000F3530000}"/>
    <cellStyle name="Normal 18 6 2 3" xfId="21687" xr:uid="{00000000-0005-0000-0000-0000F4530000}"/>
    <cellStyle name="Normal 18 6 2 3 2" xfId="21688" xr:uid="{00000000-0005-0000-0000-0000F5530000}"/>
    <cellStyle name="Normal 18 6 2 3 2 2" xfId="21689" xr:uid="{00000000-0005-0000-0000-0000F6530000}"/>
    <cellStyle name="Normal 18 6 2 3 3" xfId="21690" xr:uid="{00000000-0005-0000-0000-0000F7530000}"/>
    <cellStyle name="Normal 18 6 2 4" xfId="21691" xr:uid="{00000000-0005-0000-0000-0000F8530000}"/>
    <cellStyle name="Normal 18 6 2 4 2" xfId="21692" xr:uid="{00000000-0005-0000-0000-0000F9530000}"/>
    <cellStyle name="Normal 18 6 2 5" xfId="21693" xr:uid="{00000000-0005-0000-0000-0000FA530000}"/>
    <cellStyle name="Normal 18 6 2 5 2" xfId="21694" xr:uid="{00000000-0005-0000-0000-0000FB530000}"/>
    <cellStyle name="Normal 18 6 2 6" xfId="21695" xr:uid="{00000000-0005-0000-0000-0000FC530000}"/>
    <cellStyle name="Normal 18 6 3" xfId="21696" xr:uid="{00000000-0005-0000-0000-0000FD530000}"/>
    <cellStyle name="Normal 18 6 3 2" xfId="21697" xr:uid="{00000000-0005-0000-0000-0000FE530000}"/>
    <cellStyle name="Normal 18 6 3 2 2" xfId="21698" xr:uid="{00000000-0005-0000-0000-0000FF530000}"/>
    <cellStyle name="Normal 18 6 3 3" xfId="21699" xr:uid="{00000000-0005-0000-0000-000000540000}"/>
    <cellStyle name="Normal 18 6 4" xfId="21700" xr:uid="{00000000-0005-0000-0000-000001540000}"/>
    <cellStyle name="Normal 18 6 4 2" xfId="21701" xr:uid="{00000000-0005-0000-0000-000002540000}"/>
    <cellStyle name="Normal 18 6 4 2 2" xfId="21702" xr:uid="{00000000-0005-0000-0000-000003540000}"/>
    <cellStyle name="Normal 18 6 4 3" xfId="21703" xr:uid="{00000000-0005-0000-0000-000004540000}"/>
    <cellStyle name="Normal 18 6 5" xfId="21704" xr:uid="{00000000-0005-0000-0000-000005540000}"/>
    <cellStyle name="Normal 18 6 5 2" xfId="21705" xr:uid="{00000000-0005-0000-0000-000006540000}"/>
    <cellStyle name="Normal 18 6 6" xfId="21706" xr:uid="{00000000-0005-0000-0000-000007540000}"/>
    <cellStyle name="Normal 18 6 6 2" xfId="21707" xr:uid="{00000000-0005-0000-0000-000008540000}"/>
    <cellStyle name="Normal 18 6 7" xfId="21708" xr:uid="{00000000-0005-0000-0000-000009540000}"/>
    <cellStyle name="Normal 18 7" xfId="21709" xr:uid="{00000000-0005-0000-0000-00000A540000}"/>
    <cellStyle name="Normal 18 7 2" xfId="21710" xr:uid="{00000000-0005-0000-0000-00000B540000}"/>
    <cellStyle name="Normal 18 7 2 2" xfId="21711" xr:uid="{00000000-0005-0000-0000-00000C540000}"/>
    <cellStyle name="Normal 18 7 2 2 2" xfId="21712" xr:uid="{00000000-0005-0000-0000-00000D540000}"/>
    <cellStyle name="Normal 18 7 2 3" xfId="21713" xr:uid="{00000000-0005-0000-0000-00000E540000}"/>
    <cellStyle name="Normal 18 7 3" xfId="21714" xr:uid="{00000000-0005-0000-0000-00000F540000}"/>
    <cellStyle name="Normal 18 7 3 2" xfId="21715" xr:uid="{00000000-0005-0000-0000-000010540000}"/>
    <cellStyle name="Normal 18 7 3 2 2" xfId="21716" xr:uid="{00000000-0005-0000-0000-000011540000}"/>
    <cellStyle name="Normal 18 7 3 3" xfId="21717" xr:uid="{00000000-0005-0000-0000-000012540000}"/>
    <cellStyle name="Normal 18 7 4" xfId="21718" xr:uid="{00000000-0005-0000-0000-000013540000}"/>
    <cellStyle name="Normal 18 7 4 2" xfId="21719" xr:uid="{00000000-0005-0000-0000-000014540000}"/>
    <cellStyle name="Normal 18 7 5" xfId="21720" xr:uid="{00000000-0005-0000-0000-000015540000}"/>
    <cellStyle name="Normal 18 7 5 2" xfId="21721" xr:uid="{00000000-0005-0000-0000-000016540000}"/>
    <cellStyle name="Normal 18 7 6" xfId="21722" xr:uid="{00000000-0005-0000-0000-000017540000}"/>
    <cellStyle name="Normal 18 8" xfId="21723" xr:uid="{00000000-0005-0000-0000-000018540000}"/>
    <cellStyle name="Normal 18 8 2" xfId="21724" xr:uid="{00000000-0005-0000-0000-000019540000}"/>
    <cellStyle name="Normal 18 8 2 2" xfId="21725" xr:uid="{00000000-0005-0000-0000-00001A540000}"/>
    <cellStyle name="Normal 18 8 3" xfId="21726" xr:uid="{00000000-0005-0000-0000-00001B540000}"/>
    <cellStyle name="Normal 18 9" xfId="21727" xr:uid="{00000000-0005-0000-0000-00001C540000}"/>
    <cellStyle name="Normal 18 9 2" xfId="21728" xr:uid="{00000000-0005-0000-0000-00001D540000}"/>
    <cellStyle name="Normal 18 9 2 2" xfId="21729" xr:uid="{00000000-0005-0000-0000-00001E540000}"/>
    <cellStyle name="Normal 18 9 3" xfId="21730" xr:uid="{00000000-0005-0000-0000-00001F540000}"/>
    <cellStyle name="Normal 19" xfId="21731" xr:uid="{00000000-0005-0000-0000-000020540000}"/>
    <cellStyle name="Normal 19 2" xfId="21732" xr:uid="{00000000-0005-0000-0000-000021540000}"/>
    <cellStyle name="Normal 19 2 2" xfId="21733" xr:uid="{00000000-0005-0000-0000-000022540000}"/>
    <cellStyle name="Normal 19 2 2 2" xfId="21734" xr:uid="{00000000-0005-0000-0000-000023540000}"/>
    <cellStyle name="Normal 19 2 3" xfId="21735" xr:uid="{00000000-0005-0000-0000-000024540000}"/>
    <cellStyle name="Normal 19 3" xfId="21736" xr:uid="{00000000-0005-0000-0000-000025540000}"/>
    <cellStyle name="Normal 19 3 2" xfId="21737" xr:uid="{00000000-0005-0000-0000-000026540000}"/>
    <cellStyle name="Normal 19 3 2 2" xfId="21738" xr:uid="{00000000-0005-0000-0000-000027540000}"/>
    <cellStyle name="Normal 19 3 3" xfId="21739" xr:uid="{00000000-0005-0000-0000-000028540000}"/>
    <cellStyle name="Normal 19 4" xfId="21740" xr:uid="{00000000-0005-0000-0000-000029540000}"/>
    <cellStyle name="Normal 19 4 2" xfId="21741" xr:uid="{00000000-0005-0000-0000-00002A540000}"/>
    <cellStyle name="Normal 19 5" xfId="21742" xr:uid="{00000000-0005-0000-0000-00002B540000}"/>
    <cellStyle name="Normal 19 5 2" xfId="21743" xr:uid="{00000000-0005-0000-0000-00002C540000}"/>
    <cellStyle name="Normal 19 6" xfId="21744" xr:uid="{00000000-0005-0000-0000-00002D540000}"/>
    <cellStyle name="Normal 2" xfId="53" xr:uid="{00000000-0005-0000-0000-00002E540000}"/>
    <cellStyle name="Normal 2 2" xfId="525" xr:uid="{00000000-0005-0000-0000-00002F540000}"/>
    <cellStyle name="Normal 2 2 2" xfId="655" xr:uid="{00000000-0005-0000-0000-000030540000}"/>
    <cellStyle name="Normal 2 2 2 2" xfId="21745" xr:uid="{00000000-0005-0000-0000-000031540000}"/>
    <cellStyle name="Normal 2 2 2 2 2" xfId="21746" xr:uid="{00000000-0005-0000-0000-000032540000}"/>
    <cellStyle name="Normal 2 2 3" xfId="21747" xr:uid="{00000000-0005-0000-0000-000033540000}"/>
    <cellStyle name="Normal 2 2 3 2" xfId="21748" xr:uid="{00000000-0005-0000-0000-000034540000}"/>
    <cellStyle name="Normal 2 2 3 2 2" xfId="21749" xr:uid="{00000000-0005-0000-0000-000035540000}"/>
    <cellStyle name="Normal 2 2 3 2 2 2" xfId="21750" xr:uid="{00000000-0005-0000-0000-000036540000}"/>
    <cellStyle name="Normal 2 2 3 2 3" xfId="21751" xr:uid="{00000000-0005-0000-0000-000037540000}"/>
    <cellStyle name="Normal 2 2 3 3" xfId="21752" xr:uid="{00000000-0005-0000-0000-000038540000}"/>
    <cellStyle name="Normal 2 2 3 3 2" xfId="21753" xr:uid="{00000000-0005-0000-0000-000039540000}"/>
    <cellStyle name="Normal 2 2 3 3 2 2" xfId="21754" xr:uid="{00000000-0005-0000-0000-00003A540000}"/>
    <cellStyle name="Normal 2 2 3 3 3" xfId="21755" xr:uid="{00000000-0005-0000-0000-00003B540000}"/>
    <cellStyle name="Normal 2 2 3 4" xfId="21756" xr:uid="{00000000-0005-0000-0000-00003C540000}"/>
    <cellStyle name="Normal 2 2 3 4 2" xfId="21757" xr:uid="{00000000-0005-0000-0000-00003D540000}"/>
    <cellStyle name="Normal 2 2 3 5" xfId="21758" xr:uid="{00000000-0005-0000-0000-00003E540000}"/>
    <cellStyle name="Normal 2 2 3 5 2" xfId="21759" xr:uid="{00000000-0005-0000-0000-00003F540000}"/>
    <cellStyle name="Normal 2 2 3 6" xfId="21760" xr:uid="{00000000-0005-0000-0000-000040540000}"/>
    <cellStyle name="Normal 2 2 4" xfId="628" xr:uid="{00000000-0005-0000-0000-000041540000}"/>
    <cellStyle name="Normal 2 2_1 - ADIT" xfId="21761" xr:uid="{00000000-0005-0000-0000-000042540000}"/>
    <cellStyle name="Normal 2 3" xfId="654" xr:uid="{00000000-0005-0000-0000-000043540000}"/>
    <cellStyle name="Normal 2 3 2" xfId="21762" xr:uid="{00000000-0005-0000-0000-000044540000}"/>
    <cellStyle name="Normal 2 4" xfId="21763" xr:uid="{00000000-0005-0000-0000-000045540000}"/>
    <cellStyle name="Normal 2 5" xfId="21764" xr:uid="{00000000-0005-0000-0000-000046540000}"/>
    <cellStyle name="Normal 2 5 10" xfId="21765" xr:uid="{00000000-0005-0000-0000-000047540000}"/>
    <cellStyle name="Normal 2 5 10 2" xfId="21766" xr:uid="{00000000-0005-0000-0000-000048540000}"/>
    <cellStyle name="Normal 2 5 11" xfId="21767" xr:uid="{00000000-0005-0000-0000-000049540000}"/>
    <cellStyle name="Normal 2 5 11 2" xfId="21768" xr:uid="{00000000-0005-0000-0000-00004A540000}"/>
    <cellStyle name="Normal 2 5 12" xfId="21769" xr:uid="{00000000-0005-0000-0000-00004B540000}"/>
    <cellStyle name="Normal 2 5 2" xfId="21770" xr:uid="{00000000-0005-0000-0000-00004C540000}"/>
    <cellStyle name="Normal 2 5 2 10" xfId="21771" xr:uid="{00000000-0005-0000-0000-00004D540000}"/>
    <cellStyle name="Normal 2 5 2 10 2" xfId="21772" xr:uid="{00000000-0005-0000-0000-00004E540000}"/>
    <cellStyle name="Normal 2 5 2 11" xfId="21773" xr:uid="{00000000-0005-0000-0000-00004F540000}"/>
    <cellStyle name="Normal 2 5 2 2" xfId="21774" xr:uid="{00000000-0005-0000-0000-000050540000}"/>
    <cellStyle name="Normal 2 5 2 2 10" xfId="21775" xr:uid="{00000000-0005-0000-0000-000051540000}"/>
    <cellStyle name="Normal 2 5 2 2 2" xfId="21776" xr:uid="{00000000-0005-0000-0000-000052540000}"/>
    <cellStyle name="Normal 2 5 2 2 2 2" xfId="21777" xr:uid="{00000000-0005-0000-0000-000053540000}"/>
    <cellStyle name="Normal 2 5 2 2 2 2 2" xfId="21778" xr:uid="{00000000-0005-0000-0000-000054540000}"/>
    <cellStyle name="Normal 2 5 2 2 2 2 2 2" xfId="21779" xr:uid="{00000000-0005-0000-0000-000055540000}"/>
    <cellStyle name="Normal 2 5 2 2 2 2 2 2 2" xfId="21780" xr:uid="{00000000-0005-0000-0000-000056540000}"/>
    <cellStyle name="Normal 2 5 2 2 2 2 2 2 2 2" xfId="21781" xr:uid="{00000000-0005-0000-0000-000057540000}"/>
    <cellStyle name="Normal 2 5 2 2 2 2 2 2 3" xfId="21782" xr:uid="{00000000-0005-0000-0000-000058540000}"/>
    <cellStyle name="Normal 2 5 2 2 2 2 2 3" xfId="21783" xr:uid="{00000000-0005-0000-0000-000059540000}"/>
    <cellStyle name="Normal 2 5 2 2 2 2 2 3 2" xfId="21784" xr:uid="{00000000-0005-0000-0000-00005A540000}"/>
    <cellStyle name="Normal 2 5 2 2 2 2 2 3 2 2" xfId="21785" xr:uid="{00000000-0005-0000-0000-00005B540000}"/>
    <cellStyle name="Normal 2 5 2 2 2 2 2 3 3" xfId="21786" xr:uid="{00000000-0005-0000-0000-00005C540000}"/>
    <cellStyle name="Normal 2 5 2 2 2 2 2 4" xfId="21787" xr:uid="{00000000-0005-0000-0000-00005D540000}"/>
    <cellStyle name="Normal 2 5 2 2 2 2 2 4 2" xfId="21788" xr:uid="{00000000-0005-0000-0000-00005E540000}"/>
    <cellStyle name="Normal 2 5 2 2 2 2 2 5" xfId="21789" xr:uid="{00000000-0005-0000-0000-00005F540000}"/>
    <cellStyle name="Normal 2 5 2 2 2 2 2 5 2" xfId="21790" xr:uid="{00000000-0005-0000-0000-000060540000}"/>
    <cellStyle name="Normal 2 5 2 2 2 2 2 6" xfId="21791" xr:uid="{00000000-0005-0000-0000-000061540000}"/>
    <cellStyle name="Normal 2 5 2 2 2 2 3" xfId="21792" xr:uid="{00000000-0005-0000-0000-000062540000}"/>
    <cellStyle name="Normal 2 5 2 2 2 2 3 2" xfId="21793" xr:uid="{00000000-0005-0000-0000-000063540000}"/>
    <cellStyle name="Normal 2 5 2 2 2 2 3 2 2" xfId="21794" xr:uid="{00000000-0005-0000-0000-000064540000}"/>
    <cellStyle name="Normal 2 5 2 2 2 2 3 3" xfId="21795" xr:uid="{00000000-0005-0000-0000-000065540000}"/>
    <cellStyle name="Normal 2 5 2 2 2 2 4" xfId="21796" xr:uid="{00000000-0005-0000-0000-000066540000}"/>
    <cellStyle name="Normal 2 5 2 2 2 2 4 2" xfId="21797" xr:uid="{00000000-0005-0000-0000-000067540000}"/>
    <cellStyle name="Normal 2 5 2 2 2 2 4 2 2" xfId="21798" xr:uid="{00000000-0005-0000-0000-000068540000}"/>
    <cellStyle name="Normal 2 5 2 2 2 2 4 3" xfId="21799" xr:uid="{00000000-0005-0000-0000-000069540000}"/>
    <cellStyle name="Normal 2 5 2 2 2 2 5" xfId="21800" xr:uid="{00000000-0005-0000-0000-00006A540000}"/>
    <cellStyle name="Normal 2 5 2 2 2 2 5 2" xfId="21801" xr:uid="{00000000-0005-0000-0000-00006B540000}"/>
    <cellStyle name="Normal 2 5 2 2 2 2 6" xfId="21802" xr:uid="{00000000-0005-0000-0000-00006C540000}"/>
    <cellStyle name="Normal 2 5 2 2 2 2 6 2" xfId="21803" xr:uid="{00000000-0005-0000-0000-00006D540000}"/>
    <cellStyle name="Normal 2 5 2 2 2 2 7" xfId="21804" xr:uid="{00000000-0005-0000-0000-00006E540000}"/>
    <cellStyle name="Normal 2 5 2 2 2 3" xfId="21805" xr:uid="{00000000-0005-0000-0000-00006F540000}"/>
    <cellStyle name="Normal 2 5 2 2 2 3 2" xfId="21806" xr:uid="{00000000-0005-0000-0000-000070540000}"/>
    <cellStyle name="Normal 2 5 2 2 2 3 2 2" xfId="21807" xr:uid="{00000000-0005-0000-0000-000071540000}"/>
    <cellStyle name="Normal 2 5 2 2 2 3 2 2 2" xfId="21808" xr:uid="{00000000-0005-0000-0000-000072540000}"/>
    <cellStyle name="Normal 2 5 2 2 2 3 2 3" xfId="21809" xr:uid="{00000000-0005-0000-0000-000073540000}"/>
    <cellStyle name="Normal 2 5 2 2 2 3 3" xfId="21810" xr:uid="{00000000-0005-0000-0000-000074540000}"/>
    <cellStyle name="Normal 2 5 2 2 2 3 3 2" xfId="21811" xr:uid="{00000000-0005-0000-0000-000075540000}"/>
    <cellStyle name="Normal 2 5 2 2 2 3 3 2 2" xfId="21812" xr:uid="{00000000-0005-0000-0000-000076540000}"/>
    <cellStyle name="Normal 2 5 2 2 2 3 3 3" xfId="21813" xr:uid="{00000000-0005-0000-0000-000077540000}"/>
    <cellStyle name="Normal 2 5 2 2 2 3 4" xfId="21814" xr:uid="{00000000-0005-0000-0000-000078540000}"/>
    <cellStyle name="Normal 2 5 2 2 2 3 4 2" xfId="21815" xr:uid="{00000000-0005-0000-0000-000079540000}"/>
    <cellStyle name="Normal 2 5 2 2 2 3 5" xfId="21816" xr:uid="{00000000-0005-0000-0000-00007A540000}"/>
    <cellStyle name="Normal 2 5 2 2 2 3 5 2" xfId="21817" xr:uid="{00000000-0005-0000-0000-00007B540000}"/>
    <cellStyle name="Normal 2 5 2 2 2 3 6" xfId="21818" xr:uid="{00000000-0005-0000-0000-00007C540000}"/>
    <cellStyle name="Normal 2 5 2 2 2 4" xfId="21819" xr:uid="{00000000-0005-0000-0000-00007D540000}"/>
    <cellStyle name="Normal 2 5 2 2 2 4 2" xfId="21820" xr:uid="{00000000-0005-0000-0000-00007E540000}"/>
    <cellStyle name="Normal 2 5 2 2 2 4 2 2" xfId="21821" xr:uid="{00000000-0005-0000-0000-00007F540000}"/>
    <cellStyle name="Normal 2 5 2 2 2 4 3" xfId="21822" xr:uid="{00000000-0005-0000-0000-000080540000}"/>
    <cellStyle name="Normal 2 5 2 2 2 5" xfId="21823" xr:uid="{00000000-0005-0000-0000-000081540000}"/>
    <cellStyle name="Normal 2 5 2 2 2 5 2" xfId="21824" xr:uid="{00000000-0005-0000-0000-000082540000}"/>
    <cellStyle name="Normal 2 5 2 2 2 5 2 2" xfId="21825" xr:uid="{00000000-0005-0000-0000-000083540000}"/>
    <cellStyle name="Normal 2 5 2 2 2 5 3" xfId="21826" xr:uid="{00000000-0005-0000-0000-000084540000}"/>
    <cellStyle name="Normal 2 5 2 2 2 6" xfId="21827" xr:uid="{00000000-0005-0000-0000-000085540000}"/>
    <cellStyle name="Normal 2 5 2 2 2 6 2" xfId="21828" xr:uid="{00000000-0005-0000-0000-000086540000}"/>
    <cellStyle name="Normal 2 5 2 2 2 7" xfId="21829" xr:uid="{00000000-0005-0000-0000-000087540000}"/>
    <cellStyle name="Normal 2 5 2 2 2 7 2" xfId="21830" xr:uid="{00000000-0005-0000-0000-000088540000}"/>
    <cellStyle name="Normal 2 5 2 2 2 8" xfId="21831" xr:uid="{00000000-0005-0000-0000-000089540000}"/>
    <cellStyle name="Normal 2 5 2 2 3" xfId="21832" xr:uid="{00000000-0005-0000-0000-00008A540000}"/>
    <cellStyle name="Normal 2 5 2 2 3 2" xfId="21833" xr:uid="{00000000-0005-0000-0000-00008B540000}"/>
    <cellStyle name="Normal 2 5 2 2 3 2 2" xfId="21834" xr:uid="{00000000-0005-0000-0000-00008C540000}"/>
    <cellStyle name="Normal 2 5 2 2 3 2 2 2" xfId="21835" xr:uid="{00000000-0005-0000-0000-00008D540000}"/>
    <cellStyle name="Normal 2 5 2 2 3 2 2 2 2" xfId="21836" xr:uid="{00000000-0005-0000-0000-00008E540000}"/>
    <cellStyle name="Normal 2 5 2 2 3 2 2 3" xfId="21837" xr:uid="{00000000-0005-0000-0000-00008F540000}"/>
    <cellStyle name="Normal 2 5 2 2 3 2 3" xfId="21838" xr:uid="{00000000-0005-0000-0000-000090540000}"/>
    <cellStyle name="Normal 2 5 2 2 3 2 3 2" xfId="21839" xr:uid="{00000000-0005-0000-0000-000091540000}"/>
    <cellStyle name="Normal 2 5 2 2 3 2 3 2 2" xfId="21840" xr:uid="{00000000-0005-0000-0000-000092540000}"/>
    <cellStyle name="Normal 2 5 2 2 3 2 3 3" xfId="21841" xr:uid="{00000000-0005-0000-0000-000093540000}"/>
    <cellStyle name="Normal 2 5 2 2 3 2 4" xfId="21842" xr:uid="{00000000-0005-0000-0000-000094540000}"/>
    <cellStyle name="Normal 2 5 2 2 3 2 4 2" xfId="21843" xr:uid="{00000000-0005-0000-0000-000095540000}"/>
    <cellStyle name="Normal 2 5 2 2 3 2 5" xfId="21844" xr:uid="{00000000-0005-0000-0000-000096540000}"/>
    <cellStyle name="Normal 2 5 2 2 3 2 5 2" xfId="21845" xr:uid="{00000000-0005-0000-0000-000097540000}"/>
    <cellStyle name="Normal 2 5 2 2 3 2 6" xfId="21846" xr:uid="{00000000-0005-0000-0000-000098540000}"/>
    <cellStyle name="Normal 2 5 2 2 3 3" xfId="21847" xr:uid="{00000000-0005-0000-0000-000099540000}"/>
    <cellStyle name="Normal 2 5 2 2 3 3 2" xfId="21848" xr:uid="{00000000-0005-0000-0000-00009A540000}"/>
    <cellStyle name="Normal 2 5 2 2 3 3 2 2" xfId="21849" xr:uid="{00000000-0005-0000-0000-00009B540000}"/>
    <cellStyle name="Normal 2 5 2 2 3 3 3" xfId="21850" xr:uid="{00000000-0005-0000-0000-00009C540000}"/>
    <cellStyle name="Normal 2 5 2 2 3 4" xfId="21851" xr:uid="{00000000-0005-0000-0000-00009D540000}"/>
    <cellStyle name="Normal 2 5 2 2 3 4 2" xfId="21852" xr:uid="{00000000-0005-0000-0000-00009E540000}"/>
    <cellStyle name="Normal 2 5 2 2 3 4 2 2" xfId="21853" xr:uid="{00000000-0005-0000-0000-00009F540000}"/>
    <cellStyle name="Normal 2 5 2 2 3 4 3" xfId="21854" xr:uid="{00000000-0005-0000-0000-0000A0540000}"/>
    <cellStyle name="Normal 2 5 2 2 3 5" xfId="21855" xr:uid="{00000000-0005-0000-0000-0000A1540000}"/>
    <cellStyle name="Normal 2 5 2 2 3 5 2" xfId="21856" xr:uid="{00000000-0005-0000-0000-0000A2540000}"/>
    <cellStyle name="Normal 2 5 2 2 3 6" xfId="21857" xr:uid="{00000000-0005-0000-0000-0000A3540000}"/>
    <cellStyle name="Normal 2 5 2 2 3 6 2" xfId="21858" xr:uid="{00000000-0005-0000-0000-0000A4540000}"/>
    <cellStyle name="Normal 2 5 2 2 3 7" xfId="21859" xr:uid="{00000000-0005-0000-0000-0000A5540000}"/>
    <cellStyle name="Normal 2 5 2 2 4" xfId="21860" xr:uid="{00000000-0005-0000-0000-0000A6540000}"/>
    <cellStyle name="Normal 2 5 2 2 4 2" xfId="21861" xr:uid="{00000000-0005-0000-0000-0000A7540000}"/>
    <cellStyle name="Normal 2 5 2 2 4 2 2" xfId="21862" xr:uid="{00000000-0005-0000-0000-0000A8540000}"/>
    <cellStyle name="Normal 2 5 2 2 4 2 2 2" xfId="21863" xr:uid="{00000000-0005-0000-0000-0000A9540000}"/>
    <cellStyle name="Normal 2 5 2 2 4 2 2 2 2" xfId="21864" xr:uid="{00000000-0005-0000-0000-0000AA540000}"/>
    <cellStyle name="Normal 2 5 2 2 4 2 2 3" xfId="21865" xr:uid="{00000000-0005-0000-0000-0000AB540000}"/>
    <cellStyle name="Normal 2 5 2 2 4 2 3" xfId="21866" xr:uid="{00000000-0005-0000-0000-0000AC540000}"/>
    <cellStyle name="Normal 2 5 2 2 4 2 3 2" xfId="21867" xr:uid="{00000000-0005-0000-0000-0000AD540000}"/>
    <cellStyle name="Normal 2 5 2 2 4 2 3 2 2" xfId="21868" xr:uid="{00000000-0005-0000-0000-0000AE540000}"/>
    <cellStyle name="Normal 2 5 2 2 4 2 3 3" xfId="21869" xr:uid="{00000000-0005-0000-0000-0000AF540000}"/>
    <cellStyle name="Normal 2 5 2 2 4 2 4" xfId="21870" xr:uid="{00000000-0005-0000-0000-0000B0540000}"/>
    <cellStyle name="Normal 2 5 2 2 4 2 4 2" xfId="21871" xr:uid="{00000000-0005-0000-0000-0000B1540000}"/>
    <cellStyle name="Normal 2 5 2 2 4 2 5" xfId="21872" xr:uid="{00000000-0005-0000-0000-0000B2540000}"/>
    <cellStyle name="Normal 2 5 2 2 4 2 5 2" xfId="21873" xr:uid="{00000000-0005-0000-0000-0000B3540000}"/>
    <cellStyle name="Normal 2 5 2 2 4 2 6" xfId="21874" xr:uid="{00000000-0005-0000-0000-0000B4540000}"/>
    <cellStyle name="Normal 2 5 2 2 4 3" xfId="21875" xr:uid="{00000000-0005-0000-0000-0000B5540000}"/>
    <cellStyle name="Normal 2 5 2 2 4 3 2" xfId="21876" xr:uid="{00000000-0005-0000-0000-0000B6540000}"/>
    <cellStyle name="Normal 2 5 2 2 4 3 2 2" xfId="21877" xr:uid="{00000000-0005-0000-0000-0000B7540000}"/>
    <cellStyle name="Normal 2 5 2 2 4 3 3" xfId="21878" xr:uid="{00000000-0005-0000-0000-0000B8540000}"/>
    <cellStyle name="Normal 2 5 2 2 4 4" xfId="21879" xr:uid="{00000000-0005-0000-0000-0000B9540000}"/>
    <cellStyle name="Normal 2 5 2 2 4 4 2" xfId="21880" xr:uid="{00000000-0005-0000-0000-0000BA540000}"/>
    <cellStyle name="Normal 2 5 2 2 4 4 2 2" xfId="21881" xr:uid="{00000000-0005-0000-0000-0000BB540000}"/>
    <cellStyle name="Normal 2 5 2 2 4 4 3" xfId="21882" xr:uid="{00000000-0005-0000-0000-0000BC540000}"/>
    <cellStyle name="Normal 2 5 2 2 4 5" xfId="21883" xr:uid="{00000000-0005-0000-0000-0000BD540000}"/>
    <cellStyle name="Normal 2 5 2 2 4 5 2" xfId="21884" xr:uid="{00000000-0005-0000-0000-0000BE540000}"/>
    <cellStyle name="Normal 2 5 2 2 4 6" xfId="21885" xr:uid="{00000000-0005-0000-0000-0000BF540000}"/>
    <cellStyle name="Normal 2 5 2 2 4 6 2" xfId="21886" xr:uid="{00000000-0005-0000-0000-0000C0540000}"/>
    <cellStyle name="Normal 2 5 2 2 4 7" xfId="21887" xr:uid="{00000000-0005-0000-0000-0000C1540000}"/>
    <cellStyle name="Normal 2 5 2 2 5" xfId="21888" xr:uid="{00000000-0005-0000-0000-0000C2540000}"/>
    <cellStyle name="Normal 2 5 2 2 5 2" xfId="21889" xr:uid="{00000000-0005-0000-0000-0000C3540000}"/>
    <cellStyle name="Normal 2 5 2 2 5 2 2" xfId="21890" xr:uid="{00000000-0005-0000-0000-0000C4540000}"/>
    <cellStyle name="Normal 2 5 2 2 5 2 2 2" xfId="21891" xr:uid="{00000000-0005-0000-0000-0000C5540000}"/>
    <cellStyle name="Normal 2 5 2 2 5 2 3" xfId="21892" xr:uid="{00000000-0005-0000-0000-0000C6540000}"/>
    <cellStyle name="Normal 2 5 2 2 5 3" xfId="21893" xr:uid="{00000000-0005-0000-0000-0000C7540000}"/>
    <cellStyle name="Normal 2 5 2 2 5 3 2" xfId="21894" xr:uid="{00000000-0005-0000-0000-0000C8540000}"/>
    <cellStyle name="Normal 2 5 2 2 5 3 2 2" xfId="21895" xr:uid="{00000000-0005-0000-0000-0000C9540000}"/>
    <cellStyle name="Normal 2 5 2 2 5 3 3" xfId="21896" xr:uid="{00000000-0005-0000-0000-0000CA540000}"/>
    <cellStyle name="Normal 2 5 2 2 5 4" xfId="21897" xr:uid="{00000000-0005-0000-0000-0000CB540000}"/>
    <cellStyle name="Normal 2 5 2 2 5 4 2" xfId="21898" xr:uid="{00000000-0005-0000-0000-0000CC540000}"/>
    <cellStyle name="Normal 2 5 2 2 5 5" xfId="21899" xr:uid="{00000000-0005-0000-0000-0000CD540000}"/>
    <cellStyle name="Normal 2 5 2 2 5 5 2" xfId="21900" xr:uid="{00000000-0005-0000-0000-0000CE540000}"/>
    <cellStyle name="Normal 2 5 2 2 5 6" xfId="21901" xr:uid="{00000000-0005-0000-0000-0000CF540000}"/>
    <cellStyle name="Normal 2 5 2 2 6" xfId="21902" xr:uid="{00000000-0005-0000-0000-0000D0540000}"/>
    <cellStyle name="Normal 2 5 2 2 6 2" xfId="21903" xr:uid="{00000000-0005-0000-0000-0000D1540000}"/>
    <cellStyle name="Normal 2 5 2 2 6 2 2" xfId="21904" xr:uid="{00000000-0005-0000-0000-0000D2540000}"/>
    <cellStyle name="Normal 2 5 2 2 6 3" xfId="21905" xr:uid="{00000000-0005-0000-0000-0000D3540000}"/>
    <cellStyle name="Normal 2 5 2 2 7" xfId="21906" xr:uid="{00000000-0005-0000-0000-0000D4540000}"/>
    <cellStyle name="Normal 2 5 2 2 7 2" xfId="21907" xr:uid="{00000000-0005-0000-0000-0000D5540000}"/>
    <cellStyle name="Normal 2 5 2 2 7 2 2" xfId="21908" xr:uid="{00000000-0005-0000-0000-0000D6540000}"/>
    <cellStyle name="Normal 2 5 2 2 7 3" xfId="21909" xr:uid="{00000000-0005-0000-0000-0000D7540000}"/>
    <cellStyle name="Normal 2 5 2 2 8" xfId="21910" xr:uid="{00000000-0005-0000-0000-0000D8540000}"/>
    <cellStyle name="Normal 2 5 2 2 8 2" xfId="21911" xr:uid="{00000000-0005-0000-0000-0000D9540000}"/>
    <cellStyle name="Normal 2 5 2 2 9" xfId="21912" xr:uid="{00000000-0005-0000-0000-0000DA540000}"/>
    <cellStyle name="Normal 2 5 2 2 9 2" xfId="21913" xr:uid="{00000000-0005-0000-0000-0000DB540000}"/>
    <cellStyle name="Normal 2 5 2 3" xfId="21914" xr:uid="{00000000-0005-0000-0000-0000DC540000}"/>
    <cellStyle name="Normal 2 5 2 3 2" xfId="21915" xr:uid="{00000000-0005-0000-0000-0000DD540000}"/>
    <cellStyle name="Normal 2 5 2 3 2 2" xfId="21916" xr:uid="{00000000-0005-0000-0000-0000DE540000}"/>
    <cellStyle name="Normal 2 5 2 3 2 2 2" xfId="21917" xr:uid="{00000000-0005-0000-0000-0000DF540000}"/>
    <cellStyle name="Normal 2 5 2 3 2 2 2 2" xfId="21918" xr:uid="{00000000-0005-0000-0000-0000E0540000}"/>
    <cellStyle name="Normal 2 5 2 3 2 2 2 2 2" xfId="21919" xr:uid="{00000000-0005-0000-0000-0000E1540000}"/>
    <cellStyle name="Normal 2 5 2 3 2 2 2 3" xfId="21920" xr:uid="{00000000-0005-0000-0000-0000E2540000}"/>
    <cellStyle name="Normal 2 5 2 3 2 2 3" xfId="21921" xr:uid="{00000000-0005-0000-0000-0000E3540000}"/>
    <cellStyle name="Normal 2 5 2 3 2 2 3 2" xfId="21922" xr:uid="{00000000-0005-0000-0000-0000E4540000}"/>
    <cellStyle name="Normal 2 5 2 3 2 2 3 2 2" xfId="21923" xr:uid="{00000000-0005-0000-0000-0000E5540000}"/>
    <cellStyle name="Normal 2 5 2 3 2 2 3 3" xfId="21924" xr:uid="{00000000-0005-0000-0000-0000E6540000}"/>
    <cellStyle name="Normal 2 5 2 3 2 2 4" xfId="21925" xr:uid="{00000000-0005-0000-0000-0000E7540000}"/>
    <cellStyle name="Normal 2 5 2 3 2 2 4 2" xfId="21926" xr:uid="{00000000-0005-0000-0000-0000E8540000}"/>
    <cellStyle name="Normal 2 5 2 3 2 2 5" xfId="21927" xr:uid="{00000000-0005-0000-0000-0000E9540000}"/>
    <cellStyle name="Normal 2 5 2 3 2 2 5 2" xfId="21928" xr:uid="{00000000-0005-0000-0000-0000EA540000}"/>
    <cellStyle name="Normal 2 5 2 3 2 2 6" xfId="21929" xr:uid="{00000000-0005-0000-0000-0000EB540000}"/>
    <cellStyle name="Normal 2 5 2 3 2 3" xfId="21930" xr:uid="{00000000-0005-0000-0000-0000EC540000}"/>
    <cellStyle name="Normal 2 5 2 3 2 3 2" xfId="21931" xr:uid="{00000000-0005-0000-0000-0000ED540000}"/>
    <cellStyle name="Normal 2 5 2 3 2 3 2 2" xfId="21932" xr:uid="{00000000-0005-0000-0000-0000EE540000}"/>
    <cellStyle name="Normal 2 5 2 3 2 3 3" xfId="21933" xr:uid="{00000000-0005-0000-0000-0000EF540000}"/>
    <cellStyle name="Normal 2 5 2 3 2 4" xfId="21934" xr:uid="{00000000-0005-0000-0000-0000F0540000}"/>
    <cellStyle name="Normal 2 5 2 3 2 4 2" xfId="21935" xr:uid="{00000000-0005-0000-0000-0000F1540000}"/>
    <cellStyle name="Normal 2 5 2 3 2 4 2 2" xfId="21936" xr:uid="{00000000-0005-0000-0000-0000F2540000}"/>
    <cellStyle name="Normal 2 5 2 3 2 4 3" xfId="21937" xr:uid="{00000000-0005-0000-0000-0000F3540000}"/>
    <cellStyle name="Normal 2 5 2 3 2 5" xfId="21938" xr:uid="{00000000-0005-0000-0000-0000F4540000}"/>
    <cellStyle name="Normal 2 5 2 3 2 5 2" xfId="21939" xr:uid="{00000000-0005-0000-0000-0000F5540000}"/>
    <cellStyle name="Normal 2 5 2 3 2 6" xfId="21940" xr:uid="{00000000-0005-0000-0000-0000F6540000}"/>
    <cellStyle name="Normal 2 5 2 3 2 6 2" xfId="21941" xr:uid="{00000000-0005-0000-0000-0000F7540000}"/>
    <cellStyle name="Normal 2 5 2 3 2 7" xfId="21942" xr:uid="{00000000-0005-0000-0000-0000F8540000}"/>
    <cellStyle name="Normal 2 5 2 3 3" xfId="21943" xr:uid="{00000000-0005-0000-0000-0000F9540000}"/>
    <cellStyle name="Normal 2 5 2 3 3 2" xfId="21944" xr:uid="{00000000-0005-0000-0000-0000FA540000}"/>
    <cellStyle name="Normal 2 5 2 3 3 2 2" xfId="21945" xr:uid="{00000000-0005-0000-0000-0000FB540000}"/>
    <cellStyle name="Normal 2 5 2 3 3 2 2 2" xfId="21946" xr:uid="{00000000-0005-0000-0000-0000FC540000}"/>
    <cellStyle name="Normal 2 5 2 3 3 2 3" xfId="21947" xr:uid="{00000000-0005-0000-0000-0000FD540000}"/>
    <cellStyle name="Normal 2 5 2 3 3 3" xfId="21948" xr:uid="{00000000-0005-0000-0000-0000FE540000}"/>
    <cellStyle name="Normal 2 5 2 3 3 3 2" xfId="21949" xr:uid="{00000000-0005-0000-0000-0000FF540000}"/>
    <cellStyle name="Normal 2 5 2 3 3 3 2 2" xfId="21950" xr:uid="{00000000-0005-0000-0000-000000550000}"/>
    <cellStyle name="Normal 2 5 2 3 3 3 3" xfId="21951" xr:uid="{00000000-0005-0000-0000-000001550000}"/>
    <cellStyle name="Normal 2 5 2 3 3 4" xfId="21952" xr:uid="{00000000-0005-0000-0000-000002550000}"/>
    <cellStyle name="Normal 2 5 2 3 3 4 2" xfId="21953" xr:uid="{00000000-0005-0000-0000-000003550000}"/>
    <cellStyle name="Normal 2 5 2 3 3 5" xfId="21954" xr:uid="{00000000-0005-0000-0000-000004550000}"/>
    <cellStyle name="Normal 2 5 2 3 3 5 2" xfId="21955" xr:uid="{00000000-0005-0000-0000-000005550000}"/>
    <cellStyle name="Normal 2 5 2 3 3 6" xfId="21956" xr:uid="{00000000-0005-0000-0000-000006550000}"/>
    <cellStyle name="Normal 2 5 2 3 4" xfId="21957" xr:uid="{00000000-0005-0000-0000-000007550000}"/>
    <cellStyle name="Normal 2 5 2 3 4 2" xfId="21958" xr:uid="{00000000-0005-0000-0000-000008550000}"/>
    <cellStyle name="Normal 2 5 2 3 4 2 2" xfId="21959" xr:uid="{00000000-0005-0000-0000-000009550000}"/>
    <cellStyle name="Normal 2 5 2 3 4 3" xfId="21960" xr:uid="{00000000-0005-0000-0000-00000A550000}"/>
    <cellStyle name="Normal 2 5 2 3 5" xfId="21961" xr:uid="{00000000-0005-0000-0000-00000B550000}"/>
    <cellStyle name="Normal 2 5 2 3 5 2" xfId="21962" xr:uid="{00000000-0005-0000-0000-00000C550000}"/>
    <cellStyle name="Normal 2 5 2 3 5 2 2" xfId="21963" xr:uid="{00000000-0005-0000-0000-00000D550000}"/>
    <cellStyle name="Normal 2 5 2 3 5 3" xfId="21964" xr:uid="{00000000-0005-0000-0000-00000E550000}"/>
    <cellStyle name="Normal 2 5 2 3 6" xfId="21965" xr:uid="{00000000-0005-0000-0000-00000F550000}"/>
    <cellStyle name="Normal 2 5 2 3 6 2" xfId="21966" xr:uid="{00000000-0005-0000-0000-000010550000}"/>
    <cellStyle name="Normal 2 5 2 3 7" xfId="21967" xr:uid="{00000000-0005-0000-0000-000011550000}"/>
    <cellStyle name="Normal 2 5 2 3 7 2" xfId="21968" xr:uid="{00000000-0005-0000-0000-000012550000}"/>
    <cellStyle name="Normal 2 5 2 3 8" xfId="21969" xr:uid="{00000000-0005-0000-0000-000013550000}"/>
    <cellStyle name="Normal 2 5 2 4" xfId="21970" xr:uid="{00000000-0005-0000-0000-000014550000}"/>
    <cellStyle name="Normal 2 5 2 4 2" xfId="21971" xr:uid="{00000000-0005-0000-0000-000015550000}"/>
    <cellStyle name="Normal 2 5 2 4 2 2" xfId="21972" xr:uid="{00000000-0005-0000-0000-000016550000}"/>
    <cellStyle name="Normal 2 5 2 4 2 2 2" xfId="21973" xr:uid="{00000000-0005-0000-0000-000017550000}"/>
    <cellStyle name="Normal 2 5 2 4 2 2 2 2" xfId="21974" xr:uid="{00000000-0005-0000-0000-000018550000}"/>
    <cellStyle name="Normal 2 5 2 4 2 2 3" xfId="21975" xr:uid="{00000000-0005-0000-0000-000019550000}"/>
    <cellStyle name="Normal 2 5 2 4 2 3" xfId="21976" xr:uid="{00000000-0005-0000-0000-00001A550000}"/>
    <cellStyle name="Normal 2 5 2 4 2 3 2" xfId="21977" xr:uid="{00000000-0005-0000-0000-00001B550000}"/>
    <cellStyle name="Normal 2 5 2 4 2 3 2 2" xfId="21978" xr:uid="{00000000-0005-0000-0000-00001C550000}"/>
    <cellStyle name="Normal 2 5 2 4 2 3 3" xfId="21979" xr:uid="{00000000-0005-0000-0000-00001D550000}"/>
    <cellStyle name="Normal 2 5 2 4 2 4" xfId="21980" xr:uid="{00000000-0005-0000-0000-00001E550000}"/>
    <cellStyle name="Normal 2 5 2 4 2 4 2" xfId="21981" xr:uid="{00000000-0005-0000-0000-00001F550000}"/>
    <cellStyle name="Normal 2 5 2 4 2 5" xfId="21982" xr:uid="{00000000-0005-0000-0000-000020550000}"/>
    <cellStyle name="Normal 2 5 2 4 2 5 2" xfId="21983" xr:uid="{00000000-0005-0000-0000-000021550000}"/>
    <cellStyle name="Normal 2 5 2 4 2 6" xfId="21984" xr:uid="{00000000-0005-0000-0000-000022550000}"/>
    <cellStyle name="Normal 2 5 2 4 3" xfId="21985" xr:uid="{00000000-0005-0000-0000-000023550000}"/>
    <cellStyle name="Normal 2 5 2 4 3 2" xfId="21986" xr:uid="{00000000-0005-0000-0000-000024550000}"/>
    <cellStyle name="Normal 2 5 2 4 3 2 2" xfId="21987" xr:uid="{00000000-0005-0000-0000-000025550000}"/>
    <cellStyle name="Normal 2 5 2 4 3 3" xfId="21988" xr:uid="{00000000-0005-0000-0000-000026550000}"/>
    <cellStyle name="Normal 2 5 2 4 4" xfId="21989" xr:uid="{00000000-0005-0000-0000-000027550000}"/>
    <cellStyle name="Normal 2 5 2 4 4 2" xfId="21990" xr:uid="{00000000-0005-0000-0000-000028550000}"/>
    <cellStyle name="Normal 2 5 2 4 4 2 2" xfId="21991" xr:uid="{00000000-0005-0000-0000-000029550000}"/>
    <cellStyle name="Normal 2 5 2 4 4 3" xfId="21992" xr:uid="{00000000-0005-0000-0000-00002A550000}"/>
    <cellStyle name="Normal 2 5 2 4 5" xfId="21993" xr:uid="{00000000-0005-0000-0000-00002B550000}"/>
    <cellStyle name="Normal 2 5 2 4 5 2" xfId="21994" xr:uid="{00000000-0005-0000-0000-00002C550000}"/>
    <cellStyle name="Normal 2 5 2 4 6" xfId="21995" xr:uid="{00000000-0005-0000-0000-00002D550000}"/>
    <cellStyle name="Normal 2 5 2 4 6 2" xfId="21996" xr:uid="{00000000-0005-0000-0000-00002E550000}"/>
    <cellStyle name="Normal 2 5 2 4 7" xfId="21997" xr:uid="{00000000-0005-0000-0000-00002F550000}"/>
    <cellStyle name="Normal 2 5 2 5" xfId="21998" xr:uid="{00000000-0005-0000-0000-000030550000}"/>
    <cellStyle name="Normal 2 5 2 5 2" xfId="21999" xr:uid="{00000000-0005-0000-0000-000031550000}"/>
    <cellStyle name="Normal 2 5 2 5 2 2" xfId="22000" xr:uid="{00000000-0005-0000-0000-000032550000}"/>
    <cellStyle name="Normal 2 5 2 5 2 2 2" xfId="22001" xr:uid="{00000000-0005-0000-0000-000033550000}"/>
    <cellStyle name="Normal 2 5 2 5 2 2 2 2" xfId="22002" xr:uid="{00000000-0005-0000-0000-000034550000}"/>
    <cellStyle name="Normal 2 5 2 5 2 2 3" xfId="22003" xr:uid="{00000000-0005-0000-0000-000035550000}"/>
    <cellStyle name="Normal 2 5 2 5 2 3" xfId="22004" xr:uid="{00000000-0005-0000-0000-000036550000}"/>
    <cellStyle name="Normal 2 5 2 5 2 3 2" xfId="22005" xr:uid="{00000000-0005-0000-0000-000037550000}"/>
    <cellStyle name="Normal 2 5 2 5 2 3 2 2" xfId="22006" xr:uid="{00000000-0005-0000-0000-000038550000}"/>
    <cellStyle name="Normal 2 5 2 5 2 3 3" xfId="22007" xr:uid="{00000000-0005-0000-0000-000039550000}"/>
    <cellStyle name="Normal 2 5 2 5 2 4" xfId="22008" xr:uid="{00000000-0005-0000-0000-00003A550000}"/>
    <cellStyle name="Normal 2 5 2 5 2 4 2" xfId="22009" xr:uid="{00000000-0005-0000-0000-00003B550000}"/>
    <cellStyle name="Normal 2 5 2 5 2 5" xfId="22010" xr:uid="{00000000-0005-0000-0000-00003C550000}"/>
    <cellStyle name="Normal 2 5 2 5 2 5 2" xfId="22011" xr:uid="{00000000-0005-0000-0000-00003D550000}"/>
    <cellStyle name="Normal 2 5 2 5 2 6" xfId="22012" xr:uid="{00000000-0005-0000-0000-00003E550000}"/>
    <cellStyle name="Normal 2 5 2 5 3" xfId="22013" xr:uid="{00000000-0005-0000-0000-00003F550000}"/>
    <cellStyle name="Normal 2 5 2 5 3 2" xfId="22014" xr:uid="{00000000-0005-0000-0000-000040550000}"/>
    <cellStyle name="Normal 2 5 2 5 3 2 2" xfId="22015" xr:uid="{00000000-0005-0000-0000-000041550000}"/>
    <cellStyle name="Normal 2 5 2 5 3 3" xfId="22016" xr:uid="{00000000-0005-0000-0000-000042550000}"/>
    <cellStyle name="Normal 2 5 2 5 4" xfId="22017" xr:uid="{00000000-0005-0000-0000-000043550000}"/>
    <cellStyle name="Normal 2 5 2 5 4 2" xfId="22018" xr:uid="{00000000-0005-0000-0000-000044550000}"/>
    <cellStyle name="Normal 2 5 2 5 4 2 2" xfId="22019" xr:uid="{00000000-0005-0000-0000-000045550000}"/>
    <cellStyle name="Normal 2 5 2 5 4 3" xfId="22020" xr:uid="{00000000-0005-0000-0000-000046550000}"/>
    <cellStyle name="Normal 2 5 2 5 5" xfId="22021" xr:uid="{00000000-0005-0000-0000-000047550000}"/>
    <cellStyle name="Normal 2 5 2 5 5 2" xfId="22022" xr:uid="{00000000-0005-0000-0000-000048550000}"/>
    <cellStyle name="Normal 2 5 2 5 6" xfId="22023" xr:uid="{00000000-0005-0000-0000-000049550000}"/>
    <cellStyle name="Normal 2 5 2 5 6 2" xfId="22024" xr:uid="{00000000-0005-0000-0000-00004A550000}"/>
    <cellStyle name="Normal 2 5 2 5 7" xfId="22025" xr:uid="{00000000-0005-0000-0000-00004B550000}"/>
    <cellStyle name="Normal 2 5 2 6" xfId="22026" xr:uid="{00000000-0005-0000-0000-00004C550000}"/>
    <cellStyle name="Normal 2 5 2 6 2" xfId="22027" xr:uid="{00000000-0005-0000-0000-00004D550000}"/>
    <cellStyle name="Normal 2 5 2 6 2 2" xfId="22028" xr:uid="{00000000-0005-0000-0000-00004E550000}"/>
    <cellStyle name="Normal 2 5 2 6 2 2 2" xfId="22029" xr:uid="{00000000-0005-0000-0000-00004F550000}"/>
    <cellStyle name="Normal 2 5 2 6 2 3" xfId="22030" xr:uid="{00000000-0005-0000-0000-000050550000}"/>
    <cellStyle name="Normal 2 5 2 6 3" xfId="22031" xr:uid="{00000000-0005-0000-0000-000051550000}"/>
    <cellStyle name="Normal 2 5 2 6 3 2" xfId="22032" xr:uid="{00000000-0005-0000-0000-000052550000}"/>
    <cellStyle name="Normal 2 5 2 6 3 2 2" xfId="22033" xr:uid="{00000000-0005-0000-0000-000053550000}"/>
    <cellStyle name="Normal 2 5 2 6 3 3" xfId="22034" xr:uid="{00000000-0005-0000-0000-000054550000}"/>
    <cellStyle name="Normal 2 5 2 6 4" xfId="22035" xr:uid="{00000000-0005-0000-0000-000055550000}"/>
    <cellStyle name="Normal 2 5 2 6 4 2" xfId="22036" xr:uid="{00000000-0005-0000-0000-000056550000}"/>
    <cellStyle name="Normal 2 5 2 6 5" xfId="22037" xr:uid="{00000000-0005-0000-0000-000057550000}"/>
    <cellStyle name="Normal 2 5 2 6 5 2" xfId="22038" xr:uid="{00000000-0005-0000-0000-000058550000}"/>
    <cellStyle name="Normal 2 5 2 6 6" xfId="22039" xr:uid="{00000000-0005-0000-0000-000059550000}"/>
    <cellStyle name="Normal 2 5 2 7" xfId="22040" xr:uid="{00000000-0005-0000-0000-00005A550000}"/>
    <cellStyle name="Normal 2 5 2 7 2" xfId="22041" xr:uid="{00000000-0005-0000-0000-00005B550000}"/>
    <cellStyle name="Normal 2 5 2 7 2 2" xfId="22042" xr:uid="{00000000-0005-0000-0000-00005C550000}"/>
    <cellStyle name="Normal 2 5 2 7 3" xfId="22043" xr:uid="{00000000-0005-0000-0000-00005D550000}"/>
    <cellStyle name="Normal 2 5 2 8" xfId="22044" xr:uid="{00000000-0005-0000-0000-00005E550000}"/>
    <cellStyle name="Normal 2 5 2 8 2" xfId="22045" xr:uid="{00000000-0005-0000-0000-00005F550000}"/>
    <cellStyle name="Normal 2 5 2 8 2 2" xfId="22046" xr:uid="{00000000-0005-0000-0000-000060550000}"/>
    <cellStyle name="Normal 2 5 2 8 3" xfId="22047" xr:uid="{00000000-0005-0000-0000-000061550000}"/>
    <cellStyle name="Normal 2 5 2 9" xfId="22048" xr:uid="{00000000-0005-0000-0000-000062550000}"/>
    <cellStyle name="Normal 2 5 2 9 2" xfId="22049" xr:uid="{00000000-0005-0000-0000-000063550000}"/>
    <cellStyle name="Normal 2 5 3" xfId="22050" xr:uid="{00000000-0005-0000-0000-000064550000}"/>
    <cellStyle name="Normal 2 5 3 10" xfId="22051" xr:uid="{00000000-0005-0000-0000-000065550000}"/>
    <cellStyle name="Normal 2 5 3 2" xfId="22052" xr:uid="{00000000-0005-0000-0000-000066550000}"/>
    <cellStyle name="Normal 2 5 3 2 2" xfId="22053" xr:uid="{00000000-0005-0000-0000-000067550000}"/>
    <cellStyle name="Normal 2 5 3 2 2 2" xfId="22054" xr:uid="{00000000-0005-0000-0000-000068550000}"/>
    <cellStyle name="Normal 2 5 3 2 2 2 2" xfId="22055" xr:uid="{00000000-0005-0000-0000-000069550000}"/>
    <cellStyle name="Normal 2 5 3 2 2 2 2 2" xfId="22056" xr:uid="{00000000-0005-0000-0000-00006A550000}"/>
    <cellStyle name="Normal 2 5 3 2 2 2 2 2 2" xfId="22057" xr:uid="{00000000-0005-0000-0000-00006B550000}"/>
    <cellStyle name="Normal 2 5 3 2 2 2 2 3" xfId="22058" xr:uid="{00000000-0005-0000-0000-00006C550000}"/>
    <cellStyle name="Normal 2 5 3 2 2 2 3" xfId="22059" xr:uid="{00000000-0005-0000-0000-00006D550000}"/>
    <cellStyle name="Normal 2 5 3 2 2 2 3 2" xfId="22060" xr:uid="{00000000-0005-0000-0000-00006E550000}"/>
    <cellStyle name="Normal 2 5 3 2 2 2 3 2 2" xfId="22061" xr:uid="{00000000-0005-0000-0000-00006F550000}"/>
    <cellStyle name="Normal 2 5 3 2 2 2 3 3" xfId="22062" xr:uid="{00000000-0005-0000-0000-000070550000}"/>
    <cellStyle name="Normal 2 5 3 2 2 2 4" xfId="22063" xr:uid="{00000000-0005-0000-0000-000071550000}"/>
    <cellStyle name="Normal 2 5 3 2 2 2 4 2" xfId="22064" xr:uid="{00000000-0005-0000-0000-000072550000}"/>
    <cellStyle name="Normal 2 5 3 2 2 2 5" xfId="22065" xr:uid="{00000000-0005-0000-0000-000073550000}"/>
    <cellStyle name="Normal 2 5 3 2 2 2 5 2" xfId="22066" xr:uid="{00000000-0005-0000-0000-000074550000}"/>
    <cellStyle name="Normal 2 5 3 2 2 2 6" xfId="22067" xr:uid="{00000000-0005-0000-0000-000075550000}"/>
    <cellStyle name="Normal 2 5 3 2 2 3" xfId="22068" xr:uid="{00000000-0005-0000-0000-000076550000}"/>
    <cellStyle name="Normal 2 5 3 2 2 3 2" xfId="22069" xr:uid="{00000000-0005-0000-0000-000077550000}"/>
    <cellStyle name="Normal 2 5 3 2 2 3 2 2" xfId="22070" xr:uid="{00000000-0005-0000-0000-000078550000}"/>
    <cellStyle name="Normal 2 5 3 2 2 3 3" xfId="22071" xr:uid="{00000000-0005-0000-0000-000079550000}"/>
    <cellStyle name="Normal 2 5 3 2 2 4" xfId="22072" xr:uid="{00000000-0005-0000-0000-00007A550000}"/>
    <cellStyle name="Normal 2 5 3 2 2 4 2" xfId="22073" xr:uid="{00000000-0005-0000-0000-00007B550000}"/>
    <cellStyle name="Normal 2 5 3 2 2 4 2 2" xfId="22074" xr:uid="{00000000-0005-0000-0000-00007C550000}"/>
    <cellStyle name="Normal 2 5 3 2 2 4 3" xfId="22075" xr:uid="{00000000-0005-0000-0000-00007D550000}"/>
    <cellStyle name="Normal 2 5 3 2 2 5" xfId="22076" xr:uid="{00000000-0005-0000-0000-00007E550000}"/>
    <cellStyle name="Normal 2 5 3 2 2 5 2" xfId="22077" xr:uid="{00000000-0005-0000-0000-00007F550000}"/>
    <cellStyle name="Normal 2 5 3 2 2 6" xfId="22078" xr:uid="{00000000-0005-0000-0000-000080550000}"/>
    <cellStyle name="Normal 2 5 3 2 2 6 2" xfId="22079" xr:uid="{00000000-0005-0000-0000-000081550000}"/>
    <cellStyle name="Normal 2 5 3 2 2 7" xfId="22080" xr:uid="{00000000-0005-0000-0000-000082550000}"/>
    <cellStyle name="Normal 2 5 3 2 3" xfId="22081" xr:uid="{00000000-0005-0000-0000-000083550000}"/>
    <cellStyle name="Normal 2 5 3 2 3 2" xfId="22082" xr:uid="{00000000-0005-0000-0000-000084550000}"/>
    <cellStyle name="Normal 2 5 3 2 3 2 2" xfId="22083" xr:uid="{00000000-0005-0000-0000-000085550000}"/>
    <cellStyle name="Normal 2 5 3 2 3 2 2 2" xfId="22084" xr:uid="{00000000-0005-0000-0000-000086550000}"/>
    <cellStyle name="Normal 2 5 3 2 3 2 3" xfId="22085" xr:uid="{00000000-0005-0000-0000-000087550000}"/>
    <cellStyle name="Normal 2 5 3 2 3 3" xfId="22086" xr:uid="{00000000-0005-0000-0000-000088550000}"/>
    <cellStyle name="Normal 2 5 3 2 3 3 2" xfId="22087" xr:uid="{00000000-0005-0000-0000-000089550000}"/>
    <cellStyle name="Normal 2 5 3 2 3 3 2 2" xfId="22088" xr:uid="{00000000-0005-0000-0000-00008A550000}"/>
    <cellStyle name="Normal 2 5 3 2 3 3 3" xfId="22089" xr:uid="{00000000-0005-0000-0000-00008B550000}"/>
    <cellStyle name="Normal 2 5 3 2 3 4" xfId="22090" xr:uid="{00000000-0005-0000-0000-00008C550000}"/>
    <cellStyle name="Normal 2 5 3 2 3 4 2" xfId="22091" xr:uid="{00000000-0005-0000-0000-00008D550000}"/>
    <cellStyle name="Normal 2 5 3 2 3 5" xfId="22092" xr:uid="{00000000-0005-0000-0000-00008E550000}"/>
    <cellStyle name="Normal 2 5 3 2 3 5 2" xfId="22093" xr:uid="{00000000-0005-0000-0000-00008F550000}"/>
    <cellStyle name="Normal 2 5 3 2 3 6" xfId="22094" xr:uid="{00000000-0005-0000-0000-000090550000}"/>
    <cellStyle name="Normal 2 5 3 2 4" xfId="22095" xr:uid="{00000000-0005-0000-0000-000091550000}"/>
    <cellStyle name="Normal 2 5 3 2 4 2" xfId="22096" xr:uid="{00000000-0005-0000-0000-000092550000}"/>
    <cellStyle name="Normal 2 5 3 2 4 2 2" xfId="22097" xr:uid="{00000000-0005-0000-0000-000093550000}"/>
    <cellStyle name="Normal 2 5 3 2 4 3" xfId="22098" xr:uid="{00000000-0005-0000-0000-000094550000}"/>
    <cellStyle name="Normal 2 5 3 2 5" xfId="22099" xr:uid="{00000000-0005-0000-0000-000095550000}"/>
    <cellStyle name="Normal 2 5 3 2 5 2" xfId="22100" xr:uid="{00000000-0005-0000-0000-000096550000}"/>
    <cellStyle name="Normal 2 5 3 2 5 2 2" xfId="22101" xr:uid="{00000000-0005-0000-0000-000097550000}"/>
    <cellStyle name="Normal 2 5 3 2 5 3" xfId="22102" xr:uid="{00000000-0005-0000-0000-000098550000}"/>
    <cellStyle name="Normal 2 5 3 2 6" xfId="22103" xr:uid="{00000000-0005-0000-0000-000099550000}"/>
    <cellStyle name="Normal 2 5 3 2 6 2" xfId="22104" xr:uid="{00000000-0005-0000-0000-00009A550000}"/>
    <cellStyle name="Normal 2 5 3 2 7" xfId="22105" xr:uid="{00000000-0005-0000-0000-00009B550000}"/>
    <cellStyle name="Normal 2 5 3 2 7 2" xfId="22106" xr:uid="{00000000-0005-0000-0000-00009C550000}"/>
    <cellStyle name="Normal 2 5 3 2 8" xfId="22107" xr:uid="{00000000-0005-0000-0000-00009D550000}"/>
    <cellStyle name="Normal 2 5 3 3" xfId="22108" xr:uid="{00000000-0005-0000-0000-00009E550000}"/>
    <cellStyle name="Normal 2 5 3 3 2" xfId="22109" xr:uid="{00000000-0005-0000-0000-00009F550000}"/>
    <cellStyle name="Normal 2 5 3 3 2 2" xfId="22110" xr:uid="{00000000-0005-0000-0000-0000A0550000}"/>
    <cellStyle name="Normal 2 5 3 3 2 2 2" xfId="22111" xr:uid="{00000000-0005-0000-0000-0000A1550000}"/>
    <cellStyle name="Normal 2 5 3 3 2 2 2 2" xfId="22112" xr:uid="{00000000-0005-0000-0000-0000A2550000}"/>
    <cellStyle name="Normal 2 5 3 3 2 2 3" xfId="22113" xr:uid="{00000000-0005-0000-0000-0000A3550000}"/>
    <cellStyle name="Normal 2 5 3 3 2 3" xfId="22114" xr:uid="{00000000-0005-0000-0000-0000A4550000}"/>
    <cellStyle name="Normal 2 5 3 3 2 3 2" xfId="22115" xr:uid="{00000000-0005-0000-0000-0000A5550000}"/>
    <cellStyle name="Normal 2 5 3 3 2 3 2 2" xfId="22116" xr:uid="{00000000-0005-0000-0000-0000A6550000}"/>
    <cellStyle name="Normal 2 5 3 3 2 3 3" xfId="22117" xr:uid="{00000000-0005-0000-0000-0000A7550000}"/>
    <cellStyle name="Normal 2 5 3 3 2 4" xfId="22118" xr:uid="{00000000-0005-0000-0000-0000A8550000}"/>
    <cellStyle name="Normal 2 5 3 3 2 4 2" xfId="22119" xr:uid="{00000000-0005-0000-0000-0000A9550000}"/>
    <cellStyle name="Normal 2 5 3 3 2 5" xfId="22120" xr:uid="{00000000-0005-0000-0000-0000AA550000}"/>
    <cellStyle name="Normal 2 5 3 3 2 5 2" xfId="22121" xr:uid="{00000000-0005-0000-0000-0000AB550000}"/>
    <cellStyle name="Normal 2 5 3 3 2 6" xfId="22122" xr:uid="{00000000-0005-0000-0000-0000AC550000}"/>
    <cellStyle name="Normal 2 5 3 3 3" xfId="22123" xr:uid="{00000000-0005-0000-0000-0000AD550000}"/>
    <cellStyle name="Normal 2 5 3 3 3 2" xfId="22124" xr:uid="{00000000-0005-0000-0000-0000AE550000}"/>
    <cellStyle name="Normal 2 5 3 3 3 2 2" xfId="22125" xr:uid="{00000000-0005-0000-0000-0000AF550000}"/>
    <cellStyle name="Normal 2 5 3 3 3 3" xfId="22126" xr:uid="{00000000-0005-0000-0000-0000B0550000}"/>
    <cellStyle name="Normal 2 5 3 3 4" xfId="22127" xr:uid="{00000000-0005-0000-0000-0000B1550000}"/>
    <cellStyle name="Normal 2 5 3 3 4 2" xfId="22128" xr:uid="{00000000-0005-0000-0000-0000B2550000}"/>
    <cellStyle name="Normal 2 5 3 3 4 2 2" xfId="22129" xr:uid="{00000000-0005-0000-0000-0000B3550000}"/>
    <cellStyle name="Normal 2 5 3 3 4 3" xfId="22130" xr:uid="{00000000-0005-0000-0000-0000B4550000}"/>
    <cellStyle name="Normal 2 5 3 3 5" xfId="22131" xr:uid="{00000000-0005-0000-0000-0000B5550000}"/>
    <cellStyle name="Normal 2 5 3 3 5 2" xfId="22132" xr:uid="{00000000-0005-0000-0000-0000B6550000}"/>
    <cellStyle name="Normal 2 5 3 3 6" xfId="22133" xr:uid="{00000000-0005-0000-0000-0000B7550000}"/>
    <cellStyle name="Normal 2 5 3 3 6 2" xfId="22134" xr:uid="{00000000-0005-0000-0000-0000B8550000}"/>
    <cellStyle name="Normal 2 5 3 3 7" xfId="22135" xr:uid="{00000000-0005-0000-0000-0000B9550000}"/>
    <cellStyle name="Normal 2 5 3 4" xfId="22136" xr:uid="{00000000-0005-0000-0000-0000BA550000}"/>
    <cellStyle name="Normal 2 5 3 4 2" xfId="22137" xr:uid="{00000000-0005-0000-0000-0000BB550000}"/>
    <cellStyle name="Normal 2 5 3 4 2 2" xfId="22138" xr:uid="{00000000-0005-0000-0000-0000BC550000}"/>
    <cellStyle name="Normal 2 5 3 4 2 2 2" xfId="22139" xr:uid="{00000000-0005-0000-0000-0000BD550000}"/>
    <cellStyle name="Normal 2 5 3 4 2 2 2 2" xfId="22140" xr:uid="{00000000-0005-0000-0000-0000BE550000}"/>
    <cellStyle name="Normal 2 5 3 4 2 2 3" xfId="22141" xr:uid="{00000000-0005-0000-0000-0000BF550000}"/>
    <cellStyle name="Normal 2 5 3 4 2 3" xfId="22142" xr:uid="{00000000-0005-0000-0000-0000C0550000}"/>
    <cellStyle name="Normal 2 5 3 4 2 3 2" xfId="22143" xr:uid="{00000000-0005-0000-0000-0000C1550000}"/>
    <cellStyle name="Normal 2 5 3 4 2 3 2 2" xfId="22144" xr:uid="{00000000-0005-0000-0000-0000C2550000}"/>
    <cellStyle name="Normal 2 5 3 4 2 3 3" xfId="22145" xr:uid="{00000000-0005-0000-0000-0000C3550000}"/>
    <cellStyle name="Normal 2 5 3 4 2 4" xfId="22146" xr:uid="{00000000-0005-0000-0000-0000C4550000}"/>
    <cellStyle name="Normal 2 5 3 4 2 4 2" xfId="22147" xr:uid="{00000000-0005-0000-0000-0000C5550000}"/>
    <cellStyle name="Normal 2 5 3 4 2 5" xfId="22148" xr:uid="{00000000-0005-0000-0000-0000C6550000}"/>
    <cellStyle name="Normal 2 5 3 4 2 5 2" xfId="22149" xr:uid="{00000000-0005-0000-0000-0000C7550000}"/>
    <cellStyle name="Normal 2 5 3 4 2 6" xfId="22150" xr:uid="{00000000-0005-0000-0000-0000C8550000}"/>
    <cellStyle name="Normal 2 5 3 4 3" xfId="22151" xr:uid="{00000000-0005-0000-0000-0000C9550000}"/>
    <cellStyle name="Normal 2 5 3 4 3 2" xfId="22152" xr:uid="{00000000-0005-0000-0000-0000CA550000}"/>
    <cellStyle name="Normal 2 5 3 4 3 2 2" xfId="22153" xr:uid="{00000000-0005-0000-0000-0000CB550000}"/>
    <cellStyle name="Normal 2 5 3 4 3 3" xfId="22154" xr:uid="{00000000-0005-0000-0000-0000CC550000}"/>
    <cellStyle name="Normal 2 5 3 4 4" xfId="22155" xr:uid="{00000000-0005-0000-0000-0000CD550000}"/>
    <cellStyle name="Normal 2 5 3 4 4 2" xfId="22156" xr:uid="{00000000-0005-0000-0000-0000CE550000}"/>
    <cellStyle name="Normal 2 5 3 4 4 2 2" xfId="22157" xr:uid="{00000000-0005-0000-0000-0000CF550000}"/>
    <cellStyle name="Normal 2 5 3 4 4 3" xfId="22158" xr:uid="{00000000-0005-0000-0000-0000D0550000}"/>
    <cellStyle name="Normal 2 5 3 4 5" xfId="22159" xr:uid="{00000000-0005-0000-0000-0000D1550000}"/>
    <cellStyle name="Normal 2 5 3 4 5 2" xfId="22160" xr:uid="{00000000-0005-0000-0000-0000D2550000}"/>
    <cellStyle name="Normal 2 5 3 4 6" xfId="22161" xr:uid="{00000000-0005-0000-0000-0000D3550000}"/>
    <cellStyle name="Normal 2 5 3 4 6 2" xfId="22162" xr:uid="{00000000-0005-0000-0000-0000D4550000}"/>
    <cellStyle name="Normal 2 5 3 4 7" xfId="22163" xr:uid="{00000000-0005-0000-0000-0000D5550000}"/>
    <cellStyle name="Normal 2 5 3 5" xfId="22164" xr:uid="{00000000-0005-0000-0000-0000D6550000}"/>
    <cellStyle name="Normal 2 5 3 5 2" xfId="22165" xr:uid="{00000000-0005-0000-0000-0000D7550000}"/>
    <cellStyle name="Normal 2 5 3 5 2 2" xfId="22166" xr:uid="{00000000-0005-0000-0000-0000D8550000}"/>
    <cellStyle name="Normal 2 5 3 5 2 2 2" xfId="22167" xr:uid="{00000000-0005-0000-0000-0000D9550000}"/>
    <cellStyle name="Normal 2 5 3 5 2 3" xfId="22168" xr:uid="{00000000-0005-0000-0000-0000DA550000}"/>
    <cellStyle name="Normal 2 5 3 5 3" xfId="22169" xr:uid="{00000000-0005-0000-0000-0000DB550000}"/>
    <cellStyle name="Normal 2 5 3 5 3 2" xfId="22170" xr:uid="{00000000-0005-0000-0000-0000DC550000}"/>
    <cellStyle name="Normal 2 5 3 5 3 2 2" xfId="22171" xr:uid="{00000000-0005-0000-0000-0000DD550000}"/>
    <cellStyle name="Normal 2 5 3 5 3 3" xfId="22172" xr:uid="{00000000-0005-0000-0000-0000DE550000}"/>
    <cellStyle name="Normal 2 5 3 5 4" xfId="22173" xr:uid="{00000000-0005-0000-0000-0000DF550000}"/>
    <cellStyle name="Normal 2 5 3 5 4 2" xfId="22174" xr:uid="{00000000-0005-0000-0000-0000E0550000}"/>
    <cellStyle name="Normal 2 5 3 5 5" xfId="22175" xr:uid="{00000000-0005-0000-0000-0000E1550000}"/>
    <cellStyle name="Normal 2 5 3 5 5 2" xfId="22176" xr:uid="{00000000-0005-0000-0000-0000E2550000}"/>
    <cellStyle name="Normal 2 5 3 5 6" xfId="22177" xr:uid="{00000000-0005-0000-0000-0000E3550000}"/>
    <cellStyle name="Normal 2 5 3 6" xfId="22178" xr:uid="{00000000-0005-0000-0000-0000E4550000}"/>
    <cellStyle name="Normal 2 5 3 6 2" xfId="22179" xr:uid="{00000000-0005-0000-0000-0000E5550000}"/>
    <cellStyle name="Normal 2 5 3 6 2 2" xfId="22180" xr:uid="{00000000-0005-0000-0000-0000E6550000}"/>
    <cellStyle name="Normal 2 5 3 6 3" xfId="22181" xr:uid="{00000000-0005-0000-0000-0000E7550000}"/>
    <cellStyle name="Normal 2 5 3 7" xfId="22182" xr:uid="{00000000-0005-0000-0000-0000E8550000}"/>
    <cellStyle name="Normal 2 5 3 7 2" xfId="22183" xr:uid="{00000000-0005-0000-0000-0000E9550000}"/>
    <cellStyle name="Normal 2 5 3 7 2 2" xfId="22184" xr:uid="{00000000-0005-0000-0000-0000EA550000}"/>
    <cellStyle name="Normal 2 5 3 7 3" xfId="22185" xr:uid="{00000000-0005-0000-0000-0000EB550000}"/>
    <cellStyle name="Normal 2 5 3 8" xfId="22186" xr:uid="{00000000-0005-0000-0000-0000EC550000}"/>
    <cellStyle name="Normal 2 5 3 8 2" xfId="22187" xr:uid="{00000000-0005-0000-0000-0000ED550000}"/>
    <cellStyle name="Normal 2 5 3 9" xfId="22188" xr:uid="{00000000-0005-0000-0000-0000EE550000}"/>
    <cellStyle name="Normal 2 5 3 9 2" xfId="22189" xr:uid="{00000000-0005-0000-0000-0000EF550000}"/>
    <cellStyle name="Normal 2 5 4" xfId="22190" xr:uid="{00000000-0005-0000-0000-0000F0550000}"/>
    <cellStyle name="Normal 2 5 4 2" xfId="22191" xr:uid="{00000000-0005-0000-0000-0000F1550000}"/>
    <cellStyle name="Normal 2 5 4 2 2" xfId="22192" xr:uid="{00000000-0005-0000-0000-0000F2550000}"/>
    <cellStyle name="Normal 2 5 4 2 2 2" xfId="22193" xr:uid="{00000000-0005-0000-0000-0000F3550000}"/>
    <cellStyle name="Normal 2 5 4 2 2 2 2" xfId="22194" xr:uid="{00000000-0005-0000-0000-0000F4550000}"/>
    <cellStyle name="Normal 2 5 4 2 2 2 2 2" xfId="22195" xr:uid="{00000000-0005-0000-0000-0000F5550000}"/>
    <cellStyle name="Normal 2 5 4 2 2 2 3" xfId="22196" xr:uid="{00000000-0005-0000-0000-0000F6550000}"/>
    <cellStyle name="Normal 2 5 4 2 2 3" xfId="22197" xr:uid="{00000000-0005-0000-0000-0000F7550000}"/>
    <cellStyle name="Normal 2 5 4 2 2 3 2" xfId="22198" xr:uid="{00000000-0005-0000-0000-0000F8550000}"/>
    <cellStyle name="Normal 2 5 4 2 2 3 2 2" xfId="22199" xr:uid="{00000000-0005-0000-0000-0000F9550000}"/>
    <cellStyle name="Normal 2 5 4 2 2 3 3" xfId="22200" xr:uid="{00000000-0005-0000-0000-0000FA550000}"/>
    <cellStyle name="Normal 2 5 4 2 2 4" xfId="22201" xr:uid="{00000000-0005-0000-0000-0000FB550000}"/>
    <cellStyle name="Normal 2 5 4 2 2 4 2" xfId="22202" xr:uid="{00000000-0005-0000-0000-0000FC550000}"/>
    <cellStyle name="Normal 2 5 4 2 2 5" xfId="22203" xr:uid="{00000000-0005-0000-0000-0000FD550000}"/>
    <cellStyle name="Normal 2 5 4 2 2 5 2" xfId="22204" xr:uid="{00000000-0005-0000-0000-0000FE550000}"/>
    <cellStyle name="Normal 2 5 4 2 2 6" xfId="22205" xr:uid="{00000000-0005-0000-0000-0000FF550000}"/>
    <cellStyle name="Normal 2 5 4 2 3" xfId="22206" xr:uid="{00000000-0005-0000-0000-000000560000}"/>
    <cellStyle name="Normal 2 5 4 2 3 2" xfId="22207" xr:uid="{00000000-0005-0000-0000-000001560000}"/>
    <cellStyle name="Normal 2 5 4 2 3 2 2" xfId="22208" xr:uid="{00000000-0005-0000-0000-000002560000}"/>
    <cellStyle name="Normal 2 5 4 2 3 3" xfId="22209" xr:uid="{00000000-0005-0000-0000-000003560000}"/>
    <cellStyle name="Normal 2 5 4 2 4" xfId="22210" xr:uid="{00000000-0005-0000-0000-000004560000}"/>
    <cellStyle name="Normal 2 5 4 2 4 2" xfId="22211" xr:uid="{00000000-0005-0000-0000-000005560000}"/>
    <cellStyle name="Normal 2 5 4 2 4 2 2" xfId="22212" xr:uid="{00000000-0005-0000-0000-000006560000}"/>
    <cellStyle name="Normal 2 5 4 2 4 3" xfId="22213" xr:uid="{00000000-0005-0000-0000-000007560000}"/>
    <cellStyle name="Normal 2 5 4 2 5" xfId="22214" xr:uid="{00000000-0005-0000-0000-000008560000}"/>
    <cellStyle name="Normal 2 5 4 2 5 2" xfId="22215" xr:uid="{00000000-0005-0000-0000-000009560000}"/>
    <cellStyle name="Normal 2 5 4 2 6" xfId="22216" xr:uid="{00000000-0005-0000-0000-00000A560000}"/>
    <cellStyle name="Normal 2 5 4 2 6 2" xfId="22217" xr:uid="{00000000-0005-0000-0000-00000B560000}"/>
    <cellStyle name="Normal 2 5 4 2 7" xfId="22218" xr:uid="{00000000-0005-0000-0000-00000C560000}"/>
    <cellStyle name="Normal 2 5 4 3" xfId="22219" xr:uid="{00000000-0005-0000-0000-00000D560000}"/>
    <cellStyle name="Normal 2 5 4 3 2" xfId="22220" xr:uid="{00000000-0005-0000-0000-00000E560000}"/>
    <cellStyle name="Normal 2 5 4 3 2 2" xfId="22221" xr:uid="{00000000-0005-0000-0000-00000F560000}"/>
    <cellStyle name="Normal 2 5 4 3 2 2 2" xfId="22222" xr:uid="{00000000-0005-0000-0000-000010560000}"/>
    <cellStyle name="Normal 2 5 4 3 2 3" xfId="22223" xr:uid="{00000000-0005-0000-0000-000011560000}"/>
    <cellStyle name="Normal 2 5 4 3 3" xfId="22224" xr:uid="{00000000-0005-0000-0000-000012560000}"/>
    <cellStyle name="Normal 2 5 4 3 3 2" xfId="22225" xr:uid="{00000000-0005-0000-0000-000013560000}"/>
    <cellStyle name="Normal 2 5 4 3 3 2 2" xfId="22226" xr:uid="{00000000-0005-0000-0000-000014560000}"/>
    <cellStyle name="Normal 2 5 4 3 3 3" xfId="22227" xr:uid="{00000000-0005-0000-0000-000015560000}"/>
    <cellStyle name="Normal 2 5 4 3 4" xfId="22228" xr:uid="{00000000-0005-0000-0000-000016560000}"/>
    <cellStyle name="Normal 2 5 4 3 4 2" xfId="22229" xr:uid="{00000000-0005-0000-0000-000017560000}"/>
    <cellStyle name="Normal 2 5 4 3 5" xfId="22230" xr:uid="{00000000-0005-0000-0000-000018560000}"/>
    <cellStyle name="Normal 2 5 4 3 5 2" xfId="22231" xr:uid="{00000000-0005-0000-0000-000019560000}"/>
    <cellStyle name="Normal 2 5 4 3 6" xfId="22232" xr:uid="{00000000-0005-0000-0000-00001A560000}"/>
    <cellStyle name="Normal 2 5 4 4" xfId="22233" xr:uid="{00000000-0005-0000-0000-00001B560000}"/>
    <cellStyle name="Normal 2 5 4 4 2" xfId="22234" xr:uid="{00000000-0005-0000-0000-00001C560000}"/>
    <cellStyle name="Normal 2 5 4 4 2 2" xfId="22235" xr:uid="{00000000-0005-0000-0000-00001D560000}"/>
    <cellStyle name="Normal 2 5 4 4 3" xfId="22236" xr:uid="{00000000-0005-0000-0000-00001E560000}"/>
    <cellStyle name="Normal 2 5 4 5" xfId="22237" xr:uid="{00000000-0005-0000-0000-00001F560000}"/>
    <cellStyle name="Normal 2 5 4 5 2" xfId="22238" xr:uid="{00000000-0005-0000-0000-000020560000}"/>
    <cellStyle name="Normal 2 5 4 5 2 2" xfId="22239" xr:uid="{00000000-0005-0000-0000-000021560000}"/>
    <cellStyle name="Normal 2 5 4 5 3" xfId="22240" xr:uid="{00000000-0005-0000-0000-000022560000}"/>
    <cellStyle name="Normal 2 5 4 6" xfId="22241" xr:uid="{00000000-0005-0000-0000-000023560000}"/>
    <cellStyle name="Normal 2 5 4 6 2" xfId="22242" xr:uid="{00000000-0005-0000-0000-000024560000}"/>
    <cellStyle name="Normal 2 5 4 7" xfId="22243" xr:uid="{00000000-0005-0000-0000-000025560000}"/>
    <cellStyle name="Normal 2 5 4 7 2" xfId="22244" xr:uid="{00000000-0005-0000-0000-000026560000}"/>
    <cellStyle name="Normal 2 5 4 8" xfId="22245" xr:uid="{00000000-0005-0000-0000-000027560000}"/>
    <cellStyle name="Normal 2 5 5" xfId="22246" xr:uid="{00000000-0005-0000-0000-000028560000}"/>
    <cellStyle name="Normal 2 5 5 2" xfId="22247" xr:uid="{00000000-0005-0000-0000-000029560000}"/>
    <cellStyle name="Normal 2 5 5 2 2" xfId="22248" xr:uid="{00000000-0005-0000-0000-00002A560000}"/>
    <cellStyle name="Normal 2 5 5 2 2 2" xfId="22249" xr:uid="{00000000-0005-0000-0000-00002B560000}"/>
    <cellStyle name="Normal 2 5 5 2 2 2 2" xfId="22250" xr:uid="{00000000-0005-0000-0000-00002C560000}"/>
    <cellStyle name="Normal 2 5 5 2 2 3" xfId="22251" xr:uid="{00000000-0005-0000-0000-00002D560000}"/>
    <cellStyle name="Normal 2 5 5 2 3" xfId="22252" xr:uid="{00000000-0005-0000-0000-00002E560000}"/>
    <cellStyle name="Normal 2 5 5 2 3 2" xfId="22253" xr:uid="{00000000-0005-0000-0000-00002F560000}"/>
    <cellStyle name="Normal 2 5 5 2 3 2 2" xfId="22254" xr:uid="{00000000-0005-0000-0000-000030560000}"/>
    <cellStyle name="Normal 2 5 5 2 3 3" xfId="22255" xr:uid="{00000000-0005-0000-0000-000031560000}"/>
    <cellStyle name="Normal 2 5 5 2 4" xfId="22256" xr:uid="{00000000-0005-0000-0000-000032560000}"/>
    <cellStyle name="Normal 2 5 5 2 4 2" xfId="22257" xr:uid="{00000000-0005-0000-0000-000033560000}"/>
    <cellStyle name="Normal 2 5 5 2 5" xfId="22258" xr:uid="{00000000-0005-0000-0000-000034560000}"/>
    <cellStyle name="Normal 2 5 5 2 5 2" xfId="22259" xr:uid="{00000000-0005-0000-0000-000035560000}"/>
    <cellStyle name="Normal 2 5 5 2 6" xfId="22260" xr:uid="{00000000-0005-0000-0000-000036560000}"/>
    <cellStyle name="Normal 2 5 5 3" xfId="22261" xr:uid="{00000000-0005-0000-0000-000037560000}"/>
    <cellStyle name="Normal 2 5 5 3 2" xfId="22262" xr:uid="{00000000-0005-0000-0000-000038560000}"/>
    <cellStyle name="Normal 2 5 5 3 2 2" xfId="22263" xr:uid="{00000000-0005-0000-0000-000039560000}"/>
    <cellStyle name="Normal 2 5 5 3 3" xfId="22264" xr:uid="{00000000-0005-0000-0000-00003A560000}"/>
    <cellStyle name="Normal 2 5 5 4" xfId="22265" xr:uid="{00000000-0005-0000-0000-00003B560000}"/>
    <cellStyle name="Normal 2 5 5 4 2" xfId="22266" xr:uid="{00000000-0005-0000-0000-00003C560000}"/>
    <cellStyle name="Normal 2 5 5 4 2 2" xfId="22267" xr:uid="{00000000-0005-0000-0000-00003D560000}"/>
    <cellStyle name="Normal 2 5 5 4 3" xfId="22268" xr:uid="{00000000-0005-0000-0000-00003E560000}"/>
    <cellStyle name="Normal 2 5 5 5" xfId="22269" xr:uid="{00000000-0005-0000-0000-00003F560000}"/>
    <cellStyle name="Normal 2 5 5 5 2" xfId="22270" xr:uid="{00000000-0005-0000-0000-000040560000}"/>
    <cellStyle name="Normal 2 5 5 6" xfId="22271" xr:uid="{00000000-0005-0000-0000-000041560000}"/>
    <cellStyle name="Normal 2 5 5 6 2" xfId="22272" xr:uid="{00000000-0005-0000-0000-000042560000}"/>
    <cellStyle name="Normal 2 5 5 7" xfId="22273" xr:uid="{00000000-0005-0000-0000-000043560000}"/>
    <cellStyle name="Normal 2 5 6" xfId="22274" xr:uid="{00000000-0005-0000-0000-000044560000}"/>
    <cellStyle name="Normal 2 5 6 2" xfId="22275" xr:uid="{00000000-0005-0000-0000-000045560000}"/>
    <cellStyle name="Normal 2 5 6 2 2" xfId="22276" xr:uid="{00000000-0005-0000-0000-000046560000}"/>
    <cellStyle name="Normal 2 5 6 2 2 2" xfId="22277" xr:uid="{00000000-0005-0000-0000-000047560000}"/>
    <cellStyle name="Normal 2 5 6 2 2 2 2" xfId="22278" xr:uid="{00000000-0005-0000-0000-000048560000}"/>
    <cellStyle name="Normal 2 5 6 2 2 3" xfId="22279" xr:uid="{00000000-0005-0000-0000-000049560000}"/>
    <cellStyle name="Normal 2 5 6 2 3" xfId="22280" xr:uid="{00000000-0005-0000-0000-00004A560000}"/>
    <cellStyle name="Normal 2 5 6 2 3 2" xfId="22281" xr:uid="{00000000-0005-0000-0000-00004B560000}"/>
    <cellStyle name="Normal 2 5 6 2 3 2 2" xfId="22282" xr:uid="{00000000-0005-0000-0000-00004C560000}"/>
    <cellStyle name="Normal 2 5 6 2 3 3" xfId="22283" xr:uid="{00000000-0005-0000-0000-00004D560000}"/>
    <cellStyle name="Normal 2 5 6 2 4" xfId="22284" xr:uid="{00000000-0005-0000-0000-00004E560000}"/>
    <cellStyle name="Normal 2 5 6 2 4 2" xfId="22285" xr:uid="{00000000-0005-0000-0000-00004F560000}"/>
    <cellStyle name="Normal 2 5 6 2 5" xfId="22286" xr:uid="{00000000-0005-0000-0000-000050560000}"/>
    <cellStyle name="Normal 2 5 6 2 5 2" xfId="22287" xr:uid="{00000000-0005-0000-0000-000051560000}"/>
    <cellStyle name="Normal 2 5 6 2 6" xfId="22288" xr:uid="{00000000-0005-0000-0000-000052560000}"/>
    <cellStyle name="Normal 2 5 6 3" xfId="22289" xr:uid="{00000000-0005-0000-0000-000053560000}"/>
    <cellStyle name="Normal 2 5 6 3 2" xfId="22290" xr:uid="{00000000-0005-0000-0000-000054560000}"/>
    <cellStyle name="Normal 2 5 6 3 2 2" xfId="22291" xr:uid="{00000000-0005-0000-0000-000055560000}"/>
    <cellStyle name="Normal 2 5 6 3 3" xfId="22292" xr:uid="{00000000-0005-0000-0000-000056560000}"/>
    <cellStyle name="Normal 2 5 6 4" xfId="22293" xr:uid="{00000000-0005-0000-0000-000057560000}"/>
    <cellStyle name="Normal 2 5 6 4 2" xfId="22294" xr:uid="{00000000-0005-0000-0000-000058560000}"/>
    <cellStyle name="Normal 2 5 6 4 2 2" xfId="22295" xr:uid="{00000000-0005-0000-0000-000059560000}"/>
    <cellStyle name="Normal 2 5 6 4 3" xfId="22296" xr:uid="{00000000-0005-0000-0000-00005A560000}"/>
    <cellStyle name="Normal 2 5 6 5" xfId="22297" xr:uid="{00000000-0005-0000-0000-00005B560000}"/>
    <cellStyle name="Normal 2 5 6 5 2" xfId="22298" xr:uid="{00000000-0005-0000-0000-00005C560000}"/>
    <cellStyle name="Normal 2 5 6 6" xfId="22299" xr:uid="{00000000-0005-0000-0000-00005D560000}"/>
    <cellStyle name="Normal 2 5 6 6 2" xfId="22300" xr:uid="{00000000-0005-0000-0000-00005E560000}"/>
    <cellStyle name="Normal 2 5 6 7" xfId="22301" xr:uid="{00000000-0005-0000-0000-00005F560000}"/>
    <cellStyle name="Normal 2 5 7" xfId="22302" xr:uid="{00000000-0005-0000-0000-000060560000}"/>
    <cellStyle name="Normal 2 5 7 2" xfId="22303" xr:uid="{00000000-0005-0000-0000-000061560000}"/>
    <cellStyle name="Normal 2 5 7 2 2" xfId="22304" xr:uid="{00000000-0005-0000-0000-000062560000}"/>
    <cellStyle name="Normal 2 5 7 2 2 2" xfId="22305" xr:uid="{00000000-0005-0000-0000-000063560000}"/>
    <cellStyle name="Normal 2 5 7 2 3" xfId="22306" xr:uid="{00000000-0005-0000-0000-000064560000}"/>
    <cellStyle name="Normal 2 5 7 3" xfId="22307" xr:uid="{00000000-0005-0000-0000-000065560000}"/>
    <cellStyle name="Normal 2 5 7 3 2" xfId="22308" xr:uid="{00000000-0005-0000-0000-000066560000}"/>
    <cellStyle name="Normal 2 5 7 3 2 2" xfId="22309" xr:uid="{00000000-0005-0000-0000-000067560000}"/>
    <cellStyle name="Normal 2 5 7 3 3" xfId="22310" xr:uid="{00000000-0005-0000-0000-000068560000}"/>
    <cellStyle name="Normal 2 5 7 4" xfId="22311" xr:uid="{00000000-0005-0000-0000-000069560000}"/>
    <cellStyle name="Normal 2 5 7 4 2" xfId="22312" xr:uid="{00000000-0005-0000-0000-00006A560000}"/>
    <cellStyle name="Normal 2 5 7 5" xfId="22313" xr:uid="{00000000-0005-0000-0000-00006B560000}"/>
    <cellStyle name="Normal 2 5 7 5 2" xfId="22314" xr:uid="{00000000-0005-0000-0000-00006C560000}"/>
    <cellStyle name="Normal 2 5 7 6" xfId="22315" xr:uid="{00000000-0005-0000-0000-00006D560000}"/>
    <cellStyle name="Normal 2 5 8" xfId="22316" xr:uid="{00000000-0005-0000-0000-00006E560000}"/>
    <cellStyle name="Normal 2 5 8 2" xfId="22317" xr:uid="{00000000-0005-0000-0000-00006F560000}"/>
    <cellStyle name="Normal 2 5 8 2 2" xfId="22318" xr:uid="{00000000-0005-0000-0000-000070560000}"/>
    <cellStyle name="Normal 2 5 8 3" xfId="22319" xr:uid="{00000000-0005-0000-0000-000071560000}"/>
    <cellStyle name="Normal 2 5 9" xfId="22320" xr:uid="{00000000-0005-0000-0000-000072560000}"/>
    <cellStyle name="Normal 2 5 9 2" xfId="22321" xr:uid="{00000000-0005-0000-0000-000073560000}"/>
    <cellStyle name="Normal 2 5 9 2 2" xfId="22322" xr:uid="{00000000-0005-0000-0000-000074560000}"/>
    <cellStyle name="Normal 2 5 9 3" xfId="22323" xr:uid="{00000000-0005-0000-0000-000075560000}"/>
    <cellStyle name="Normal 2 6" xfId="22324" xr:uid="{00000000-0005-0000-0000-000076560000}"/>
    <cellStyle name="Normal 2 7" xfId="22325" xr:uid="{00000000-0005-0000-0000-000077560000}"/>
    <cellStyle name="Normal 2 8" xfId="535" xr:uid="{00000000-0005-0000-0000-000078560000}"/>
    <cellStyle name="Normal 2_1 - ADIT" xfId="22326" xr:uid="{00000000-0005-0000-0000-000079560000}"/>
    <cellStyle name="Normal 20" xfId="22327" xr:uid="{00000000-0005-0000-0000-00007A560000}"/>
    <cellStyle name="Normal 20 2" xfId="22328" xr:uid="{00000000-0005-0000-0000-00007B560000}"/>
    <cellStyle name="Normal 20 2 2" xfId="22329" xr:uid="{00000000-0005-0000-0000-00007C560000}"/>
    <cellStyle name="Normal 20 2 2 2" xfId="22330" xr:uid="{00000000-0005-0000-0000-00007D560000}"/>
    <cellStyle name="Normal 20 2 2 2 2" xfId="22331" xr:uid="{00000000-0005-0000-0000-00007E560000}"/>
    <cellStyle name="Normal 20 2 2 2 2 2" xfId="22332" xr:uid="{00000000-0005-0000-0000-00007F560000}"/>
    <cellStyle name="Normal 20 2 2 2 3" xfId="22333" xr:uid="{00000000-0005-0000-0000-000080560000}"/>
    <cellStyle name="Normal 20 2 2 3" xfId="22334" xr:uid="{00000000-0005-0000-0000-000081560000}"/>
    <cellStyle name="Normal 20 2 2 3 2" xfId="22335" xr:uid="{00000000-0005-0000-0000-000082560000}"/>
    <cellStyle name="Normal 20 2 2 3 2 2" xfId="22336" xr:uid="{00000000-0005-0000-0000-000083560000}"/>
    <cellStyle name="Normal 20 2 2 3 3" xfId="22337" xr:uid="{00000000-0005-0000-0000-000084560000}"/>
    <cellStyle name="Normal 20 2 2 4" xfId="22338" xr:uid="{00000000-0005-0000-0000-000085560000}"/>
    <cellStyle name="Normal 20 2 2 4 2" xfId="22339" xr:uid="{00000000-0005-0000-0000-000086560000}"/>
    <cellStyle name="Normal 20 2 2 5" xfId="22340" xr:uid="{00000000-0005-0000-0000-000087560000}"/>
    <cellStyle name="Normal 20 2 2 5 2" xfId="22341" xr:uid="{00000000-0005-0000-0000-000088560000}"/>
    <cellStyle name="Normal 20 2 2 6" xfId="22342" xr:uid="{00000000-0005-0000-0000-000089560000}"/>
    <cellStyle name="Normal 20 2 3" xfId="22343" xr:uid="{00000000-0005-0000-0000-00008A560000}"/>
    <cellStyle name="Normal 20 2 3 2" xfId="22344" xr:uid="{00000000-0005-0000-0000-00008B560000}"/>
    <cellStyle name="Normal 20 2 3 2 2" xfId="22345" xr:uid="{00000000-0005-0000-0000-00008C560000}"/>
    <cellStyle name="Normal 20 2 3 3" xfId="22346" xr:uid="{00000000-0005-0000-0000-00008D560000}"/>
    <cellStyle name="Normal 20 2 4" xfId="22347" xr:uid="{00000000-0005-0000-0000-00008E560000}"/>
    <cellStyle name="Normal 20 2 4 2" xfId="22348" xr:uid="{00000000-0005-0000-0000-00008F560000}"/>
    <cellStyle name="Normal 20 2 4 2 2" xfId="22349" xr:uid="{00000000-0005-0000-0000-000090560000}"/>
    <cellStyle name="Normal 20 2 4 3" xfId="22350" xr:uid="{00000000-0005-0000-0000-000091560000}"/>
    <cellStyle name="Normal 20 2 5" xfId="22351" xr:uid="{00000000-0005-0000-0000-000092560000}"/>
    <cellStyle name="Normal 20 2 5 2" xfId="22352" xr:uid="{00000000-0005-0000-0000-000093560000}"/>
    <cellStyle name="Normal 20 2 6" xfId="22353" xr:uid="{00000000-0005-0000-0000-000094560000}"/>
    <cellStyle name="Normal 20 2 6 2" xfId="22354" xr:uid="{00000000-0005-0000-0000-000095560000}"/>
    <cellStyle name="Normal 20 2 7" xfId="22355" xr:uid="{00000000-0005-0000-0000-000096560000}"/>
    <cellStyle name="Normal 20 3" xfId="22356" xr:uid="{00000000-0005-0000-0000-000097560000}"/>
    <cellStyle name="Normal 20 3 2" xfId="22357" xr:uid="{00000000-0005-0000-0000-000098560000}"/>
    <cellStyle name="Normal 20 3 2 2" xfId="22358" xr:uid="{00000000-0005-0000-0000-000099560000}"/>
    <cellStyle name="Normal 20 3 2 2 2" xfId="22359" xr:uid="{00000000-0005-0000-0000-00009A560000}"/>
    <cellStyle name="Normal 20 3 2 3" xfId="22360" xr:uid="{00000000-0005-0000-0000-00009B560000}"/>
    <cellStyle name="Normal 20 3 3" xfId="22361" xr:uid="{00000000-0005-0000-0000-00009C560000}"/>
    <cellStyle name="Normal 20 3 3 2" xfId="22362" xr:uid="{00000000-0005-0000-0000-00009D560000}"/>
    <cellStyle name="Normal 20 3 3 2 2" xfId="22363" xr:uid="{00000000-0005-0000-0000-00009E560000}"/>
    <cellStyle name="Normal 20 3 3 3" xfId="22364" xr:uid="{00000000-0005-0000-0000-00009F560000}"/>
    <cellStyle name="Normal 20 3 4" xfId="22365" xr:uid="{00000000-0005-0000-0000-0000A0560000}"/>
    <cellStyle name="Normal 20 3 4 2" xfId="22366" xr:uid="{00000000-0005-0000-0000-0000A1560000}"/>
    <cellStyle name="Normal 20 3 5" xfId="22367" xr:uid="{00000000-0005-0000-0000-0000A2560000}"/>
    <cellStyle name="Normal 20 3 5 2" xfId="22368" xr:uid="{00000000-0005-0000-0000-0000A3560000}"/>
    <cellStyle name="Normal 20 3 6" xfId="22369" xr:uid="{00000000-0005-0000-0000-0000A4560000}"/>
    <cellStyle name="Normal 20 4" xfId="22370" xr:uid="{00000000-0005-0000-0000-0000A5560000}"/>
    <cellStyle name="Normal 20 4 2" xfId="22371" xr:uid="{00000000-0005-0000-0000-0000A6560000}"/>
    <cellStyle name="Normal 20 4 2 2" xfId="22372" xr:uid="{00000000-0005-0000-0000-0000A7560000}"/>
    <cellStyle name="Normal 20 4 3" xfId="22373" xr:uid="{00000000-0005-0000-0000-0000A8560000}"/>
    <cellStyle name="Normal 20 5" xfId="22374" xr:uid="{00000000-0005-0000-0000-0000A9560000}"/>
    <cellStyle name="Normal 20 5 2" xfId="22375" xr:uid="{00000000-0005-0000-0000-0000AA560000}"/>
    <cellStyle name="Normal 20 5 2 2" xfId="22376" xr:uid="{00000000-0005-0000-0000-0000AB560000}"/>
    <cellStyle name="Normal 20 5 3" xfId="22377" xr:uid="{00000000-0005-0000-0000-0000AC560000}"/>
    <cellStyle name="Normal 20 6" xfId="22378" xr:uid="{00000000-0005-0000-0000-0000AD560000}"/>
    <cellStyle name="Normal 20 6 2" xfId="22379" xr:uid="{00000000-0005-0000-0000-0000AE560000}"/>
    <cellStyle name="Normal 20 7" xfId="22380" xr:uid="{00000000-0005-0000-0000-0000AF560000}"/>
    <cellStyle name="Normal 20 7 2" xfId="22381" xr:uid="{00000000-0005-0000-0000-0000B0560000}"/>
    <cellStyle name="Normal 20 8" xfId="22382" xr:uid="{00000000-0005-0000-0000-0000B1560000}"/>
    <cellStyle name="Normal 21" xfId="22383" xr:uid="{00000000-0005-0000-0000-0000B2560000}"/>
    <cellStyle name="Normal 21 2" xfId="22384" xr:uid="{00000000-0005-0000-0000-0000B3560000}"/>
    <cellStyle name="Normal 21 3" xfId="676" xr:uid="{00000000-0005-0000-0000-0000B4560000}"/>
    <cellStyle name="Normal 22" xfId="22385" xr:uid="{00000000-0005-0000-0000-0000B5560000}"/>
    <cellStyle name="Normal 22 2" xfId="22386" xr:uid="{00000000-0005-0000-0000-0000B6560000}"/>
    <cellStyle name="Normal 23" xfId="22387" xr:uid="{00000000-0005-0000-0000-0000B7560000}"/>
    <cellStyle name="Normal 24" xfId="22388" xr:uid="{00000000-0005-0000-0000-0000B8560000}"/>
    <cellStyle name="Normal 24 2" xfId="22389" xr:uid="{00000000-0005-0000-0000-0000B9560000}"/>
    <cellStyle name="Normal 24 2 2" xfId="22390" xr:uid="{00000000-0005-0000-0000-0000BA560000}"/>
    <cellStyle name="Normal 24 2 2 2" xfId="22391" xr:uid="{00000000-0005-0000-0000-0000BB560000}"/>
    <cellStyle name="Normal 24 2 3" xfId="22392" xr:uid="{00000000-0005-0000-0000-0000BC560000}"/>
    <cellStyle name="Normal 24 3" xfId="22393" xr:uid="{00000000-0005-0000-0000-0000BD560000}"/>
    <cellStyle name="Normal 24 3 2" xfId="22394" xr:uid="{00000000-0005-0000-0000-0000BE560000}"/>
    <cellStyle name="Normal 24 3 2 2" xfId="22395" xr:uid="{00000000-0005-0000-0000-0000BF560000}"/>
    <cellStyle name="Normal 24 3 3" xfId="22396" xr:uid="{00000000-0005-0000-0000-0000C0560000}"/>
    <cellStyle name="Normal 24 4" xfId="22397" xr:uid="{00000000-0005-0000-0000-0000C1560000}"/>
    <cellStyle name="Normal 24 4 2" xfId="22398" xr:uid="{00000000-0005-0000-0000-0000C2560000}"/>
    <cellStyle name="Normal 24 5" xfId="22399" xr:uid="{00000000-0005-0000-0000-0000C3560000}"/>
    <cellStyle name="Normal 24 5 2" xfId="22400" xr:uid="{00000000-0005-0000-0000-0000C4560000}"/>
    <cellStyle name="Normal 24 6" xfId="22401" xr:uid="{00000000-0005-0000-0000-0000C5560000}"/>
    <cellStyle name="Normal 25" xfId="22402" xr:uid="{00000000-0005-0000-0000-0000C6560000}"/>
    <cellStyle name="Normal 26" xfId="22403" xr:uid="{00000000-0005-0000-0000-0000C7560000}"/>
    <cellStyle name="Normal 27" xfId="22404" xr:uid="{00000000-0005-0000-0000-0000C8560000}"/>
    <cellStyle name="Normal 28" xfId="22405" xr:uid="{00000000-0005-0000-0000-0000C9560000}"/>
    <cellStyle name="Normal 29" xfId="22406" xr:uid="{00000000-0005-0000-0000-0000CA560000}"/>
    <cellStyle name="Normal 3" xfId="54" xr:uid="{00000000-0005-0000-0000-0000CB560000}"/>
    <cellStyle name="Normal 3 2" xfId="55" xr:uid="{00000000-0005-0000-0000-0000CC560000}"/>
    <cellStyle name="Normal 3 2 2" xfId="22407" xr:uid="{00000000-0005-0000-0000-0000CD560000}"/>
    <cellStyle name="Normal 3 2 2 2" xfId="22408" xr:uid="{00000000-0005-0000-0000-0000CE560000}"/>
    <cellStyle name="Normal 3 2 3" xfId="22409" xr:uid="{00000000-0005-0000-0000-0000CF560000}"/>
    <cellStyle name="Normal 3 2 4" xfId="22410" xr:uid="{00000000-0005-0000-0000-0000D0560000}"/>
    <cellStyle name="Normal 3 2_5 - Cost Support" xfId="22411" xr:uid="{00000000-0005-0000-0000-0000D1560000}"/>
    <cellStyle name="Normal 3 3" xfId="652" xr:uid="{00000000-0005-0000-0000-0000D2560000}"/>
    <cellStyle name="Normal 3 3 2" xfId="22412" xr:uid="{00000000-0005-0000-0000-0000D3560000}"/>
    <cellStyle name="Normal 3 3 2 2" xfId="22413" xr:uid="{00000000-0005-0000-0000-0000D4560000}"/>
    <cellStyle name="Normal 3 3 3" xfId="22414" xr:uid="{00000000-0005-0000-0000-0000D5560000}"/>
    <cellStyle name="Normal 3 4" xfId="22415" xr:uid="{00000000-0005-0000-0000-0000D6560000}"/>
    <cellStyle name="Normal 3 4 2" xfId="22416" xr:uid="{00000000-0005-0000-0000-0000D7560000}"/>
    <cellStyle name="Normal 3 5" xfId="22417" xr:uid="{00000000-0005-0000-0000-0000D8560000}"/>
    <cellStyle name="Normal 3 6" xfId="22418" xr:uid="{00000000-0005-0000-0000-0000D9560000}"/>
    <cellStyle name="Normal 3 7" xfId="22419" xr:uid="{00000000-0005-0000-0000-0000DA560000}"/>
    <cellStyle name="Normal 3 8" xfId="38364" xr:uid="{3025868A-FA60-4213-8733-338E7A011E87}"/>
    <cellStyle name="Normal 3_10-15-10-Stmt AU - Period I - Working 1 0" xfId="22420" xr:uid="{00000000-0005-0000-0000-0000DB560000}"/>
    <cellStyle name="Normal 3_Attach O, GG, Support -New Method 2-14-11" xfId="56" xr:uid="{00000000-0005-0000-0000-0000DC560000}"/>
    <cellStyle name="Normal 30" xfId="22421" xr:uid="{00000000-0005-0000-0000-0000DD560000}"/>
    <cellStyle name="Normal 31" xfId="22422" xr:uid="{00000000-0005-0000-0000-0000DE560000}"/>
    <cellStyle name="Normal 32" xfId="22423" xr:uid="{00000000-0005-0000-0000-0000DF560000}"/>
    <cellStyle name="Normal 33" xfId="629" xr:uid="{00000000-0005-0000-0000-0000E0560000}"/>
    <cellStyle name="Normal 34" xfId="630" xr:uid="{00000000-0005-0000-0000-0000E1560000}"/>
    <cellStyle name="Normal 35" xfId="22424" xr:uid="{00000000-0005-0000-0000-0000E2560000}"/>
    <cellStyle name="Normal 36" xfId="22425" xr:uid="{00000000-0005-0000-0000-0000E3560000}"/>
    <cellStyle name="Normal 37" xfId="22426" xr:uid="{00000000-0005-0000-0000-0000E4560000}"/>
    <cellStyle name="Normal 38" xfId="22427" xr:uid="{00000000-0005-0000-0000-0000E5560000}"/>
    <cellStyle name="Normal 39" xfId="22428" xr:uid="{00000000-0005-0000-0000-0000E6560000}"/>
    <cellStyle name="Normal 4" xfId="57" xr:uid="{00000000-0005-0000-0000-0000E7560000}"/>
    <cellStyle name="Normal 4 2" xfId="58" xr:uid="{00000000-0005-0000-0000-0000E8560000}"/>
    <cellStyle name="Normal 4 2 2" xfId="22429" xr:uid="{00000000-0005-0000-0000-0000E9560000}"/>
    <cellStyle name="Normal 4 3" xfId="672" xr:uid="{00000000-0005-0000-0000-0000EA560000}"/>
    <cellStyle name="Normal 4 4" xfId="673" xr:uid="{00000000-0005-0000-0000-0000EB560000}"/>
    <cellStyle name="Normal 4 4 2" xfId="22430" xr:uid="{00000000-0005-0000-0000-0000EC560000}"/>
    <cellStyle name="Normal 4 4 2 2" xfId="22431" xr:uid="{00000000-0005-0000-0000-0000ED560000}"/>
    <cellStyle name="Normal 4 4 3" xfId="22432" xr:uid="{00000000-0005-0000-0000-0000EE560000}"/>
    <cellStyle name="Normal 4 5" xfId="22433" xr:uid="{00000000-0005-0000-0000-0000EF560000}"/>
    <cellStyle name="Normal 4 5 2" xfId="22434" xr:uid="{00000000-0005-0000-0000-0000F0560000}"/>
    <cellStyle name="Normal 4 5 2 2" xfId="22435" xr:uid="{00000000-0005-0000-0000-0000F1560000}"/>
    <cellStyle name="Normal 4 5 3" xfId="22436" xr:uid="{00000000-0005-0000-0000-0000F2560000}"/>
    <cellStyle name="Normal 4 6" xfId="22437" xr:uid="{00000000-0005-0000-0000-0000F3560000}"/>
    <cellStyle name="Normal 4 6 2" xfId="22438" xr:uid="{00000000-0005-0000-0000-0000F4560000}"/>
    <cellStyle name="Normal 4 7" xfId="22439" xr:uid="{00000000-0005-0000-0000-0000F5560000}"/>
    <cellStyle name="Normal 4 7 2" xfId="22440" xr:uid="{00000000-0005-0000-0000-0000F6560000}"/>
    <cellStyle name="Normal 4 8" xfId="22441" xr:uid="{00000000-0005-0000-0000-0000F7560000}"/>
    <cellStyle name="Normal 4_3 - Revenue Credits" xfId="22442" xr:uid="{00000000-0005-0000-0000-0000F8560000}"/>
    <cellStyle name="Normal 40" xfId="22443" xr:uid="{00000000-0005-0000-0000-0000F9560000}"/>
    <cellStyle name="Normal 41" xfId="22444" xr:uid="{00000000-0005-0000-0000-0000FA560000}"/>
    <cellStyle name="Normal 42" xfId="22445" xr:uid="{00000000-0005-0000-0000-0000FB560000}"/>
    <cellStyle name="Normal 43" xfId="22446" xr:uid="{00000000-0005-0000-0000-0000FC560000}"/>
    <cellStyle name="Normal 44" xfId="38264" xr:uid="{00000000-0005-0000-0000-0000FD560000}"/>
    <cellStyle name="Normal 45" xfId="38262" xr:uid="{00000000-0005-0000-0000-0000FE560000}"/>
    <cellStyle name="Normal 46" xfId="38263" xr:uid="{00000000-0005-0000-0000-0000FF560000}"/>
    <cellStyle name="Normal 47" xfId="38265" xr:uid="{00000000-0005-0000-0000-000000570000}"/>
    <cellStyle name="Normal 5" xfId="111" xr:uid="{00000000-0005-0000-0000-000001570000}"/>
    <cellStyle name="Normal 5 10" xfId="22447" xr:uid="{00000000-0005-0000-0000-000002570000}"/>
    <cellStyle name="Normal 5 10 2" xfId="22448" xr:uid="{00000000-0005-0000-0000-000003570000}"/>
    <cellStyle name="Normal 5 10 2 2" xfId="22449" xr:uid="{00000000-0005-0000-0000-000004570000}"/>
    <cellStyle name="Normal 5 10 3" xfId="22450" xr:uid="{00000000-0005-0000-0000-000005570000}"/>
    <cellStyle name="Normal 5 11" xfId="22451" xr:uid="{00000000-0005-0000-0000-000006570000}"/>
    <cellStyle name="Normal 5 11 2" xfId="22452" xr:uid="{00000000-0005-0000-0000-000007570000}"/>
    <cellStyle name="Normal 5 11 2 2" xfId="22453" xr:uid="{00000000-0005-0000-0000-000008570000}"/>
    <cellStyle name="Normal 5 11 3" xfId="22454" xr:uid="{00000000-0005-0000-0000-000009570000}"/>
    <cellStyle name="Normal 5 12" xfId="22455" xr:uid="{00000000-0005-0000-0000-00000A570000}"/>
    <cellStyle name="Normal 5 12 2" xfId="22456" xr:uid="{00000000-0005-0000-0000-00000B570000}"/>
    <cellStyle name="Normal 5 13" xfId="22457" xr:uid="{00000000-0005-0000-0000-00000C570000}"/>
    <cellStyle name="Normal 5 13 2" xfId="22458" xr:uid="{00000000-0005-0000-0000-00000D570000}"/>
    <cellStyle name="Normal 5 14" xfId="22459" xr:uid="{00000000-0005-0000-0000-00000E570000}"/>
    <cellStyle name="Normal 5 15" xfId="631" xr:uid="{00000000-0005-0000-0000-00000F570000}"/>
    <cellStyle name="Normal 5 2" xfId="522" xr:uid="{00000000-0005-0000-0000-000010570000}"/>
    <cellStyle name="Normal 5 2 2" xfId="22461" xr:uid="{00000000-0005-0000-0000-000011570000}"/>
    <cellStyle name="Normal 5 2 2 2" xfId="22462" xr:uid="{00000000-0005-0000-0000-000012570000}"/>
    <cellStyle name="Normal 5 2 3" xfId="22463" xr:uid="{00000000-0005-0000-0000-000013570000}"/>
    <cellStyle name="Normal 5 2 4" xfId="22460" xr:uid="{00000000-0005-0000-0000-000014570000}"/>
    <cellStyle name="Normal 5 3" xfId="22464" xr:uid="{00000000-0005-0000-0000-000015570000}"/>
    <cellStyle name="Normal 5 3 2" xfId="22465" xr:uid="{00000000-0005-0000-0000-000016570000}"/>
    <cellStyle name="Normal 5 3 2 2" xfId="22466" xr:uid="{00000000-0005-0000-0000-000017570000}"/>
    <cellStyle name="Normal 5 3 3" xfId="22467" xr:uid="{00000000-0005-0000-0000-000018570000}"/>
    <cellStyle name="Normal 5 3_EAI Workpapers" xfId="22468" xr:uid="{00000000-0005-0000-0000-000019570000}"/>
    <cellStyle name="Normal 5 4" xfId="22469" xr:uid="{00000000-0005-0000-0000-00001A570000}"/>
    <cellStyle name="Normal 5 4 2" xfId="22470" xr:uid="{00000000-0005-0000-0000-00001B570000}"/>
    <cellStyle name="Normal 5 5" xfId="22471" xr:uid="{00000000-0005-0000-0000-00001C570000}"/>
    <cellStyle name="Normal 5 6" xfId="22472" xr:uid="{00000000-0005-0000-0000-00001D570000}"/>
    <cellStyle name="Normal 5 7" xfId="22473" xr:uid="{00000000-0005-0000-0000-00001E570000}"/>
    <cellStyle name="Normal 5 7 2" xfId="22474" xr:uid="{00000000-0005-0000-0000-00001F570000}"/>
    <cellStyle name="Normal 5 7 2 2" xfId="22475" xr:uid="{00000000-0005-0000-0000-000020570000}"/>
    <cellStyle name="Normal 5 7 3" xfId="22476" xr:uid="{00000000-0005-0000-0000-000021570000}"/>
    <cellStyle name="Normal 5 8" xfId="22477" xr:uid="{00000000-0005-0000-0000-000022570000}"/>
    <cellStyle name="Normal 5 8 2" xfId="22478" xr:uid="{00000000-0005-0000-0000-000023570000}"/>
    <cellStyle name="Normal 5 8 2 2" xfId="22479" xr:uid="{00000000-0005-0000-0000-000024570000}"/>
    <cellStyle name="Normal 5 8 3" xfId="22480" xr:uid="{00000000-0005-0000-0000-000025570000}"/>
    <cellStyle name="Normal 5 9" xfId="22481" xr:uid="{00000000-0005-0000-0000-000026570000}"/>
    <cellStyle name="Normal 5 9 2" xfId="22482" xr:uid="{00000000-0005-0000-0000-000027570000}"/>
    <cellStyle name="Normal 5 9 2 2" xfId="22483" xr:uid="{00000000-0005-0000-0000-000028570000}"/>
    <cellStyle name="Normal 5 9 3" xfId="22484" xr:uid="{00000000-0005-0000-0000-000029570000}"/>
    <cellStyle name="Normal 5_10-15-10-Stmt AU - Period I - Working 1 0" xfId="22485" xr:uid="{00000000-0005-0000-0000-00002A570000}"/>
    <cellStyle name="Normal 6" xfId="524" xr:uid="{00000000-0005-0000-0000-00002B570000}"/>
    <cellStyle name="Normal 6 2" xfId="523" xr:uid="{00000000-0005-0000-0000-00002C570000}"/>
    <cellStyle name="Normal 6 2 2" xfId="648" xr:uid="{00000000-0005-0000-0000-00002D570000}"/>
    <cellStyle name="Normal 6 2 2 2" xfId="22486" xr:uid="{00000000-0005-0000-0000-00002E570000}"/>
    <cellStyle name="Normal 6 2 3" xfId="22487" xr:uid="{00000000-0005-0000-0000-00002F570000}"/>
    <cellStyle name="Normal 6 2 4" xfId="633" xr:uid="{00000000-0005-0000-0000-000030570000}"/>
    <cellStyle name="Normal 6 3" xfId="647" xr:uid="{00000000-0005-0000-0000-000031570000}"/>
    <cellStyle name="Normal 6 3 2" xfId="22488" xr:uid="{00000000-0005-0000-0000-000032570000}"/>
    <cellStyle name="Normal 6 3 2 2" xfId="22489" xr:uid="{00000000-0005-0000-0000-000033570000}"/>
    <cellStyle name="Normal 6 3 3" xfId="22490" xr:uid="{00000000-0005-0000-0000-000034570000}"/>
    <cellStyle name="Normal 6 4" xfId="22491" xr:uid="{00000000-0005-0000-0000-000035570000}"/>
    <cellStyle name="Normal 6 4 2" xfId="22492" xr:uid="{00000000-0005-0000-0000-000036570000}"/>
    <cellStyle name="Normal 6 5" xfId="22493" xr:uid="{00000000-0005-0000-0000-000037570000}"/>
    <cellStyle name="Normal 6 6" xfId="22494" xr:uid="{00000000-0005-0000-0000-000038570000}"/>
    <cellStyle name="Normal 6 7" xfId="632" xr:uid="{00000000-0005-0000-0000-000039570000}"/>
    <cellStyle name="Normal 6 8" xfId="38362" xr:uid="{00000000-0005-0000-0000-00003A570000}"/>
    <cellStyle name="Normal 6_10-15-10-Stmt AU - Period I - Working 1 0" xfId="22495" xr:uid="{00000000-0005-0000-0000-00003B570000}"/>
    <cellStyle name="Normal 7" xfId="59" xr:uid="{00000000-0005-0000-0000-00003C570000}"/>
    <cellStyle name="Normal 7 10" xfId="22496" xr:uid="{00000000-0005-0000-0000-00003D570000}"/>
    <cellStyle name="Normal 7 10 2" xfId="22497" xr:uid="{00000000-0005-0000-0000-00003E570000}"/>
    <cellStyle name="Normal 7 10 2 2" xfId="22498" xr:uid="{00000000-0005-0000-0000-00003F570000}"/>
    <cellStyle name="Normal 7 10 2 2 2" xfId="22499" xr:uid="{00000000-0005-0000-0000-000040570000}"/>
    <cellStyle name="Normal 7 10 2 2 2 2" xfId="22500" xr:uid="{00000000-0005-0000-0000-000041570000}"/>
    <cellStyle name="Normal 7 10 2 2 3" xfId="22501" xr:uid="{00000000-0005-0000-0000-000042570000}"/>
    <cellStyle name="Normal 7 10 2 3" xfId="22502" xr:uid="{00000000-0005-0000-0000-000043570000}"/>
    <cellStyle name="Normal 7 10 2 3 2" xfId="22503" xr:uid="{00000000-0005-0000-0000-000044570000}"/>
    <cellStyle name="Normal 7 10 2 3 2 2" xfId="22504" xr:uid="{00000000-0005-0000-0000-000045570000}"/>
    <cellStyle name="Normal 7 10 2 3 3" xfId="22505" xr:uid="{00000000-0005-0000-0000-000046570000}"/>
    <cellStyle name="Normal 7 10 2 4" xfId="22506" xr:uid="{00000000-0005-0000-0000-000047570000}"/>
    <cellStyle name="Normal 7 10 2 4 2" xfId="22507" xr:uid="{00000000-0005-0000-0000-000048570000}"/>
    <cellStyle name="Normal 7 10 2 5" xfId="22508" xr:uid="{00000000-0005-0000-0000-000049570000}"/>
    <cellStyle name="Normal 7 10 2 5 2" xfId="22509" xr:uid="{00000000-0005-0000-0000-00004A570000}"/>
    <cellStyle name="Normal 7 10 2 6" xfId="22510" xr:uid="{00000000-0005-0000-0000-00004B570000}"/>
    <cellStyle name="Normal 7 10 3" xfId="22511" xr:uid="{00000000-0005-0000-0000-00004C570000}"/>
    <cellStyle name="Normal 7 10 3 2" xfId="22512" xr:uid="{00000000-0005-0000-0000-00004D570000}"/>
    <cellStyle name="Normal 7 10 3 2 2" xfId="22513" xr:uid="{00000000-0005-0000-0000-00004E570000}"/>
    <cellStyle name="Normal 7 10 3 3" xfId="22514" xr:uid="{00000000-0005-0000-0000-00004F570000}"/>
    <cellStyle name="Normal 7 10 4" xfId="22515" xr:uid="{00000000-0005-0000-0000-000050570000}"/>
    <cellStyle name="Normal 7 10 4 2" xfId="22516" xr:uid="{00000000-0005-0000-0000-000051570000}"/>
    <cellStyle name="Normal 7 10 4 2 2" xfId="22517" xr:uid="{00000000-0005-0000-0000-000052570000}"/>
    <cellStyle name="Normal 7 10 4 3" xfId="22518" xr:uid="{00000000-0005-0000-0000-000053570000}"/>
    <cellStyle name="Normal 7 10 5" xfId="22519" xr:uid="{00000000-0005-0000-0000-000054570000}"/>
    <cellStyle name="Normal 7 10 5 2" xfId="22520" xr:uid="{00000000-0005-0000-0000-000055570000}"/>
    <cellStyle name="Normal 7 10 6" xfId="22521" xr:uid="{00000000-0005-0000-0000-000056570000}"/>
    <cellStyle name="Normal 7 10 6 2" xfId="22522" xr:uid="{00000000-0005-0000-0000-000057570000}"/>
    <cellStyle name="Normal 7 10 7" xfId="22523" xr:uid="{00000000-0005-0000-0000-000058570000}"/>
    <cellStyle name="Normal 7 11" xfId="22524" xr:uid="{00000000-0005-0000-0000-000059570000}"/>
    <cellStyle name="Normal 7 11 2" xfId="22525" xr:uid="{00000000-0005-0000-0000-00005A570000}"/>
    <cellStyle name="Normal 7 11 2 2" xfId="22526" xr:uid="{00000000-0005-0000-0000-00005B570000}"/>
    <cellStyle name="Normal 7 11 2 2 2" xfId="22527" xr:uid="{00000000-0005-0000-0000-00005C570000}"/>
    <cellStyle name="Normal 7 11 2 2 2 2" xfId="22528" xr:uid="{00000000-0005-0000-0000-00005D570000}"/>
    <cellStyle name="Normal 7 11 2 2 3" xfId="22529" xr:uid="{00000000-0005-0000-0000-00005E570000}"/>
    <cellStyle name="Normal 7 11 2 3" xfId="22530" xr:uid="{00000000-0005-0000-0000-00005F570000}"/>
    <cellStyle name="Normal 7 11 2 3 2" xfId="22531" xr:uid="{00000000-0005-0000-0000-000060570000}"/>
    <cellStyle name="Normal 7 11 2 3 2 2" xfId="22532" xr:uid="{00000000-0005-0000-0000-000061570000}"/>
    <cellStyle name="Normal 7 11 2 3 3" xfId="22533" xr:uid="{00000000-0005-0000-0000-000062570000}"/>
    <cellStyle name="Normal 7 11 2 4" xfId="22534" xr:uid="{00000000-0005-0000-0000-000063570000}"/>
    <cellStyle name="Normal 7 11 2 4 2" xfId="22535" xr:uid="{00000000-0005-0000-0000-000064570000}"/>
    <cellStyle name="Normal 7 11 2 5" xfId="22536" xr:uid="{00000000-0005-0000-0000-000065570000}"/>
    <cellStyle name="Normal 7 11 2 5 2" xfId="22537" xr:uid="{00000000-0005-0000-0000-000066570000}"/>
    <cellStyle name="Normal 7 11 2 6" xfId="22538" xr:uid="{00000000-0005-0000-0000-000067570000}"/>
    <cellStyle name="Normal 7 11 3" xfId="22539" xr:uid="{00000000-0005-0000-0000-000068570000}"/>
    <cellStyle name="Normal 7 11 3 2" xfId="22540" xr:uid="{00000000-0005-0000-0000-000069570000}"/>
    <cellStyle name="Normal 7 11 3 2 2" xfId="22541" xr:uid="{00000000-0005-0000-0000-00006A570000}"/>
    <cellStyle name="Normal 7 11 3 3" xfId="22542" xr:uid="{00000000-0005-0000-0000-00006B570000}"/>
    <cellStyle name="Normal 7 11 4" xfId="22543" xr:uid="{00000000-0005-0000-0000-00006C570000}"/>
    <cellStyle name="Normal 7 11 4 2" xfId="22544" xr:uid="{00000000-0005-0000-0000-00006D570000}"/>
    <cellStyle name="Normal 7 11 4 2 2" xfId="22545" xr:uid="{00000000-0005-0000-0000-00006E570000}"/>
    <cellStyle name="Normal 7 11 4 3" xfId="22546" xr:uid="{00000000-0005-0000-0000-00006F570000}"/>
    <cellStyle name="Normal 7 11 5" xfId="22547" xr:uid="{00000000-0005-0000-0000-000070570000}"/>
    <cellStyle name="Normal 7 11 5 2" xfId="22548" xr:uid="{00000000-0005-0000-0000-000071570000}"/>
    <cellStyle name="Normal 7 11 6" xfId="22549" xr:uid="{00000000-0005-0000-0000-000072570000}"/>
    <cellStyle name="Normal 7 11 6 2" xfId="22550" xr:uid="{00000000-0005-0000-0000-000073570000}"/>
    <cellStyle name="Normal 7 11 7" xfId="22551" xr:uid="{00000000-0005-0000-0000-000074570000}"/>
    <cellStyle name="Normal 7 12" xfId="22552" xr:uid="{00000000-0005-0000-0000-000075570000}"/>
    <cellStyle name="Normal 7 12 2" xfId="22553" xr:uid="{00000000-0005-0000-0000-000076570000}"/>
    <cellStyle name="Normal 7 12 2 2" xfId="22554" xr:uid="{00000000-0005-0000-0000-000077570000}"/>
    <cellStyle name="Normal 7 12 2 2 2" xfId="22555" xr:uid="{00000000-0005-0000-0000-000078570000}"/>
    <cellStyle name="Normal 7 12 2 3" xfId="22556" xr:uid="{00000000-0005-0000-0000-000079570000}"/>
    <cellStyle name="Normal 7 12 3" xfId="22557" xr:uid="{00000000-0005-0000-0000-00007A570000}"/>
    <cellStyle name="Normal 7 12 3 2" xfId="22558" xr:uid="{00000000-0005-0000-0000-00007B570000}"/>
    <cellStyle name="Normal 7 12 3 2 2" xfId="22559" xr:uid="{00000000-0005-0000-0000-00007C570000}"/>
    <cellStyle name="Normal 7 12 3 3" xfId="22560" xr:uid="{00000000-0005-0000-0000-00007D570000}"/>
    <cellStyle name="Normal 7 12 4" xfId="22561" xr:uid="{00000000-0005-0000-0000-00007E570000}"/>
    <cellStyle name="Normal 7 12 4 2" xfId="22562" xr:uid="{00000000-0005-0000-0000-00007F570000}"/>
    <cellStyle name="Normal 7 12 5" xfId="22563" xr:uid="{00000000-0005-0000-0000-000080570000}"/>
    <cellStyle name="Normal 7 12 5 2" xfId="22564" xr:uid="{00000000-0005-0000-0000-000081570000}"/>
    <cellStyle name="Normal 7 12 6" xfId="22565" xr:uid="{00000000-0005-0000-0000-000082570000}"/>
    <cellStyle name="Normal 7 13" xfId="634" xr:uid="{00000000-0005-0000-0000-000083570000}"/>
    <cellStyle name="Normal 7 13 2" xfId="679" xr:uid="{00000000-0005-0000-0000-000084570000}"/>
    <cellStyle name="Normal 7 2" xfId="649" xr:uid="{00000000-0005-0000-0000-000085570000}"/>
    <cellStyle name="Normal 7 2 2" xfId="22566" xr:uid="{00000000-0005-0000-0000-000086570000}"/>
    <cellStyle name="Normal 7 2 2 2" xfId="22567" xr:uid="{00000000-0005-0000-0000-000087570000}"/>
    <cellStyle name="Normal 7 2 3" xfId="22568" xr:uid="{00000000-0005-0000-0000-000088570000}"/>
    <cellStyle name="Normal 7 2 4" xfId="22569" xr:uid="{00000000-0005-0000-0000-000089570000}"/>
    <cellStyle name="Normal 7 2 4 2" xfId="22570" xr:uid="{00000000-0005-0000-0000-00008A570000}"/>
    <cellStyle name="Normal 7 3" xfId="22571" xr:uid="{00000000-0005-0000-0000-00008B570000}"/>
    <cellStyle name="Normal 7 3 2" xfId="22572" xr:uid="{00000000-0005-0000-0000-00008C570000}"/>
    <cellStyle name="Normal 7 3 2 2" xfId="22573" xr:uid="{00000000-0005-0000-0000-00008D570000}"/>
    <cellStyle name="Normal 7 3 3" xfId="22574" xr:uid="{00000000-0005-0000-0000-00008E570000}"/>
    <cellStyle name="Normal 7 4" xfId="22575" xr:uid="{00000000-0005-0000-0000-00008F570000}"/>
    <cellStyle name="Normal 7 4 2" xfId="22576" xr:uid="{00000000-0005-0000-0000-000090570000}"/>
    <cellStyle name="Normal 7 5" xfId="22577" xr:uid="{00000000-0005-0000-0000-000091570000}"/>
    <cellStyle name="Normal 7 6" xfId="22578" xr:uid="{00000000-0005-0000-0000-000092570000}"/>
    <cellStyle name="Normal 7 6 10" xfId="22579" xr:uid="{00000000-0005-0000-0000-000093570000}"/>
    <cellStyle name="Normal 7 6 10 2" xfId="22580" xr:uid="{00000000-0005-0000-0000-000094570000}"/>
    <cellStyle name="Normal 7 6 11" xfId="22581" xr:uid="{00000000-0005-0000-0000-000095570000}"/>
    <cellStyle name="Normal 7 6 11 2" xfId="22582" xr:uid="{00000000-0005-0000-0000-000096570000}"/>
    <cellStyle name="Normal 7 6 12" xfId="22583" xr:uid="{00000000-0005-0000-0000-000097570000}"/>
    <cellStyle name="Normal 7 6 2" xfId="22584" xr:uid="{00000000-0005-0000-0000-000098570000}"/>
    <cellStyle name="Normal 7 6 2 10" xfId="22585" xr:uid="{00000000-0005-0000-0000-000099570000}"/>
    <cellStyle name="Normal 7 6 2 10 2" xfId="22586" xr:uid="{00000000-0005-0000-0000-00009A570000}"/>
    <cellStyle name="Normal 7 6 2 11" xfId="22587" xr:uid="{00000000-0005-0000-0000-00009B570000}"/>
    <cellStyle name="Normal 7 6 2 2" xfId="22588" xr:uid="{00000000-0005-0000-0000-00009C570000}"/>
    <cellStyle name="Normal 7 6 2 2 10" xfId="22589" xr:uid="{00000000-0005-0000-0000-00009D570000}"/>
    <cellStyle name="Normal 7 6 2 2 2" xfId="22590" xr:uid="{00000000-0005-0000-0000-00009E570000}"/>
    <cellStyle name="Normal 7 6 2 2 2 2" xfId="22591" xr:uid="{00000000-0005-0000-0000-00009F570000}"/>
    <cellStyle name="Normal 7 6 2 2 2 2 2" xfId="22592" xr:uid="{00000000-0005-0000-0000-0000A0570000}"/>
    <cellStyle name="Normal 7 6 2 2 2 2 2 2" xfId="22593" xr:uid="{00000000-0005-0000-0000-0000A1570000}"/>
    <cellStyle name="Normal 7 6 2 2 2 2 2 2 2" xfId="22594" xr:uid="{00000000-0005-0000-0000-0000A2570000}"/>
    <cellStyle name="Normal 7 6 2 2 2 2 2 2 2 2" xfId="22595" xr:uid="{00000000-0005-0000-0000-0000A3570000}"/>
    <cellStyle name="Normal 7 6 2 2 2 2 2 2 3" xfId="22596" xr:uid="{00000000-0005-0000-0000-0000A4570000}"/>
    <cellStyle name="Normal 7 6 2 2 2 2 2 3" xfId="22597" xr:uid="{00000000-0005-0000-0000-0000A5570000}"/>
    <cellStyle name="Normal 7 6 2 2 2 2 2 3 2" xfId="22598" xr:uid="{00000000-0005-0000-0000-0000A6570000}"/>
    <cellStyle name="Normal 7 6 2 2 2 2 2 3 2 2" xfId="22599" xr:uid="{00000000-0005-0000-0000-0000A7570000}"/>
    <cellStyle name="Normal 7 6 2 2 2 2 2 3 3" xfId="22600" xr:uid="{00000000-0005-0000-0000-0000A8570000}"/>
    <cellStyle name="Normal 7 6 2 2 2 2 2 4" xfId="22601" xr:uid="{00000000-0005-0000-0000-0000A9570000}"/>
    <cellStyle name="Normal 7 6 2 2 2 2 2 4 2" xfId="22602" xr:uid="{00000000-0005-0000-0000-0000AA570000}"/>
    <cellStyle name="Normal 7 6 2 2 2 2 2 5" xfId="22603" xr:uid="{00000000-0005-0000-0000-0000AB570000}"/>
    <cellStyle name="Normal 7 6 2 2 2 2 2 5 2" xfId="22604" xr:uid="{00000000-0005-0000-0000-0000AC570000}"/>
    <cellStyle name="Normal 7 6 2 2 2 2 2 6" xfId="22605" xr:uid="{00000000-0005-0000-0000-0000AD570000}"/>
    <cellStyle name="Normal 7 6 2 2 2 2 3" xfId="22606" xr:uid="{00000000-0005-0000-0000-0000AE570000}"/>
    <cellStyle name="Normal 7 6 2 2 2 2 3 2" xfId="22607" xr:uid="{00000000-0005-0000-0000-0000AF570000}"/>
    <cellStyle name="Normal 7 6 2 2 2 2 3 2 2" xfId="22608" xr:uid="{00000000-0005-0000-0000-0000B0570000}"/>
    <cellStyle name="Normal 7 6 2 2 2 2 3 3" xfId="22609" xr:uid="{00000000-0005-0000-0000-0000B1570000}"/>
    <cellStyle name="Normal 7 6 2 2 2 2 4" xfId="22610" xr:uid="{00000000-0005-0000-0000-0000B2570000}"/>
    <cellStyle name="Normal 7 6 2 2 2 2 4 2" xfId="22611" xr:uid="{00000000-0005-0000-0000-0000B3570000}"/>
    <cellStyle name="Normal 7 6 2 2 2 2 4 2 2" xfId="22612" xr:uid="{00000000-0005-0000-0000-0000B4570000}"/>
    <cellStyle name="Normal 7 6 2 2 2 2 4 3" xfId="22613" xr:uid="{00000000-0005-0000-0000-0000B5570000}"/>
    <cellStyle name="Normal 7 6 2 2 2 2 5" xfId="22614" xr:uid="{00000000-0005-0000-0000-0000B6570000}"/>
    <cellStyle name="Normal 7 6 2 2 2 2 5 2" xfId="22615" xr:uid="{00000000-0005-0000-0000-0000B7570000}"/>
    <cellStyle name="Normal 7 6 2 2 2 2 6" xfId="22616" xr:uid="{00000000-0005-0000-0000-0000B8570000}"/>
    <cellStyle name="Normal 7 6 2 2 2 2 6 2" xfId="22617" xr:uid="{00000000-0005-0000-0000-0000B9570000}"/>
    <cellStyle name="Normal 7 6 2 2 2 2 7" xfId="22618" xr:uid="{00000000-0005-0000-0000-0000BA570000}"/>
    <cellStyle name="Normal 7 6 2 2 2 3" xfId="22619" xr:uid="{00000000-0005-0000-0000-0000BB570000}"/>
    <cellStyle name="Normal 7 6 2 2 2 3 2" xfId="22620" xr:uid="{00000000-0005-0000-0000-0000BC570000}"/>
    <cellStyle name="Normal 7 6 2 2 2 3 2 2" xfId="22621" xr:uid="{00000000-0005-0000-0000-0000BD570000}"/>
    <cellStyle name="Normal 7 6 2 2 2 3 2 2 2" xfId="22622" xr:uid="{00000000-0005-0000-0000-0000BE570000}"/>
    <cellStyle name="Normal 7 6 2 2 2 3 2 3" xfId="22623" xr:uid="{00000000-0005-0000-0000-0000BF570000}"/>
    <cellStyle name="Normal 7 6 2 2 2 3 3" xfId="22624" xr:uid="{00000000-0005-0000-0000-0000C0570000}"/>
    <cellStyle name="Normal 7 6 2 2 2 3 3 2" xfId="22625" xr:uid="{00000000-0005-0000-0000-0000C1570000}"/>
    <cellStyle name="Normal 7 6 2 2 2 3 3 2 2" xfId="22626" xr:uid="{00000000-0005-0000-0000-0000C2570000}"/>
    <cellStyle name="Normal 7 6 2 2 2 3 3 3" xfId="22627" xr:uid="{00000000-0005-0000-0000-0000C3570000}"/>
    <cellStyle name="Normal 7 6 2 2 2 3 4" xfId="22628" xr:uid="{00000000-0005-0000-0000-0000C4570000}"/>
    <cellStyle name="Normal 7 6 2 2 2 3 4 2" xfId="22629" xr:uid="{00000000-0005-0000-0000-0000C5570000}"/>
    <cellStyle name="Normal 7 6 2 2 2 3 5" xfId="22630" xr:uid="{00000000-0005-0000-0000-0000C6570000}"/>
    <cellStyle name="Normal 7 6 2 2 2 3 5 2" xfId="22631" xr:uid="{00000000-0005-0000-0000-0000C7570000}"/>
    <cellStyle name="Normal 7 6 2 2 2 3 6" xfId="22632" xr:uid="{00000000-0005-0000-0000-0000C8570000}"/>
    <cellStyle name="Normal 7 6 2 2 2 4" xfId="22633" xr:uid="{00000000-0005-0000-0000-0000C9570000}"/>
    <cellStyle name="Normal 7 6 2 2 2 4 2" xfId="22634" xr:uid="{00000000-0005-0000-0000-0000CA570000}"/>
    <cellStyle name="Normal 7 6 2 2 2 4 2 2" xfId="22635" xr:uid="{00000000-0005-0000-0000-0000CB570000}"/>
    <cellStyle name="Normal 7 6 2 2 2 4 3" xfId="22636" xr:uid="{00000000-0005-0000-0000-0000CC570000}"/>
    <cellStyle name="Normal 7 6 2 2 2 5" xfId="22637" xr:uid="{00000000-0005-0000-0000-0000CD570000}"/>
    <cellStyle name="Normal 7 6 2 2 2 5 2" xfId="22638" xr:uid="{00000000-0005-0000-0000-0000CE570000}"/>
    <cellStyle name="Normal 7 6 2 2 2 5 2 2" xfId="22639" xr:uid="{00000000-0005-0000-0000-0000CF570000}"/>
    <cellStyle name="Normal 7 6 2 2 2 5 3" xfId="22640" xr:uid="{00000000-0005-0000-0000-0000D0570000}"/>
    <cellStyle name="Normal 7 6 2 2 2 6" xfId="22641" xr:uid="{00000000-0005-0000-0000-0000D1570000}"/>
    <cellStyle name="Normal 7 6 2 2 2 6 2" xfId="22642" xr:uid="{00000000-0005-0000-0000-0000D2570000}"/>
    <cellStyle name="Normal 7 6 2 2 2 7" xfId="22643" xr:uid="{00000000-0005-0000-0000-0000D3570000}"/>
    <cellStyle name="Normal 7 6 2 2 2 7 2" xfId="22644" xr:uid="{00000000-0005-0000-0000-0000D4570000}"/>
    <cellStyle name="Normal 7 6 2 2 2 8" xfId="22645" xr:uid="{00000000-0005-0000-0000-0000D5570000}"/>
    <cellStyle name="Normal 7 6 2 2 3" xfId="22646" xr:uid="{00000000-0005-0000-0000-0000D6570000}"/>
    <cellStyle name="Normal 7 6 2 2 3 2" xfId="22647" xr:uid="{00000000-0005-0000-0000-0000D7570000}"/>
    <cellStyle name="Normal 7 6 2 2 3 2 2" xfId="22648" xr:uid="{00000000-0005-0000-0000-0000D8570000}"/>
    <cellStyle name="Normal 7 6 2 2 3 2 2 2" xfId="22649" xr:uid="{00000000-0005-0000-0000-0000D9570000}"/>
    <cellStyle name="Normal 7 6 2 2 3 2 2 2 2" xfId="22650" xr:uid="{00000000-0005-0000-0000-0000DA570000}"/>
    <cellStyle name="Normal 7 6 2 2 3 2 2 3" xfId="22651" xr:uid="{00000000-0005-0000-0000-0000DB570000}"/>
    <cellStyle name="Normal 7 6 2 2 3 2 3" xfId="22652" xr:uid="{00000000-0005-0000-0000-0000DC570000}"/>
    <cellStyle name="Normal 7 6 2 2 3 2 3 2" xfId="22653" xr:uid="{00000000-0005-0000-0000-0000DD570000}"/>
    <cellStyle name="Normal 7 6 2 2 3 2 3 2 2" xfId="22654" xr:uid="{00000000-0005-0000-0000-0000DE570000}"/>
    <cellStyle name="Normal 7 6 2 2 3 2 3 3" xfId="22655" xr:uid="{00000000-0005-0000-0000-0000DF570000}"/>
    <cellStyle name="Normal 7 6 2 2 3 2 4" xfId="22656" xr:uid="{00000000-0005-0000-0000-0000E0570000}"/>
    <cellStyle name="Normal 7 6 2 2 3 2 4 2" xfId="22657" xr:uid="{00000000-0005-0000-0000-0000E1570000}"/>
    <cellStyle name="Normal 7 6 2 2 3 2 5" xfId="22658" xr:uid="{00000000-0005-0000-0000-0000E2570000}"/>
    <cellStyle name="Normal 7 6 2 2 3 2 5 2" xfId="22659" xr:uid="{00000000-0005-0000-0000-0000E3570000}"/>
    <cellStyle name="Normal 7 6 2 2 3 2 6" xfId="22660" xr:uid="{00000000-0005-0000-0000-0000E4570000}"/>
    <cellStyle name="Normal 7 6 2 2 3 3" xfId="22661" xr:uid="{00000000-0005-0000-0000-0000E5570000}"/>
    <cellStyle name="Normal 7 6 2 2 3 3 2" xfId="22662" xr:uid="{00000000-0005-0000-0000-0000E6570000}"/>
    <cellStyle name="Normal 7 6 2 2 3 3 2 2" xfId="22663" xr:uid="{00000000-0005-0000-0000-0000E7570000}"/>
    <cellStyle name="Normal 7 6 2 2 3 3 3" xfId="22664" xr:uid="{00000000-0005-0000-0000-0000E8570000}"/>
    <cellStyle name="Normal 7 6 2 2 3 4" xfId="22665" xr:uid="{00000000-0005-0000-0000-0000E9570000}"/>
    <cellStyle name="Normal 7 6 2 2 3 4 2" xfId="22666" xr:uid="{00000000-0005-0000-0000-0000EA570000}"/>
    <cellStyle name="Normal 7 6 2 2 3 4 2 2" xfId="22667" xr:uid="{00000000-0005-0000-0000-0000EB570000}"/>
    <cellStyle name="Normal 7 6 2 2 3 4 3" xfId="22668" xr:uid="{00000000-0005-0000-0000-0000EC570000}"/>
    <cellStyle name="Normal 7 6 2 2 3 5" xfId="22669" xr:uid="{00000000-0005-0000-0000-0000ED570000}"/>
    <cellStyle name="Normal 7 6 2 2 3 5 2" xfId="22670" xr:uid="{00000000-0005-0000-0000-0000EE570000}"/>
    <cellStyle name="Normal 7 6 2 2 3 6" xfId="22671" xr:uid="{00000000-0005-0000-0000-0000EF570000}"/>
    <cellStyle name="Normal 7 6 2 2 3 6 2" xfId="22672" xr:uid="{00000000-0005-0000-0000-0000F0570000}"/>
    <cellStyle name="Normal 7 6 2 2 3 7" xfId="22673" xr:uid="{00000000-0005-0000-0000-0000F1570000}"/>
    <cellStyle name="Normal 7 6 2 2 4" xfId="22674" xr:uid="{00000000-0005-0000-0000-0000F2570000}"/>
    <cellStyle name="Normal 7 6 2 2 4 2" xfId="22675" xr:uid="{00000000-0005-0000-0000-0000F3570000}"/>
    <cellStyle name="Normal 7 6 2 2 4 2 2" xfId="22676" xr:uid="{00000000-0005-0000-0000-0000F4570000}"/>
    <cellStyle name="Normal 7 6 2 2 4 2 2 2" xfId="22677" xr:uid="{00000000-0005-0000-0000-0000F5570000}"/>
    <cellStyle name="Normal 7 6 2 2 4 2 2 2 2" xfId="22678" xr:uid="{00000000-0005-0000-0000-0000F6570000}"/>
    <cellStyle name="Normal 7 6 2 2 4 2 2 3" xfId="22679" xr:uid="{00000000-0005-0000-0000-0000F7570000}"/>
    <cellStyle name="Normal 7 6 2 2 4 2 3" xfId="22680" xr:uid="{00000000-0005-0000-0000-0000F8570000}"/>
    <cellStyle name="Normal 7 6 2 2 4 2 3 2" xfId="22681" xr:uid="{00000000-0005-0000-0000-0000F9570000}"/>
    <cellStyle name="Normal 7 6 2 2 4 2 3 2 2" xfId="22682" xr:uid="{00000000-0005-0000-0000-0000FA570000}"/>
    <cellStyle name="Normal 7 6 2 2 4 2 3 3" xfId="22683" xr:uid="{00000000-0005-0000-0000-0000FB570000}"/>
    <cellStyle name="Normal 7 6 2 2 4 2 4" xfId="22684" xr:uid="{00000000-0005-0000-0000-0000FC570000}"/>
    <cellStyle name="Normal 7 6 2 2 4 2 4 2" xfId="22685" xr:uid="{00000000-0005-0000-0000-0000FD570000}"/>
    <cellStyle name="Normal 7 6 2 2 4 2 5" xfId="22686" xr:uid="{00000000-0005-0000-0000-0000FE570000}"/>
    <cellStyle name="Normal 7 6 2 2 4 2 5 2" xfId="22687" xr:uid="{00000000-0005-0000-0000-0000FF570000}"/>
    <cellStyle name="Normal 7 6 2 2 4 2 6" xfId="22688" xr:uid="{00000000-0005-0000-0000-000000580000}"/>
    <cellStyle name="Normal 7 6 2 2 4 3" xfId="22689" xr:uid="{00000000-0005-0000-0000-000001580000}"/>
    <cellStyle name="Normal 7 6 2 2 4 3 2" xfId="22690" xr:uid="{00000000-0005-0000-0000-000002580000}"/>
    <cellStyle name="Normal 7 6 2 2 4 3 2 2" xfId="22691" xr:uid="{00000000-0005-0000-0000-000003580000}"/>
    <cellStyle name="Normal 7 6 2 2 4 3 3" xfId="22692" xr:uid="{00000000-0005-0000-0000-000004580000}"/>
    <cellStyle name="Normal 7 6 2 2 4 4" xfId="22693" xr:uid="{00000000-0005-0000-0000-000005580000}"/>
    <cellStyle name="Normal 7 6 2 2 4 4 2" xfId="22694" xr:uid="{00000000-0005-0000-0000-000006580000}"/>
    <cellStyle name="Normal 7 6 2 2 4 4 2 2" xfId="22695" xr:uid="{00000000-0005-0000-0000-000007580000}"/>
    <cellStyle name="Normal 7 6 2 2 4 4 3" xfId="22696" xr:uid="{00000000-0005-0000-0000-000008580000}"/>
    <cellStyle name="Normal 7 6 2 2 4 5" xfId="22697" xr:uid="{00000000-0005-0000-0000-000009580000}"/>
    <cellStyle name="Normal 7 6 2 2 4 5 2" xfId="22698" xr:uid="{00000000-0005-0000-0000-00000A580000}"/>
    <cellStyle name="Normal 7 6 2 2 4 6" xfId="22699" xr:uid="{00000000-0005-0000-0000-00000B580000}"/>
    <cellStyle name="Normal 7 6 2 2 4 6 2" xfId="22700" xr:uid="{00000000-0005-0000-0000-00000C580000}"/>
    <cellStyle name="Normal 7 6 2 2 4 7" xfId="22701" xr:uid="{00000000-0005-0000-0000-00000D580000}"/>
    <cellStyle name="Normal 7 6 2 2 5" xfId="22702" xr:uid="{00000000-0005-0000-0000-00000E580000}"/>
    <cellStyle name="Normal 7 6 2 2 5 2" xfId="22703" xr:uid="{00000000-0005-0000-0000-00000F580000}"/>
    <cellStyle name="Normal 7 6 2 2 5 2 2" xfId="22704" xr:uid="{00000000-0005-0000-0000-000010580000}"/>
    <cellStyle name="Normal 7 6 2 2 5 2 2 2" xfId="22705" xr:uid="{00000000-0005-0000-0000-000011580000}"/>
    <cellStyle name="Normal 7 6 2 2 5 2 3" xfId="22706" xr:uid="{00000000-0005-0000-0000-000012580000}"/>
    <cellStyle name="Normal 7 6 2 2 5 3" xfId="22707" xr:uid="{00000000-0005-0000-0000-000013580000}"/>
    <cellStyle name="Normal 7 6 2 2 5 3 2" xfId="22708" xr:uid="{00000000-0005-0000-0000-000014580000}"/>
    <cellStyle name="Normal 7 6 2 2 5 3 2 2" xfId="22709" xr:uid="{00000000-0005-0000-0000-000015580000}"/>
    <cellStyle name="Normal 7 6 2 2 5 3 3" xfId="22710" xr:uid="{00000000-0005-0000-0000-000016580000}"/>
    <cellStyle name="Normal 7 6 2 2 5 4" xfId="22711" xr:uid="{00000000-0005-0000-0000-000017580000}"/>
    <cellStyle name="Normal 7 6 2 2 5 4 2" xfId="22712" xr:uid="{00000000-0005-0000-0000-000018580000}"/>
    <cellStyle name="Normal 7 6 2 2 5 5" xfId="22713" xr:uid="{00000000-0005-0000-0000-000019580000}"/>
    <cellStyle name="Normal 7 6 2 2 5 5 2" xfId="22714" xr:uid="{00000000-0005-0000-0000-00001A580000}"/>
    <cellStyle name="Normal 7 6 2 2 5 6" xfId="22715" xr:uid="{00000000-0005-0000-0000-00001B580000}"/>
    <cellStyle name="Normal 7 6 2 2 6" xfId="22716" xr:uid="{00000000-0005-0000-0000-00001C580000}"/>
    <cellStyle name="Normal 7 6 2 2 6 2" xfId="22717" xr:uid="{00000000-0005-0000-0000-00001D580000}"/>
    <cellStyle name="Normal 7 6 2 2 6 2 2" xfId="22718" xr:uid="{00000000-0005-0000-0000-00001E580000}"/>
    <cellStyle name="Normal 7 6 2 2 6 3" xfId="22719" xr:uid="{00000000-0005-0000-0000-00001F580000}"/>
    <cellStyle name="Normal 7 6 2 2 7" xfId="22720" xr:uid="{00000000-0005-0000-0000-000020580000}"/>
    <cellStyle name="Normal 7 6 2 2 7 2" xfId="22721" xr:uid="{00000000-0005-0000-0000-000021580000}"/>
    <cellStyle name="Normal 7 6 2 2 7 2 2" xfId="22722" xr:uid="{00000000-0005-0000-0000-000022580000}"/>
    <cellStyle name="Normal 7 6 2 2 7 3" xfId="22723" xr:uid="{00000000-0005-0000-0000-000023580000}"/>
    <cellStyle name="Normal 7 6 2 2 8" xfId="22724" xr:uid="{00000000-0005-0000-0000-000024580000}"/>
    <cellStyle name="Normal 7 6 2 2 8 2" xfId="22725" xr:uid="{00000000-0005-0000-0000-000025580000}"/>
    <cellStyle name="Normal 7 6 2 2 9" xfId="22726" xr:uid="{00000000-0005-0000-0000-000026580000}"/>
    <cellStyle name="Normal 7 6 2 2 9 2" xfId="22727" xr:uid="{00000000-0005-0000-0000-000027580000}"/>
    <cellStyle name="Normal 7 6 2 3" xfId="22728" xr:uid="{00000000-0005-0000-0000-000028580000}"/>
    <cellStyle name="Normal 7 6 2 3 2" xfId="22729" xr:uid="{00000000-0005-0000-0000-000029580000}"/>
    <cellStyle name="Normal 7 6 2 3 2 2" xfId="22730" xr:uid="{00000000-0005-0000-0000-00002A580000}"/>
    <cellStyle name="Normal 7 6 2 3 2 2 2" xfId="22731" xr:uid="{00000000-0005-0000-0000-00002B580000}"/>
    <cellStyle name="Normal 7 6 2 3 2 2 2 2" xfId="22732" xr:uid="{00000000-0005-0000-0000-00002C580000}"/>
    <cellStyle name="Normal 7 6 2 3 2 2 2 2 2" xfId="22733" xr:uid="{00000000-0005-0000-0000-00002D580000}"/>
    <cellStyle name="Normal 7 6 2 3 2 2 2 3" xfId="22734" xr:uid="{00000000-0005-0000-0000-00002E580000}"/>
    <cellStyle name="Normal 7 6 2 3 2 2 3" xfId="22735" xr:uid="{00000000-0005-0000-0000-00002F580000}"/>
    <cellStyle name="Normal 7 6 2 3 2 2 3 2" xfId="22736" xr:uid="{00000000-0005-0000-0000-000030580000}"/>
    <cellStyle name="Normal 7 6 2 3 2 2 3 2 2" xfId="22737" xr:uid="{00000000-0005-0000-0000-000031580000}"/>
    <cellStyle name="Normal 7 6 2 3 2 2 3 3" xfId="22738" xr:uid="{00000000-0005-0000-0000-000032580000}"/>
    <cellStyle name="Normal 7 6 2 3 2 2 4" xfId="22739" xr:uid="{00000000-0005-0000-0000-000033580000}"/>
    <cellStyle name="Normal 7 6 2 3 2 2 4 2" xfId="22740" xr:uid="{00000000-0005-0000-0000-000034580000}"/>
    <cellStyle name="Normal 7 6 2 3 2 2 5" xfId="22741" xr:uid="{00000000-0005-0000-0000-000035580000}"/>
    <cellStyle name="Normal 7 6 2 3 2 2 5 2" xfId="22742" xr:uid="{00000000-0005-0000-0000-000036580000}"/>
    <cellStyle name="Normal 7 6 2 3 2 2 6" xfId="22743" xr:uid="{00000000-0005-0000-0000-000037580000}"/>
    <cellStyle name="Normal 7 6 2 3 2 3" xfId="22744" xr:uid="{00000000-0005-0000-0000-000038580000}"/>
    <cellStyle name="Normal 7 6 2 3 2 3 2" xfId="22745" xr:uid="{00000000-0005-0000-0000-000039580000}"/>
    <cellStyle name="Normal 7 6 2 3 2 3 2 2" xfId="22746" xr:uid="{00000000-0005-0000-0000-00003A580000}"/>
    <cellStyle name="Normal 7 6 2 3 2 3 3" xfId="22747" xr:uid="{00000000-0005-0000-0000-00003B580000}"/>
    <cellStyle name="Normal 7 6 2 3 2 4" xfId="22748" xr:uid="{00000000-0005-0000-0000-00003C580000}"/>
    <cellStyle name="Normal 7 6 2 3 2 4 2" xfId="22749" xr:uid="{00000000-0005-0000-0000-00003D580000}"/>
    <cellStyle name="Normal 7 6 2 3 2 4 2 2" xfId="22750" xr:uid="{00000000-0005-0000-0000-00003E580000}"/>
    <cellStyle name="Normal 7 6 2 3 2 4 3" xfId="22751" xr:uid="{00000000-0005-0000-0000-00003F580000}"/>
    <cellStyle name="Normal 7 6 2 3 2 5" xfId="22752" xr:uid="{00000000-0005-0000-0000-000040580000}"/>
    <cellStyle name="Normal 7 6 2 3 2 5 2" xfId="22753" xr:uid="{00000000-0005-0000-0000-000041580000}"/>
    <cellStyle name="Normal 7 6 2 3 2 6" xfId="22754" xr:uid="{00000000-0005-0000-0000-000042580000}"/>
    <cellStyle name="Normal 7 6 2 3 2 6 2" xfId="22755" xr:uid="{00000000-0005-0000-0000-000043580000}"/>
    <cellStyle name="Normal 7 6 2 3 2 7" xfId="22756" xr:uid="{00000000-0005-0000-0000-000044580000}"/>
    <cellStyle name="Normal 7 6 2 3 3" xfId="22757" xr:uid="{00000000-0005-0000-0000-000045580000}"/>
    <cellStyle name="Normal 7 6 2 3 3 2" xfId="22758" xr:uid="{00000000-0005-0000-0000-000046580000}"/>
    <cellStyle name="Normal 7 6 2 3 3 2 2" xfId="22759" xr:uid="{00000000-0005-0000-0000-000047580000}"/>
    <cellStyle name="Normal 7 6 2 3 3 2 2 2" xfId="22760" xr:uid="{00000000-0005-0000-0000-000048580000}"/>
    <cellStyle name="Normal 7 6 2 3 3 2 3" xfId="22761" xr:uid="{00000000-0005-0000-0000-000049580000}"/>
    <cellStyle name="Normal 7 6 2 3 3 3" xfId="22762" xr:uid="{00000000-0005-0000-0000-00004A580000}"/>
    <cellStyle name="Normal 7 6 2 3 3 3 2" xfId="22763" xr:uid="{00000000-0005-0000-0000-00004B580000}"/>
    <cellStyle name="Normal 7 6 2 3 3 3 2 2" xfId="22764" xr:uid="{00000000-0005-0000-0000-00004C580000}"/>
    <cellStyle name="Normal 7 6 2 3 3 3 3" xfId="22765" xr:uid="{00000000-0005-0000-0000-00004D580000}"/>
    <cellStyle name="Normal 7 6 2 3 3 4" xfId="22766" xr:uid="{00000000-0005-0000-0000-00004E580000}"/>
    <cellStyle name="Normal 7 6 2 3 3 4 2" xfId="22767" xr:uid="{00000000-0005-0000-0000-00004F580000}"/>
    <cellStyle name="Normal 7 6 2 3 3 5" xfId="22768" xr:uid="{00000000-0005-0000-0000-000050580000}"/>
    <cellStyle name="Normal 7 6 2 3 3 5 2" xfId="22769" xr:uid="{00000000-0005-0000-0000-000051580000}"/>
    <cellStyle name="Normal 7 6 2 3 3 6" xfId="22770" xr:uid="{00000000-0005-0000-0000-000052580000}"/>
    <cellStyle name="Normal 7 6 2 3 4" xfId="22771" xr:uid="{00000000-0005-0000-0000-000053580000}"/>
    <cellStyle name="Normal 7 6 2 3 4 2" xfId="22772" xr:uid="{00000000-0005-0000-0000-000054580000}"/>
    <cellStyle name="Normal 7 6 2 3 4 2 2" xfId="22773" xr:uid="{00000000-0005-0000-0000-000055580000}"/>
    <cellStyle name="Normal 7 6 2 3 4 3" xfId="22774" xr:uid="{00000000-0005-0000-0000-000056580000}"/>
    <cellStyle name="Normal 7 6 2 3 5" xfId="22775" xr:uid="{00000000-0005-0000-0000-000057580000}"/>
    <cellStyle name="Normal 7 6 2 3 5 2" xfId="22776" xr:uid="{00000000-0005-0000-0000-000058580000}"/>
    <cellStyle name="Normal 7 6 2 3 5 2 2" xfId="22777" xr:uid="{00000000-0005-0000-0000-000059580000}"/>
    <cellStyle name="Normal 7 6 2 3 5 3" xfId="22778" xr:uid="{00000000-0005-0000-0000-00005A580000}"/>
    <cellStyle name="Normal 7 6 2 3 6" xfId="22779" xr:uid="{00000000-0005-0000-0000-00005B580000}"/>
    <cellStyle name="Normal 7 6 2 3 6 2" xfId="22780" xr:uid="{00000000-0005-0000-0000-00005C580000}"/>
    <cellStyle name="Normal 7 6 2 3 7" xfId="22781" xr:uid="{00000000-0005-0000-0000-00005D580000}"/>
    <cellStyle name="Normal 7 6 2 3 7 2" xfId="22782" xr:uid="{00000000-0005-0000-0000-00005E580000}"/>
    <cellStyle name="Normal 7 6 2 3 8" xfId="22783" xr:uid="{00000000-0005-0000-0000-00005F580000}"/>
    <cellStyle name="Normal 7 6 2 4" xfId="22784" xr:uid="{00000000-0005-0000-0000-000060580000}"/>
    <cellStyle name="Normal 7 6 2 4 2" xfId="22785" xr:uid="{00000000-0005-0000-0000-000061580000}"/>
    <cellStyle name="Normal 7 6 2 4 2 2" xfId="22786" xr:uid="{00000000-0005-0000-0000-000062580000}"/>
    <cellStyle name="Normal 7 6 2 4 2 2 2" xfId="22787" xr:uid="{00000000-0005-0000-0000-000063580000}"/>
    <cellStyle name="Normal 7 6 2 4 2 2 2 2" xfId="22788" xr:uid="{00000000-0005-0000-0000-000064580000}"/>
    <cellStyle name="Normal 7 6 2 4 2 2 3" xfId="22789" xr:uid="{00000000-0005-0000-0000-000065580000}"/>
    <cellStyle name="Normal 7 6 2 4 2 3" xfId="22790" xr:uid="{00000000-0005-0000-0000-000066580000}"/>
    <cellStyle name="Normal 7 6 2 4 2 3 2" xfId="22791" xr:uid="{00000000-0005-0000-0000-000067580000}"/>
    <cellStyle name="Normal 7 6 2 4 2 3 2 2" xfId="22792" xr:uid="{00000000-0005-0000-0000-000068580000}"/>
    <cellStyle name="Normal 7 6 2 4 2 3 3" xfId="22793" xr:uid="{00000000-0005-0000-0000-000069580000}"/>
    <cellStyle name="Normal 7 6 2 4 2 4" xfId="22794" xr:uid="{00000000-0005-0000-0000-00006A580000}"/>
    <cellStyle name="Normal 7 6 2 4 2 4 2" xfId="22795" xr:uid="{00000000-0005-0000-0000-00006B580000}"/>
    <cellStyle name="Normal 7 6 2 4 2 5" xfId="22796" xr:uid="{00000000-0005-0000-0000-00006C580000}"/>
    <cellStyle name="Normal 7 6 2 4 2 5 2" xfId="22797" xr:uid="{00000000-0005-0000-0000-00006D580000}"/>
    <cellStyle name="Normal 7 6 2 4 2 6" xfId="22798" xr:uid="{00000000-0005-0000-0000-00006E580000}"/>
    <cellStyle name="Normal 7 6 2 4 3" xfId="22799" xr:uid="{00000000-0005-0000-0000-00006F580000}"/>
    <cellStyle name="Normal 7 6 2 4 3 2" xfId="22800" xr:uid="{00000000-0005-0000-0000-000070580000}"/>
    <cellStyle name="Normal 7 6 2 4 3 2 2" xfId="22801" xr:uid="{00000000-0005-0000-0000-000071580000}"/>
    <cellStyle name="Normal 7 6 2 4 3 3" xfId="22802" xr:uid="{00000000-0005-0000-0000-000072580000}"/>
    <cellStyle name="Normal 7 6 2 4 4" xfId="22803" xr:uid="{00000000-0005-0000-0000-000073580000}"/>
    <cellStyle name="Normal 7 6 2 4 4 2" xfId="22804" xr:uid="{00000000-0005-0000-0000-000074580000}"/>
    <cellStyle name="Normal 7 6 2 4 4 2 2" xfId="22805" xr:uid="{00000000-0005-0000-0000-000075580000}"/>
    <cellStyle name="Normal 7 6 2 4 4 3" xfId="22806" xr:uid="{00000000-0005-0000-0000-000076580000}"/>
    <cellStyle name="Normal 7 6 2 4 5" xfId="22807" xr:uid="{00000000-0005-0000-0000-000077580000}"/>
    <cellStyle name="Normal 7 6 2 4 5 2" xfId="22808" xr:uid="{00000000-0005-0000-0000-000078580000}"/>
    <cellStyle name="Normal 7 6 2 4 6" xfId="22809" xr:uid="{00000000-0005-0000-0000-000079580000}"/>
    <cellStyle name="Normal 7 6 2 4 6 2" xfId="22810" xr:uid="{00000000-0005-0000-0000-00007A580000}"/>
    <cellStyle name="Normal 7 6 2 4 7" xfId="22811" xr:uid="{00000000-0005-0000-0000-00007B580000}"/>
    <cellStyle name="Normal 7 6 2 5" xfId="22812" xr:uid="{00000000-0005-0000-0000-00007C580000}"/>
    <cellStyle name="Normal 7 6 2 5 2" xfId="22813" xr:uid="{00000000-0005-0000-0000-00007D580000}"/>
    <cellStyle name="Normal 7 6 2 5 2 2" xfId="22814" xr:uid="{00000000-0005-0000-0000-00007E580000}"/>
    <cellStyle name="Normal 7 6 2 5 2 2 2" xfId="22815" xr:uid="{00000000-0005-0000-0000-00007F580000}"/>
    <cellStyle name="Normal 7 6 2 5 2 2 2 2" xfId="22816" xr:uid="{00000000-0005-0000-0000-000080580000}"/>
    <cellStyle name="Normal 7 6 2 5 2 2 3" xfId="22817" xr:uid="{00000000-0005-0000-0000-000081580000}"/>
    <cellStyle name="Normal 7 6 2 5 2 3" xfId="22818" xr:uid="{00000000-0005-0000-0000-000082580000}"/>
    <cellStyle name="Normal 7 6 2 5 2 3 2" xfId="22819" xr:uid="{00000000-0005-0000-0000-000083580000}"/>
    <cellStyle name="Normal 7 6 2 5 2 3 2 2" xfId="22820" xr:uid="{00000000-0005-0000-0000-000084580000}"/>
    <cellStyle name="Normal 7 6 2 5 2 3 3" xfId="22821" xr:uid="{00000000-0005-0000-0000-000085580000}"/>
    <cellStyle name="Normal 7 6 2 5 2 4" xfId="22822" xr:uid="{00000000-0005-0000-0000-000086580000}"/>
    <cellStyle name="Normal 7 6 2 5 2 4 2" xfId="22823" xr:uid="{00000000-0005-0000-0000-000087580000}"/>
    <cellStyle name="Normal 7 6 2 5 2 5" xfId="22824" xr:uid="{00000000-0005-0000-0000-000088580000}"/>
    <cellStyle name="Normal 7 6 2 5 2 5 2" xfId="22825" xr:uid="{00000000-0005-0000-0000-000089580000}"/>
    <cellStyle name="Normal 7 6 2 5 2 6" xfId="22826" xr:uid="{00000000-0005-0000-0000-00008A580000}"/>
    <cellStyle name="Normal 7 6 2 5 3" xfId="22827" xr:uid="{00000000-0005-0000-0000-00008B580000}"/>
    <cellStyle name="Normal 7 6 2 5 3 2" xfId="22828" xr:uid="{00000000-0005-0000-0000-00008C580000}"/>
    <cellStyle name="Normal 7 6 2 5 3 2 2" xfId="22829" xr:uid="{00000000-0005-0000-0000-00008D580000}"/>
    <cellStyle name="Normal 7 6 2 5 3 3" xfId="22830" xr:uid="{00000000-0005-0000-0000-00008E580000}"/>
    <cellStyle name="Normal 7 6 2 5 4" xfId="22831" xr:uid="{00000000-0005-0000-0000-00008F580000}"/>
    <cellStyle name="Normal 7 6 2 5 4 2" xfId="22832" xr:uid="{00000000-0005-0000-0000-000090580000}"/>
    <cellStyle name="Normal 7 6 2 5 4 2 2" xfId="22833" xr:uid="{00000000-0005-0000-0000-000091580000}"/>
    <cellStyle name="Normal 7 6 2 5 4 3" xfId="22834" xr:uid="{00000000-0005-0000-0000-000092580000}"/>
    <cellStyle name="Normal 7 6 2 5 5" xfId="22835" xr:uid="{00000000-0005-0000-0000-000093580000}"/>
    <cellStyle name="Normal 7 6 2 5 5 2" xfId="22836" xr:uid="{00000000-0005-0000-0000-000094580000}"/>
    <cellStyle name="Normal 7 6 2 5 6" xfId="22837" xr:uid="{00000000-0005-0000-0000-000095580000}"/>
    <cellStyle name="Normal 7 6 2 5 6 2" xfId="22838" xr:uid="{00000000-0005-0000-0000-000096580000}"/>
    <cellStyle name="Normal 7 6 2 5 7" xfId="22839" xr:uid="{00000000-0005-0000-0000-000097580000}"/>
    <cellStyle name="Normal 7 6 2 6" xfId="22840" xr:uid="{00000000-0005-0000-0000-000098580000}"/>
    <cellStyle name="Normal 7 6 2 6 2" xfId="22841" xr:uid="{00000000-0005-0000-0000-000099580000}"/>
    <cellStyle name="Normal 7 6 2 6 2 2" xfId="22842" xr:uid="{00000000-0005-0000-0000-00009A580000}"/>
    <cellStyle name="Normal 7 6 2 6 2 2 2" xfId="22843" xr:uid="{00000000-0005-0000-0000-00009B580000}"/>
    <cellStyle name="Normal 7 6 2 6 2 3" xfId="22844" xr:uid="{00000000-0005-0000-0000-00009C580000}"/>
    <cellStyle name="Normal 7 6 2 6 3" xfId="22845" xr:uid="{00000000-0005-0000-0000-00009D580000}"/>
    <cellStyle name="Normal 7 6 2 6 3 2" xfId="22846" xr:uid="{00000000-0005-0000-0000-00009E580000}"/>
    <cellStyle name="Normal 7 6 2 6 3 2 2" xfId="22847" xr:uid="{00000000-0005-0000-0000-00009F580000}"/>
    <cellStyle name="Normal 7 6 2 6 3 3" xfId="22848" xr:uid="{00000000-0005-0000-0000-0000A0580000}"/>
    <cellStyle name="Normal 7 6 2 6 4" xfId="22849" xr:uid="{00000000-0005-0000-0000-0000A1580000}"/>
    <cellStyle name="Normal 7 6 2 6 4 2" xfId="22850" xr:uid="{00000000-0005-0000-0000-0000A2580000}"/>
    <cellStyle name="Normal 7 6 2 6 5" xfId="22851" xr:uid="{00000000-0005-0000-0000-0000A3580000}"/>
    <cellStyle name="Normal 7 6 2 6 5 2" xfId="22852" xr:uid="{00000000-0005-0000-0000-0000A4580000}"/>
    <cellStyle name="Normal 7 6 2 6 6" xfId="22853" xr:uid="{00000000-0005-0000-0000-0000A5580000}"/>
    <cellStyle name="Normal 7 6 2 7" xfId="22854" xr:uid="{00000000-0005-0000-0000-0000A6580000}"/>
    <cellStyle name="Normal 7 6 2 7 2" xfId="22855" xr:uid="{00000000-0005-0000-0000-0000A7580000}"/>
    <cellStyle name="Normal 7 6 2 7 2 2" xfId="22856" xr:uid="{00000000-0005-0000-0000-0000A8580000}"/>
    <cellStyle name="Normal 7 6 2 7 3" xfId="22857" xr:uid="{00000000-0005-0000-0000-0000A9580000}"/>
    <cellStyle name="Normal 7 6 2 8" xfId="22858" xr:uid="{00000000-0005-0000-0000-0000AA580000}"/>
    <cellStyle name="Normal 7 6 2 8 2" xfId="22859" xr:uid="{00000000-0005-0000-0000-0000AB580000}"/>
    <cellStyle name="Normal 7 6 2 8 2 2" xfId="22860" xr:uid="{00000000-0005-0000-0000-0000AC580000}"/>
    <cellStyle name="Normal 7 6 2 8 3" xfId="22861" xr:uid="{00000000-0005-0000-0000-0000AD580000}"/>
    <cellStyle name="Normal 7 6 2 9" xfId="22862" xr:uid="{00000000-0005-0000-0000-0000AE580000}"/>
    <cellStyle name="Normal 7 6 2 9 2" xfId="22863" xr:uid="{00000000-0005-0000-0000-0000AF580000}"/>
    <cellStyle name="Normal 7 6 3" xfId="22864" xr:uid="{00000000-0005-0000-0000-0000B0580000}"/>
    <cellStyle name="Normal 7 6 3 10" xfId="22865" xr:uid="{00000000-0005-0000-0000-0000B1580000}"/>
    <cellStyle name="Normal 7 6 3 2" xfId="22866" xr:uid="{00000000-0005-0000-0000-0000B2580000}"/>
    <cellStyle name="Normal 7 6 3 2 2" xfId="22867" xr:uid="{00000000-0005-0000-0000-0000B3580000}"/>
    <cellStyle name="Normal 7 6 3 2 2 2" xfId="22868" xr:uid="{00000000-0005-0000-0000-0000B4580000}"/>
    <cellStyle name="Normal 7 6 3 2 2 2 2" xfId="22869" xr:uid="{00000000-0005-0000-0000-0000B5580000}"/>
    <cellStyle name="Normal 7 6 3 2 2 2 2 2" xfId="22870" xr:uid="{00000000-0005-0000-0000-0000B6580000}"/>
    <cellStyle name="Normal 7 6 3 2 2 2 2 2 2" xfId="22871" xr:uid="{00000000-0005-0000-0000-0000B7580000}"/>
    <cellStyle name="Normal 7 6 3 2 2 2 2 3" xfId="22872" xr:uid="{00000000-0005-0000-0000-0000B8580000}"/>
    <cellStyle name="Normal 7 6 3 2 2 2 3" xfId="22873" xr:uid="{00000000-0005-0000-0000-0000B9580000}"/>
    <cellStyle name="Normal 7 6 3 2 2 2 3 2" xfId="22874" xr:uid="{00000000-0005-0000-0000-0000BA580000}"/>
    <cellStyle name="Normal 7 6 3 2 2 2 3 2 2" xfId="22875" xr:uid="{00000000-0005-0000-0000-0000BB580000}"/>
    <cellStyle name="Normal 7 6 3 2 2 2 3 3" xfId="22876" xr:uid="{00000000-0005-0000-0000-0000BC580000}"/>
    <cellStyle name="Normal 7 6 3 2 2 2 4" xfId="22877" xr:uid="{00000000-0005-0000-0000-0000BD580000}"/>
    <cellStyle name="Normal 7 6 3 2 2 2 4 2" xfId="22878" xr:uid="{00000000-0005-0000-0000-0000BE580000}"/>
    <cellStyle name="Normal 7 6 3 2 2 2 5" xfId="22879" xr:uid="{00000000-0005-0000-0000-0000BF580000}"/>
    <cellStyle name="Normal 7 6 3 2 2 2 5 2" xfId="22880" xr:uid="{00000000-0005-0000-0000-0000C0580000}"/>
    <cellStyle name="Normal 7 6 3 2 2 2 6" xfId="22881" xr:uid="{00000000-0005-0000-0000-0000C1580000}"/>
    <cellStyle name="Normal 7 6 3 2 2 3" xfId="22882" xr:uid="{00000000-0005-0000-0000-0000C2580000}"/>
    <cellStyle name="Normal 7 6 3 2 2 3 2" xfId="22883" xr:uid="{00000000-0005-0000-0000-0000C3580000}"/>
    <cellStyle name="Normal 7 6 3 2 2 3 2 2" xfId="22884" xr:uid="{00000000-0005-0000-0000-0000C4580000}"/>
    <cellStyle name="Normal 7 6 3 2 2 3 3" xfId="22885" xr:uid="{00000000-0005-0000-0000-0000C5580000}"/>
    <cellStyle name="Normal 7 6 3 2 2 4" xfId="22886" xr:uid="{00000000-0005-0000-0000-0000C6580000}"/>
    <cellStyle name="Normal 7 6 3 2 2 4 2" xfId="22887" xr:uid="{00000000-0005-0000-0000-0000C7580000}"/>
    <cellStyle name="Normal 7 6 3 2 2 4 2 2" xfId="22888" xr:uid="{00000000-0005-0000-0000-0000C8580000}"/>
    <cellStyle name="Normal 7 6 3 2 2 4 3" xfId="22889" xr:uid="{00000000-0005-0000-0000-0000C9580000}"/>
    <cellStyle name="Normal 7 6 3 2 2 5" xfId="22890" xr:uid="{00000000-0005-0000-0000-0000CA580000}"/>
    <cellStyle name="Normal 7 6 3 2 2 5 2" xfId="22891" xr:uid="{00000000-0005-0000-0000-0000CB580000}"/>
    <cellStyle name="Normal 7 6 3 2 2 6" xfId="22892" xr:uid="{00000000-0005-0000-0000-0000CC580000}"/>
    <cellStyle name="Normal 7 6 3 2 2 6 2" xfId="22893" xr:uid="{00000000-0005-0000-0000-0000CD580000}"/>
    <cellStyle name="Normal 7 6 3 2 2 7" xfId="22894" xr:uid="{00000000-0005-0000-0000-0000CE580000}"/>
    <cellStyle name="Normal 7 6 3 2 3" xfId="22895" xr:uid="{00000000-0005-0000-0000-0000CF580000}"/>
    <cellStyle name="Normal 7 6 3 2 3 2" xfId="22896" xr:uid="{00000000-0005-0000-0000-0000D0580000}"/>
    <cellStyle name="Normal 7 6 3 2 3 2 2" xfId="22897" xr:uid="{00000000-0005-0000-0000-0000D1580000}"/>
    <cellStyle name="Normal 7 6 3 2 3 2 2 2" xfId="22898" xr:uid="{00000000-0005-0000-0000-0000D2580000}"/>
    <cellStyle name="Normal 7 6 3 2 3 2 3" xfId="22899" xr:uid="{00000000-0005-0000-0000-0000D3580000}"/>
    <cellStyle name="Normal 7 6 3 2 3 3" xfId="22900" xr:uid="{00000000-0005-0000-0000-0000D4580000}"/>
    <cellStyle name="Normal 7 6 3 2 3 3 2" xfId="22901" xr:uid="{00000000-0005-0000-0000-0000D5580000}"/>
    <cellStyle name="Normal 7 6 3 2 3 3 2 2" xfId="22902" xr:uid="{00000000-0005-0000-0000-0000D6580000}"/>
    <cellStyle name="Normal 7 6 3 2 3 3 3" xfId="22903" xr:uid="{00000000-0005-0000-0000-0000D7580000}"/>
    <cellStyle name="Normal 7 6 3 2 3 4" xfId="22904" xr:uid="{00000000-0005-0000-0000-0000D8580000}"/>
    <cellStyle name="Normal 7 6 3 2 3 4 2" xfId="22905" xr:uid="{00000000-0005-0000-0000-0000D9580000}"/>
    <cellStyle name="Normal 7 6 3 2 3 5" xfId="22906" xr:uid="{00000000-0005-0000-0000-0000DA580000}"/>
    <cellStyle name="Normal 7 6 3 2 3 5 2" xfId="22907" xr:uid="{00000000-0005-0000-0000-0000DB580000}"/>
    <cellStyle name="Normal 7 6 3 2 3 6" xfId="22908" xr:uid="{00000000-0005-0000-0000-0000DC580000}"/>
    <cellStyle name="Normal 7 6 3 2 4" xfId="22909" xr:uid="{00000000-0005-0000-0000-0000DD580000}"/>
    <cellStyle name="Normal 7 6 3 2 4 2" xfId="22910" xr:uid="{00000000-0005-0000-0000-0000DE580000}"/>
    <cellStyle name="Normal 7 6 3 2 4 2 2" xfId="22911" xr:uid="{00000000-0005-0000-0000-0000DF580000}"/>
    <cellStyle name="Normal 7 6 3 2 4 3" xfId="22912" xr:uid="{00000000-0005-0000-0000-0000E0580000}"/>
    <cellStyle name="Normal 7 6 3 2 5" xfId="22913" xr:uid="{00000000-0005-0000-0000-0000E1580000}"/>
    <cellStyle name="Normal 7 6 3 2 5 2" xfId="22914" xr:uid="{00000000-0005-0000-0000-0000E2580000}"/>
    <cellStyle name="Normal 7 6 3 2 5 2 2" xfId="22915" xr:uid="{00000000-0005-0000-0000-0000E3580000}"/>
    <cellStyle name="Normal 7 6 3 2 5 3" xfId="22916" xr:uid="{00000000-0005-0000-0000-0000E4580000}"/>
    <cellStyle name="Normal 7 6 3 2 6" xfId="22917" xr:uid="{00000000-0005-0000-0000-0000E5580000}"/>
    <cellStyle name="Normal 7 6 3 2 6 2" xfId="22918" xr:uid="{00000000-0005-0000-0000-0000E6580000}"/>
    <cellStyle name="Normal 7 6 3 2 7" xfId="22919" xr:uid="{00000000-0005-0000-0000-0000E7580000}"/>
    <cellStyle name="Normal 7 6 3 2 7 2" xfId="22920" xr:uid="{00000000-0005-0000-0000-0000E8580000}"/>
    <cellStyle name="Normal 7 6 3 2 8" xfId="22921" xr:uid="{00000000-0005-0000-0000-0000E9580000}"/>
    <cellStyle name="Normal 7 6 3 3" xfId="22922" xr:uid="{00000000-0005-0000-0000-0000EA580000}"/>
    <cellStyle name="Normal 7 6 3 3 2" xfId="22923" xr:uid="{00000000-0005-0000-0000-0000EB580000}"/>
    <cellStyle name="Normal 7 6 3 3 2 2" xfId="22924" xr:uid="{00000000-0005-0000-0000-0000EC580000}"/>
    <cellStyle name="Normal 7 6 3 3 2 2 2" xfId="22925" xr:uid="{00000000-0005-0000-0000-0000ED580000}"/>
    <cellStyle name="Normal 7 6 3 3 2 2 2 2" xfId="22926" xr:uid="{00000000-0005-0000-0000-0000EE580000}"/>
    <cellStyle name="Normal 7 6 3 3 2 2 3" xfId="22927" xr:uid="{00000000-0005-0000-0000-0000EF580000}"/>
    <cellStyle name="Normal 7 6 3 3 2 3" xfId="22928" xr:uid="{00000000-0005-0000-0000-0000F0580000}"/>
    <cellStyle name="Normal 7 6 3 3 2 3 2" xfId="22929" xr:uid="{00000000-0005-0000-0000-0000F1580000}"/>
    <cellStyle name="Normal 7 6 3 3 2 3 2 2" xfId="22930" xr:uid="{00000000-0005-0000-0000-0000F2580000}"/>
    <cellStyle name="Normal 7 6 3 3 2 3 3" xfId="22931" xr:uid="{00000000-0005-0000-0000-0000F3580000}"/>
    <cellStyle name="Normal 7 6 3 3 2 4" xfId="22932" xr:uid="{00000000-0005-0000-0000-0000F4580000}"/>
    <cellStyle name="Normal 7 6 3 3 2 4 2" xfId="22933" xr:uid="{00000000-0005-0000-0000-0000F5580000}"/>
    <cellStyle name="Normal 7 6 3 3 2 5" xfId="22934" xr:uid="{00000000-0005-0000-0000-0000F6580000}"/>
    <cellStyle name="Normal 7 6 3 3 2 5 2" xfId="22935" xr:uid="{00000000-0005-0000-0000-0000F7580000}"/>
    <cellStyle name="Normal 7 6 3 3 2 6" xfId="22936" xr:uid="{00000000-0005-0000-0000-0000F8580000}"/>
    <cellStyle name="Normal 7 6 3 3 3" xfId="22937" xr:uid="{00000000-0005-0000-0000-0000F9580000}"/>
    <cellStyle name="Normal 7 6 3 3 3 2" xfId="22938" xr:uid="{00000000-0005-0000-0000-0000FA580000}"/>
    <cellStyle name="Normal 7 6 3 3 3 2 2" xfId="22939" xr:uid="{00000000-0005-0000-0000-0000FB580000}"/>
    <cellStyle name="Normal 7 6 3 3 3 3" xfId="22940" xr:uid="{00000000-0005-0000-0000-0000FC580000}"/>
    <cellStyle name="Normal 7 6 3 3 4" xfId="22941" xr:uid="{00000000-0005-0000-0000-0000FD580000}"/>
    <cellStyle name="Normal 7 6 3 3 4 2" xfId="22942" xr:uid="{00000000-0005-0000-0000-0000FE580000}"/>
    <cellStyle name="Normal 7 6 3 3 4 2 2" xfId="22943" xr:uid="{00000000-0005-0000-0000-0000FF580000}"/>
    <cellStyle name="Normal 7 6 3 3 4 3" xfId="22944" xr:uid="{00000000-0005-0000-0000-000000590000}"/>
    <cellStyle name="Normal 7 6 3 3 5" xfId="22945" xr:uid="{00000000-0005-0000-0000-000001590000}"/>
    <cellStyle name="Normal 7 6 3 3 5 2" xfId="22946" xr:uid="{00000000-0005-0000-0000-000002590000}"/>
    <cellStyle name="Normal 7 6 3 3 6" xfId="22947" xr:uid="{00000000-0005-0000-0000-000003590000}"/>
    <cellStyle name="Normal 7 6 3 3 6 2" xfId="22948" xr:uid="{00000000-0005-0000-0000-000004590000}"/>
    <cellStyle name="Normal 7 6 3 3 7" xfId="22949" xr:uid="{00000000-0005-0000-0000-000005590000}"/>
    <cellStyle name="Normal 7 6 3 4" xfId="22950" xr:uid="{00000000-0005-0000-0000-000006590000}"/>
    <cellStyle name="Normal 7 6 3 4 2" xfId="22951" xr:uid="{00000000-0005-0000-0000-000007590000}"/>
    <cellStyle name="Normal 7 6 3 4 2 2" xfId="22952" xr:uid="{00000000-0005-0000-0000-000008590000}"/>
    <cellStyle name="Normal 7 6 3 4 2 2 2" xfId="22953" xr:uid="{00000000-0005-0000-0000-000009590000}"/>
    <cellStyle name="Normal 7 6 3 4 2 2 2 2" xfId="22954" xr:uid="{00000000-0005-0000-0000-00000A590000}"/>
    <cellStyle name="Normal 7 6 3 4 2 2 3" xfId="22955" xr:uid="{00000000-0005-0000-0000-00000B590000}"/>
    <cellStyle name="Normal 7 6 3 4 2 3" xfId="22956" xr:uid="{00000000-0005-0000-0000-00000C590000}"/>
    <cellStyle name="Normal 7 6 3 4 2 3 2" xfId="22957" xr:uid="{00000000-0005-0000-0000-00000D590000}"/>
    <cellStyle name="Normal 7 6 3 4 2 3 2 2" xfId="22958" xr:uid="{00000000-0005-0000-0000-00000E590000}"/>
    <cellStyle name="Normal 7 6 3 4 2 3 3" xfId="22959" xr:uid="{00000000-0005-0000-0000-00000F590000}"/>
    <cellStyle name="Normal 7 6 3 4 2 4" xfId="22960" xr:uid="{00000000-0005-0000-0000-000010590000}"/>
    <cellStyle name="Normal 7 6 3 4 2 4 2" xfId="22961" xr:uid="{00000000-0005-0000-0000-000011590000}"/>
    <cellStyle name="Normal 7 6 3 4 2 5" xfId="22962" xr:uid="{00000000-0005-0000-0000-000012590000}"/>
    <cellStyle name="Normal 7 6 3 4 2 5 2" xfId="22963" xr:uid="{00000000-0005-0000-0000-000013590000}"/>
    <cellStyle name="Normal 7 6 3 4 2 6" xfId="22964" xr:uid="{00000000-0005-0000-0000-000014590000}"/>
    <cellStyle name="Normal 7 6 3 4 3" xfId="22965" xr:uid="{00000000-0005-0000-0000-000015590000}"/>
    <cellStyle name="Normal 7 6 3 4 3 2" xfId="22966" xr:uid="{00000000-0005-0000-0000-000016590000}"/>
    <cellStyle name="Normal 7 6 3 4 3 2 2" xfId="22967" xr:uid="{00000000-0005-0000-0000-000017590000}"/>
    <cellStyle name="Normal 7 6 3 4 3 3" xfId="22968" xr:uid="{00000000-0005-0000-0000-000018590000}"/>
    <cellStyle name="Normal 7 6 3 4 4" xfId="22969" xr:uid="{00000000-0005-0000-0000-000019590000}"/>
    <cellStyle name="Normal 7 6 3 4 4 2" xfId="22970" xr:uid="{00000000-0005-0000-0000-00001A590000}"/>
    <cellStyle name="Normal 7 6 3 4 4 2 2" xfId="22971" xr:uid="{00000000-0005-0000-0000-00001B590000}"/>
    <cellStyle name="Normal 7 6 3 4 4 3" xfId="22972" xr:uid="{00000000-0005-0000-0000-00001C590000}"/>
    <cellStyle name="Normal 7 6 3 4 5" xfId="22973" xr:uid="{00000000-0005-0000-0000-00001D590000}"/>
    <cellStyle name="Normal 7 6 3 4 5 2" xfId="22974" xr:uid="{00000000-0005-0000-0000-00001E590000}"/>
    <cellStyle name="Normal 7 6 3 4 6" xfId="22975" xr:uid="{00000000-0005-0000-0000-00001F590000}"/>
    <cellStyle name="Normal 7 6 3 4 6 2" xfId="22976" xr:uid="{00000000-0005-0000-0000-000020590000}"/>
    <cellStyle name="Normal 7 6 3 4 7" xfId="22977" xr:uid="{00000000-0005-0000-0000-000021590000}"/>
    <cellStyle name="Normal 7 6 3 5" xfId="22978" xr:uid="{00000000-0005-0000-0000-000022590000}"/>
    <cellStyle name="Normal 7 6 3 5 2" xfId="22979" xr:uid="{00000000-0005-0000-0000-000023590000}"/>
    <cellStyle name="Normal 7 6 3 5 2 2" xfId="22980" xr:uid="{00000000-0005-0000-0000-000024590000}"/>
    <cellStyle name="Normal 7 6 3 5 2 2 2" xfId="22981" xr:uid="{00000000-0005-0000-0000-000025590000}"/>
    <cellStyle name="Normal 7 6 3 5 2 3" xfId="22982" xr:uid="{00000000-0005-0000-0000-000026590000}"/>
    <cellStyle name="Normal 7 6 3 5 3" xfId="22983" xr:uid="{00000000-0005-0000-0000-000027590000}"/>
    <cellStyle name="Normal 7 6 3 5 3 2" xfId="22984" xr:uid="{00000000-0005-0000-0000-000028590000}"/>
    <cellStyle name="Normal 7 6 3 5 3 2 2" xfId="22985" xr:uid="{00000000-0005-0000-0000-000029590000}"/>
    <cellStyle name="Normal 7 6 3 5 3 3" xfId="22986" xr:uid="{00000000-0005-0000-0000-00002A590000}"/>
    <cellStyle name="Normal 7 6 3 5 4" xfId="22987" xr:uid="{00000000-0005-0000-0000-00002B590000}"/>
    <cellStyle name="Normal 7 6 3 5 4 2" xfId="22988" xr:uid="{00000000-0005-0000-0000-00002C590000}"/>
    <cellStyle name="Normal 7 6 3 5 5" xfId="22989" xr:uid="{00000000-0005-0000-0000-00002D590000}"/>
    <cellStyle name="Normal 7 6 3 5 5 2" xfId="22990" xr:uid="{00000000-0005-0000-0000-00002E590000}"/>
    <cellStyle name="Normal 7 6 3 5 6" xfId="22991" xr:uid="{00000000-0005-0000-0000-00002F590000}"/>
    <cellStyle name="Normal 7 6 3 6" xfId="22992" xr:uid="{00000000-0005-0000-0000-000030590000}"/>
    <cellStyle name="Normal 7 6 3 6 2" xfId="22993" xr:uid="{00000000-0005-0000-0000-000031590000}"/>
    <cellStyle name="Normal 7 6 3 6 2 2" xfId="22994" xr:uid="{00000000-0005-0000-0000-000032590000}"/>
    <cellStyle name="Normal 7 6 3 6 3" xfId="22995" xr:uid="{00000000-0005-0000-0000-000033590000}"/>
    <cellStyle name="Normal 7 6 3 7" xfId="22996" xr:uid="{00000000-0005-0000-0000-000034590000}"/>
    <cellStyle name="Normal 7 6 3 7 2" xfId="22997" xr:uid="{00000000-0005-0000-0000-000035590000}"/>
    <cellStyle name="Normal 7 6 3 7 2 2" xfId="22998" xr:uid="{00000000-0005-0000-0000-000036590000}"/>
    <cellStyle name="Normal 7 6 3 7 3" xfId="22999" xr:uid="{00000000-0005-0000-0000-000037590000}"/>
    <cellStyle name="Normal 7 6 3 8" xfId="23000" xr:uid="{00000000-0005-0000-0000-000038590000}"/>
    <cellStyle name="Normal 7 6 3 8 2" xfId="23001" xr:uid="{00000000-0005-0000-0000-000039590000}"/>
    <cellStyle name="Normal 7 6 3 9" xfId="23002" xr:uid="{00000000-0005-0000-0000-00003A590000}"/>
    <cellStyle name="Normal 7 6 3 9 2" xfId="23003" xr:uid="{00000000-0005-0000-0000-00003B590000}"/>
    <cellStyle name="Normal 7 6 4" xfId="23004" xr:uid="{00000000-0005-0000-0000-00003C590000}"/>
    <cellStyle name="Normal 7 6 4 2" xfId="23005" xr:uid="{00000000-0005-0000-0000-00003D590000}"/>
    <cellStyle name="Normal 7 6 4 2 2" xfId="23006" xr:uid="{00000000-0005-0000-0000-00003E590000}"/>
    <cellStyle name="Normal 7 6 4 2 2 2" xfId="23007" xr:uid="{00000000-0005-0000-0000-00003F590000}"/>
    <cellStyle name="Normal 7 6 4 2 2 2 2" xfId="23008" xr:uid="{00000000-0005-0000-0000-000040590000}"/>
    <cellStyle name="Normal 7 6 4 2 2 2 2 2" xfId="23009" xr:uid="{00000000-0005-0000-0000-000041590000}"/>
    <cellStyle name="Normal 7 6 4 2 2 2 3" xfId="23010" xr:uid="{00000000-0005-0000-0000-000042590000}"/>
    <cellStyle name="Normal 7 6 4 2 2 3" xfId="23011" xr:uid="{00000000-0005-0000-0000-000043590000}"/>
    <cellStyle name="Normal 7 6 4 2 2 3 2" xfId="23012" xr:uid="{00000000-0005-0000-0000-000044590000}"/>
    <cellStyle name="Normal 7 6 4 2 2 3 2 2" xfId="23013" xr:uid="{00000000-0005-0000-0000-000045590000}"/>
    <cellStyle name="Normal 7 6 4 2 2 3 3" xfId="23014" xr:uid="{00000000-0005-0000-0000-000046590000}"/>
    <cellStyle name="Normal 7 6 4 2 2 4" xfId="23015" xr:uid="{00000000-0005-0000-0000-000047590000}"/>
    <cellStyle name="Normal 7 6 4 2 2 4 2" xfId="23016" xr:uid="{00000000-0005-0000-0000-000048590000}"/>
    <cellStyle name="Normal 7 6 4 2 2 5" xfId="23017" xr:uid="{00000000-0005-0000-0000-000049590000}"/>
    <cellStyle name="Normal 7 6 4 2 2 5 2" xfId="23018" xr:uid="{00000000-0005-0000-0000-00004A590000}"/>
    <cellStyle name="Normal 7 6 4 2 2 6" xfId="23019" xr:uid="{00000000-0005-0000-0000-00004B590000}"/>
    <cellStyle name="Normal 7 6 4 2 3" xfId="23020" xr:uid="{00000000-0005-0000-0000-00004C590000}"/>
    <cellStyle name="Normal 7 6 4 2 3 2" xfId="23021" xr:uid="{00000000-0005-0000-0000-00004D590000}"/>
    <cellStyle name="Normal 7 6 4 2 3 2 2" xfId="23022" xr:uid="{00000000-0005-0000-0000-00004E590000}"/>
    <cellStyle name="Normal 7 6 4 2 3 3" xfId="23023" xr:uid="{00000000-0005-0000-0000-00004F590000}"/>
    <cellStyle name="Normal 7 6 4 2 4" xfId="23024" xr:uid="{00000000-0005-0000-0000-000050590000}"/>
    <cellStyle name="Normal 7 6 4 2 4 2" xfId="23025" xr:uid="{00000000-0005-0000-0000-000051590000}"/>
    <cellStyle name="Normal 7 6 4 2 4 2 2" xfId="23026" xr:uid="{00000000-0005-0000-0000-000052590000}"/>
    <cellStyle name="Normal 7 6 4 2 4 3" xfId="23027" xr:uid="{00000000-0005-0000-0000-000053590000}"/>
    <cellStyle name="Normal 7 6 4 2 5" xfId="23028" xr:uid="{00000000-0005-0000-0000-000054590000}"/>
    <cellStyle name="Normal 7 6 4 2 5 2" xfId="23029" xr:uid="{00000000-0005-0000-0000-000055590000}"/>
    <cellStyle name="Normal 7 6 4 2 6" xfId="23030" xr:uid="{00000000-0005-0000-0000-000056590000}"/>
    <cellStyle name="Normal 7 6 4 2 6 2" xfId="23031" xr:uid="{00000000-0005-0000-0000-000057590000}"/>
    <cellStyle name="Normal 7 6 4 2 7" xfId="23032" xr:uid="{00000000-0005-0000-0000-000058590000}"/>
    <cellStyle name="Normal 7 6 4 3" xfId="23033" xr:uid="{00000000-0005-0000-0000-000059590000}"/>
    <cellStyle name="Normal 7 6 4 3 2" xfId="23034" xr:uid="{00000000-0005-0000-0000-00005A590000}"/>
    <cellStyle name="Normal 7 6 4 3 2 2" xfId="23035" xr:uid="{00000000-0005-0000-0000-00005B590000}"/>
    <cellStyle name="Normal 7 6 4 3 2 2 2" xfId="23036" xr:uid="{00000000-0005-0000-0000-00005C590000}"/>
    <cellStyle name="Normal 7 6 4 3 2 3" xfId="23037" xr:uid="{00000000-0005-0000-0000-00005D590000}"/>
    <cellStyle name="Normal 7 6 4 3 3" xfId="23038" xr:uid="{00000000-0005-0000-0000-00005E590000}"/>
    <cellStyle name="Normal 7 6 4 3 3 2" xfId="23039" xr:uid="{00000000-0005-0000-0000-00005F590000}"/>
    <cellStyle name="Normal 7 6 4 3 3 2 2" xfId="23040" xr:uid="{00000000-0005-0000-0000-000060590000}"/>
    <cellStyle name="Normal 7 6 4 3 3 3" xfId="23041" xr:uid="{00000000-0005-0000-0000-000061590000}"/>
    <cellStyle name="Normal 7 6 4 3 4" xfId="23042" xr:uid="{00000000-0005-0000-0000-000062590000}"/>
    <cellStyle name="Normal 7 6 4 3 4 2" xfId="23043" xr:uid="{00000000-0005-0000-0000-000063590000}"/>
    <cellStyle name="Normal 7 6 4 3 5" xfId="23044" xr:uid="{00000000-0005-0000-0000-000064590000}"/>
    <cellStyle name="Normal 7 6 4 3 5 2" xfId="23045" xr:uid="{00000000-0005-0000-0000-000065590000}"/>
    <cellStyle name="Normal 7 6 4 3 6" xfId="23046" xr:uid="{00000000-0005-0000-0000-000066590000}"/>
    <cellStyle name="Normal 7 6 4 4" xfId="23047" xr:uid="{00000000-0005-0000-0000-000067590000}"/>
    <cellStyle name="Normal 7 6 4 4 2" xfId="23048" xr:uid="{00000000-0005-0000-0000-000068590000}"/>
    <cellStyle name="Normal 7 6 4 4 2 2" xfId="23049" xr:uid="{00000000-0005-0000-0000-000069590000}"/>
    <cellStyle name="Normal 7 6 4 4 3" xfId="23050" xr:uid="{00000000-0005-0000-0000-00006A590000}"/>
    <cellStyle name="Normal 7 6 4 5" xfId="23051" xr:uid="{00000000-0005-0000-0000-00006B590000}"/>
    <cellStyle name="Normal 7 6 4 5 2" xfId="23052" xr:uid="{00000000-0005-0000-0000-00006C590000}"/>
    <cellStyle name="Normal 7 6 4 5 2 2" xfId="23053" xr:uid="{00000000-0005-0000-0000-00006D590000}"/>
    <cellStyle name="Normal 7 6 4 5 3" xfId="23054" xr:uid="{00000000-0005-0000-0000-00006E590000}"/>
    <cellStyle name="Normal 7 6 4 6" xfId="23055" xr:uid="{00000000-0005-0000-0000-00006F590000}"/>
    <cellStyle name="Normal 7 6 4 6 2" xfId="23056" xr:uid="{00000000-0005-0000-0000-000070590000}"/>
    <cellStyle name="Normal 7 6 4 7" xfId="23057" xr:uid="{00000000-0005-0000-0000-000071590000}"/>
    <cellStyle name="Normal 7 6 4 7 2" xfId="23058" xr:uid="{00000000-0005-0000-0000-000072590000}"/>
    <cellStyle name="Normal 7 6 4 8" xfId="23059" xr:uid="{00000000-0005-0000-0000-000073590000}"/>
    <cellStyle name="Normal 7 6 5" xfId="23060" xr:uid="{00000000-0005-0000-0000-000074590000}"/>
    <cellStyle name="Normal 7 6 5 2" xfId="23061" xr:uid="{00000000-0005-0000-0000-000075590000}"/>
    <cellStyle name="Normal 7 6 5 2 2" xfId="23062" xr:uid="{00000000-0005-0000-0000-000076590000}"/>
    <cellStyle name="Normal 7 6 5 2 2 2" xfId="23063" xr:uid="{00000000-0005-0000-0000-000077590000}"/>
    <cellStyle name="Normal 7 6 5 2 2 2 2" xfId="23064" xr:uid="{00000000-0005-0000-0000-000078590000}"/>
    <cellStyle name="Normal 7 6 5 2 2 3" xfId="23065" xr:uid="{00000000-0005-0000-0000-000079590000}"/>
    <cellStyle name="Normal 7 6 5 2 3" xfId="23066" xr:uid="{00000000-0005-0000-0000-00007A590000}"/>
    <cellStyle name="Normal 7 6 5 2 3 2" xfId="23067" xr:uid="{00000000-0005-0000-0000-00007B590000}"/>
    <cellStyle name="Normal 7 6 5 2 3 2 2" xfId="23068" xr:uid="{00000000-0005-0000-0000-00007C590000}"/>
    <cellStyle name="Normal 7 6 5 2 3 3" xfId="23069" xr:uid="{00000000-0005-0000-0000-00007D590000}"/>
    <cellStyle name="Normal 7 6 5 2 4" xfId="23070" xr:uid="{00000000-0005-0000-0000-00007E590000}"/>
    <cellStyle name="Normal 7 6 5 2 4 2" xfId="23071" xr:uid="{00000000-0005-0000-0000-00007F590000}"/>
    <cellStyle name="Normal 7 6 5 2 5" xfId="23072" xr:uid="{00000000-0005-0000-0000-000080590000}"/>
    <cellStyle name="Normal 7 6 5 2 5 2" xfId="23073" xr:uid="{00000000-0005-0000-0000-000081590000}"/>
    <cellStyle name="Normal 7 6 5 2 6" xfId="23074" xr:uid="{00000000-0005-0000-0000-000082590000}"/>
    <cellStyle name="Normal 7 6 5 3" xfId="23075" xr:uid="{00000000-0005-0000-0000-000083590000}"/>
    <cellStyle name="Normal 7 6 5 3 2" xfId="23076" xr:uid="{00000000-0005-0000-0000-000084590000}"/>
    <cellStyle name="Normal 7 6 5 3 2 2" xfId="23077" xr:uid="{00000000-0005-0000-0000-000085590000}"/>
    <cellStyle name="Normal 7 6 5 3 3" xfId="23078" xr:uid="{00000000-0005-0000-0000-000086590000}"/>
    <cellStyle name="Normal 7 6 5 4" xfId="23079" xr:uid="{00000000-0005-0000-0000-000087590000}"/>
    <cellStyle name="Normal 7 6 5 4 2" xfId="23080" xr:uid="{00000000-0005-0000-0000-000088590000}"/>
    <cellStyle name="Normal 7 6 5 4 2 2" xfId="23081" xr:uid="{00000000-0005-0000-0000-000089590000}"/>
    <cellStyle name="Normal 7 6 5 4 3" xfId="23082" xr:uid="{00000000-0005-0000-0000-00008A590000}"/>
    <cellStyle name="Normal 7 6 5 5" xfId="23083" xr:uid="{00000000-0005-0000-0000-00008B590000}"/>
    <cellStyle name="Normal 7 6 5 5 2" xfId="23084" xr:uid="{00000000-0005-0000-0000-00008C590000}"/>
    <cellStyle name="Normal 7 6 5 6" xfId="23085" xr:uid="{00000000-0005-0000-0000-00008D590000}"/>
    <cellStyle name="Normal 7 6 5 6 2" xfId="23086" xr:uid="{00000000-0005-0000-0000-00008E590000}"/>
    <cellStyle name="Normal 7 6 5 7" xfId="23087" xr:uid="{00000000-0005-0000-0000-00008F590000}"/>
    <cellStyle name="Normal 7 6 6" xfId="23088" xr:uid="{00000000-0005-0000-0000-000090590000}"/>
    <cellStyle name="Normal 7 6 6 2" xfId="23089" xr:uid="{00000000-0005-0000-0000-000091590000}"/>
    <cellStyle name="Normal 7 6 6 2 2" xfId="23090" xr:uid="{00000000-0005-0000-0000-000092590000}"/>
    <cellStyle name="Normal 7 6 6 2 2 2" xfId="23091" xr:uid="{00000000-0005-0000-0000-000093590000}"/>
    <cellStyle name="Normal 7 6 6 2 2 2 2" xfId="23092" xr:uid="{00000000-0005-0000-0000-000094590000}"/>
    <cellStyle name="Normal 7 6 6 2 2 3" xfId="23093" xr:uid="{00000000-0005-0000-0000-000095590000}"/>
    <cellStyle name="Normal 7 6 6 2 3" xfId="23094" xr:uid="{00000000-0005-0000-0000-000096590000}"/>
    <cellStyle name="Normal 7 6 6 2 3 2" xfId="23095" xr:uid="{00000000-0005-0000-0000-000097590000}"/>
    <cellStyle name="Normal 7 6 6 2 3 2 2" xfId="23096" xr:uid="{00000000-0005-0000-0000-000098590000}"/>
    <cellStyle name="Normal 7 6 6 2 3 3" xfId="23097" xr:uid="{00000000-0005-0000-0000-000099590000}"/>
    <cellStyle name="Normal 7 6 6 2 4" xfId="23098" xr:uid="{00000000-0005-0000-0000-00009A590000}"/>
    <cellStyle name="Normal 7 6 6 2 4 2" xfId="23099" xr:uid="{00000000-0005-0000-0000-00009B590000}"/>
    <cellStyle name="Normal 7 6 6 2 5" xfId="23100" xr:uid="{00000000-0005-0000-0000-00009C590000}"/>
    <cellStyle name="Normal 7 6 6 2 5 2" xfId="23101" xr:uid="{00000000-0005-0000-0000-00009D590000}"/>
    <cellStyle name="Normal 7 6 6 2 6" xfId="23102" xr:uid="{00000000-0005-0000-0000-00009E590000}"/>
    <cellStyle name="Normal 7 6 6 3" xfId="23103" xr:uid="{00000000-0005-0000-0000-00009F590000}"/>
    <cellStyle name="Normal 7 6 6 3 2" xfId="23104" xr:uid="{00000000-0005-0000-0000-0000A0590000}"/>
    <cellStyle name="Normal 7 6 6 3 2 2" xfId="23105" xr:uid="{00000000-0005-0000-0000-0000A1590000}"/>
    <cellStyle name="Normal 7 6 6 3 3" xfId="23106" xr:uid="{00000000-0005-0000-0000-0000A2590000}"/>
    <cellStyle name="Normal 7 6 6 4" xfId="23107" xr:uid="{00000000-0005-0000-0000-0000A3590000}"/>
    <cellStyle name="Normal 7 6 6 4 2" xfId="23108" xr:uid="{00000000-0005-0000-0000-0000A4590000}"/>
    <cellStyle name="Normal 7 6 6 4 2 2" xfId="23109" xr:uid="{00000000-0005-0000-0000-0000A5590000}"/>
    <cellStyle name="Normal 7 6 6 4 3" xfId="23110" xr:uid="{00000000-0005-0000-0000-0000A6590000}"/>
    <cellStyle name="Normal 7 6 6 5" xfId="23111" xr:uid="{00000000-0005-0000-0000-0000A7590000}"/>
    <cellStyle name="Normal 7 6 6 5 2" xfId="23112" xr:uid="{00000000-0005-0000-0000-0000A8590000}"/>
    <cellStyle name="Normal 7 6 6 6" xfId="23113" xr:uid="{00000000-0005-0000-0000-0000A9590000}"/>
    <cellStyle name="Normal 7 6 6 6 2" xfId="23114" xr:uid="{00000000-0005-0000-0000-0000AA590000}"/>
    <cellStyle name="Normal 7 6 6 7" xfId="23115" xr:uid="{00000000-0005-0000-0000-0000AB590000}"/>
    <cellStyle name="Normal 7 6 7" xfId="23116" xr:uid="{00000000-0005-0000-0000-0000AC590000}"/>
    <cellStyle name="Normal 7 6 7 2" xfId="23117" xr:uid="{00000000-0005-0000-0000-0000AD590000}"/>
    <cellStyle name="Normal 7 6 7 2 2" xfId="23118" xr:uid="{00000000-0005-0000-0000-0000AE590000}"/>
    <cellStyle name="Normal 7 6 7 2 2 2" xfId="23119" xr:uid="{00000000-0005-0000-0000-0000AF590000}"/>
    <cellStyle name="Normal 7 6 7 2 3" xfId="23120" xr:uid="{00000000-0005-0000-0000-0000B0590000}"/>
    <cellStyle name="Normal 7 6 7 3" xfId="23121" xr:uid="{00000000-0005-0000-0000-0000B1590000}"/>
    <cellStyle name="Normal 7 6 7 3 2" xfId="23122" xr:uid="{00000000-0005-0000-0000-0000B2590000}"/>
    <cellStyle name="Normal 7 6 7 3 2 2" xfId="23123" xr:uid="{00000000-0005-0000-0000-0000B3590000}"/>
    <cellStyle name="Normal 7 6 7 3 3" xfId="23124" xr:uid="{00000000-0005-0000-0000-0000B4590000}"/>
    <cellStyle name="Normal 7 6 7 4" xfId="23125" xr:uid="{00000000-0005-0000-0000-0000B5590000}"/>
    <cellStyle name="Normal 7 6 7 4 2" xfId="23126" xr:uid="{00000000-0005-0000-0000-0000B6590000}"/>
    <cellStyle name="Normal 7 6 7 5" xfId="23127" xr:uid="{00000000-0005-0000-0000-0000B7590000}"/>
    <cellStyle name="Normal 7 6 7 5 2" xfId="23128" xr:uid="{00000000-0005-0000-0000-0000B8590000}"/>
    <cellStyle name="Normal 7 6 7 6" xfId="23129" xr:uid="{00000000-0005-0000-0000-0000B9590000}"/>
    <cellStyle name="Normal 7 6 8" xfId="23130" xr:uid="{00000000-0005-0000-0000-0000BA590000}"/>
    <cellStyle name="Normal 7 6 8 2" xfId="23131" xr:uid="{00000000-0005-0000-0000-0000BB590000}"/>
    <cellStyle name="Normal 7 6 8 2 2" xfId="23132" xr:uid="{00000000-0005-0000-0000-0000BC590000}"/>
    <cellStyle name="Normal 7 6 8 3" xfId="23133" xr:uid="{00000000-0005-0000-0000-0000BD590000}"/>
    <cellStyle name="Normal 7 6 9" xfId="23134" xr:uid="{00000000-0005-0000-0000-0000BE590000}"/>
    <cellStyle name="Normal 7 6 9 2" xfId="23135" xr:uid="{00000000-0005-0000-0000-0000BF590000}"/>
    <cellStyle name="Normal 7 6 9 2 2" xfId="23136" xr:uid="{00000000-0005-0000-0000-0000C0590000}"/>
    <cellStyle name="Normal 7 6 9 3" xfId="23137" xr:uid="{00000000-0005-0000-0000-0000C1590000}"/>
    <cellStyle name="Normal 7 7" xfId="23138" xr:uid="{00000000-0005-0000-0000-0000C2590000}"/>
    <cellStyle name="Normal 7 7 10" xfId="23139" xr:uid="{00000000-0005-0000-0000-0000C3590000}"/>
    <cellStyle name="Normal 7 7 10 2" xfId="23140" xr:uid="{00000000-0005-0000-0000-0000C4590000}"/>
    <cellStyle name="Normal 7 7 11" xfId="23141" xr:uid="{00000000-0005-0000-0000-0000C5590000}"/>
    <cellStyle name="Normal 7 7 2" xfId="23142" xr:uid="{00000000-0005-0000-0000-0000C6590000}"/>
    <cellStyle name="Normal 7 7 2 10" xfId="23143" xr:uid="{00000000-0005-0000-0000-0000C7590000}"/>
    <cellStyle name="Normal 7 7 2 2" xfId="23144" xr:uid="{00000000-0005-0000-0000-0000C8590000}"/>
    <cellStyle name="Normal 7 7 2 2 2" xfId="23145" xr:uid="{00000000-0005-0000-0000-0000C9590000}"/>
    <cellStyle name="Normal 7 7 2 2 2 2" xfId="23146" xr:uid="{00000000-0005-0000-0000-0000CA590000}"/>
    <cellStyle name="Normal 7 7 2 2 2 2 2" xfId="23147" xr:uid="{00000000-0005-0000-0000-0000CB590000}"/>
    <cellStyle name="Normal 7 7 2 2 2 2 2 2" xfId="23148" xr:uid="{00000000-0005-0000-0000-0000CC590000}"/>
    <cellStyle name="Normal 7 7 2 2 2 2 2 2 2" xfId="23149" xr:uid="{00000000-0005-0000-0000-0000CD590000}"/>
    <cellStyle name="Normal 7 7 2 2 2 2 2 3" xfId="23150" xr:uid="{00000000-0005-0000-0000-0000CE590000}"/>
    <cellStyle name="Normal 7 7 2 2 2 2 3" xfId="23151" xr:uid="{00000000-0005-0000-0000-0000CF590000}"/>
    <cellStyle name="Normal 7 7 2 2 2 2 3 2" xfId="23152" xr:uid="{00000000-0005-0000-0000-0000D0590000}"/>
    <cellStyle name="Normal 7 7 2 2 2 2 3 2 2" xfId="23153" xr:uid="{00000000-0005-0000-0000-0000D1590000}"/>
    <cellStyle name="Normal 7 7 2 2 2 2 3 3" xfId="23154" xr:uid="{00000000-0005-0000-0000-0000D2590000}"/>
    <cellStyle name="Normal 7 7 2 2 2 2 4" xfId="23155" xr:uid="{00000000-0005-0000-0000-0000D3590000}"/>
    <cellStyle name="Normal 7 7 2 2 2 2 4 2" xfId="23156" xr:uid="{00000000-0005-0000-0000-0000D4590000}"/>
    <cellStyle name="Normal 7 7 2 2 2 2 5" xfId="23157" xr:uid="{00000000-0005-0000-0000-0000D5590000}"/>
    <cellStyle name="Normal 7 7 2 2 2 2 5 2" xfId="23158" xr:uid="{00000000-0005-0000-0000-0000D6590000}"/>
    <cellStyle name="Normal 7 7 2 2 2 2 6" xfId="23159" xr:uid="{00000000-0005-0000-0000-0000D7590000}"/>
    <cellStyle name="Normal 7 7 2 2 2 3" xfId="23160" xr:uid="{00000000-0005-0000-0000-0000D8590000}"/>
    <cellStyle name="Normal 7 7 2 2 2 3 2" xfId="23161" xr:uid="{00000000-0005-0000-0000-0000D9590000}"/>
    <cellStyle name="Normal 7 7 2 2 2 3 2 2" xfId="23162" xr:uid="{00000000-0005-0000-0000-0000DA590000}"/>
    <cellStyle name="Normal 7 7 2 2 2 3 3" xfId="23163" xr:uid="{00000000-0005-0000-0000-0000DB590000}"/>
    <cellStyle name="Normal 7 7 2 2 2 4" xfId="23164" xr:uid="{00000000-0005-0000-0000-0000DC590000}"/>
    <cellStyle name="Normal 7 7 2 2 2 4 2" xfId="23165" xr:uid="{00000000-0005-0000-0000-0000DD590000}"/>
    <cellStyle name="Normal 7 7 2 2 2 4 2 2" xfId="23166" xr:uid="{00000000-0005-0000-0000-0000DE590000}"/>
    <cellStyle name="Normal 7 7 2 2 2 4 3" xfId="23167" xr:uid="{00000000-0005-0000-0000-0000DF590000}"/>
    <cellStyle name="Normal 7 7 2 2 2 5" xfId="23168" xr:uid="{00000000-0005-0000-0000-0000E0590000}"/>
    <cellStyle name="Normal 7 7 2 2 2 5 2" xfId="23169" xr:uid="{00000000-0005-0000-0000-0000E1590000}"/>
    <cellStyle name="Normal 7 7 2 2 2 6" xfId="23170" xr:uid="{00000000-0005-0000-0000-0000E2590000}"/>
    <cellStyle name="Normal 7 7 2 2 2 6 2" xfId="23171" xr:uid="{00000000-0005-0000-0000-0000E3590000}"/>
    <cellStyle name="Normal 7 7 2 2 2 7" xfId="23172" xr:uid="{00000000-0005-0000-0000-0000E4590000}"/>
    <cellStyle name="Normal 7 7 2 2 3" xfId="23173" xr:uid="{00000000-0005-0000-0000-0000E5590000}"/>
    <cellStyle name="Normal 7 7 2 2 3 2" xfId="23174" xr:uid="{00000000-0005-0000-0000-0000E6590000}"/>
    <cellStyle name="Normal 7 7 2 2 3 2 2" xfId="23175" xr:uid="{00000000-0005-0000-0000-0000E7590000}"/>
    <cellStyle name="Normal 7 7 2 2 3 2 2 2" xfId="23176" xr:uid="{00000000-0005-0000-0000-0000E8590000}"/>
    <cellStyle name="Normal 7 7 2 2 3 2 3" xfId="23177" xr:uid="{00000000-0005-0000-0000-0000E9590000}"/>
    <cellStyle name="Normal 7 7 2 2 3 3" xfId="23178" xr:uid="{00000000-0005-0000-0000-0000EA590000}"/>
    <cellStyle name="Normal 7 7 2 2 3 3 2" xfId="23179" xr:uid="{00000000-0005-0000-0000-0000EB590000}"/>
    <cellStyle name="Normal 7 7 2 2 3 3 2 2" xfId="23180" xr:uid="{00000000-0005-0000-0000-0000EC590000}"/>
    <cellStyle name="Normal 7 7 2 2 3 3 3" xfId="23181" xr:uid="{00000000-0005-0000-0000-0000ED590000}"/>
    <cellStyle name="Normal 7 7 2 2 3 4" xfId="23182" xr:uid="{00000000-0005-0000-0000-0000EE590000}"/>
    <cellStyle name="Normal 7 7 2 2 3 4 2" xfId="23183" xr:uid="{00000000-0005-0000-0000-0000EF590000}"/>
    <cellStyle name="Normal 7 7 2 2 3 5" xfId="23184" xr:uid="{00000000-0005-0000-0000-0000F0590000}"/>
    <cellStyle name="Normal 7 7 2 2 3 5 2" xfId="23185" xr:uid="{00000000-0005-0000-0000-0000F1590000}"/>
    <cellStyle name="Normal 7 7 2 2 3 6" xfId="23186" xr:uid="{00000000-0005-0000-0000-0000F2590000}"/>
    <cellStyle name="Normal 7 7 2 2 4" xfId="23187" xr:uid="{00000000-0005-0000-0000-0000F3590000}"/>
    <cellStyle name="Normal 7 7 2 2 4 2" xfId="23188" xr:uid="{00000000-0005-0000-0000-0000F4590000}"/>
    <cellStyle name="Normal 7 7 2 2 4 2 2" xfId="23189" xr:uid="{00000000-0005-0000-0000-0000F5590000}"/>
    <cellStyle name="Normal 7 7 2 2 4 3" xfId="23190" xr:uid="{00000000-0005-0000-0000-0000F6590000}"/>
    <cellStyle name="Normal 7 7 2 2 5" xfId="23191" xr:uid="{00000000-0005-0000-0000-0000F7590000}"/>
    <cellStyle name="Normal 7 7 2 2 5 2" xfId="23192" xr:uid="{00000000-0005-0000-0000-0000F8590000}"/>
    <cellStyle name="Normal 7 7 2 2 5 2 2" xfId="23193" xr:uid="{00000000-0005-0000-0000-0000F9590000}"/>
    <cellStyle name="Normal 7 7 2 2 5 3" xfId="23194" xr:uid="{00000000-0005-0000-0000-0000FA590000}"/>
    <cellStyle name="Normal 7 7 2 2 6" xfId="23195" xr:uid="{00000000-0005-0000-0000-0000FB590000}"/>
    <cellStyle name="Normal 7 7 2 2 6 2" xfId="23196" xr:uid="{00000000-0005-0000-0000-0000FC590000}"/>
    <cellStyle name="Normal 7 7 2 2 7" xfId="23197" xr:uid="{00000000-0005-0000-0000-0000FD590000}"/>
    <cellStyle name="Normal 7 7 2 2 7 2" xfId="23198" xr:uid="{00000000-0005-0000-0000-0000FE590000}"/>
    <cellStyle name="Normal 7 7 2 2 8" xfId="23199" xr:uid="{00000000-0005-0000-0000-0000FF590000}"/>
    <cellStyle name="Normal 7 7 2 3" xfId="23200" xr:uid="{00000000-0005-0000-0000-0000005A0000}"/>
    <cellStyle name="Normal 7 7 2 3 2" xfId="23201" xr:uid="{00000000-0005-0000-0000-0000015A0000}"/>
    <cellStyle name="Normal 7 7 2 3 2 2" xfId="23202" xr:uid="{00000000-0005-0000-0000-0000025A0000}"/>
    <cellStyle name="Normal 7 7 2 3 2 2 2" xfId="23203" xr:uid="{00000000-0005-0000-0000-0000035A0000}"/>
    <cellStyle name="Normal 7 7 2 3 2 2 2 2" xfId="23204" xr:uid="{00000000-0005-0000-0000-0000045A0000}"/>
    <cellStyle name="Normal 7 7 2 3 2 2 3" xfId="23205" xr:uid="{00000000-0005-0000-0000-0000055A0000}"/>
    <cellStyle name="Normal 7 7 2 3 2 3" xfId="23206" xr:uid="{00000000-0005-0000-0000-0000065A0000}"/>
    <cellStyle name="Normal 7 7 2 3 2 3 2" xfId="23207" xr:uid="{00000000-0005-0000-0000-0000075A0000}"/>
    <cellStyle name="Normal 7 7 2 3 2 3 2 2" xfId="23208" xr:uid="{00000000-0005-0000-0000-0000085A0000}"/>
    <cellStyle name="Normal 7 7 2 3 2 3 3" xfId="23209" xr:uid="{00000000-0005-0000-0000-0000095A0000}"/>
    <cellStyle name="Normal 7 7 2 3 2 4" xfId="23210" xr:uid="{00000000-0005-0000-0000-00000A5A0000}"/>
    <cellStyle name="Normal 7 7 2 3 2 4 2" xfId="23211" xr:uid="{00000000-0005-0000-0000-00000B5A0000}"/>
    <cellStyle name="Normal 7 7 2 3 2 5" xfId="23212" xr:uid="{00000000-0005-0000-0000-00000C5A0000}"/>
    <cellStyle name="Normal 7 7 2 3 2 5 2" xfId="23213" xr:uid="{00000000-0005-0000-0000-00000D5A0000}"/>
    <cellStyle name="Normal 7 7 2 3 2 6" xfId="23214" xr:uid="{00000000-0005-0000-0000-00000E5A0000}"/>
    <cellStyle name="Normal 7 7 2 3 3" xfId="23215" xr:uid="{00000000-0005-0000-0000-00000F5A0000}"/>
    <cellStyle name="Normal 7 7 2 3 3 2" xfId="23216" xr:uid="{00000000-0005-0000-0000-0000105A0000}"/>
    <cellStyle name="Normal 7 7 2 3 3 2 2" xfId="23217" xr:uid="{00000000-0005-0000-0000-0000115A0000}"/>
    <cellStyle name="Normal 7 7 2 3 3 3" xfId="23218" xr:uid="{00000000-0005-0000-0000-0000125A0000}"/>
    <cellStyle name="Normal 7 7 2 3 4" xfId="23219" xr:uid="{00000000-0005-0000-0000-0000135A0000}"/>
    <cellStyle name="Normal 7 7 2 3 4 2" xfId="23220" xr:uid="{00000000-0005-0000-0000-0000145A0000}"/>
    <cellStyle name="Normal 7 7 2 3 4 2 2" xfId="23221" xr:uid="{00000000-0005-0000-0000-0000155A0000}"/>
    <cellStyle name="Normal 7 7 2 3 4 3" xfId="23222" xr:uid="{00000000-0005-0000-0000-0000165A0000}"/>
    <cellStyle name="Normal 7 7 2 3 5" xfId="23223" xr:uid="{00000000-0005-0000-0000-0000175A0000}"/>
    <cellStyle name="Normal 7 7 2 3 5 2" xfId="23224" xr:uid="{00000000-0005-0000-0000-0000185A0000}"/>
    <cellStyle name="Normal 7 7 2 3 6" xfId="23225" xr:uid="{00000000-0005-0000-0000-0000195A0000}"/>
    <cellStyle name="Normal 7 7 2 3 6 2" xfId="23226" xr:uid="{00000000-0005-0000-0000-00001A5A0000}"/>
    <cellStyle name="Normal 7 7 2 3 7" xfId="23227" xr:uid="{00000000-0005-0000-0000-00001B5A0000}"/>
    <cellStyle name="Normal 7 7 2 4" xfId="23228" xr:uid="{00000000-0005-0000-0000-00001C5A0000}"/>
    <cellStyle name="Normal 7 7 2 4 2" xfId="23229" xr:uid="{00000000-0005-0000-0000-00001D5A0000}"/>
    <cellStyle name="Normal 7 7 2 4 2 2" xfId="23230" xr:uid="{00000000-0005-0000-0000-00001E5A0000}"/>
    <cellStyle name="Normal 7 7 2 4 2 2 2" xfId="23231" xr:uid="{00000000-0005-0000-0000-00001F5A0000}"/>
    <cellStyle name="Normal 7 7 2 4 2 2 2 2" xfId="23232" xr:uid="{00000000-0005-0000-0000-0000205A0000}"/>
    <cellStyle name="Normal 7 7 2 4 2 2 3" xfId="23233" xr:uid="{00000000-0005-0000-0000-0000215A0000}"/>
    <cellStyle name="Normal 7 7 2 4 2 3" xfId="23234" xr:uid="{00000000-0005-0000-0000-0000225A0000}"/>
    <cellStyle name="Normal 7 7 2 4 2 3 2" xfId="23235" xr:uid="{00000000-0005-0000-0000-0000235A0000}"/>
    <cellStyle name="Normal 7 7 2 4 2 3 2 2" xfId="23236" xr:uid="{00000000-0005-0000-0000-0000245A0000}"/>
    <cellStyle name="Normal 7 7 2 4 2 3 3" xfId="23237" xr:uid="{00000000-0005-0000-0000-0000255A0000}"/>
    <cellStyle name="Normal 7 7 2 4 2 4" xfId="23238" xr:uid="{00000000-0005-0000-0000-0000265A0000}"/>
    <cellStyle name="Normal 7 7 2 4 2 4 2" xfId="23239" xr:uid="{00000000-0005-0000-0000-0000275A0000}"/>
    <cellStyle name="Normal 7 7 2 4 2 5" xfId="23240" xr:uid="{00000000-0005-0000-0000-0000285A0000}"/>
    <cellStyle name="Normal 7 7 2 4 2 5 2" xfId="23241" xr:uid="{00000000-0005-0000-0000-0000295A0000}"/>
    <cellStyle name="Normal 7 7 2 4 2 6" xfId="23242" xr:uid="{00000000-0005-0000-0000-00002A5A0000}"/>
    <cellStyle name="Normal 7 7 2 4 3" xfId="23243" xr:uid="{00000000-0005-0000-0000-00002B5A0000}"/>
    <cellStyle name="Normal 7 7 2 4 3 2" xfId="23244" xr:uid="{00000000-0005-0000-0000-00002C5A0000}"/>
    <cellStyle name="Normal 7 7 2 4 3 2 2" xfId="23245" xr:uid="{00000000-0005-0000-0000-00002D5A0000}"/>
    <cellStyle name="Normal 7 7 2 4 3 3" xfId="23246" xr:uid="{00000000-0005-0000-0000-00002E5A0000}"/>
    <cellStyle name="Normal 7 7 2 4 4" xfId="23247" xr:uid="{00000000-0005-0000-0000-00002F5A0000}"/>
    <cellStyle name="Normal 7 7 2 4 4 2" xfId="23248" xr:uid="{00000000-0005-0000-0000-0000305A0000}"/>
    <cellStyle name="Normal 7 7 2 4 4 2 2" xfId="23249" xr:uid="{00000000-0005-0000-0000-0000315A0000}"/>
    <cellStyle name="Normal 7 7 2 4 4 3" xfId="23250" xr:uid="{00000000-0005-0000-0000-0000325A0000}"/>
    <cellStyle name="Normal 7 7 2 4 5" xfId="23251" xr:uid="{00000000-0005-0000-0000-0000335A0000}"/>
    <cellStyle name="Normal 7 7 2 4 5 2" xfId="23252" xr:uid="{00000000-0005-0000-0000-0000345A0000}"/>
    <cellStyle name="Normal 7 7 2 4 6" xfId="23253" xr:uid="{00000000-0005-0000-0000-0000355A0000}"/>
    <cellStyle name="Normal 7 7 2 4 6 2" xfId="23254" xr:uid="{00000000-0005-0000-0000-0000365A0000}"/>
    <cellStyle name="Normal 7 7 2 4 7" xfId="23255" xr:uid="{00000000-0005-0000-0000-0000375A0000}"/>
    <cellStyle name="Normal 7 7 2 5" xfId="23256" xr:uid="{00000000-0005-0000-0000-0000385A0000}"/>
    <cellStyle name="Normal 7 7 2 5 2" xfId="23257" xr:uid="{00000000-0005-0000-0000-0000395A0000}"/>
    <cellStyle name="Normal 7 7 2 5 2 2" xfId="23258" xr:uid="{00000000-0005-0000-0000-00003A5A0000}"/>
    <cellStyle name="Normal 7 7 2 5 2 2 2" xfId="23259" xr:uid="{00000000-0005-0000-0000-00003B5A0000}"/>
    <cellStyle name="Normal 7 7 2 5 2 3" xfId="23260" xr:uid="{00000000-0005-0000-0000-00003C5A0000}"/>
    <cellStyle name="Normal 7 7 2 5 3" xfId="23261" xr:uid="{00000000-0005-0000-0000-00003D5A0000}"/>
    <cellStyle name="Normal 7 7 2 5 3 2" xfId="23262" xr:uid="{00000000-0005-0000-0000-00003E5A0000}"/>
    <cellStyle name="Normal 7 7 2 5 3 2 2" xfId="23263" xr:uid="{00000000-0005-0000-0000-00003F5A0000}"/>
    <cellStyle name="Normal 7 7 2 5 3 3" xfId="23264" xr:uid="{00000000-0005-0000-0000-0000405A0000}"/>
    <cellStyle name="Normal 7 7 2 5 4" xfId="23265" xr:uid="{00000000-0005-0000-0000-0000415A0000}"/>
    <cellStyle name="Normal 7 7 2 5 4 2" xfId="23266" xr:uid="{00000000-0005-0000-0000-0000425A0000}"/>
    <cellStyle name="Normal 7 7 2 5 5" xfId="23267" xr:uid="{00000000-0005-0000-0000-0000435A0000}"/>
    <cellStyle name="Normal 7 7 2 5 5 2" xfId="23268" xr:uid="{00000000-0005-0000-0000-0000445A0000}"/>
    <cellStyle name="Normal 7 7 2 5 6" xfId="23269" xr:uid="{00000000-0005-0000-0000-0000455A0000}"/>
    <cellStyle name="Normal 7 7 2 6" xfId="23270" xr:uid="{00000000-0005-0000-0000-0000465A0000}"/>
    <cellStyle name="Normal 7 7 2 6 2" xfId="23271" xr:uid="{00000000-0005-0000-0000-0000475A0000}"/>
    <cellStyle name="Normal 7 7 2 6 2 2" xfId="23272" xr:uid="{00000000-0005-0000-0000-0000485A0000}"/>
    <cellStyle name="Normal 7 7 2 6 3" xfId="23273" xr:uid="{00000000-0005-0000-0000-0000495A0000}"/>
    <cellStyle name="Normal 7 7 2 7" xfId="23274" xr:uid="{00000000-0005-0000-0000-00004A5A0000}"/>
    <cellStyle name="Normal 7 7 2 7 2" xfId="23275" xr:uid="{00000000-0005-0000-0000-00004B5A0000}"/>
    <cellStyle name="Normal 7 7 2 7 2 2" xfId="23276" xr:uid="{00000000-0005-0000-0000-00004C5A0000}"/>
    <cellStyle name="Normal 7 7 2 7 3" xfId="23277" xr:uid="{00000000-0005-0000-0000-00004D5A0000}"/>
    <cellStyle name="Normal 7 7 2 8" xfId="23278" xr:uid="{00000000-0005-0000-0000-00004E5A0000}"/>
    <cellStyle name="Normal 7 7 2 8 2" xfId="23279" xr:uid="{00000000-0005-0000-0000-00004F5A0000}"/>
    <cellStyle name="Normal 7 7 2 9" xfId="23280" xr:uid="{00000000-0005-0000-0000-0000505A0000}"/>
    <cellStyle name="Normal 7 7 2 9 2" xfId="23281" xr:uid="{00000000-0005-0000-0000-0000515A0000}"/>
    <cellStyle name="Normal 7 7 3" xfId="23282" xr:uid="{00000000-0005-0000-0000-0000525A0000}"/>
    <cellStyle name="Normal 7 7 3 2" xfId="23283" xr:uid="{00000000-0005-0000-0000-0000535A0000}"/>
    <cellStyle name="Normal 7 7 3 2 2" xfId="23284" xr:uid="{00000000-0005-0000-0000-0000545A0000}"/>
    <cellStyle name="Normal 7 7 3 2 2 2" xfId="23285" xr:uid="{00000000-0005-0000-0000-0000555A0000}"/>
    <cellStyle name="Normal 7 7 3 2 2 2 2" xfId="23286" xr:uid="{00000000-0005-0000-0000-0000565A0000}"/>
    <cellStyle name="Normal 7 7 3 2 2 2 2 2" xfId="23287" xr:uid="{00000000-0005-0000-0000-0000575A0000}"/>
    <cellStyle name="Normal 7 7 3 2 2 2 3" xfId="23288" xr:uid="{00000000-0005-0000-0000-0000585A0000}"/>
    <cellStyle name="Normal 7 7 3 2 2 3" xfId="23289" xr:uid="{00000000-0005-0000-0000-0000595A0000}"/>
    <cellStyle name="Normal 7 7 3 2 2 3 2" xfId="23290" xr:uid="{00000000-0005-0000-0000-00005A5A0000}"/>
    <cellStyle name="Normal 7 7 3 2 2 3 2 2" xfId="23291" xr:uid="{00000000-0005-0000-0000-00005B5A0000}"/>
    <cellStyle name="Normal 7 7 3 2 2 3 3" xfId="23292" xr:uid="{00000000-0005-0000-0000-00005C5A0000}"/>
    <cellStyle name="Normal 7 7 3 2 2 4" xfId="23293" xr:uid="{00000000-0005-0000-0000-00005D5A0000}"/>
    <cellStyle name="Normal 7 7 3 2 2 4 2" xfId="23294" xr:uid="{00000000-0005-0000-0000-00005E5A0000}"/>
    <cellStyle name="Normal 7 7 3 2 2 5" xfId="23295" xr:uid="{00000000-0005-0000-0000-00005F5A0000}"/>
    <cellStyle name="Normal 7 7 3 2 2 5 2" xfId="23296" xr:uid="{00000000-0005-0000-0000-0000605A0000}"/>
    <cellStyle name="Normal 7 7 3 2 2 6" xfId="23297" xr:uid="{00000000-0005-0000-0000-0000615A0000}"/>
    <cellStyle name="Normal 7 7 3 2 3" xfId="23298" xr:uid="{00000000-0005-0000-0000-0000625A0000}"/>
    <cellStyle name="Normal 7 7 3 2 3 2" xfId="23299" xr:uid="{00000000-0005-0000-0000-0000635A0000}"/>
    <cellStyle name="Normal 7 7 3 2 3 2 2" xfId="23300" xr:uid="{00000000-0005-0000-0000-0000645A0000}"/>
    <cellStyle name="Normal 7 7 3 2 3 3" xfId="23301" xr:uid="{00000000-0005-0000-0000-0000655A0000}"/>
    <cellStyle name="Normal 7 7 3 2 4" xfId="23302" xr:uid="{00000000-0005-0000-0000-0000665A0000}"/>
    <cellStyle name="Normal 7 7 3 2 4 2" xfId="23303" xr:uid="{00000000-0005-0000-0000-0000675A0000}"/>
    <cellStyle name="Normal 7 7 3 2 4 2 2" xfId="23304" xr:uid="{00000000-0005-0000-0000-0000685A0000}"/>
    <cellStyle name="Normal 7 7 3 2 4 3" xfId="23305" xr:uid="{00000000-0005-0000-0000-0000695A0000}"/>
    <cellStyle name="Normal 7 7 3 2 5" xfId="23306" xr:uid="{00000000-0005-0000-0000-00006A5A0000}"/>
    <cellStyle name="Normal 7 7 3 2 5 2" xfId="23307" xr:uid="{00000000-0005-0000-0000-00006B5A0000}"/>
    <cellStyle name="Normal 7 7 3 2 6" xfId="23308" xr:uid="{00000000-0005-0000-0000-00006C5A0000}"/>
    <cellStyle name="Normal 7 7 3 2 6 2" xfId="23309" xr:uid="{00000000-0005-0000-0000-00006D5A0000}"/>
    <cellStyle name="Normal 7 7 3 2 7" xfId="23310" xr:uid="{00000000-0005-0000-0000-00006E5A0000}"/>
    <cellStyle name="Normal 7 7 3 3" xfId="23311" xr:uid="{00000000-0005-0000-0000-00006F5A0000}"/>
    <cellStyle name="Normal 7 7 3 3 2" xfId="23312" xr:uid="{00000000-0005-0000-0000-0000705A0000}"/>
    <cellStyle name="Normal 7 7 3 3 2 2" xfId="23313" xr:uid="{00000000-0005-0000-0000-0000715A0000}"/>
    <cellStyle name="Normal 7 7 3 3 2 2 2" xfId="23314" xr:uid="{00000000-0005-0000-0000-0000725A0000}"/>
    <cellStyle name="Normal 7 7 3 3 2 3" xfId="23315" xr:uid="{00000000-0005-0000-0000-0000735A0000}"/>
    <cellStyle name="Normal 7 7 3 3 3" xfId="23316" xr:uid="{00000000-0005-0000-0000-0000745A0000}"/>
    <cellStyle name="Normal 7 7 3 3 3 2" xfId="23317" xr:uid="{00000000-0005-0000-0000-0000755A0000}"/>
    <cellStyle name="Normal 7 7 3 3 3 2 2" xfId="23318" xr:uid="{00000000-0005-0000-0000-0000765A0000}"/>
    <cellStyle name="Normal 7 7 3 3 3 3" xfId="23319" xr:uid="{00000000-0005-0000-0000-0000775A0000}"/>
    <cellStyle name="Normal 7 7 3 3 4" xfId="23320" xr:uid="{00000000-0005-0000-0000-0000785A0000}"/>
    <cellStyle name="Normal 7 7 3 3 4 2" xfId="23321" xr:uid="{00000000-0005-0000-0000-0000795A0000}"/>
    <cellStyle name="Normal 7 7 3 3 5" xfId="23322" xr:uid="{00000000-0005-0000-0000-00007A5A0000}"/>
    <cellStyle name="Normal 7 7 3 3 5 2" xfId="23323" xr:uid="{00000000-0005-0000-0000-00007B5A0000}"/>
    <cellStyle name="Normal 7 7 3 3 6" xfId="23324" xr:uid="{00000000-0005-0000-0000-00007C5A0000}"/>
    <cellStyle name="Normal 7 7 3 4" xfId="23325" xr:uid="{00000000-0005-0000-0000-00007D5A0000}"/>
    <cellStyle name="Normal 7 7 3 4 2" xfId="23326" xr:uid="{00000000-0005-0000-0000-00007E5A0000}"/>
    <cellStyle name="Normal 7 7 3 4 2 2" xfId="23327" xr:uid="{00000000-0005-0000-0000-00007F5A0000}"/>
    <cellStyle name="Normal 7 7 3 4 3" xfId="23328" xr:uid="{00000000-0005-0000-0000-0000805A0000}"/>
    <cellStyle name="Normal 7 7 3 5" xfId="23329" xr:uid="{00000000-0005-0000-0000-0000815A0000}"/>
    <cellStyle name="Normal 7 7 3 5 2" xfId="23330" xr:uid="{00000000-0005-0000-0000-0000825A0000}"/>
    <cellStyle name="Normal 7 7 3 5 2 2" xfId="23331" xr:uid="{00000000-0005-0000-0000-0000835A0000}"/>
    <cellStyle name="Normal 7 7 3 5 3" xfId="23332" xr:uid="{00000000-0005-0000-0000-0000845A0000}"/>
    <cellStyle name="Normal 7 7 3 6" xfId="23333" xr:uid="{00000000-0005-0000-0000-0000855A0000}"/>
    <cellStyle name="Normal 7 7 3 6 2" xfId="23334" xr:uid="{00000000-0005-0000-0000-0000865A0000}"/>
    <cellStyle name="Normal 7 7 3 7" xfId="23335" xr:uid="{00000000-0005-0000-0000-0000875A0000}"/>
    <cellStyle name="Normal 7 7 3 7 2" xfId="23336" xr:uid="{00000000-0005-0000-0000-0000885A0000}"/>
    <cellStyle name="Normal 7 7 3 8" xfId="23337" xr:uid="{00000000-0005-0000-0000-0000895A0000}"/>
    <cellStyle name="Normal 7 7 4" xfId="23338" xr:uid="{00000000-0005-0000-0000-00008A5A0000}"/>
    <cellStyle name="Normal 7 7 4 2" xfId="23339" xr:uid="{00000000-0005-0000-0000-00008B5A0000}"/>
    <cellStyle name="Normal 7 7 4 2 2" xfId="23340" xr:uid="{00000000-0005-0000-0000-00008C5A0000}"/>
    <cellStyle name="Normal 7 7 4 2 2 2" xfId="23341" xr:uid="{00000000-0005-0000-0000-00008D5A0000}"/>
    <cellStyle name="Normal 7 7 4 2 2 2 2" xfId="23342" xr:uid="{00000000-0005-0000-0000-00008E5A0000}"/>
    <cellStyle name="Normal 7 7 4 2 2 3" xfId="23343" xr:uid="{00000000-0005-0000-0000-00008F5A0000}"/>
    <cellStyle name="Normal 7 7 4 2 3" xfId="23344" xr:uid="{00000000-0005-0000-0000-0000905A0000}"/>
    <cellStyle name="Normal 7 7 4 2 3 2" xfId="23345" xr:uid="{00000000-0005-0000-0000-0000915A0000}"/>
    <cellStyle name="Normal 7 7 4 2 3 2 2" xfId="23346" xr:uid="{00000000-0005-0000-0000-0000925A0000}"/>
    <cellStyle name="Normal 7 7 4 2 3 3" xfId="23347" xr:uid="{00000000-0005-0000-0000-0000935A0000}"/>
    <cellStyle name="Normal 7 7 4 2 4" xfId="23348" xr:uid="{00000000-0005-0000-0000-0000945A0000}"/>
    <cellStyle name="Normal 7 7 4 2 4 2" xfId="23349" xr:uid="{00000000-0005-0000-0000-0000955A0000}"/>
    <cellStyle name="Normal 7 7 4 2 5" xfId="23350" xr:uid="{00000000-0005-0000-0000-0000965A0000}"/>
    <cellStyle name="Normal 7 7 4 2 5 2" xfId="23351" xr:uid="{00000000-0005-0000-0000-0000975A0000}"/>
    <cellStyle name="Normal 7 7 4 2 6" xfId="23352" xr:uid="{00000000-0005-0000-0000-0000985A0000}"/>
    <cellStyle name="Normal 7 7 4 3" xfId="23353" xr:uid="{00000000-0005-0000-0000-0000995A0000}"/>
    <cellStyle name="Normal 7 7 4 3 2" xfId="23354" xr:uid="{00000000-0005-0000-0000-00009A5A0000}"/>
    <cellStyle name="Normal 7 7 4 3 2 2" xfId="23355" xr:uid="{00000000-0005-0000-0000-00009B5A0000}"/>
    <cellStyle name="Normal 7 7 4 3 3" xfId="23356" xr:uid="{00000000-0005-0000-0000-00009C5A0000}"/>
    <cellStyle name="Normal 7 7 4 4" xfId="23357" xr:uid="{00000000-0005-0000-0000-00009D5A0000}"/>
    <cellStyle name="Normal 7 7 4 4 2" xfId="23358" xr:uid="{00000000-0005-0000-0000-00009E5A0000}"/>
    <cellStyle name="Normal 7 7 4 4 2 2" xfId="23359" xr:uid="{00000000-0005-0000-0000-00009F5A0000}"/>
    <cellStyle name="Normal 7 7 4 4 3" xfId="23360" xr:uid="{00000000-0005-0000-0000-0000A05A0000}"/>
    <cellStyle name="Normal 7 7 4 5" xfId="23361" xr:uid="{00000000-0005-0000-0000-0000A15A0000}"/>
    <cellStyle name="Normal 7 7 4 5 2" xfId="23362" xr:uid="{00000000-0005-0000-0000-0000A25A0000}"/>
    <cellStyle name="Normal 7 7 4 6" xfId="23363" xr:uid="{00000000-0005-0000-0000-0000A35A0000}"/>
    <cellStyle name="Normal 7 7 4 6 2" xfId="23364" xr:uid="{00000000-0005-0000-0000-0000A45A0000}"/>
    <cellStyle name="Normal 7 7 4 7" xfId="23365" xr:uid="{00000000-0005-0000-0000-0000A55A0000}"/>
    <cellStyle name="Normal 7 7 5" xfId="23366" xr:uid="{00000000-0005-0000-0000-0000A65A0000}"/>
    <cellStyle name="Normal 7 7 5 2" xfId="23367" xr:uid="{00000000-0005-0000-0000-0000A75A0000}"/>
    <cellStyle name="Normal 7 7 5 2 2" xfId="23368" xr:uid="{00000000-0005-0000-0000-0000A85A0000}"/>
    <cellStyle name="Normal 7 7 5 2 2 2" xfId="23369" xr:uid="{00000000-0005-0000-0000-0000A95A0000}"/>
    <cellStyle name="Normal 7 7 5 2 2 2 2" xfId="23370" xr:uid="{00000000-0005-0000-0000-0000AA5A0000}"/>
    <cellStyle name="Normal 7 7 5 2 2 3" xfId="23371" xr:uid="{00000000-0005-0000-0000-0000AB5A0000}"/>
    <cellStyle name="Normal 7 7 5 2 3" xfId="23372" xr:uid="{00000000-0005-0000-0000-0000AC5A0000}"/>
    <cellStyle name="Normal 7 7 5 2 3 2" xfId="23373" xr:uid="{00000000-0005-0000-0000-0000AD5A0000}"/>
    <cellStyle name="Normal 7 7 5 2 3 2 2" xfId="23374" xr:uid="{00000000-0005-0000-0000-0000AE5A0000}"/>
    <cellStyle name="Normal 7 7 5 2 3 3" xfId="23375" xr:uid="{00000000-0005-0000-0000-0000AF5A0000}"/>
    <cellStyle name="Normal 7 7 5 2 4" xfId="23376" xr:uid="{00000000-0005-0000-0000-0000B05A0000}"/>
    <cellStyle name="Normal 7 7 5 2 4 2" xfId="23377" xr:uid="{00000000-0005-0000-0000-0000B15A0000}"/>
    <cellStyle name="Normal 7 7 5 2 5" xfId="23378" xr:uid="{00000000-0005-0000-0000-0000B25A0000}"/>
    <cellStyle name="Normal 7 7 5 2 5 2" xfId="23379" xr:uid="{00000000-0005-0000-0000-0000B35A0000}"/>
    <cellStyle name="Normal 7 7 5 2 6" xfId="23380" xr:uid="{00000000-0005-0000-0000-0000B45A0000}"/>
    <cellStyle name="Normal 7 7 5 3" xfId="23381" xr:uid="{00000000-0005-0000-0000-0000B55A0000}"/>
    <cellStyle name="Normal 7 7 5 3 2" xfId="23382" xr:uid="{00000000-0005-0000-0000-0000B65A0000}"/>
    <cellStyle name="Normal 7 7 5 3 2 2" xfId="23383" xr:uid="{00000000-0005-0000-0000-0000B75A0000}"/>
    <cellStyle name="Normal 7 7 5 3 3" xfId="23384" xr:uid="{00000000-0005-0000-0000-0000B85A0000}"/>
    <cellStyle name="Normal 7 7 5 4" xfId="23385" xr:uid="{00000000-0005-0000-0000-0000B95A0000}"/>
    <cellStyle name="Normal 7 7 5 4 2" xfId="23386" xr:uid="{00000000-0005-0000-0000-0000BA5A0000}"/>
    <cellStyle name="Normal 7 7 5 4 2 2" xfId="23387" xr:uid="{00000000-0005-0000-0000-0000BB5A0000}"/>
    <cellStyle name="Normal 7 7 5 4 3" xfId="23388" xr:uid="{00000000-0005-0000-0000-0000BC5A0000}"/>
    <cellStyle name="Normal 7 7 5 5" xfId="23389" xr:uid="{00000000-0005-0000-0000-0000BD5A0000}"/>
    <cellStyle name="Normal 7 7 5 5 2" xfId="23390" xr:uid="{00000000-0005-0000-0000-0000BE5A0000}"/>
    <cellStyle name="Normal 7 7 5 6" xfId="23391" xr:uid="{00000000-0005-0000-0000-0000BF5A0000}"/>
    <cellStyle name="Normal 7 7 5 6 2" xfId="23392" xr:uid="{00000000-0005-0000-0000-0000C05A0000}"/>
    <cellStyle name="Normal 7 7 5 7" xfId="23393" xr:uid="{00000000-0005-0000-0000-0000C15A0000}"/>
    <cellStyle name="Normal 7 7 6" xfId="23394" xr:uid="{00000000-0005-0000-0000-0000C25A0000}"/>
    <cellStyle name="Normal 7 7 6 2" xfId="23395" xr:uid="{00000000-0005-0000-0000-0000C35A0000}"/>
    <cellStyle name="Normal 7 7 6 2 2" xfId="23396" xr:uid="{00000000-0005-0000-0000-0000C45A0000}"/>
    <cellStyle name="Normal 7 7 6 2 2 2" xfId="23397" xr:uid="{00000000-0005-0000-0000-0000C55A0000}"/>
    <cellStyle name="Normal 7 7 6 2 3" xfId="23398" xr:uid="{00000000-0005-0000-0000-0000C65A0000}"/>
    <cellStyle name="Normal 7 7 6 3" xfId="23399" xr:uid="{00000000-0005-0000-0000-0000C75A0000}"/>
    <cellStyle name="Normal 7 7 6 3 2" xfId="23400" xr:uid="{00000000-0005-0000-0000-0000C85A0000}"/>
    <cellStyle name="Normal 7 7 6 3 2 2" xfId="23401" xr:uid="{00000000-0005-0000-0000-0000C95A0000}"/>
    <cellStyle name="Normal 7 7 6 3 3" xfId="23402" xr:uid="{00000000-0005-0000-0000-0000CA5A0000}"/>
    <cellStyle name="Normal 7 7 6 4" xfId="23403" xr:uid="{00000000-0005-0000-0000-0000CB5A0000}"/>
    <cellStyle name="Normal 7 7 6 4 2" xfId="23404" xr:uid="{00000000-0005-0000-0000-0000CC5A0000}"/>
    <cellStyle name="Normal 7 7 6 5" xfId="23405" xr:uid="{00000000-0005-0000-0000-0000CD5A0000}"/>
    <cellStyle name="Normal 7 7 6 5 2" xfId="23406" xr:uid="{00000000-0005-0000-0000-0000CE5A0000}"/>
    <cellStyle name="Normal 7 7 6 6" xfId="23407" xr:uid="{00000000-0005-0000-0000-0000CF5A0000}"/>
    <cellStyle name="Normal 7 7 7" xfId="23408" xr:uid="{00000000-0005-0000-0000-0000D05A0000}"/>
    <cellStyle name="Normal 7 7 7 2" xfId="23409" xr:uid="{00000000-0005-0000-0000-0000D15A0000}"/>
    <cellStyle name="Normal 7 7 7 2 2" xfId="23410" xr:uid="{00000000-0005-0000-0000-0000D25A0000}"/>
    <cellStyle name="Normal 7 7 7 3" xfId="23411" xr:uid="{00000000-0005-0000-0000-0000D35A0000}"/>
    <cellStyle name="Normal 7 7 8" xfId="23412" xr:uid="{00000000-0005-0000-0000-0000D45A0000}"/>
    <cellStyle name="Normal 7 7 8 2" xfId="23413" xr:uid="{00000000-0005-0000-0000-0000D55A0000}"/>
    <cellStyle name="Normal 7 7 8 2 2" xfId="23414" xr:uid="{00000000-0005-0000-0000-0000D65A0000}"/>
    <cellStyle name="Normal 7 7 8 3" xfId="23415" xr:uid="{00000000-0005-0000-0000-0000D75A0000}"/>
    <cellStyle name="Normal 7 7 9" xfId="23416" xr:uid="{00000000-0005-0000-0000-0000D85A0000}"/>
    <cellStyle name="Normal 7 7 9 2" xfId="23417" xr:uid="{00000000-0005-0000-0000-0000D95A0000}"/>
    <cellStyle name="Normal 7 8" xfId="23418" xr:uid="{00000000-0005-0000-0000-0000DA5A0000}"/>
    <cellStyle name="Normal 7 8 10" xfId="23419" xr:uid="{00000000-0005-0000-0000-0000DB5A0000}"/>
    <cellStyle name="Normal 7 8 2" xfId="23420" xr:uid="{00000000-0005-0000-0000-0000DC5A0000}"/>
    <cellStyle name="Normal 7 8 2 2" xfId="23421" xr:uid="{00000000-0005-0000-0000-0000DD5A0000}"/>
    <cellStyle name="Normal 7 8 2 2 2" xfId="23422" xr:uid="{00000000-0005-0000-0000-0000DE5A0000}"/>
    <cellStyle name="Normal 7 8 2 2 2 2" xfId="23423" xr:uid="{00000000-0005-0000-0000-0000DF5A0000}"/>
    <cellStyle name="Normal 7 8 2 2 2 2 2" xfId="23424" xr:uid="{00000000-0005-0000-0000-0000E05A0000}"/>
    <cellStyle name="Normal 7 8 2 2 2 2 2 2" xfId="23425" xr:uid="{00000000-0005-0000-0000-0000E15A0000}"/>
    <cellStyle name="Normal 7 8 2 2 2 2 3" xfId="23426" xr:uid="{00000000-0005-0000-0000-0000E25A0000}"/>
    <cellStyle name="Normal 7 8 2 2 2 3" xfId="23427" xr:uid="{00000000-0005-0000-0000-0000E35A0000}"/>
    <cellStyle name="Normal 7 8 2 2 2 3 2" xfId="23428" xr:uid="{00000000-0005-0000-0000-0000E45A0000}"/>
    <cellStyle name="Normal 7 8 2 2 2 3 2 2" xfId="23429" xr:uid="{00000000-0005-0000-0000-0000E55A0000}"/>
    <cellStyle name="Normal 7 8 2 2 2 3 3" xfId="23430" xr:uid="{00000000-0005-0000-0000-0000E65A0000}"/>
    <cellStyle name="Normal 7 8 2 2 2 4" xfId="23431" xr:uid="{00000000-0005-0000-0000-0000E75A0000}"/>
    <cellStyle name="Normal 7 8 2 2 2 4 2" xfId="23432" xr:uid="{00000000-0005-0000-0000-0000E85A0000}"/>
    <cellStyle name="Normal 7 8 2 2 2 5" xfId="23433" xr:uid="{00000000-0005-0000-0000-0000E95A0000}"/>
    <cellStyle name="Normal 7 8 2 2 2 5 2" xfId="23434" xr:uid="{00000000-0005-0000-0000-0000EA5A0000}"/>
    <cellStyle name="Normal 7 8 2 2 2 6" xfId="23435" xr:uid="{00000000-0005-0000-0000-0000EB5A0000}"/>
    <cellStyle name="Normal 7 8 2 2 3" xfId="23436" xr:uid="{00000000-0005-0000-0000-0000EC5A0000}"/>
    <cellStyle name="Normal 7 8 2 2 3 2" xfId="23437" xr:uid="{00000000-0005-0000-0000-0000ED5A0000}"/>
    <cellStyle name="Normal 7 8 2 2 3 2 2" xfId="23438" xr:uid="{00000000-0005-0000-0000-0000EE5A0000}"/>
    <cellStyle name="Normal 7 8 2 2 3 3" xfId="23439" xr:uid="{00000000-0005-0000-0000-0000EF5A0000}"/>
    <cellStyle name="Normal 7 8 2 2 4" xfId="23440" xr:uid="{00000000-0005-0000-0000-0000F05A0000}"/>
    <cellStyle name="Normal 7 8 2 2 4 2" xfId="23441" xr:uid="{00000000-0005-0000-0000-0000F15A0000}"/>
    <cellStyle name="Normal 7 8 2 2 4 2 2" xfId="23442" xr:uid="{00000000-0005-0000-0000-0000F25A0000}"/>
    <cellStyle name="Normal 7 8 2 2 4 3" xfId="23443" xr:uid="{00000000-0005-0000-0000-0000F35A0000}"/>
    <cellStyle name="Normal 7 8 2 2 5" xfId="23444" xr:uid="{00000000-0005-0000-0000-0000F45A0000}"/>
    <cellStyle name="Normal 7 8 2 2 5 2" xfId="23445" xr:uid="{00000000-0005-0000-0000-0000F55A0000}"/>
    <cellStyle name="Normal 7 8 2 2 6" xfId="23446" xr:uid="{00000000-0005-0000-0000-0000F65A0000}"/>
    <cellStyle name="Normal 7 8 2 2 6 2" xfId="23447" xr:uid="{00000000-0005-0000-0000-0000F75A0000}"/>
    <cellStyle name="Normal 7 8 2 2 7" xfId="23448" xr:uid="{00000000-0005-0000-0000-0000F85A0000}"/>
    <cellStyle name="Normal 7 8 2 3" xfId="23449" xr:uid="{00000000-0005-0000-0000-0000F95A0000}"/>
    <cellStyle name="Normal 7 8 2 3 2" xfId="23450" xr:uid="{00000000-0005-0000-0000-0000FA5A0000}"/>
    <cellStyle name="Normal 7 8 2 3 2 2" xfId="23451" xr:uid="{00000000-0005-0000-0000-0000FB5A0000}"/>
    <cellStyle name="Normal 7 8 2 3 2 2 2" xfId="23452" xr:uid="{00000000-0005-0000-0000-0000FC5A0000}"/>
    <cellStyle name="Normal 7 8 2 3 2 3" xfId="23453" xr:uid="{00000000-0005-0000-0000-0000FD5A0000}"/>
    <cellStyle name="Normal 7 8 2 3 3" xfId="23454" xr:uid="{00000000-0005-0000-0000-0000FE5A0000}"/>
    <cellStyle name="Normal 7 8 2 3 3 2" xfId="23455" xr:uid="{00000000-0005-0000-0000-0000FF5A0000}"/>
    <cellStyle name="Normal 7 8 2 3 3 2 2" xfId="23456" xr:uid="{00000000-0005-0000-0000-0000005B0000}"/>
    <cellStyle name="Normal 7 8 2 3 3 3" xfId="23457" xr:uid="{00000000-0005-0000-0000-0000015B0000}"/>
    <cellStyle name="Normal 7 8 2 3 4" xfId="23458" xr:uid="{00000000-0005-0000-0000-0000025B0000}"/>
    <cellStyle name="Normal 7 8 2 3 4 2" xfId="23459" xr:uid="{00000000-0005-0000-0000-0000035B0000}"/>
    <cellStyle name="Normal 7 8 2 3 5" xfId="23460" xr:uid="{00000000-0005-0000-0000-0000045B0000}"/>
    <cellStyle name="Normal 7 8 2 3 5 2" xfId="23461" xr:uid="{00000000-0005-0000-0000-0000055B0000}"/>
    <cellStyle name="Normal 7 8 2 3 6" xfId="23462" xr:uid="{00000000-0005-0000-0000-0000065B0000}"/>
    <cellStyle name="Normal 7 8 2 4" xfId="23463" xr:uid="{00000000-0005-0000-0000-0000075B0000}"/>
    <cellStyle name="Normal 7 8 2 4 2" xfId="23464" xr:uid="{00000000-0005-0000-0000-0000085B0000}"/>
    <cellStyle name="Normal 7 8 2 4 2 2" xfId="23465" xr:uid="{00000000-0005-0000-0000-0000095B0000}"/>
    <cellStyle name="Normal 7 8 2 4 3" xfId="23466" xr:uid="{00000000-0005-0000-0000-00000A5B0000}"/>
    <cellStyle name="Normal 7 8 2 5" xfId="23467" xr:uid="{00000000-0005-0000-0000-00000B5B0000}"/>
    <cellStyle name="Normal 7 8 2 5 2" xfId="23468" xr:uid="{00000000-0005-0000-0000-00000C5B0000}"/>
    <cellStyle name="Normal 7 8 2 5 2 2" xfId="23469" xr:uid="{00000000-0005-0000-0000-00000D5B0000}"/>
    <cellStyle name="Normal 7 8 2 5 3" xfId="23470" xr:uid="{00000000-0005-0000-0000-00000E5B0000}"/>
    <cellStyle name="Normal 7 8 2 6" xfId="23471" xr:uid="{00000000-0005-0000-0000-00000F5B0000}"/>
    <cellStyle name="Normal 7 8 2 6 2" xfId="23472" xr:uid="{00000000-0005-0000-0000-0000105B0000}"/>
    <cellStyle name="Normal 7 8 2 7" xfId="23473" xr:uid="{00000000-0005-0000-0000-0000115B0000}"/>
    <cellStyle name="Normal 7 8 2 7 2" xfId="23474" xr:uid="{00000000-0005-0000-0000-0000125B0000}"/>
    <cellStyle name="Normal 7 8 2 8" xfId="23475" xr:uid="{00000000-0005-0000-0000-0000135B0000}"/>
    <cellStyle name="Normal 7 8 3" xfId="23476" xr:uid="{00000000-0005-0000-0000-0000145B0000}"/>
    <cellStyle name="Normal 7 8 3 2" xfId="23477" xr:uid="{00000000-0005-0000-0000-0000155B0000}"/>
    <cellStyle name="Normal 7 8 3 2 2" xfId="23478" xr:uid="{00000000-0005-0000-0000-0000165B0000}"/>
    <cellStyle name="Normal 7 8 3 2 2 2" xfId="23479" xr:uid="{00000000-0005-0000-0000-0000175B0000}"/>
    <cellStyle name="Normal 7 8 3 2 2 2 2" xfId="23480" xr:uid="{00000000-0005-0000-0000-0000185B0000}"/>
    <cellStyle name="Normal 7 8 3 2 2 3" xfId="23481" xr:uid="{00000000-0005-0000-0000-0000195B0000}"/>
    <cellStyle name="Normal 7 8 3 2 3" xfId="23482" xr:uid="{00000000-0005-0000-0000-00001A5B0000}"/>
    <cellStyle name="Normal 7 8 3 2 3 2" xfId="23483" xr:uid="{00000000-0005-0000-0000-00001B5B0000}"/>
    <cellStyle name="Normal 7 8 3 2 3 2 2" xfId="23484" xr:uid="{00000000-0005-0000-0000-00001C5B0000}"/>
    <cellStyle name="Normal 7 8 3 2 3 3" xfId="23485" xr:uid="{00000000-0005-0000-0000-00001D5B0000}"/>
    <cellStyle name="Normal 7 8 3 2 4" xfId="23486" xr:uid="{00000000-0005-0000-0000-00001E5B0000}"/>
    <cellStyle name="Normal 7 8 3 2 4 2" xfId="23487" xr:uid="{00000000-0005-0000-0000-00001F5B0000}"/>
    <cellStyle name="Normal 7 8 3 2 5" xfId="23488" xr:uid="{00000000-0005-0000-0000-0000205B0000}"/>
    <cellStyle name="Normal 7 8 3 2 5 2" xfId="23489" xr:uid="{00000000-0005-0000-0000-0000215B0000}"/>
    <cellStyle name="Normal 7 8 3 2 6" xfId="23490" xr:uid="{00000000-0005-0000-0000-0000225B0000}"/>
    <cellStyle name="Normal 7 8 3 3" xfId="23491" xr:uid="{00000000-0005-0000-0000-0000235B0000}"/>
    <cellStyle name="Normal 7 8 3 3 2" xfId="23492" xr:uid="{00000000-0005-0000-0000-0000245B0000}"/>
    <cellStyle name="Normal 7 8 3 3 2 2" xfId="23493" xr:uid="{00000000-0005-0000-0000-0000255B0000}"/>
    <cellStyle name="Normal 7 8 3 3 3" xfId="23494" xr:uid="{00000000-0005-0000-0000-0000265B0000}"/>
    <cellStyle name="Normal 7 8 3 4" xfId="23495" xr:uid="{00000000-0005-0000-0000-0000275B0000}"/>
    <cellStyle name="Normal 7 8 3 4 2" xfId="23496" xr:uid="{00000000-0005-0000-0000-0000285B0000}"/>
    <cellStyle name="Normal 7 8 3 4 2 2" xfId="23497" xr:uid="{00000000-0005-0000-0000-0000295B0000}"/>
    <cellStyle name="Normal 7 8 3 4 3" xfId="23498" xr:uid="{00000000-0005-0000-0000-00002A5B0000}"/>
    <cellStyle name="Normal 7 8 3 5" xfId="23499" xr:uid="{00000000-0005-0000-0000-00002B5B0000}"/>
    <cellStyle name="Normal 7 8 3 5 2" xfId="23500" xr:uid="{00000000-0005-0000-0000-00002C5B0000}"/>
    <cellStyle name="Normal 7 8 3 6" xfId="23501" xr:uid="{00000000-0005-0000-0000-00002D5B0000}"/>
    <cellStyle name="Normal 7 8 3 6 2" xfId="23502" xr:uid="{00000000-0005-0000-0000-00002E5B0000}"/>
    <cellStyle name="Normal 7 8 3 7" xfId="23503" xr:uid="{00000000-0005-0000-0000-00002F5B0000}"/>
    <cellStyle name="Normal 7 8 4" xfId="23504" xr:uid="{00000000-0005-0000-0000-0000305B0000}"/>
    <cellStyle name="Normal 7 8 4 2" xfId="23505" xr:uid="{00000000-0005-0000-0000-0000315B0000}"/>
    <cellStyle name="Normal 7 8 4 2 2" xfId="23506" xr:uid="{00000000-0005-0000-0000-0000325B0000}"/>
    <cellStyle name="Normal 7 8 4 2 2 2" xfId="23507" xr:uid="{00000000-0005-0000-0000-0000335B0000}"/>
    <cellStyle name="Normal 7 8 4 2 2 2 2" xfId="23508" xr:uid="{00000000-0005-0000-0000-0000345B0000}"/>
    <cellStyle name="Normal 7 8 4 2 2 3" xfId="23509" xr:uid="{00000000-0005-0000-0000-0000355B0000}"/>
    <cellStyle name="Normal 7 8 4 2 3" xfId="23510" xr:uid="{00000000-0005-0000-0000-0000365B0000}"/>
    <cellStyle name="Normal 7 8 4 2 3 2" xfId="23511" xr:uid="{00000000-0005-0000-0000-0000375B0000}"/>
    <cellStyle name="Normal 7 8 4 2 3 2 2" xfId="23512" xr:uid="{00000000-0005-0000-0000-0000385B0000}"/>
    <cellStyle name="Normal 7 8 4 2 3 3" xfId="23513" xr:uid="{00000000-0005-0000-0000-0000395B0000}"/>
    <cellStyle name="Normal 7 8 4 2 4" xfId="23514" xr:uid="{00000000-0005-0000-0000-00003A5B0000}"/>
    <cellStyle name="Normal 7 8 4 2 4 2" xfId="23515" xr:uid="{00000000-0005-0000-0000-00003B5B0000}"/>
    <cellStyle name="Normal 7 8 4 2 5" xfId="23516" xr:uid="{00000000-0005-0000-0000-00003C5B0000}"/>
    <cellStyle name="Normal 7 8 4 2 5 2" xfId="23517" xr:uid="{00000000-0005-0000-0000-00003D5B0000}"/>
    <cellStyle name="Normal 7 8 4 2 6" xfId="23518" xr:uid="{00000000-0005-0000-0000-00003E5B0000}"/>
    <cellStyle name="Normal 7 8 4 3" xfId="23519" xr:uid="{00000000-0005-0000-0000-00003F5B0000}"/>
    <cellStyle name="Normal 7 8 4 3 2" xfId="23520" xr:uid="{00000000-0005-0000-0000-0000405B0000}"/>
    <cellStyle name="Normal 7 8 4 3 2 2" xfId="23521" xr:uid="{00000000-0005-0000-0000-0000415B0000}"/>
    <cellStyle name="Normal 7 8 4 3 3" xfId="23522" xr:uid="{00000000-0005-0000-0000-0000425B0000}"/>
    <cellStyle name="Normal 7 8 4 4" xfId="23523" xr:uid="{00000000-0005-0000-0000-0000435B0000}"/>
    <cellStyle name="Normal 7 8 4 4 2" xfId="23524" xr:uid="{00000000-0005-0000-0000-0000445B0000}"/>
    <cellStyle name="Normal 7 8 4 4 2 2" xfId="23525" xr:uid="{00000000-0005-0000-0000-0000455B0000}"/>
    <cellStyle name="Normal 7 8 4 4 3" xfId="23526" xr:uid="{00000000-0005-0000-0000-0000465B0000}"/>
    <cellStyle name="Normal 7 8 4 5" xfId="23527" xr:uid="{00000000-0005-0000-0000-0000475B0000}"/>
    <cellStyle name="Normal 7 8 4 5 2" xfId="23528" xr:uid="{00000000-0005-0000-0000-0000485B0000}"/>
    <cellStyle name="Normal 7 8 4 6" xfId="23529" xr:uid="{00000000-0005-0000-0000-0000495B0000}"/>
    <cellStyle name="Normal 7 8 4 6 2" xfId="23530" xr:uid="{00000000-0005-0000-0000-00004A5B0000}"/>
    <cellStyle name="Normal 7 8 4 7" xfId="23531" xr:uid="{00000000-0005-0000-0000-00004B5B0000}"/>
    <cellStyle name="Normal 7 8 5" xfId="23532" xr:uid="{00000000-0005-0000-0000-00004C5B0000}"/>
    <cellStyle name="Normal 7 8 5 2" xfId="23533" xr:uid="{00000000-0005-0000-0000-00004D5B0000}"/>
    <cellStyle name="Normal 7 8 5 2 2" xfId="23534" xr:uid="{00000000-0005-0000-0000-00004E5B0000}"/>
    <cellStyle name="Normal 7 8 5 2 2 2" xfId="23535" xr:uid="{00000000-0005-0000-0000-00004F5B0000}"/>
    <cellStyle name="Normal 7 8 5 2 3" xfId="23536" xr:uid="{00000000-0005-0000-0000-0000505B0000}"/>
    <cellStyle name="Normal 7 8 5 3" xfId="23537" xr:uid="{00000000-0005-0000-0000-0000515B0000}"/>
    <cellStyle name="Normal 7 8 5 3 2" xfId="23538" xr:uid="{00000000-0005-0000-0000-0000525B0000}"/>
    <cellStyle name="Normal 7 8 5 3 2 2" xfId="23539" xr:uid="{00000000-0005-0000-0000-0000535B0000}"/>
    <cellStyle name="Normal 7 8 5 3 3" xfId="23540" xr:uid="{00000000-0005-0000-0000-0000545B0000}"/>
    <cellStyle name="Normal 7 8 5 4" xfId="23541" xr:uid="{00000000-0005-0000-0000-0000555B0000}"/>
    <cellStyle name="Normal 7 8 5 4 2" xfId="23542" xr:uid="{00000000-0005-0000-0000-0000565B0000}"/>
    <cellStyle name="Normal 7 8 5 5" xfId="23543" xr:uid="{00000000-0005-0000-0000-0000575B0000}"/>
    <cellStyle name="Normal 7 8 5 5 2" xfId="23544" xr:uid="{00000000-0005-0000-0000-0000585B0000}"/>
    <cellStyle name="Normal 7 8 5 6" xfId="23545" xr:uid="{00000000-0005-0000-0000-0000595B0000}"/>
    <cellStyle name="Normal 7 8 6" xfId="23546" xr:uid="{00000000-0005-0000-0000-00005A5B0000}"/>
    <cellStyle name="Normal 7 8 6 2" xfId="23547" xr:uid="{00000000-0005-0000-0000-00005B5B0000}"/>
    <cellStyle name="Normal 7 8 6 2 2" xfId="23548" xr:uid="{00000000-0005-0000-0000-00005C5B0000}"/>
    <cellStyle name="Normal 7 8 6 3" xfId="23549" xr:uid="{00000000-0005-0000-0000-00005D5B0000}"/>
    <cellStyle name="Normal 7 8 7" xfId="23550" xr:uid="{00000000-0005-0000-0000-00005E5B0000}"/>
    <cellStyle name="Normal 7 8 7 2" xfId="23551" xr:uid="{00000000-0005-0000-0000-00005F5B0000}"/>
    <cellStyle name="Normal 7 8 7 2 2" xfId="23552" xr:uid="{00000000-0005-0000-0000-0000605B0000}"/>
    <cellStyle name="Normal 7 8 7 3" xfId="23553" xr:uid="{00000000-0005-0000-0000-0000615B0000}"/>
    <cellStyle name="Normal 7 8 8" xfId="23554" xr:uid="{00000000-0005-0000-0000-0000625B0000}"/>
    <cellStyle name="Normal 7 8 8 2" xfId="23555" xr:uid="{00000000-0005-0000-0000-0000635B0000}"/>
    <cellStyle name="Normal 7 8 9" xfId="23556" xr:uid="{00000000-0005-0000-0000-0000645B0000}"/>
    <cellStyle name="Normal 7 8 9 2" xfId="23557" xr:uid="{00000000-0005-0000-0000-0000655B0000}"/>
    <cellStyle name="Normal 7 9" xfId="23558" xr:uid="{00000000-0005-0000-0000-0000665B0000}"/>
    <cellStyle name="Normal 7 9 2" xfId="23559" xr:uid="{00000000-0005-0000-0000-0000675B0000}"/>
    <cellStyle name="Normal 7 9 2 2" xfId="23560" xr:uid="{00000000-0005-0000-0000-0000685B0000}"/>
    <cellStyle name="Normal 7 9 2 2 2" xfId="23561" xr:uid="{00000000-0005-0000-0000-0000695B0000}"/>
    <cellStyle name="Normal 7 9 2 2 2 2" xfId="23562" xr:uid="{00000000-0005-0000-0000-00006A5B0000}"/>
    <cellStyle name="Normal 7 9 2 2 2 2 2" xfId="23563" xr:uid="{00000000-0005-0000-0000-00006B5B0000}"/>
    <cellStyle name="Normal 7 9 2 2 2 3" xfId="23564" xr:uid="{00000000-0005-0000-0000-00006C5B0000}"/>
    <cellStyle name="Normal 7 9 2 2 3" xfId="23565" xr:uid="{00000000-0005-0000-0000-00006D5B0000}"/>
    <cellStyle name="Normal 7 9 2 2 3 2" xfId="23566" xr:uid="{00000000-0005-0000-0000-00006E5B0000}"/>
    <cellStyle name="Normal 7 9 2 2 3 2 2" xfId="23567" xr:uid="{00000000-0005-0000-0000-00006F5B0000}"/>
    <cellStyle name="Normal 7 9 2 2 3 3" xfId="23568" xr:uid="{00000000-0005-0000-0000-0000705B0000}"/>
    <cellStyle name="Normal 7 9 2 2 4" xfId="23569" xr:uid="{00000000-0005-0000-0000-0000715B0000}"/>
    <cellStyle name="Normal 7 9 2 2 4 2" xfId="23570" xr:uid="{00000000-0005-0000-0000-0000725B0000}"/>
    <cellStyle name="Normal 7 9 2 2 5" xfId="23571" xr:uid="{00000000-0005-0000-0000-0000735B0000}"/>
    <cellStyle name="Normal 7 9 2 2 5 2" xfId="23572" xr:uid="{00000000-0005-0000-0000-0000745B0000}"/>
    <cellStyle name="Normal 7 9 2 2 6" xfId="23573" xr:uid="{00000000-0005-0000-0000-0000755B0000}"/>
    <cellStyle name="Normal 7 9 2 3" xfId="23574" xr:uid="{00000000-0005-0000-0000-0000765B0000}"/>
    <cellStyle name="Normal 7 9 2 3 2" xfId="23575" xr:uid="{00000000-0005-0000-0000-0000775B0000}"/>
    <cellStyle name="Normal 7 9 2 3 2 2" xfId="23576" xr:uid="{00000000-0005-0000-0000-0000785B0000}"/>
    <cellStyle name="Normal 7 9 2 3 3" xfId="23577" xr:uid="{00000000-0005-0000-0000-0000795B0000}"/>
    <cellStyle name="Normal 7 9 2 4" xfId="23578" xr:uid="{00000000-0005-0000-0000-00007A5B0000}"/>
    <cellStyle name="Normal 7 9 2 4 2" xfId="23579" xr:uid="{00000000-0005-0000-0000-00007B5B0000}"/>
    <cellStyle name="Normal 7 9 2 4 2 2" xfId="23580" xr:uid="{00000000-0005-0000-0000-00007C5B0000}"/>
    <cellStyle name="Normal 7 9 2 4 3" xfId="23581" xr:uid="{00000000-0005-0000-0000-00007D5B0000}"/>
    <cellStyle name="Normal 7 9 2 5" xfId="23582" xr:uid="{00000000-0005-0000-0000-00007E5B0000}"/>
    <cellStyle name="Normal 7 9 2 5 2" xfId="23583" xr:uid="{00000000-0005-0000-0000-00007F5B0000}"/>
    <cellStyle name="Normal 7 9 2 6" xfId="23584" xr:uid="{00000000-0005-0000-0000-0000805B0000}"/>
    <cellStyle name="Normal 7 9 2 6 2" xfId="23585" xr:uid="{00000000-0005-0000-0000-0000815B0000}"/>
    <cellStyle name="Normal 7 9 2 7" xfId="23586" xr:uid="{00000000-0005-0000-0000-0000825B0000}"/>
    <cellStyle name="Normal 7 9 3" xfId="23587" xr:uid="{00000000-0005-0000-0000-0000835B0000}"/>
    <cellStyle name="Normal 7 9 3 2" xfId="23588" xr:uid="{00000000-0005-0000-0000-0000845B0000}"/>
    <cellStyle name="Normal 7 9 3 2 2" xfId="23589" xr:uid="{00000000-0005-0000-0000-0000855B0000}"/>
    <cellStyle name="Normal 7 9 3 2 2 2" xfId="23590" xr:uid="{00000000-0005-0000-0000-0000865B0000}"/>
    <cellStyle name="Normal 7 9 3 2 3" xfId="23591" xr:uid="{00000000-0005-0000-0000-0000875B0000}"/>
    <cellStyle name="Normal 7 9 3 3" xfId="23592" xr:uid="{00000000-0005-0000-0000-0000885B0000}"/>
    <cellStyle name="Normal 7 9 3 3 2" xfId="23593" xr:uid="{00000000-0005-0000-0000-0000895B0000}"/>
    <cellStyle name="Normal 7 9 3 3 2 2" xfId="23594" xr:uid="{00000000-0005-0000-0000-00008A5B0000}"/>
    <cellStyle name="Normal 7 9 3 3 3" xfId="23595" xr:uid="{00000000-0005-0000-0000-00008B5B0000}"/>
    <cellStyle name="Normal 7 9 3 4" xfId="23596" xr:uid="{00000000-0005-0000-0000-00008C5B0000}"/>
    <cellStyle name="Normal 7 9 3 4 2" xfId="23597" xr:uid="{00000000-0005-0000-0000-00008D5B0000}"/>
    <cellStyle name="Normal 7 9 3 5" xfId="23598" xr:uid="{00000000-0005-0000-0000-00008E5B0000}"/>
    <cellStyle name="Normal 7 9 3 5 2" xfId="23599" xr:uid="{00000000-0005-0000-0000-00008F5B0000}"/>
    <cellStyle name="Normal 7 9 3 6" xfId="23600" xr:uid="{00000000-0005-0000-0000-0000905B0000}"/>
    <cellStyle name="Normal 7 9 4" xfId="23601" xr:uid="{00000000-0005-0000-0000-0000915B0000}"/>
    <cellStyle name="Normal 7 9 4 2" xfId="23602" xr:uid="{00000000-0005-0000-0000-0000925B0000}"/>
    <cellStyle name="Normal 7 9 4 2 2" xfId="23603" xr:uid="{00000000-0005-0000-0000-0000935B0000}"/>
    <cellStyle name="Normal 7 9 4 3" xfId="23604" xr:uid="{00000000-0005-0000-0000-0000945B0000}"/>
    <cellStyle name="Normal 7 9 5" xfId="23605" xr:uid="{00000000-0005-0000-0000-0000955B0000}"/>
    <cellStyle name="Normal 7 9 5 2" xfId="23606" xr:uid="{00000000-0005-0000-0000-0000965B0000}"/>
    <cellStyle name="Normal 7 9 5 2 2" xfId="23607" xr:uid="{00000000-0005-0000-0000-0000975B0000}"/>
    <cellStyle name="Normal 7 9 5 3" xfId="23608" xr:uid="{00000000-0005-0000-0000-0000985B0000}"/>
    <cellStyle name="Normal 7 9 6" xfId="23609" xr:uid="{00000000-0005-0000-0000-0000995B0000}"/>
    <cellStyle name="Normal 7 9 6 2" xfId="23610" xr:uid="{00000000-0005-0000-0000-00009A5B0000}"/>
    <cellStyle name="Normal 7 9 7" xfId="23611" xr:uid="{00000000-0005-0000-0000-00009B5B0000}"/>
    <cellStyle name="Normal 7 9 7 2" xfId="23612" xr:uid="{00000000-0005-0000-0000-00009C5B0000}"/>
    <cellStyle name="Normal 7 9 8" xfId="23613" xr:uid="{00000000-0005-0000-0000-00009D5B0000}"/>
    <cellStyle name="Normal 7_10-15-10-Stmt AU - Period I - Working 1 0" xfId="23614" xr:uid="{00000000-0005-0000-0000-00009E5B0000}"/>
    <cellStyle name="Normal 8" xfId="519" xr:uid="{00000000-0005-0000-0000-00009F5B0000}"/>
    <cellStyle name="Normal 8 10" xfId="23615" xr:uid="{00000000-0005-0000-0000-0000A05B0000}"/>
    <cellStyle name="Normal 8 10 2" xfId="23616" xr:uid="{00000000-0005-0000-0000-0000A15B0000}"/>
    <cellStyle name="Normal 8 10 2 2" xfId="23617" xr:uid="{00000000-0005-0000-0000-0000A25B0000}"/>
    <cellStyle name="Normal 8 10 2 2 2" xfId="23618" xr:uid="{00000000-0005-0000-0000-0000A35B0000}"/>
    <cellStyle name="Normal 8 10 2 3" xfId="23619" xr:uid="{00000000-0005-0000-0000-0000A45B0000}"/>
    <cellStyle name="Normal 8 10 3" xfId="23620" xr:uid="{00000000-0005-0000-0000-0000A55B0000}"/>
    <cellStyle name="Normal 8 10 3 2" xfId="23621" xr:uid="{00000000-0005-0000-0000-0000A65B0000}"/>
    <cellStyle name="Normal 8 10 3 2 2" xfId="23622" xr:uid="{00000000-0005-0000-0000-0000A75B0000}"/>
    <cellStyle name="Normal 8 10 3 3" xfId="23623" xr:uid="{00000000-0005-0000-0000-0000A85B0000}"/>
    <cellStyle name="Normal 8 10 4" xfId="23624" xr:uid="{00000000-0005-0000-0000-0000A95B0000}"/>
    <cellStyle name="Normal 8 10 4 2" xfId="23625" xr:uid="{00000000-0005-0000-0000-0000AA5B0000}"/>
    <cellStyle name="Normal 8 10 5" xfId="23626" xr:uid="{00000000-0005-0000-0000-0000AB5B0000}"/>
    <cellStyle name="Normal 8 10 5 2" xfId="23627" xr:uid="{00000000-0005-0000-0000-0000AC5B0000}"/>
    <cellStyle name="Normal 8 10 6" xfId="23628" xr:uid="{00000000-0005-0000-0000-0000AD5B0000}"/>
    <cellStyle name="Normal 8 11" xfId="23629" xr:uid="{00000000-0005-0000-0000-0000AE5B0000}"/>
    <cellStyle name="Normal 8 11 2" xfId="23630" xr:uid="{00000000-0005-0000-0000-0000AF5B0000}"/>
    <cellStyle name="Normal 8 11 2 2" xfId="23631" xr:uid="{00000000-0005-0000-0000-0000B05B0000}"/>
    <cellStyle name="Normal 8 11 2 2 2" xfId="23632" xr:uid="{00000000-0005-0000-0000-0000B15B0000}"/>
    <cellStyle name="Normal 8 11 2 3" xfId="23633" xr:uid="{00000000-0005-0000-0000-0000B25B0000}"/>
    <cellStyle name="Normal 8 11 3" xfId="23634" xr:uid="{00000000-0005-0000-0000-0000B35B0000}"/>
    <cellStyle name="Normal 8 11 3 2" xfId="23635" xr:uid="{00000000-0005-0000-0000-0000B45B0000}"/>
    <cellStyle name="Normal 8 11 3 2 2" xfId="23636" xr:uid="{00000000-0005-0000-0000-0000B55B0000}"/>
    <cellStyle name="Normal 8 11 3 3" xfId="23637" xr:uid="{00000000-0005-0000-0000-0000B65B0000}"/>
    <cellStyle name="Normal 8 11 4" xfId="23638" xr:uid="{00000000-0005-0000-0000-0000B75B0000}"/>
    <cellStyle name="Normal 8 11 4 2" xfId="23639" xr:uid="{00000000-0005-0000-0000-0000B85B0000}"/>
    <cellStyle name="Normal 8 11 5" xfId="23640" xr:uid="{00000000-0005-0000-0000-0000B95B0000}"/>
    <cellStyle name="Normal 8 11 5 2" xfId="23641" xr:uid="{00000000-0005-0000-0000-0000BA5B0000}"/>
    <cellStyle name="Normal 8 11 6" xfId="23642" xr:uid="{00000000-0005-0000-0000-0000BB5B0000}"/>
    <cellStyle name="Normal 8 12" xfId="23643" xr:uid="{00000000-0005-0000-0000-0000BC5B0000}"/>
    <cellStyle name="Normal 8 13" xfId="635" xr:uid="{00000000-0005-0000-0000-0000BD5B0000}"/>
    <cellStyle name="Normal 8 14" xfId="38359" xr:uid="{00000000-0005-0000-0000-0000BE5B0000}"/>
    <cellStyle name="Normal 8 2" xfId="23644" xr:uid="{00000000-0005-0000-0000-0000BF5B0000}"/>
    <cellStyle name="Normal 8 2 10" xfId="23645" xr:uid="{00000000-0005-0000-0000-0000C05B0000}"/>
    <cellStyle name="Normal 8 2 2" xfId="23646" xr:uid="{00000000-0005-0000-0000-0000C15B0000}"/>
    <cellStyle name="Normal 8 2 3" xfId="23647" xr:uid="{00000000-0005-0000-0000-0000C25B0000}"/>
    <cellStyle name="Normal 8 2 3 10" xfId="23648" xr:uid="{00000000-0005-0000-0000-0000C35B0000}"/>
    <cellStyle name="Normal 8 2 3 10 2" xfId="23649" xr:uid="{00000000-0005-0000-0000-0000C45B0000}"/>
    <cellStyle name="Normal 8 2 3 11" xfId="23650" xr:uid="{00000000-0005-0000-0000-0000C55B0000}"/>
    <cellStyle name="Normal 8 2 3 11 2" xfId="23651" xr:uid="{00000000-0005-0000-0000-0000C65B0000}"/>
    <cellStyle name="Normal 8 2 3 12" xfId="23652" xr:uid="{00000000-0005-0000-0000-0000C75B0000}"/>
    <cellStyle name="Normal 8 2 3 2" xfId="23653" xr:uid="{00000000-0005-0000-0000-0000C85B0000}"/>
    <cellStyle name="Normal 8 2 3 2 10" xfId="23654" xr:uid="{00000000-0005-0000-0000-0000C95B0000}"/>
    <cellStyle name="Normal 8 2 3 2 10 2" xfId="23655" xr:uid="{00000000-0005-0000-0000-0000CA5B0000}"/>
    <cellStyle name="Normal 8 2 3 2 11" xfId="23656" xr:uid="{00000000-0005-0000-0000-0000CB5B0000}"/>
    <cellStyle name="Normal 8 2 3 2 2" xfId="23657" xr:uid="{00000000-0005-0000-0000-0000CC5B0000}"/>
    <cellStyle name="Normal 8 2 3 2 2 10" xfId="23658" xr:uid="{00000000-0005-0000-0000-0000CD5B0000}"/>
    <cellStyle name="Normal 8 2 3 2 2 2" xfId="23659" xr:uid="{00000000-0005-0000-0000-0000CE5B0000}"/>
    <cellStyle name="Normal 8 2 3 2 2 2 2" xfId="23660" xr:uid="{00000000-0005-0000-0000-0000CF5B0000}"/>
    <cellStyle name="Normal 8 2 3 2 2 2 2 2" xfId="23661" xr:uid="{00000000-0005-0000-0000-0000D05B0000}"/>
    <cellStyle name="Normal 8 2 3 2 2 2 2 2 2" xfId="23662" xr:uid="{00000000-0005-0000-0000-0000D15B0000}"/>
    <cellStyle name="Normal 8 2 3 2 2 2 2 2 2 2" xfId="23663" xr:uid="{00000000-0005-0000-0000-0000D25B0000}"/>
    <cellStyle name="Normal 8 2 3 2 2 2 2 2 2 2 2" xfId="23664" xr:uid="{00000000-0005-0000-0000-0000D35B0000}"/>
    <cellStyle name="Normal 8 2 3 2 2 2 2 2 2 3" xfId="23665" xr:uid="{00000000-0005-0000-0000-0000D45B0000}"/>
    <cellStyle name="Normal 8 2 3 2 2 2 2 2 3" xfId="23666" xr:uid="{00000000-0005-0000-0000-0000D55B0000}"/>
    <cellStyle name="Normal 8 2 3 2 2 2 2 2 3 2" xfId="23667" xr:uid="{00000000-0005-0000-0000-0000D65B0000}"/>
    <cellStyle name="Normal 8 2 3 2 2 2 2 2 3 2 2" xfId="23668" xr:uid="{00000000-0005-0000-0000-0000D75B0000}"/>
    <cellStyle name="Normal 8 2 3 2 2 2 2 2 3 3" xfId="23669" xr:uid="{00000000-0005-0000-0000-0000D85B0000}"/>
    <cellStyle name="Normal 8 2 3 2 2 2 2 2 4" xfId="23670" xr:uid="{00000000-0005-0000-0000-0000D95B0000}"/>
    <cellStyle name="Normal 8 2 3 2 2 2 2 2 4 2" xfId="23671" xr:uid="{00000000-0005-0000-0000-0000DA5B0000}"/>
    <cellStyle name="Normal 8 2 3 2 2 2 2 2 5" xfId="23672" xr:uid="{00000000-0005-0000-0000-0000DB5B0000}"/>
    <cellStyle name="Normal 8 2 3 2 2 2 2 2 5 2" xfId="23673" xr:uid="{00000000-0005-0000-0000-0000DC5B0000}"/>
    <cellStyle name="Normal 8 2 3 2 2 2 2 2 6" xfId="23674" xr:uid="{00000000-0005-0000-0000-0000DD5B0000}"/>
    <cellStyle name="Normal 8 2 3 2 2 2 2 3" xfId="23675" xr:uid="{00000000-0005-0000-0000-0000DE5B0000}"/>
    <cellStyle name="Normal 8 2 3 2 2 2 2 3 2" xfId="23676" xr:uid="{00000000-0005-0000-0000-0000DF5B0000}"/>
    <cellStyle name="Normal 8 2 3 2 2 2 2 3 2 2" xfId="23677" xr:uid="{00000000-0005-0000-0000-0000E05B0000}"/>
    <cellStyle name="Normal 8 2 3 2 2 2 2 3 3" xfId="23678" xr:uid="{00000000-0005-0000-0000-0000E15B0000}"/>
    <cellStyle name="Normal 8 2 3 2 2 2 2 4" xfId="23679" xr:uid="{00000000-0005-0000-0000-0000E25B0000}"/>
    <cellStyle name="Normal 8 2 3 2 2 2 2 4 2" xfId="23680" xr:uid="{00000000-0005-0000-0000-0000E35B0000}"/>
    <cellStyle name="Normal 8 2 3 2 2 2 2 4 2 2" xfId="23681" xr:uid="{00000000-0005-0000-0000-0000E45B0000}"/>
    <cellStyle name="Normal 8 2 3 2 2 2 2 4 3" xfId="23682" xr:uid="{00000000-0005-0000-0000-0000E55B0000}"/>
    <cellStyle name="Normal 8 2 3 2 2 2 2 5" xfId="23683" xr:uid="{00000000-0005-0000-0000-0000E65B0000}"/>
    <cellStyle name="Normal 8 2 3 2 2 2 2 5 2" xfId="23684" xr:uid="{00000000-0005-0000-0000-0000E75B0000}"/>
    <cellStyle name="Normal 8 2 3 2 2 2 2 6" xfId="23685" xr:uid="{00000000-0005-0000-0000-0000E85B0000}"/>
    <cellStyle name="Normal 8 2 3 2 2 2 2 6 2" xfId="23686" xr:uid="{00000000-0005-0000-0000-0000E95B0000}"/>
    <cellStyle name="Normal 8 2 3 2 2 2 2 7" xfId="23687" xr:uid="{00000000-0005-0000-0000-0000EA5B0000}"/>
    <cellStyle name="Normal 8 2 3 2 2 2 3" xfId="23688" xr:uid="{00000000-0005-0000-0000-0000EB5B0000}"/>
    <cellStyle name="Normal 8 2 3 2 2 2 3 2" xfId="23689" xr:uid="{00000000-0005-0000-0000-0000EC5B0000}"/>
    <cellStyle name="Normal 8 2 3 2 2 2 3 2 2" xfId="23690" xr:uid="{00000000-0005-0000-0000-0000ED5B0000}"/>
    <cellStyle name="Normal 8 2 3 2 2 2 3 2 2 2" xfId="23691" xr:uid="{00000000-0005-0000-0000-0000EE5B0000}"/>
    <cellStyle name="Normal 8 2 3 2 2 2 3 2 3" xfId="23692" xr:uid="{00000000-0005-0000-0000-0000EF5B0000}"/>
    <cellStyle name="Normal 8 2 3 2 2 2 3 3" xfId="23693" xr:uid="{00000000-0005-0000-0000-0000F05B0000}"/>
    <cellStyle name="Normal 8 2 3 2 2 2 3 3 2" xfId="23694" xr:uid="{00000000-0005-0000-0000-0000F15B0000}"/>
    <cellStyle name="Normal 8 2 3 2 2 2 3 3 2 2" xfId="23695" xr:uid="{00000000-0005-0000-0000-0000F25B0000}"/>
    <cellStyle name="Normal 8 2 3 2 2 2 3 3 3" xfId="23696" xr:uid="{00000000-0005-0000-0000-0000F35B0000}"/>
    <cellStyle name="Normal 8 2 3 2 2 2 3 4" xfId="23697" xr:uid="{00000000-0005-0000-0000-0000F45B0000}"/>
    <cellStyle name="Normal 8 2 3 2 2 2 3 4 2" xfId="23698" xr:uid="{00000000-0005-0000-0000-0000F55B0000}"/>
    <cellStyle name="Normal 8 2 3 2 2 2 3 5" xfId="23699" xr:uid="{00000000-0005-0000-0000-0000F65B0000}"/>
    <cellStyle name="Normal 8 2 3 2 2 2 3 5 2" xfId="23700" xr:uid="{00000000-0005-0000-0000-0000F75B0000}"/>
    <cellStyle name="Normal 8 2 3 2 2 2 3 6" xfId="23701" xr:uid="{00000000-0005-0000-0000-0000F85B0000}"/>
    <cellStyle name="Normal 8 2 3 2 2 2 4" xfId="23702" xr:uid="{00000000-0005-0000-0000-0000F95B0000}"/>
    <cellStyle name="Normal 8 2 3 2 2 2 4 2" xfId="23703" xr:uid="{00000000-0005-0000-0000-0000FA5B0000}"/>
    <cellStyle name="Normal 8 2 3 2 2 2 4 2 2" xfId="23704" xr:uid="{00000000-0005-0000-0000-0000FB5B0000}"/>
    <cellStyle name="Normal 8 2 3 2 2 2 4 3" xfId="23705" xr:uid="{00000000-0005-0000-0000-0000FC5B0000}"/>
    <cellStyle name="Normal 8 2 3 2 2 2 5" xfId="23706" xr:uid="{00000000-0005-0000-0000-0000FD5B0000}"/>
    <cellStyle name="Normal 8 2 3 2 2 2 5 2" xfId="23707" xr:uid="{00000000-0005-0000-0000-0000FE5B0000}"/>
    <cellStyle name="Normal 8 2 3 2 2 2 5 2 2" xfId="23708" xr:uid="{00000000-0005-0000-0000-0000FF5B0000}"/>
    <cellStyle name="Normal 8 2 3 2 2 2 5 3" xfId="23709" xr:uid="{00000000-0005-0000-0000-0000005C0000}"/>
    <cellStyle name="Normal 8 2 3 2 2 2 6" xfId="23710" xr:uid="{00000000-0005-0000-0000-0000015C0000}"/>
    <cellStyle name="Normal 8 2 3 2 2 2 6 2" xfId="23711" xr:uid="{00000000-0005-0000-0000-0000025C0000}"/>
    <cellStyle name="Normal 8 2 3 2 2 2 7" xfId="23712" xr:uid="{00000000-0005-0000-0000-0000035C0000}"/>
    <cellStyle name="Normal 8 2 3 2 2 2 7 2" xfId="23713" xr:uid="{00000000-0005-0000-0000-0000045C0000}"/>
    <cellStyle name="Normal 8 2 3 2 2 2 8" xfId="23714" xr:uid="{00000000-0005-0000-0000-0000055C0000}"/>
    <cellStyle name="Normal 8 2 3 2 2 3" xfId="23715" xr:uid="{00000000-0005-0000-0000-0000065C0000}"/>
    <cellStyle name="Normal 8 2 3 2 2 3 2" xfId="23716" xr:uid="{00000000-0005-0000-0000-0000075C0000}"/>
    <cellStyle name="Normal 8 2 3 2 2 3 2 2" xfId="23717" xr:uid="{00000000-0005-0000-0000-0000085C0000}"/>
    <cellStyle name="Normal 8 2 3 2 2 3 2 2 2" xfId="23718" xr:uid="{00000000-0005-0000-0000-0000095C0000}"/>
    <cellStyle name="Normal 8 2 3 2 2 3 2 2 2 2" xfId="23719" xr:uid="{00000000-0005-0000-0000-00000A5C0000}"/>
    <cellStyle name="Normal 8 2 3 2 2 3 2 2 3" xfId="23720" xr:uid="{00000000-0005-0000-0000-00000B5C0000}"/>
    <cellStyle name="Normal 8 2 3 2 2 3 2 3" xfId="23721" xr:uid="{00000000-0005-0000-0000-00000C5C0000}"/>
    <cellStyle name="Normal 8 2 3 2 2 3 2 3 2" xfId="23722" xr:uid="{00000000-0005-0000-0000-00000D5C0000}"/>
    <cellStyle name="Normal 8 2 3 2 2 3 2 3 2 2" xfId="23723" xr:uid="{00000000-0005-0000-0000-00000E5C0000}"/>
    <cellStyle name="Normal 8 2 3 2 2 3 2 3 3" xfId="23724" xr:uid="{00000000-0005-0000-0000-00000F5C0000}"/>
    <cellStyle name="Normal 8 2 3 2 2 3 2 4" xfId="23725" xr:uid="{00000000-0005-0000-0000-0000105C0000}"/>
    <cellStyle name="Normal 8 2 3 2 2 3 2 4 2" xfId="23726" xr:uid="{00000000-0005-0000-0000-0000115C0000}"/>
    <cellStyle name="Normal 8 2 3 2 2 3 2 5" xfId="23727" xr:uid="{00000000-0005-0000-0000-0000125C0000}"/>
    <cellStyle name="Normal 8 2 3 2 2 3 2 5 2" xfId="23728" xr:uid="{00000000-0005-0000-0000-0000135C0000}"/>
    <cellStyle name="Normal 8 2 3 2 2 3 2 6" xfId="23729" xr:uid="{00000000-0005-0000-0000-0000145C0000}"/>
    <cellStyle name="Normal 8 2 3 2 2 3 3" xfId="23730" xr:uid="{00000000-0005-0000-0000-0000155C0000}"/>
    <cellStyle name="Normal 8 2 3 2 2 3 3 2" xfId="23731" xr:uid="{00000000-0005-0000-0000-0000165C0000}"/>
    <cellStyle name="Normal 8 2 3 2 2 3 3 2 2" xfId="23732" xr:uid="{00000000-0005-0000-0000-0000175C0000}"/>
    <cellStyle name="Normal 8 2 3 2 2 3 3 3" xfId="23733" xr:uid="{00000000-0005-0000-0000-0000185C0000}"/>
    <cellStyle name="Normal 8 2 3 2 2 3 4" xfId="23734" xr:uid="{00000000-0005-0000-0000-0000195C0000}"/>
    <cellStyle name="Normal 8 2 3 2 2 3 4 2" xfId="23735" xr:uid="{00000000-0005-0000-0000-00001A5C0000}"/>
    <cellStyle name="Normal 8 2 3 2 2 3 4 2 2" xfId="23736" xr:uid="{00000000-0005-0000-0000-00001B5C0000}"/>
    <cellStyle name="Normal 8 2 3 2 2 3 4 3" xfId="23737" xr:uid="{00000000-0005-0000-0000-00001C5C0000}"/>
    <cellStyle name="Normal 8 2 3 2 2 3 5" xfId="23738" xr:uid="{00000000-0005-0000-0000-00001D5C0000}"/>
    <cellStyle name="Normal 8 2 3 2 2 3 5 2" xfId="23739" xr:uid="{00000000-0005-0000-0000-00001E5C0000}"/>
    <cellStyle name="Normal 8 2 3 2 2 3 6" xfId="23740" xr:uid="{00000000-0005-0000-0000-00001F5C0000}"/>
    <cellStyle name="Normal 8 2 3 2 2 3 6 2" xfId="23741" xr:uid="{00000000-0005-0000-0000-0000205C0000}"/>
    <cellStyle name="Normal 8 2 3 2 2 3 7" xfId="23742" xr:uid="{00000000-0005-0000-0000-0000215C0000}"/>
    <cellStyle name="Normal 8 2 3 2 2 4" xfId="23743" xr:uid="{00000000-0005-0000-0000-0000225C0000}"/>
    <cellStyle name="Normal 8 2 3 2 2 4 2" xfId="23744" xr:uid="{00000000-0005-0000-0000-0000235C0000}"/>
    <cellStyle name="Normal 8 2 3 2 2 4 2 2" xfId="23745" xr:uid="{00000000-0005-0000-0000-0000245C0000}"/>
    <cellStyle name="Normal 8 2 3 2 2 4 2 2 2" xfId="23746" xr:uid="{00000000-0005-0000-0000-0000255C0000}"/>
    <cellStyle name="Normal 8 2 3 2 2 4 2 2 2 2" xfId="23747" xr:uid="{00000000-0005-0000-0000-0000265C0000}"/>
    <cellStyle name="Normal 8 2 3 2 2 4 2 2 3" xfId="23748" xr:uid="{00000000-0005-0000-0000-0000275C0000}"/>
    <cellStyle name="Normal 8 2 3 2 2 4 2 3" xfId="23749" xr:uid="{00000000-0005-0000-0000-0000285C0000}"/>
    <cellStyle name="Normal 8 2 3 2 2 4 2 3 2" xfId="23750" xr:uid="{00000000-0005-0000-0000-0000295C0000}"/>
    <cellStyle name="Normal 8 2 3 2 2 4 2 3 2 2" xfId="23751" xr:uid="{00000000-0005-0000-0000-00002A5C0000}"/>
    <cellStyle name="Normal 8 2 3 2 2 4 2 3 3" xfId="23752" xr:uid="{00000000-0005-0000-0000-00002B5C0000}"/>
    <cellStyle name="Normal 8 2 3 2 2 4 2 4" xfId="23753" xr:uid="{00000000-0005-0000-0000-00002C5C0000}"/>
    <cellStyle name="Normal 8 2 3 2 2 4 2 4 2" xfId="23754" xr:uid="{00000000-0005-0000-0000-00002D5C0000}"/>
    <cellStyle name="Normal 8 2 3 2 2 4 2 5" xfId="23755" xr:uid="{00000000-0005-0000-0000-00002E5C0000}"/>
    <cellStyle name="Normal 8 2 3 2 2 4 2 5 2" xfId="23756" xr:uid="{00000000-0005-0000-0000-00002F5C0000}"/>
    <cellStyle name="Normal 8 2 3 2 2 4 2 6" xfId="23757" xr:uid="{00000000-0005-0000-0000-0000305C0000}"/>
    <cellStyle name="Normal 8 2 3 2 2 4 3" xfId="23758" xr:uid="{00000000-0005-0000-0000-0000315C0000}"/>
    <cellStyle name="Normal 8 2 3 2 2 4 3 2" xfId="23759" xr:uid="{00000000-0005-0000-0000-0000325C0000}"/>
    <cellStyle name="Normal 8 2 3 2 2 4 3 2 2" xfId="23760" xr:uid="{00000000-0005-0000-0000-0000335C0000}"/>
    <cellStyle name="Normal 8 2 3 2 2 4 3 3" xfId="23761" xr:uid="{00000000-0005-0000-0000-0000345C0000}"/>
    <cellStyle name="Normal 8 2 3 2 2 4 4" xfId="23762" xr:uid="{00000000-0005-0000-0000-0000355C0000}"/>
    <cellStyle name="Normal 8 2 3 2 2 4 4 2" xfId="23763" xr:uid="{00000000-0005-0000-0000-0000365C0000}"/>
    <cellStyle name="Normal 8 2 3 2 2 4 4 2 2" xfId="23764" xr:uid="{00000000-0005-0000-0000-0000375C0000}"/>
    <cellStyle name="Normal 8 2 3 2 2 4 4 3" xfId="23765" xr:uid="{00000000-0005-0000-0000-0000385C0000}"/>
    <cellStyle name="Normal 8 2 3 2 2 4 5" xfId="23766" xr:uid="{00000000-0005-0000-0000-0000395C0000}"/>
    <cellStyle name="Normal 8 2 3 2 2 4 5 2" xfId="23767" xr:uid="{00000000-0005-0000-0000-00003A5C0000}"/>
    <cellStyle name="Normal 8 2 3 2 2 4 6" xfId="23768" xr:uid="{00000000-0005-0000-0000-00003B5C0000}"/>
    <cellStyle name="Normal 8 2 3 2 2 4 6 2" xfId="23769" xr:uid="{00000000-0005-0000-0000-00003C5C0000}"/>
    <cellStyle name="Normal 8 2 3 2 2 4 7" xfId="23770" xr:uid="{00000000-0005-0000-0000-00003D5C0000}"/>
    <cellStyle name="Normal 8 2 3 2 2 5" xfId="23771" xr:uid="{00000000-0005-0000-0000-00003E5C0000}"/>
    <cellStyle name="Normal 8 2 3 2 2 5 2" xfId="23772" xr:uid="{00000000-0005-0000-0000-00003F5C0000}"/>
    <cellStyle name="Normal 8 2 3 2 2 5 2 2" xfId="23773" xr:uid="{00000000-0005-0000-0000-0000405C0000}"/>
    <cellStyle name="Normal 8 2 3 2 2 5 2 2 2" xfId="23774" xr:uid="{00000000-0005-0000-0000-0000415C0000}"/>
    <cellStyle name="Normal 8 2 3 2 2 5 2 3" xfId="23775" xr:uid="{00000000-0005-0000-0000-0000425C0000}"/>
    <cellStyle name="Normal 8 2 3 2 2 5 3" xfId="23776" xr:uid="{00000000-0005-0000-0000-0000435C0000}"/>
    <cellStyle name="Normal 8 2 3 2 2 5 3 2" xfId="23777" xr:uid="{00000000-0005-0000-0000-0000445C0000}"/>
    <cellStyle name="Normal 8 2 3 2 2 5 3 2 2" xfId="23778" xr:uid="{00000000-0005-0000-0000-0000455C0000}"/>
    <cellStyle name="Normal 8 2 3 2 2 5 3 3" xfId="23779" xr:uid="{00000000-0005-0000-0000-0000465C0000}"/>
    <cellStyle name="Normal 8 2 3 2 2 5 4" xfId="23780" xr:uid="{00000000-0005-0000-0000-0000475C0000}"/>
    <cellStyle name="Normal 8 2 3 2 2 5 4 2" xfId="23781" xr:uid="{00000000-0005-0000-0000-0000485C0000}"/>
    <cellStyle name="Normal 8 2 3 2 2 5 5" xfId="23782" xr:uid="{00000000-0005-0000-0000-0000495C0000}"/>
    <cellStyle name="Normal 8 2 3 2 2 5 5 2" xfId="23783" xr:uid="{00000000-0005-0000-0000-00004A5C0000}"/>
    <cellStyle name="Normal 8 2 3 2 2 5 6" xfId="23784" xr:uid="{00000000-0005-0000-0000-00004B5C0000}"/>
    <cellStyle name="Normal 8 2 3 2 2 6" xfId="23785" xr:uid="{00000000-0005-0000-0000-00004C5C0000}"/>
    <cellStyle name="Normal 8 2 3 2 2 6 2" xfId="23786" xr:uid="{00000000-0005-0000-0000-00004D5C0000}"/>
    <cellStyle name="Normal 8 2 3 2 2 6 2 2" xfId="23787" xr:uid="{00000000-0005-0000-0000-00004E5C0000}"/>
    <cellStyle name="Normal 8 2 3 2 2 6 3" xfId="23788" xr:uid="{00000000-0005-0000-0000-00004F5C0000}"/>
    <cellStyle name="Normal 8 2 3 2 2 7" xfId="23789" xr:uid="{00000000-0005-0000-0000-0000505C0000}"/>
    <cellStyle name="Normal 8 2 3 2 2 7 2" xfId="23790" xr:uid="{00000000-0005-0000-0000-0000515C0000}"/>
    <cellStyle name="Normal 8 2 3 2 2 7 2 2" xfId="23791" xr:uid="{00000000-0005-0000-0000-0000525C0000}"/>
    <cellStyle name="Normal 8 2 3 2 2 7 3" xfId="23792" xr:uid="{00000000-0005-0000-0000-0000535C0000}"/>
    <cellStyle name="Normal 8 2 3 2 2 8" xfId="23793" xr:uid="{00000000-0005-0000-0000-0000545C0000}"/>
    <cellStyle name="Normal 8 2 3 2 2 8 2" xfId="23794" xr:uid="{00000000-0005-0000-0000-0000555C0000}"/>
    <cellStyle name="Normal 8 2 3 2 2 9" xfId="23795" xr:uid="{00000000-0005-0000-0000-0000565C0000}"/>
    <cellStyle name="Normal 8 2 3 2 2 9 2" xfId="23796" xr:uid="{00000000-0005-0000-0000-0000575C0000}"/>
    <cellStyle name="Normal 8 2 3 2 3" xfId="23797" xr:uid="{00000000-0005-0000-0000-0000585C0000}"/>
    <cellStyle name="Normal 8 2 3 2 3 2" xfId="23798" xr:uid="{00000000-0005-0000-0000-0000595C0000}"/>
    <cellStyle name="Normal 8 2 3 2 3 2 2" xfId="23799" xr:uid="{00000000-0005-0000-0000-00005A5C0000}"/>
    <cellStyle name="Normal 8 2 3 2 3 2 2 2" xfId="23800" xr:uid="{00000000-0005-0000-0000-00005B5C0000}"/>
    <cellStyle name="Normal 8 2 3 2 3 2 2 2 2" xfId="23801" xr:uid="{00000000-0005-0000-0000-00005C5C0000}"/>
    <cellStyle name="Normal 8 2 3 2 3 2 2 2 2 2" xfId="23802" xr:uid="{00000000-0005-0000-0000-00005D5C0000}"/>
    <cellStyle name="Normal 8 2 3 2 3 2 2 2 3" xfId="23803" xr:uid="{00000000-0005-0000-0000-00005E5C0000}"/>
    <cellStyle name="Normal 8 2 3 2 3 2 2 3" xfId="23804" xr:uid="{00000000-0005-0000-0000-00005F5C0000}"/>
    <cellStyle name="Normal 8 2 3 2 3 2 2 3 2" xfId="23805" xr:uid="{00000000-0005-0000-0000-0000605C0000}"/>
    <cellStyle name="Normal 8 2 3 2 3 2 2 3 2 2" xfId="23806" xr:uid="{00000000-0005-0000-0000-0000615C0000}"/>
    <cellStyle name="Normal 8 2 3 2 3 2 2 3 3" xfId="23807" xr:uid="{00000000-0005-0000-0000-0000625C0000}"/>
    <cellStyle name="Normal 8 2 3 2 3 2 2 4" xfId="23808" xr:uid="{00000000-0005-0000-0000-0000635C0000}"/>
    <cellStyle name="Normal 8 2 3 2 3 2 2 4 2" xfId="23809" xr:uid="{00000000-0005-0000-0000-0000645C0000}"/>
    <cellStyle name="Normal 8 2 3 2 3 2 2 5" xfId="23810" xr:uid="{00000000-0005-0000-0000-0000655C0000}"/>
    <cellStyle name="Normal 8 2 3 2 3 2 2 5 2" xfId="23811" xr:uid="{00000000-0005-0000-0000-0000665C0000}"/>
    <cellStyle name="Normal 8 2 3 2 3 2 2 6" xfId="23812" xr:uid="{00000000-0005-0000-0000-0000675C0000}"/>
    <cellStyle name="Normal 8 2 3 2 3 2 3" xfId="23813" xr:uid="{00000000-0005-0000-0000-0000685C0000}"/>
    <cellStyle name="Normal 8 2 3 2 3 2 3 2" xfId="23814" xr:uid="{00000000-0005-0000-0000-0000695C0000}"/>
    <cellStyle name="Normal 8 2 3 2 3 2 3 2 2" xfId="23815" xr:uid="{00000000-0005-0000-0000-00006A5C0000}"/>
    <cellStyle name="Normal 8 2 3 2 3 2 3 3" xfId="23816" xr:uid="{00000000-0005-0000-0000-00006B5C0000}"/>
    <cellStyle name="Normal 8 2 3 2 3 2 4" xfId="23817" xr:uid="{00000000-0005-0000-0000-00006C5C0000}"/>
    <cellStyle name="Normal 8 2 3 2 3 2 4 2" xfId="23818" xr:uid="{00000000-0005-0000-0000-00006D5C0000}"/>
    <cellStyle name="Normal 8 2 3 2 3 2 4 2 2" xfId="23819" xr:uid="{00000000-0005-0000-0000-00006E5C0000}"/>
    <cellStyle name="Normal 8 2 3 2 3 2 4 3" xfId="23820" xr:uid="{00000000-0005-0000-0000-00006F5C0000}"/>
    <cellStyle name="Normal 8 2 3 2 3 2 5" xfId="23821" xr:uid="{00000000-0005-0000-0000-0000705C0000}"/>
    <cellStyle name="Normal 8 2 3 2 3 2 5 2" xfId="23822" xr:uid="{00000000-0005-0000-0000-0000715C0000}"/>
    <cellStyle name="Normal 8 2 3 2 3 2 6" xfId="23823" xr:uid="{00000000-0005-0000-0000-0000725C0000}"/>
    <cellStyle name="Normal 8 2 3 2 3 2 6 2" xfId="23824" xr:uid="{00000000-0005-0000-0000-0000735C0000}"/>
    <cellStyle name="Normal 8 2 3 2 3 2 7" xfId="23825" xr:uid="{00000000-0005-0000-0000-0000745C0000}"/>
    <cellStyle name="Normal 8 2 3 2 3 3" xfId="23826" xr:uid="{00000000-0005-0000-0000-0000755C0000}"/>
    <cellStyle name="Normal 8 2 3 2 3 3 2" xfId="23827" xr:uid="{00000000-0005-0000-0000-0000765C0000}"/>
    <cellStyle name="Normal 8 2 3 2 3 3 2 2" xfId="23828" xr:uid="{00000000-0005-0000-0000-0000775C0000}"/>
    <cellStyle name="Normal 8 2 3 2 3 3 2 2 2" xfId="23829" xr:uid="{00000000-0005-0000-0000-0000785C0000}"/>
    <cellStyle name="Normal 8 2 3 2 3 3 2 3" xfId="23830" xr:uid="{00000000-0005-0000-0000-0000795C0000}"/>
    <cellStyle name="Normal 8 2 3 2 3 3 3" xfId="23831" xr:uid="{00000000-0005-0000-0000-00007A5C0000}"/>
    <cellStyle name="Normal 8 2 3 2 3 3 3 2" xfId="23832" xr:uid="{00000000-0005-0000-0000-00007B5C0000}"/>
    <cellStyle name="Normal 8 2 3 2 3 3 3 2 2" xfId="23833" xr:uid="{00000000-0005-0000-0000-00007C5C0000}"/>
    <cellStyle name="Normal 8 2 3 2 3 3 3 3" xfId="23834" xr:uid="{00000000-0005-0000-0000-00007D5C0000}"/>
    <cellStyle name="Normal 8 2 3 2 3 3 4" xfId="23835" xr:uid="{00000000-0005-0000-0000-00007E5C0000}"/>
    <cellStyle name="Normal 8 2 3 2 3 3 4 2" xfId="23836" xr:uid="{00000000-0005-0000-0000-00007F5C0000}"/>
    <cellStyle name="Normal 8 2 3 2 3 3 5" xfId="23837" xr:uid="{00000000-0005-0000-0000-0000805C0000}"/>
    <cellStyle name="Normal 8 2 3 2 3 3 5 2" xfId="23838" xr:uid="{00000000-0005-0000-0000-0000815C0000}"/>
    <cellStyle name="Normal 8 2 3 2 3 3 6" xfId="23839" xr:uid="{00000000-0005-0000-0000-0000825C0000}"/>
    <cellStyle name="Normal 8 2 3 2 3 4" xfId="23840" xr:uid="{00000000-0005-0000-0000-0000835C0000}"/>
    <cellStyle name="Normal 8 2 3 2 3 4 2" xfId="23841" xr:uid="{00000000-0005-0000-0000-0000845C0000}"/>
    <cellStyle name="Normal 8 2 3 2 3 4 2 2" xfId="23842" xr:uid="{00000000-0005-0000-0000-0000855C0000}"/>
    <cellStyle name="Normal 8 2 3 2 3 4 3" xfId="23843" xr:uid="{00000000-0005-0000-0000-0000865C0000}"/>
    <cellStyle name="Normal 8 2 3 2 3 5" xfId="23844" xr:uid="{00000000-0005-0000-0000-0000875C0000}"/>
    <cellStyle name="Normal 8 2 3 2 3 5 2" xfId="23845" xr:uid="{00000000-0005-0000-0000-0000885C0000}"/>
    <cellStyle name="Normal 8 2 3 2 3 5 2 2" xfId="23846" xr:uid="{00000000-0005-0000-0000-0000895C0000}"/>
    <cellStyle name="Normal 8 2 3 2 3 5 3" xfId="23847" xr:uid="{00000000-0005-0000-0000-00008A5C0000}"/>
    <cellStyle name="Normal 8 2 3 2 3 6" xfId="23848" xr:uid="{00000000-0005-0000-0000-00008B5C0000}"/>
    <cellStyle name="Normal 8 2 3 2 3 6 2" xfId="23849" xr:uid="{00000000-0005-0000-0000-00008C5C0000}"/>
    <cellStyle name="Normal 8 2 3 2 3 7" xfId="23850" xr:uid="{00000000-0005-0000-0000-00008D5C0000}"/>
    <cellStyle name="Normal 8 2 3 2 3 7 2" xfId="23851" xr:uid="{00000000-0005-0000-0000-00008E5C0000}"/>
    <cellStyle name="Normal 8 2 3 2 3 8" xfId="23852" xr:uid="{00000000-0005-0000-0000-00008F5C0000}"/>
    <cellStyle name="Normal 8 2 3 2 4" xfId="23853" xr:uid="{00000000-0005-0000-0000-0000905C0000}"/>
    <cellStyle name="Normal 8 2 3 2 4 2" xfId="23854" xr:uid="{00000000-0005-0000-0000-0000915C0000}"/>
    <cellStyle name="Normal 8 2 3 2 4 2 2" xfId="23855" xr:uid="{00000000-0005-0000-0000-0000925C0000}"/>
    <cellStyle name="Normal 8 2 3 2 4 2 2 2" xfId="23856" xr:uid="{00000000-0005-0000-0000-0000935C0000}"/>
    <cellStyle name="Normal 8 2 3 2 4 2 2 2 2" xfId="23857" xr:uid="{00000000-0005-0000-0000-0000945C0000}"/>
    <cellStyle name="Normal 8 2 3 2 4 2 2 3" xfId="23858" xr:uid="{00000000-0005-0000-0000-0000955C0000}"/>
    <cellStyle name="Normal 8 2 3 2 4 2 3" xfId="23859" xr:uid="{00000000-0005-0000-0000-0000965C0000}"/>
    <cellStyle name="Normal 8 2 3 2 4 2 3 2" xfId="23860" xr:uid="{00000000-0005-0000-0000-0000975C0000}"/>
    <cellStyle name="Normal 8 2 3 2 4 2 3 2 2" xfId="23861" xr:uid="{00000000-0005-0000-0000-0000985C0000}"/>
    <cellStyle name="Normal 8 2 3 2 4 2 3 3" xfId="23862" xr:uid="{00000000-0005-0000-0000-0000995C0000}"/>
    <cellStyle name="Normal 8 2 3 2 4 2 4" xfId="23863" xr:uid="{00000000-0005-0000-0000-00009A5C0000}"/>
    <cellStyle name="Normal 8 2 3 2 4 2 4 2" xfId="23864" xr:uid="{00000000-0005-0000-0000-00009B5C0000}"/>
    <cellStyle name="Normal 8 2 3 2 4 2 5" xfId="23865" xr:uid="{00000000-0005-0000-0000-00009C5C0000}"/>
    <cellStyle name="Normal 8 2 3 2 4 2 5 2" xfId="23866" xr:uid="{00000000-0005-0000-0000-00009D5C0000}"/>
    <cellStyle name="Normal 8 2 3 2 4 2 6" xfId="23867" xr:uid="{00000000-0005-0000-0000-00009E5C0000}"/>
    <cellStyle name="Normal 8 2 3 2 4 3" xfId="23868" xr:uid="{00000000-0005-0000-0000-00009F5C0000}"/>
    <cellStyle name="Normal 8 2 3 2 4 3 2" xfId="23869" xr:uid="{00000000-0005-0000-0000-0000A05C0000}"/>
    <cellStyle name="Normal 8 2 3 2 4 3 2 2" xfId="23870" xr:uid="{00000000-0005-0000-0000-0000A15C0000}"/>
    <cellStyle name="Normal 8 2 3 2 4 3 3" xfId="23871" xr:uid="{00000000-0005-0000-0000-0000A25C0000}"/>
    <cellStyle name="Normal 8 2 3 2 4 4" xfId="23872" xr:uid="{00000000-0005-0000-0000-0000A35C0000}"/>
    <cellStyle name="Normal 8 2 3 2 4 4 2" xfId="23873" xr:uid="{00000000-0005-0000-0000-0000A45C0000}"/>
    <cellStyle name="Normal 8 2 3 2 4 4 2 2" xfId="23874" xr:uid="{00000000-0005-0000-0000-0000A55C0000}"/>
    <cellStyle name="Normal 8 2 3 2 4 4 3" xfId="23875" xr:uid="{00000000-0005-0000-0000-0000A65C0000}"/>
    <cellStyle name="Normal 8 2 3 2 4 5" xfId="23876" xr:uid="{00000000-0005-0000-0000-0000A75C0000}"/>
    <cellStyle name="Normal 8 2 3 2 4 5 2" xfId="23877" xr:uid="{00000000-0005-0000-0000-0000A85C0000}"/>
    <cellStyle name="Normal 8 2 3 2 4 6" xfId="23878" xr:uid="{00000000-0005-0000-0000-0000A95C0000}"/>
    <cellStyle name="Normal 8 2 3 2 4 6 2" xfId="23879" xr:uid="{00000000-0005-0000-0000-0000AA5C0000}"/>
    <cellStyle name="Normal 8 2 3 2 4 7" xfId="23880" xr:uid="{00000000-0005-0000-0000-0000AB5C0000}"/>
    <cellStyle name="Normal 8 2 3 2 5" xfId="23881" xr:uid="{00000000-0005-0000-0000-0000AC5C0000}"/>
    <cellStyle name="Normal 8 2 3 2 5 2" xfId="23882" xr:uid="{00000000-0005-0000-0000-0000AD5C0000}"/>
    <cellStyle name="Normal 8 2 3 2 5 2 2" xfId="23883" xr:uid="{00000000-0005-0000-0000-0000AE5C0000}"/>
    <cellStyle name="Normal 8 2 3 2 5 2 2 2" xfId="23884" xr:uid="{00000000-0005-0000-0000-0000AF5C0000}"/>
    <cellStyle name="Normal 8 2 3 2 5 2 2 2 2" xfId="23885" xr:uid="{00000000-0005-0000-0000-0000B05C0000}"/>
    <cellStyle name="Normal 8 2 3 2 5 2 2 3" xfId="23886" xr:uid="{00000000-0005-0000-0000-0000B15C0000}"/>
    <cellStyle name="Normal 8 2 3 2 5 2 3" xfId="23887" xr:uid="{00000000-0005-0000-0000-0000B25C0000}"/>
    <cellStyle name="Normal 8 2 3 2 5 2 3 2" xfId="23888" xr:uid="{00000000-0005-0000-0000-0000B35C0000}"/>
    <cellStyle name="Normal 8 2 3 2 5 2 3 2 2" xfId="23889" xr:uid="{00000000-0005-0000-0000-0000B45C0000}"/>
    <cellStyle name="Normal 8 2 3 2 5 2 3 3" xfId="23890" xr:uid="{00000000-0005-0000-0000-0000B55C0000}"/>
    <cellStyle name="Normal 8 2 3 2 5 2 4" xfId="23891" xr:uid="{00000000-0005-0000-0000-0000B65C0000}"/>
    <cellStyle name="Normal 8 2 3 2 5 2 4 2" xfId="23892" xr:uid="{00000000-0005-0000-0000-0000B75C0000}"/>
    <cellStyle name="Normal 8 2 3 2 5 2 5" xfId="23893" xr:uid="{00000000-0005-0000-0000-0000B85C0000}"/>
    <cellStyle name="Normal 8 2 3 2 5 2 5 2" xfId="23894" xr:uid="{00000000-0005-0000-0000-0000B95C0000}"/>
    <cellStyle name="Normal 8 2 3 2 5 2 6" xfId="23895" xr:uid="{00000000-0005-0000-0000-0000BA5C0000}"/>
    <cellStyle name="Normal 8 2 3 2 5 3" xfId="23896" xr:uid="{00000000-0005-0000-0000-0000BB5C0000}"/>
    <cellStyle name="Normal 8 2 3 2 5 3 2" xfId="23897" xr:uid="{00000000-0005-0000-0000-0000BC5C0000}"/>
    <cellStyle name="Normal 8 2 3 2 5 3 2 2" xfId="23898" xr:uid="{00000000-0005-0000-0000-0000BD5C0000}"/>
    <cellStyle name="Normal 8 2 3 2 5 3 3" xfId="23899" xr:uid="{00000000-0005-0000-0000-0000BE5C0000}"/>
    <cellStyle name="Normal 8 2 3 2 5 4" xfId="23900" xr:uid="{00000000-0005-0000-0000-0000BF5C0000}"/>
    <cellStyle name="Normal 8 2 3 2 5 4 2" xfId="23901" xr:uid="{00000000-0005-0000-0000-0000C05C0000}"/>
    <cellStyle name="Normal 8 2 3 2 5 4 2 2" xfId="23902" xr:uid="{00000000-0005-0000-0000-0000C15C0000}"/>
    <cellStyle name="Normal 8 2 3 2 5 4 3" xfId="23903" xr:uid="{00000000-0005-0000-0000-0000C25C0000}"/>
    <cellStyle name="Normal 8 2 3 2 5 5" xfId="23904" xr:uid="{00000000-0005-0000-0000-0000C35C0000}"/>
    <cellStyle name="Normal 8 2 3 2 5 5 2" xfId="23905" xr:uid="{00000000-0005-0000-0000-0000C45C0000}"/>
    <cellStyle name="Normal 8 2 3 2 5 6" xfId="23906" xr:uid="{00000000-0005-0000-0000-0000C55C0000}"/>
    <cellStyle name="Normal 8 2 3 2 5 6 2" xfId="23907" xr:uid="{00000000-0005-0000-0000-0000C65C0000}"/>
    <cellStyle name="Normal 8 2 3 2 5 7" xfId="23908" xr:uid="{00000000-0005-0000-0000-0000C75C0000}"/>
    <cellStyle name="Normal 8 2 3 2 6" xfId="23909" xr:uid="{00000000-0005-0000-0000-0000C85C0000}"/>
    <cellStyle name="Normal 8 2 3 2 6 2" xfId="23910" xr:uid="{00000000-0005-0000-0000-0000C95C0000}"/>
    <cellStyle name="Normal 8 2 3 2 6 2 2" xfId="23911" xr:uid="{00000000-0005-0000-0000-0000CA5C0000}"/>
    <cellStyle name="Normal 8 2 3 2 6 2 2 2" xfId="23912" xr:uid="{00000000-0005-0000-0000-0000CB5C0000}"/>
    <cellStyle name="Normal 8 2 3 2 6 2 3" xfId="23913" xr:uid="{00000000-0005-0000-0000-0000CC5C0000}"/>
    <cellStyle name="Normal 8 2 3 2 6 3" xfId="23914" xr:uid="{00000000-0005-0000-0000-0000CD5C0000}"/>
    <cellStyle name="Normal 8 2 3 2 6 3 2" xfId="23915" xr:uid="{00000000-0005-0000-0000-0000CE5C0000}"/>
    <cellStyle name="Normal 8 2 3 2 6 3 2 2" xfId="23916" xr:uid="{00000000-0005-0000-0000-0000CF5C0000}"/>
    <cellStyle name="Normal 8 2 3 2 6 3 3" xfId="23917" xr:uid="{00000000-0005-0000-0000-0000D05C0000}"/>
    <cellStyle name="Normal 8 2 3 2 6 4" xfId="23918" xr:uid="{00000000-0005-0000-0000-0000D15C0000}"/>
    <cellStyle name="Normal 8 2 3 2 6 4 2" xfId="23919" xr:uid="{00000000-0005-0000-0000-0000D25C0000}"/>
    <cellStyle name="Normal 8 2 3 2 6 5" xfId="23920" xr:uid="{00000000-0005-0000-0000-0000D35C0000}"/>
    <cellStyle name="Normal 8 2 3 2 6 5 2" xfId="23921" xr:uid="{00000000-0005-0000-0000-0000D45C0000}"/>
    <cellStyle name="Normal 8 2 3 2 6 6" xfId="23922" xr:uid="{00000000-0005-0000-0000-0000D55C0000}"/>
    <cellStyle name="Normal 8 2 3 2 7" xfId="23923" xr:uid="{00000000-0005-0000-0000-0000D65C0000}"/>
    <cellStyle name="Normal 8 2 3 2 7 2" xfId="23924" xr:uid="{00000000-0005-0000-0000-0000D75C0000}"/>
    <cellStyle name="Normal 8 2 3 2 7 2 2" xfId="23925" xr:uid="{00000000-0005-0000-0000-0000D85C0000}"/>
    <cellStyle name="Normal 8 2 3 2 7 3" xfId="23926" xr:uid="{00000000-0005-0000-0000-0000D95C0000}"/>
    <cellStyle name="Normal 8 2 3 2 8" xfId="23927" xr:uid="{00000000-0005-0000-0000-0000DA5C0000}"/>
    <cellStyle name="Normal 8 2 3 2 8 2" xfId="23928" xr:uid="{00000000-0005-0000-0000-0000DB5C0000}"/>
    <cellStyle name="Normal 8 2 3 2 8 2 2" xfId="23929" xr:uid="{00000000-0005-0000-0000-0000DC5C0000}"/>
    <cellStyle name="Normal 8 2 3 2 8 3" xfId="23930" xr:uid="{00000000-0005-0000-0000-0000DD5C0000}"/>
    <cellStyle name="Normal 8 2 3 2 9" xfId="23931" xr:uid="{00000000-0005-0000-0000-0000DE5C0000}"/>
    <cellStyle name="Normal 8 2 3 2 9 2" xfId="23932" xr:uid="{00000000-0005-0000-0000-0000DF5C0000}"/>
    <cellStyle name="Normal 8 2 3 3" xfId="23933" xr:uid="{00000000-0005-0000-0000-0000E05C0000}"/>
    <cellStyle name="Normal 8 2 3 3 10" xfId="23934" xr:uid="{00000000-0005-0000-0000-0000E15C0000}"/>
    <cellStyle name="Normal 8 2 3 3 2" xfId="23935" xr:uid="{00000000-0005-0000-0000-0000E25C0000}"/>
    <cellStyle name="Normal 8 2 3 3 2 2" xfId="23936" xr:uid="{00000000-0005-0000-0000-0000E35C0000}"/>
    <cellStyle name="Normal 8 2 3 3 2 2 2" xfId="23937" xr:uid="{00000000-0005-0000-0000-0000E45C0000}"/>
    <cellStyle name="Normal 8 2 3 3 2 2 2 2" xfId="23938" xr:uid="{00000000-0005-0000-0000-0000E55C0000}"/>
    <cellStyle name="Normal 8 2 3 3 2 2 2 2 2" xfId="23939" xr:uid="{00000000-0005-0000-0000-0000E65C0000}"/>
    <cellStyle name="Normal 8 2 3 3 2 2 2 2 2 2" xfId="23940" xr:uid="{00000000-0005-0000-0000-0000E75C0000}"/>
    <cellStyle name="Normal 8 2 3 3 2 2 2 2 3" xfId="23941" xr:uid="{00000000-0005-0000-0000-0000E85C0000}"/>
    <cellStyle name="Normal 8 2 3 3 2 2 2 3" xfId="23942" xr:uid="{00000000-0005-0000-0000-0000E95C0000}"/>
    <cellStyle name="Normal 8 2 3 3 2 2 2 3 2" xfId="23943" xr:uid="{00000000-0005-0000-0000-0000EA5C0000}"/>
    <cellStyle name="Normal 8 2 3 3 2 2 2 3 2 2" xfId="23944" xr:uid="{00000000-0005-0000-0000-0000EB5C0000}"/>
    <cellStyle name="Normal 8 2 3 3 2 2 2 3 3" xfId="23945" xr:uid="{00000000-0005-0000-0000-0000EC5C0000}"/>
    <cellStyle name="Normal 8 2 3 3 2 2 2 4" xfId="23946" xr:uid="{00000000-0005-0000-0000-0000ED5C0000}"/>
    <cellStyle name="Normal 8 2 3 3 2 2 2 4 2" xfId="23947" xr:uid="{00000000-0005-0000-0000-0000EE5C0000}"/>
    <cellStyle name="Normal 8 2 3 3 2 2 2 5" xfId="23948" xr:uid="{00000000-0005-0000-0000-0000EF5C0000}"/>
    <cellStyle name="Normal 8 2 3 3 2 2 2 5 2" xfId="23949" xr:uid="{00000000-0005-0000-0000-0000F05C0000}"/>
    <cellStyle name="Normal 8 2 3 3 2 2 2 6" xfId="23950" xr:uid="{00000000-0005-0000-0000-0000F15C0000}"/>
    <cellStyle name="Normal 8 2 3 3 2 2 3" xfId="23951" xr:uid="{00000000-0005-0000-0000-0000F25C0000}"/>
    <cellStyle name="Normal 8 2 3 3 2 2 3 2" xfId="23952" xr:uid="{00000000-0005-0000-0000-0000F35C0000}"/>
    <cellStyle name="Normal 8 2 3 3 2 2 3 2 2" xfId="23953" xr:uid="{00000000-0005-0000-0000-0000F45C0000}"/>
    <cellStyle name="Normal 8 2 3 3 2 2 3 3" xfId="23954" xr:uid="{00000000-0005-0000-0000-0000F55C0000}"/>
    <cellStyle name="Normal 8 2 3 3 2 2 4" xfId="23955" xr:uid="{00000000-0005-0000-0000-0000F65C0000}"/>
    <cellStyle name="Normal 8 2 3 3 2 2 4 2" xfId="23956" xr:uid="{00000000-0005-0000-0000-0000F75C0000}"/>
    <cellStyle name="Normal 8 2 3 3 2 2 4 2 2" xfId="23957" xr:uid="{00000000-0005-0000-0000-0000F85C0000}"/>
    <cellStyle name="Normal 8 2 3 3 2 2 4 3" xfId="23958" xr:uid="{00000000-0005-0000-0000-0000F95C0000}"/>
    <cellStyle name="Normal 8 2 3 3 2 2 5" xfId="23959" xr:uid="{00000000-0005-0000-0000-0000FA5C0000}"/>
    <cellStyle name="Normal 8 2 3 3 2 2 5 2" xfId="23960" xr:uid="{00000000-0005-0000-0000-0000FB5C0000}"/>
    <cellStyle name="Normal 8 2 3 3 2 2 6" xfId="23961" xr:uid="{00000000-0005-0000-0000-0000FC5C0000}"/>
    <cellStyle name="Normal 8 2 3 3 2 2 6 2" xfId="23962" xr:uid="{00000000-0005-0000-0000-0000FD5C0000}"/>
    <cellStyle name="Normal 8 2 3 3 2 2 7" xfId="23963" xr:uid="{00000000-0005-0000-0000-0000FE5C0000}"/>
    <cellStyle name="Normal 8 2 3 3 2 3" xfId="23964" xr:uid="{00000000-0005-0000-0000-0000FF5C0000}"/>
    <cellStyle name="Normal 8 2 3 3 2 3 2" xfId="23965" xr:uid="{00000000-0005-0000-0000-0000005D0000}"/>
    <cellStyle name="Normal 8 2 3 3 2 3 2 2" xfId="23966" xr:uid="{00000000-0005-0000-0000-0000015D0000}"/>
    <cellStyle name="Normal 8 2 3 3 2 3 2 2 2" xfId="23967" xr:uid="{00000000-0005-0000-0000-0000025D0000}"/>
    <cellStyle name="Normal 8 2 3 3 2 3 2 3" xfId="23968" xr:uid="{00000000-0005-0000-0000-0000035D0000}"/>
    <cellStyle name="Normal 8 2 3 3 2 3 3" xfId="23969" xr:uid="{00000000-0005-0000-0000-0000045D0000}"/>
    <cellStyle name="Normal 8 2 3 3 2 3 3 2" xfId="23970" xr:uid="{00000000-0005-0000-0000-0000055D0000}"/>
    <cellStyle name="Normal 8 2 3 3 2 3 3 2 2" xfId="23971" xr:uid="{00000000-0005-0000-0000-0000065D0000}"/>
    <cellStyle name="Normal 8 2 3 3 2 3 3 3" xfId="23972" xr:uid="{00000000-0005-0000-0000-0000075D0000}"/>
    <cellStyle name="Normal 8 2 3 3 2 3 4" xfId="23973" xr:uid="{00000000-0005-0000-0000-0000085D0000}"/>
    <cellStyle name="Normal 8 2 3 3 2 3 4 2" xfId="23974" xr:uid="{00000000-0005-0000-0000-0000095D0000}"/>
    <cellStyle name="Normal 8 2 3 3 2 3 5" xfId="23975" xr:uid="{00000000-0005-0000-0000-00000A5D0000}"/>
    <cellStyle name="Normal 8 2 3 3 2 3 5 2" xfId="23976" xr:uid="{00000000-0005-0000-0000-00000B5D0000}"/>
    <cellStyle name="Normal 8 2 3 3 2 3 6" xfId="23977" xr:uid="{00000000-0005-0000-0000-00000C5D0000}"/>
    <cellStyle name="Normal 8 2 3 3 2 4" xfId="23978" xr:uid="{00000000-0005-0000-0000-00000D5D0000}"/>
    <cellStyle name="Normal 8 2 3 3 2 4 2" xfId="23979" xr:uid="{00000000-0005-0000-0000-00000E5D0000}"/>
    <cellStyle name="Normal 8 2 3 3 2 4 2 2" xfId="23980" xr:uid="{00000000-0005-0000-0000-00000F5D0000}"/>
    <cellStyle name="Normal 8 2 3 3 2 4 3" xfId="23981" xr:uid="{00000000-0005-0000-0000-0000105D0000}"/>
    <cellStyle name="Normal 8 2 3 3 2 5" xfId="23982" xr:uid="{00000000-0005-0000-0000-0000115D0000}"/>
    <cellStyle name="Normal 8 2 3 3 2 5 2" xfId="23983" xr:uid="{00000000-0005-0000-0000-0000125D0000}"/>
    <cellStyle name="Normal 8 2 3 3 2 5 2 2" xfId="23984" xr:uid="{00000000-0005-0000-0000-0000135D0000}"/>
    <cellStyle name="Normal 8 2 3 3 2 5 3" xfId="23985" xr:uid="{00000000-0005-0000-0000-0000145D0000}"/>
    <cellStyle name="Normal 8 2 3 3 2 6" xfId="23986" xr:uid="{00000000-0005-0000-0000-0000155D0000}"/>
    <cellStyle name="Normal 8 2 3 3 2 6 2" xfId="23987" xr:uid="{00000000-0005-0000-0000-0000165D0000}"/>
    <cellStyle name="Normal 8 2 3 3 2 7" xfId="23988" xr:uid="{00000000-0005-0000-0000-0000175D0000}"/>
    <cellStyle name="Normal 8 2 3 3 2 7 2" xfId="23989" xr:uid="{00000000-0005-0000-0000-0000185D0000}"/>
    <cellStyle name="Normal 8 2 3 3 2 8" xfId="23990" xr:uid="{00000000-0005-0000-0000-0000195D0000}"/>
    <cellStyle name="Normal 8 2 3 3 3" xfId="23991" xr:uid="{00000000-0005-0000-0000-00001A5D0000}"/>
    <cellStyle name="Normal 8 2 3 3 3 2" xfId="23992" xr:uid="{00000000-0005-0000-0000-00001B5D0000}"/>
    <cellStyle name="Normal 8 2 3 3 3 2 2" xfId="23993" xr:uid="{00000000-0005-0000-0000-00001C5D0000}"/>
    <cellStyle name="Normal 8 2 3 3 3 2 2 2" xfId="23994" xr:uid="{00000000-0005-0000-0000-00001D5D0000}"/>
    <cellStyle name="Normal 8 2 3 3 3 2 2 2 2" xfId="23995" xr:uid="{00000000-0005-0000-0000-00001E5D0000}"/>
    <cellStyle name="Normal 8 2 3 3 3 2 2 3" xfId="23996" xr:uid="{00000000-0005-0000-0000-00001F5D0000}"/>
    <cellStyle name="Normal 8 2 3 3 3 2 3" xfId="23997" xr:uid="{00000000-0005-0000-0000-0000205D0000}"/>
    <cellStyle name="Normal 8 2 3 3 3 2 3 2" xfId="23998" xr:uid="{00000000-0005-0000-0000-0000215D0000}"/>
    <cellStyle name="Normal 8 2 3 3 3 2 3 2 2" xfId="23999" xr:uid="{00000000-0005-0000-0000-0000225D0000}"/>
    <cellStyle name="Normal 8 2 3 3 3 2 3 3" xfId="24000" xr:uid="{00000000-0005-0000-0000-0000235D0000}"/>
    <cellStyle name="Normal 8 2 3 3 3 2 4" xfId="24001" xr:uid="{00000000-0005-0000-0000-0000245D0000}"/>
    <cellStyle name="Normal 8 2 3 3 3 2 4 2" xfId="24002" xr:uid="{00000000-0005-0000-0000-0000255D0000}"/>
    <cellStyle name="Normal 8 2 3 3 3 2 5" xfId="24003" xr:uid="{00000000-0005-0000-0000-0000265D0000}"/>
    <cellStyle name="Normal 8 2 3 3 3 2 5 2" xfId="24004" xr:uid="{00000000-0005-0000-0000-0000275D0000}"/>
    <cellStyle name="Normal 8 2 3 3 3 2 6" xfId="24005" xr:uid="{00000000-0005-0000-0000-0000285D0000}"/>
    <cellStyle name="Normal 8 2 3 3 3 3" xfId="24006" xr:uid="{00000000-0005-0000-0000-0000295D0000}"/>
    <cellStyle name="Normal 8 2 3 3 3 3 2" xfId="24007" xr:uid="{00000000-0005-0000-0000-00002A5D0000}"/>
    <cellStyle name="Normal 8 2 3 3 3 3 2 2" xfId="24008" xr:uid="{00000000-0005-0000-0000-00002B5D0000}"/>
    <cellStyle name="Normal 8 2 3 3 3 3 3" xfId="24009" xr:uid="{00000000-0005-0000-0000-00002C5D0000}"/>
    <cellStyle name="Normal 8 2 3 3 3 4" xfId="24010" xr:uid="{00000000-0005-0000-0000-00002D5D0000}"/>
    <cellStyle name="Normal 8 2 3 3 3 4 2" xfId="24011" xr:uid="{00000000-0005-0000-0000-00002E5D0000}"/>
    <cellStyle name="Normal 8 2 3 3 3 4 2 2" xfId="24012" xr:uid="{00000000-0005-0000-0000-00002F5D0000}"/>
    <cellStyle name="Normal 8 2 3 3 3 4 3" xfId="24013" xr:uid="{00000000-0005-0000-0000-0000305D0000}"/>
    <cellStyle name="Normal 8 2 3 3 3 5" xfId="24014" xr:uid="{00000000-0005-0000-0000-0000315D0000}"/>
    <cellStyle name="Normal 8 2 3 3 3 5 2" xfId="24015" xr:uid="{00000000-0005-0000-0000-0000325D0000}"/>
    <cellStyle name="Normal 8 2 3 3 3 6" xfId="24016" xr:uid="{00000000-0005-0000-0000-0000335D0000}"/>
    <cellStyle name="Normal 8 2 3 3 3 6 2" xfId="24017" xr:uid="{00000000-0005-0000-0000-0000345D0000}"/>
    <cellStyle name="Normal 8 2 3 3 3 7" xfId="24018" xr:uid="{00000000-0005-0000-0000-0000355D0000}"/>
    <cellStyle name="Normal 8 2 3 3 4" xfId="24019" xr:uid="{00000000-0005-0000-0000-0000365D0000}"/>
    <cellStyle name="Normal 8 2 3 3 4 2" xfId="24020" xr:uid="{00000000-0005-0000-0000-0000375D0000}"/>
    <cellStyle name="Normal 8 2 3 3 4 2 2" xfId="24021" xr:uid="{00000000-0005-0000-0000-0000385D0000}"/>
    <cellStyle name="Normal 8 2 3 3 4 2 2 2" xfId="24022" xr:uid="{00000000-0005-0000-0000-0000395D0000}"/>
    <cellStyle name="Normal 8 2 3 3 4 2 2 2 2" xfId="24023" xr:uid="{00000000-0005-0000-0000-00003A5D0000}"/>
    <cellStyle name="Normal 8 2 3 3 4 2 2 3" xfId="24024" xr:uid="{00000000-0005-0000-0000-00003B5D0000}"/>
    <cellStyle name="Normal 8 2 3 3 4 2 3" xfId="24025" xr:uid="{00000000-0005-0000-0000-00003C5D0000}"/>
    <cellStyle name="Normal 8 2 3 3 4 2 3 2" xfId="24026" xr:uid="{00000000-0005-0000-0000-00003D5D0000}"/>
    <cellStyle name="Normal 8 2 3 3 4 2 3 2 2" xfId="24027" xr:uid="{00000000-0005-0000-0000-00003E5D0000}"/>
    <cellStyle name="Normal 8 2 3 3 4 2 3 3" xfId="24028" xr:uid="{00000000-0005-0000-0000-00003F5D0000}"/>
    <cellStyle name="Normal 8 2 3 3 4 2 4" xfId="24029" xr:uid="{00000000-0005-0000-0000-0000405D0000}"/>
    <cellStyle name="Normal 8 2 3 3 4 2 4 2" xfId="24030" xr:uid="{00000000-0005-0000-0000-0000415D0000}"/>
    <cellStyle name="Normal 8 2 3 3 4 2 5" xfId="24031" xr:uid="{00000000-0005-0000-0000-0000425D0000}"/>
    <cellStyle name="Normal 8 2 3 3 4 2 5 2" xfId="24032" xr:uid="{00000000-0005-0000-0000-0000435D0000}"/>
    <cellStyle name="Normal 8 2 3 3 4 2 6" xfId="24033" xr:uid="{00000000-0005-0000-0000-0000445D0000}"/>
    <cellStyle name="Normal 8 2 3 3 4 3" xfId="24034" xr:uid="{00000000-0005-0000-0000-0000455D0000}"/>
    <cellStyle name="Normal 8 2 3 3 4 3 2" xfId="24035" xr:uid="{00000000-0005-0000-0000-0000465D0000}"/>
    <cellStyle name="Normal 8 2 3 3 4 3 2 2" xfId="24036" xr:uid="{00000000-0005-0000-0000-0000475D0000}"/>
    <cellStyle name="Normal 8 2 3 3 4 3 3" xfId="24037" xr:uid="{00000000-0005-0000-0000-0000485D0000}"/>
    <cellStyle name="Normal 8 2 3 3 4 4" xfId="24038" xr:uid="{00000000-0005-0000-0000-0000495D0000}"/>
    <cellStyle name="Normal 8 2 3 3 4 4 2" xfId="24039" xr:uid="{00000000-0005-0000-0000-00004A5D0000}"/>
    <cellStyle name="Normal 8 2 3 3 4 4 2 2" xfId="24040" xr:uid="{00000000-0005-0000-0000-00004B5D0000}"/>
    <cellStyle name="Normal 8 2 3 3 4 4 3" xfId="24041" xr:uid="{00000000-0005-0000-0000-00004C5D0000}"/>
    <cellStyle name="Normal 8 2 3 3 4 5" xfId="24042" xr:uid="{00000000-0005-0000-0000-00004D5D0000}"/>
    <cellStyle name="Normal 8 2 3 3 4 5 2" xfId="24043" xr:uid="{00000000-0005-0000-0000-00004E5D0000}"/>
    <cellStyle name="Normal 8 2 3 3 4 6" xfId="24044" xr:uid="{00000000-0005-0000-0000-00004F5D0000}"/>
    <cellStyle name="Normal 8 2 3 3 4 6 2" xfId="24045" xr:uid="{00000000-0005-0000-0000-0000505D0000}"/>
    <cellStyle name="Normal 8 2 3 3 4 7" xfId="24046" xr:uid="{00000000-0005-0000-0000-0000515D0000}"/>
    <cellStyle name="Normal 8 2 3 3 5" xfId="24047" xr:uid="{00000000-0005-0000-0000-0000525D0000}"/>
    <cellStyle name="Normal 8 2 3 3 5 2" xfId="24048" xr:uid="{00000000-0005-0000-0000-0000535D0000}"/>
    <cellStyle name="Normal 8 2 3 3 5 2 2" xfId="24049" xr:uid="{00000000-0005-0000-0000-0000545D0000}"/>
    <cellStyle name="Normal 8 2 3 3 5 2 2 2" xfId="24050" xr:uid="{00000000-0005-0000-0000-0000555D0000}"/>
    <cellStyle name="Normal 8 2 3 3 5 2 3" xfId="24051" xr:uid="{00000000-0005-0000-0000-0000565D0000}"/>
    <cellStyle name="Normal 8 2 3 3 5 3" xfId="24052" xr:uid="{00000000-0005-0000-0000-0000575D0000}"/>
    <cellStyle name="Normal 8 2 3 3 5 3 2" xfId="24053" xr:uid="{00000000-0005-0000-0000-0000585D0000}"/>
    <cellStyle name="Normal 8 2 3 3 5 3 2 2" xfId="24054" xr:uid="{00000000-0005-0000-0000-0000595D0000}"/>
    <cellStyle name="Normal 8 2 3 3 5 3 3" xfId="24055" xr:uid="{00000000-0005-0000-0000-00005A5D0000}"/>
    <cellStyle name="Normal 8 2 3 3 5 4" xfId="24056" xr:uid="{00000000-0005-0000-0000-00005B5D0000}"/>
    <cellStyle name="Normal 8 2 3 3 5 4 2" xfId="24057" xr:uid="{00000000-0005-0000-0000-00005C5D0000}"/>
    <cellStyle name="Normal 8 2 3 3 5 5" xfId="24058" xr:uid="{00000000-0005-0000-0000-00005D5D0000}"/>
    <cellStyle name="Normal 8 2 3 3 5 5 2" xfId="24059" xr:uid="{00000000-0005-0000-0000-00005E5D0000}"/>
    <cellStyle name="Normal 8 2 3 3 5 6" xfId="24060" xr:uid="{00000000-0005-0000-0000-00005F5D0000}"/>
    <cellStyle name="Normal 8 2 3 3 6" xfId="24061" xr:uid="{00000000-0005-0000-0000-0000605D0000}"/>
    <cellStyle name="Normal 8 2 3 3 6 2" xfId="24062" xr:uid="{00000000-0005-0000-0000-0000615D0000}"/>
    <cellStyle name="Normal 8 2 3 3 6 2 2" xfId="24063" xr:uid="{00000000-0005-0000-0000-0000625D0000}"/>
    <cellStyle name="Normal 8 2 3 3 6 3" xfId="24064" xr:uid="{00000000-0005-0000-0000-0000635D0000}"/>
    <cellStyle name="Normal 8 2 3 3 7" xfId="24065" xr:uid="{00000000-0005-0000-0000-0000645D0000}"/>
    <cellStyle name="Normal 8 2 3 3 7 2" xfId="24066" xr:uid="{00000000-0005-0000-0000-0000655D0000}"/>
    <cellStyle name="Normal 8 2 3 3 7 2 2" xfId="24067" xr:uid="{00000000-0005-0000-0000-0000665D0000}"/>
    <cellStyle name="Normal 8 2 3 3 7 3" xfId="24068" xr:uid="{00000000-0005-0000-0000-0000675D0000}"/>
    <cellStyle name="Normal 8 2 3 3 8" xfId="24069" xr:uid="{00000000-0005-0000-0000-0000685D0000}"/>
    <cellStyle name="Normal 8 2 3 3 8 2" xfId="24070" xr:uid="{00000000-0005-0000-0000-0000695D0000}"/>
    <cellStyle name="Normal 8 2 3 3 9" xfId="24071" xr:uid="{00000000-0005-0000-0000-00006A5D0000}"/>
    <cellStyle name="Normal 8 2 3 3 9 2" xfId="24072" xr:uid="{00000000-0005-0000-0000-00006B5D0000}"/>
    <cellStyle name="Normal 8 2 3 4" xfId="24073" xr:uid="{00000000-0005-0000-0000-00006C5D0000}"/>
    <cellStyle name="Normal 8 2 3 4 2" xfId="24074" xr:uid="{00000000-0005-0000-0000-00006D5D0000}"/>
    <cellStyle name="Normal 8 2 3 4 2 2" xfId="24075" xr:uid="{00000000-0005-0000-0000-00006E5D0000}"/>
    <cellStyle name="Normal 8 2 3 4 2 2 2" xfId="24076" xr:uid="{00000000-0005-0000-0000-00006F5D0000}"/>
    <cellStyle name="Normal 8 2 3 4 2 2 2 2" xfId="24077" xr:uid="{00000000-0005-0000-0000-0000705D0000}"/>
    <cellStyle name="Normal 8 2 3 4 2 2 2 2 2" xfId="24078" xr:uid="{00000000-0005-0000-0000-0000715D0000}"/>
    <cellStyle name="Normal 8 2 3 4 2 2 2 3" xfId="24079" xr:uid="{00000000-0005-0000-0000-0000725D0000}"/>
    <cellStyle name="Normal 8 2 3 4 2 2 3" xfId="24080" xr:uid="{00000000-0005-0000-0000-0000735D0000}"/>
    <cellStyle name="Normal 8 2 3 4 2 2 3 2" xfId="24081" xr:uid="{00000000-0005-0000-0000-0000745D0000}"/>
    <cellStyle name="Normal 8 2 3 4 2 2 3 2 2" xfId="24082" xr:uid="{00000000-0005-0000-0000-0000755D0000}"/>
    <cellStyle name="Normal 8 2 3 4 2 2 3 3" xfId="24083" xr:uid="{00000000-0005-0000-0000-0000765D0000}"/>
    <cellStyle name="Normal 8 2 3 4 2 2 4" xfId="24084" xr:uid="{00000000-0005-0000-0000-0000775D0000}"/>
    <cellStyle name="Normal 8 2 3 4 2 2 4 2" xfId="24085" xr:uid="{00000000-0005-0000-0000-0000785D0000}"/>
    <cellStyle name="Normal 8 2 3 4 2 2 5" xfId="24086" xr:uid="{00000000-0005-0000-0000-0000795D0000}"/>
    <cellStyle name="Normal 8 2 3 4 2 2 5 2" xfId="24087" xr:uid="{00000000-0005-0000-0000-00007A5D0000}"/>
    <cellStyle name="Normal 8 2 3 4 2 2 6" xfId="24088" xr:uid="{00000000-0005-0000-0000-00007B5D0000}"/>
    <cellStyle name="Normal 8 2 3 4 2 3" xfId="24089" xr:uid="{00000000-0005-0000-0000-00007C5D0000}"/>
    <cellStyle name="Normal 8 2 3 4 2 3 2" xfId="24090" xr:uid="{00000000-0005-0000-0000-00007D5D0000}"/>
    <cellStyle name="Normal 8 2 3 4 2 3 2 2" xfId="24091" xr:uid="{00000000-0005-0000-0000-00007E5D0000}"/>
    <cellStyle name="Normal 8 2 3 4 2 3 3" xfId="24092" xr:uid="{00000000-0005-0000-0000-00007F5D0000}"/>
    <cellStyle name="Normal 8 2 3 4 2 4" xfId="24093" xr:uid="{00000000-0005-0000-0000-0000805D0000}"/>
    <cellStyle name="Normal 8 2 3 4 2 4 2" xfId="24094" xr:uid="{00000000-0005-0000-0000-0000815D0000}"/>
    <cellStyle name="Normal 8 2 3 4 2 4 2 2" xfId="24095" xr:uid="{00000000-0005-0000-0000-0000825D0000}"/>
    <cellStyle name="Normal 8 2 3 4 2 4 3" xfId="24096" xr:uid="{00000000-0005-0000-0000-0000835D0000}"/>
    <cellStyle name="Normal 8 2 3 4 2 5" xfId="24097" xr:uid="{00000000-0005-0000-0000-0000845D0000}"/>
    <cellStyle name="Normal 8 2 3 4 2 5 2" xfId="24098" xr:uid="{00000000-0005-0000-0000-0000855D0000}"/>
    <cellStyle name="Normal 8 2 3 4 2 6" xfId="24099" xr:uid="{00000000-0005-0000-0000-0000865D0000}"/>
    <cellStyle name="Normal 8 2 3 4 2 6 2" xfId="24100" xr:uid="{00000000-0005-0000-0000-0000875D0000}"/>
    <cellStyle name="Normal 8 2 3 4 2 7" xfId="24101" xr:uid="{00000000-0005-0000-0000-0000885D0000}"/>
    <cellStyle name="Normal 8 2 3 4 3" xfId="24102" xr:uid="{00000000-0005-0000-0000-0000895D0000}"/>
    <cellStyle name="Normal 8 2 3 4 3 2" xfId="24103" xr:uid="{00000000-0005-0000-0000-00008A5D0000}"/>
    <cellStyle name="Normal 8 2 3 4 3 2 2" xfId="24104" xr:uid="{00000000-0005-0000-0000-00008B5D0000}"/>
    <cellStyle name="Normal 8 2 3 4 3 2 2 2" xfId="24105" xr:uid="{00000000-0005-0000-0000-00008C5D0000}"/>
    <cellStyle name="Normal 8 2 3 4 3 2 3" xfId="24106" xr:uid="{00000000-0005-0000-0000-00008D5D0000}"/>
    <cellStyle name="Normal 8 2 3 4 3 3" xfId="24107" xr:uid="{00000000-0005-0000-0000-00008E5D0000}"/>
    <cellStyle name="Normal 8 2 3 4 3 3 2" xfId="24108" xr:uid="{00000000-0005-0000-0000-00008F5D0000}"/>
    <cellStyle name="Normal 8 2 3 4 3 3 2 2" xfId="24109" xr:uid="{00000000-0005-0000-0000-0000905D0000}"/>
    <cellStyle name="Normal 8 2 3 4 3 3 3" xfId="24110" xr:uid="{00000000-0005-0000-0000-0000915D0000}"/>
    <cellStyle name="Normal 8 2 3 4 3 4" xfId="24111" xr:uid="{00000000-0005-0000-0000-0000925D0000}"/>
    <cellStyle name="Normal 8 2 3 4 3 4 2" xfId="24112" xr:uid="{00000000-0005-0000-0000-0000935D0000}"/>
    <cellStyle name="Normal 8 2 3 4 3 5" xfId="24113" xr:uid="{00000000-0005-0000-0000-0000945D0000}"/>
    <cellStyle name="Normal 8 2 3 4 3 5 2" xfId="24114" xr:uid="{00000000-0005-0000-0000-0000955D0000}"/>
    <cellStyle name="Normal 8 2 3 4 3 6" xfId="24115" xr:uid="{00000000-0005-0000-0000-0000965D0000}"/>
    <cellStyle name="Normal 8 2 3 4 4" xfId="24116" xr:uid="{00000000-0005-0000-0000-0000975D0000}"/>
    <cellStyle name="Normal 8 2 3 4 4 2" xfId="24117" xr:uid="{00000000-0005-0000-0000-0000985D0000}"/>
    <cellStyle name="Normal 8 2 3 4 4 2 2" xfId="24118" xr:uid="{00000000-0005-0000-0000-0000995D0000}"/>
    <cellStyle name="Normal 8 2 3 4 4 3" xfId="24119" xr:uid="{00000000-0005-0000-0000-00009A5D0000}"/>
    <cellStyle name="Normal 8 2 3 4 5" xfId="24120" xr:uid="{00000000-0005-0000-0000-00009B5D0000}"/>
    <cellStyle name="Normal 8 2 3 4 5 2" xfId="24121" xr:uid="{00000000-0005-0000-0000-00009C5D0000}"/>
    <cellStyle name="Normal 8 2 3 4 5 2 2" xfId="24122" xr:uid="{00000000-0005-0000-0000-00009D5D0000}"/>
    <cellStyle name="Normal 8 2 3 4 5 3" xfId="24123" xr:uid="{00000000-0005-0000-0000-00009E5D0000}"/>
    <cellStyle name="Normal 8 2 3 4 6" xfId="24124" xr:uid="{00000000-0005-0000-0000-00009F5D0000}"/>
    <cellStyle name="Normal 8 2 3 4 6 2" xfId="24125" xr:uid="{00000000-0005-0000-0000-0000A05D0000}"/>
    <cellStyle name="Normal 8 2 3 4 7" xfId="24126" xr:uid="{00000000-0005-0000-0000-0000A15D0000}"/>
    <cellStyle name="Normal 8 2 3 4 7 2" xfId="24127" xr:uid="{00000000-0005-0000-0000-0000A25D0000}"/>
    <cellStyle name="Normal 8 2 3 4 8" xfId="24128" xr:uid="{00000000-0005-0000-0000-0000A35D0000}"/>
    <cellStyle name="Normal 8 2 3 5" xfId="24129" xr:uid="{00000000-0005-0000-0000-0000A45D0000}"/>
    <cellStyle name="Normal 8 2 3 5 2" xfId="24130" xr:uid="{00000000-0005-0000-0000-0000A55D0000}"/>
    <cellStyle name="Normal 8 2 3 5 2 2" xfId="24131" xr:uid="{00000000-0005-0000-0000-0000A65D0000}"/>
    <cellStyle name="Normal 8 2 3 5 2 2 2" xfId="24132" xr:uid="{00000000-0005-0000-0000-0000A75D0000}"/>
    <cellStyle name="Normal 8 2 3 5 2 2 2 2" xfId="24133" xr:uid="{00000000-0005-0000-0000-0000A85D0000}"/>
    <cellStyle name="Normal 8 2 3 5 2 2 3" xfId="24134" xr:uid="{00000000-0005-0000-0000-0000A95D0000}"/>
    <cellStyle name="Normal 8 2 3 5 2 3" xfId="24135" xr:uid="{00000000-0005-0000-0000-0000AA5D0000}"/>
    <cellStyle name="Normal 8 2 3 5 2 3 2" xfId="24136" xr:uid="{00000000-0005-0000-0000-0000AB5D0000}"/>
    <cellStyle name="Normal 8 2 3 5 2 3 2 2" xfId="24137" xr:uid="{00000000-0005-0000-0000-0000AC5D0000}"/>
    <cellStyle name="Normal 8 2 3 5 2 3 3" xfId="24138" xr:uid="{00000000-0005-0000-0000-0000AD5D0000}"/>
    <cellStyle name="Normal 8 2 3 5 2 4" xfId="24139" xr:uid="{00000000-0005-0000-0000-0000AE5D0000}"/>
    <cellStyle name="Normal 8 2 3 5 2 4 2" xfId="24140" xr:uid="{00000000-0005-0000-0000-0000AF5D0000}"/>
    <cellStyle name="Normal 8 2 3 5 2 5" xfId="24141" xr:uid="{00000000-0005-0000-0000-0000B05D0000}"/>
    <cellStyle name="Normal 8 2 3 5 2 5 2" xfId="24142" xr:uid="{00000000-0005-0000-0000-0000B15D0000}"/>
    <cellStyle name="Normal 8 2 3 5 2 6" xfId="24143" xr:uid="{00000000-0005-0000-0000-0000B25D0000}"/>
    <cellStyle name="Normal 8 2 3 5 3" xfId="24144" xr:uid="{00000000-0005-0000-0000-0000B35D0000}"/>
    <cellStyle name="Normal 8 2 3 5 3 2" xfId="24145" xr:uid="{00000000-0005-0000-0000-0000B45D0000}"/>
    <cellStyle name="Normal 8 2 3 5 3 2 2" xfId="24146" xr:uid="{00000000-0005-0000-0000-0000B55D0000}"/>
    <cellStyle name="Normal 8 2 3 5 3 3" xfId="24147" xr:uid="{00000000-0005-0000-0000-0000B65D0000}"/>
    <cellStyle name="Normal 8 2 3 5 4" xfId="24148" xr:uid="{00000000-0005-0000-0000-0000B75D0000}"/>
    <cellStyle name="Normal 8 2 3 5 4 2" xfId="24149" xr:uid="{00000000-0005-0000-0000-0000B85D0000}"/>
    <cellStyle name="Normal 8 2 3 5 4 2 2" xfId="24150" xr:uid="{00000000-0005-0000-0000-0000B95D0000}"/>
    <cellStyle name="Normal 8 2 3 5 4 3" xfId="24151" xr:uid="{00000000-0005-0000-0000-0000BA5D0000}"/>
    <cellStyle name="Normal 8 2 3 5 5" xfId="24152" xr:uid="{00000000-0005-0000-0000-0000BB5D0000}"/>
    <cellStyle name="Normal 8 2 3 5 5 2" xfId="24153" xr:uid="{00000000-0005-0000-0000-0000BC5D0000}"/>
    <cellStyle name="Normal 8 2 3 5 6" xfId="24154" xr:uid="{00000000-0005-0000-0000-0000BD5D0000}"/>
    <cellStyle name="Normal 8 2 3 5 6 2" xfId="24155" xr:uid="{00000000-0005-0000-0000-0000BE5D0000}"/>
    <cellStyle name="Normal 8 2 3 5 7" xfId="24156" xr:uid="{00000000-0005-0000-0000-0000BF5D0000}"/>
    <cellStyle name="Normal 8 2 3 6" xfId="24157" xr:uid="{00000000-0005-0000-0000-0000C05D0000}"/>
    <cellStyle name="Normal 8 2 3 6 2" xfId="24158" xr:uid="{00000000-0005-0000-0000-0000C15D0000}"/>
    <cellStyle name="Normal 8 2 3 6 2 2" xfId="24159" xr:uid="{00000000-0005-0000-0000-0000C25D0000}"/>
    <cellStyle name="Normal 8 2 3 6 2 2 2" xfId="24160" xr:uid="{00000000-0005-0000-0000-0000C35D0000}"/>
    <cellStyle name="Normal 8 2 3 6 2 2 2 2" xfId="24161" xr:uid="{00000000-0005-0000-0000-0000C45D0000}"/>
    <cellStyle name="Normal 8 2 3 6 2 2 3" xfId="24162" xr:uid="{00000000-0005-0000-0000-0000C55D0000}"/>
    <cellStyle name="Normal 8 2 3 6 2 3" xfId="24163" xr:uid="{00000000-0005-0000-0000-0000C65D0000}"/>
    <cellStyle name="Normal 8 2 3 6 2 3 2" xfId="24164" xr:uid="{00000000-0005-0000-0000-0000C75D0000}"/>
    <cellStyle name="Normal 8 2 3 6 2 3 2 2" xfId="24165" xr:uid="{00000000-0005-0000-0000-0000C85D0000}"/>
    <cellStyle name="Normal 8 2 3 6 2 3 3" xfId="24166" xr:uid="{00000000-0005-0000-0000-0000C95D0000}"/>
    <cellStyle name="Normal 8 2 3 6 2 4" xfId="24167" xr:uid="{00000000-0005-0000-0000-0000CA5D0000}"/>
    <cellStyle name="Normal 8 2 3 6 2 4 2" xfId="24168" xr:uid="{00000000-0005-0000-0000-0000CB5D0000}"/>
    <cellStyle name="Normal 8 2 3 6 2 5" xfId="24169" xr:uid="{00000000-0005-0000-0000-0000CC5D0000}"/>
    <cellStyle name="Normal 8 2 3 6 2 5 2" xfId="24170" xr:uid="{00000000-0005-0000-0000-0000CD5D0000}"/>
    <cellStyle name="Normal 8 2 3 6 2 6" xfId="24171" xr:uid="{00000000-0005-0000-0000-0000CE5D0000}"/>
    <cellStyle name="Normal 8 2 3 6 3" xfId="24172" xr:uid="{00000000-0005-0000-0000-0000CF5D0000}"/>
    <cellStyle name="Normal 8 2 3 6 3 2" xfId="24173" xr:uid="{00000000-0005-0000-0000-0000D05D0000}"/>
    <cellStyle name="Normal 8 2 3 6 3 2 2" xfId="24174" xr:uid="{00000000-0005-0000-0000-0000D15D0000}"/>
    <cellStyle name="Normal 8 2 3 6 3 3" xfId="24175" xr:uid="{00000000-0005-0000-0000-0000D25D0000}"/>
    <cellStyle name="Normal 8 2 3 6 4" xfId="24176" xr:uid="{00000000-0005-0000-0000-0000D35D0000}"/>
    <cellStyle name="Normal 8 2 3 6 4 2" xfId="24177" xr:uid="{00000000-0005-0000-0000-0000D45D0000}"/>
    <cellStyle name="Normal 8 2 3 6 4 2 2" xfId="24178" xr:uid="{00000000-0005-0000-0000-0000D55D0000}"/>
    <cellStyle name="Normal 8 2 3 6 4 3" xfId="24179" xr:uid="{00000000-0005-0000-0000-0000D65D0000}"/>
    <cellStyle name="Normal 8 2 3 6 5" xfId="24180" xr:uid="{00000000-0005-0000-0000-0000D75D0000}"/>
    <cellStyle name="Normal 8 2 3 6 5 2" xfId="24181" xr:uid="{00000000-0005-0000-0000-0000D85D0000}"/>
    <cellStyle name="Normal 8 2 3 6 6" xfId="24182" xr:uid="{00000000-0005-0000-0000-0000D95D0000}"/>
    <cellStyle name="Normal 8 2 3 6 6 2" xfId="24183" xr:uid="{00000000-0005-0000-0000-0000DA5D0000}"/>
    <cellStyle name="Normal 8 2 3 6 7" xfId="24184" xr:uid="{00000000-0005-0000-0000-0000DB5D0000}"/>
    <cellStyle name="Normal 8 2 3 7" xfId="24185" xr:uid="{00000000-0005-0000-0000-0000DC5D0000}"/>
    <cellStyle name="Normal 8 2 3 7 2" xfId="24186" xr:uid="{00000000-0005-0000-0000-0000DD5D0000}"/>
    <cellStyle name="Normal 8 2 3 7 2 2" xfId="24187" xr:uid="{00000000-0005-0000-0000-0000DE5D0000}"/>
    <cellStyle name="Normal 8 2 3 7 2 2 2" xfId="24188" xr:uid="{00000000-0005-0000-0000-0000DF5D0000}"/>
    <cellStyle name="Normal 8 2 3 7 2 3" xfId="24189" xr:uid="{00000000-0005-0000-0000-0000E05D0000}"/>
    <cellStyle name="Normal 8 2 3 7 3" xfId="24190" xr:uid="{00000000-0005-0000-0000-0000E15D0000}"/>
    <cellStyle name="Normal 8 2 3 7 3 2" xfId="24191" xr:uid="{00000000-0005-0000-0000-0000E25D0000}"/>
    <cellStyle name="Normal 8 2 3 7 3 2 2" xfId="24192" xr:uid="{00000000-0005-0000-0000-0000E35D0000}"/>
    <cellStyle name="Normal 8 2 3 7 3 3" xfId="24193" xr:uid="{00000000-0005-0000-0000-0000E45D0000}"/>
    <cellStyle name="Normal 8 2 3 7 4" xfId="24194" xr:uid="{00000000-0005-0000-0000-0000E55D0000}"/>
    <cellStyle name="Normal 8 2 3 7 4 2" xfId="24195" xr:uid="{00000000-0005-0000-0000-0000E65D0000}"/>
    <cellStyle name="Normal 8 2 3 7 5" xfId="24196" xr:uid="{00000000-0005-0000-0000-0000E75D0000}"/>
    <cellStyle name="Normal 8 2 3 7 5 2" xfId="24197" xr:uid="{00000000-0005-0000-0000-0000E85D0000}"/>
    <cellStyle name="Normal 8 2 3 7 6" xfId="24198" xr:uid="{00000000-0005-0000-0000-0000E95D0000}"/>
    <cellStyle name="Normal 8 2 3 8" xfId="24199" xr:uid="{00000000-0005-0000-0000-0000EA5D0000}"/>
    <cellStyle name="Normal 8 2 3 8 2" xfId="24200" xr:uid="{00000000-0005-0000-0000-0000EB5D0000}"/>
    <cellStyle name="Normal 8 2 3 8 2 2" xfId="24201" xr:uid="{00000000-0005-0000-0000-0000EC5D0000}"/>
    <cellStyle name="Normal 8 2 3 8 3" xfId="24202" xr:uid="{00000000-0005-0000-0000-0000ED5D0000}"/>
    <cellStyle name="Normal 8 2 3 9" xfId="24203" xr:uid="{00000000-0005-0000-0000-0000EE5D0000}"/>
    <cellStyle name="Normal 8 2 3 9 2" xfId="24204" xr:uid="{00000000-0005-0000-0000-0000EF5D0000}"/>
    <cellStyle name="Normal 8 2 3 9 2 2" xfId="24205" xr:uid="{00000000-0005-0000-0000-0000F05D0000}"/>
    <cellStyle name="Normal 8 2 3 9 3" xfId="24206" xr:uid="{00000000-0005-0000-0000-0000F15D0000}"/>
    <cellStyle name="Normal 8 2 4" xfId="24207" xr:uid="{00000000-0005-0000-0000-0000F25D0000}"/>
    <cellStyle name="Normal 8 2 4 10" xfId="24208" xr:uid="{00000000-0005-0000-0000-0000F35D0000}"/>
    <cellStyle name="Normal 8 2 4 10 2" xfId="24209" xr:uid="{00000000-0005-0000-0000-0000F45D0000}"/>
    <cellStyle name="Normal 8 2 4 11" xfId="24210" xr:uid="{00000000-0005-0000-0000-0000F55D0000}"/>
    <cellStyle name="Normal 8 2 4 2" xfId="24211" xr:uid="{00000000-0005-0000-0000-0000F65D0000}"/>
    <cellStyle name="Normal 8 2 4 2 10" xfId="24212" xr:uid="{00000000-0005-0000-0000-0000F75D0000}"/>
    <cellStyle name="Normal 8 2 4 2 2" xfId="24213" xr:uid="{00000000-0005-0000-0000-0000F85D0000}"/>
    <cellStyle name="Normal 8 2 4 2 2 2" xfId="24214" xr:uid="{00000000-0005-0000-0000-0000F95D0000}"/>
    <cellStyle name="Normal 8 2 4 2 2 2 2" xfId="24215" xr:uid="{00000000-0005-0000-0000-0000FA5D0000}"/>
    <cellStyle name="Normal 8 2 4 2 2 2 2 2" xfId="24216" xr:uid="{00000000-0005-0000-0000-0000FB5D0000}"/>
    <cellStyle name="Normal 8 2 4 2 2 2 2 2 2" xfId="24217" xr:uid="{00000000-0005-0000-0000-0000FC5D0000}"/>
    <cellStyle name="Normal 8 2 4 2 2 2 2 2 2 2" xfId="24218" xr:uid="{00000000-0005-0000-0000-0000FD5D0000}"/>
    <cellStyle name="Normal 8 2 4 2 2 2 2 2 3" xfId="24219" xr:uid="{00000000-0005-0000-0000-0000FE5D0000}"/>
    <cellStyle name="Normal 8 2 4 2 2 2 2 3" xfId="24220" xr:uid="{00000000-0005-0000-0000-0000FF5D0000}"/>
    <cellStyle name="Normal 8 2 4 2 2 2 2 3 2" xfId="24221" xr:uid="{00000000-0005-0000-0000-0000005E0000}"/>
    <cellStyle name="Normal 8 2 4 2 2 2 2 3 2 2" xfId="24222" xr:uid="{00000000-0005-0000-0000-0000015E0000}"/>
    <cellStyle name="Normal 8 2 4 2 2 2 2 3 3" xfId="24223" xr:uid="{00000000-0005-0000-0000-0000025E0000}"/>
    <cellStyle name="Normal 8 2 4 2 2 2 2 4" xfId="24224" xr:uid="{00000000-0005-0000-0000-0000035E0000}"/>
    <cellStyle name="Normal 8 2 4 2 2 2 2 4 2" xfId="24225" xr:uid="{00000000-0005-0000-0000-0000045E0000}"/>
    <cellStyle name="Normal 8 2 4 2 2 2 2 5" xfId="24226" xr:uid="{00000000-0005-0000-0000-0000055E0000}"/>
    <cellStyle name="Normal 8 2 4 2 2 2 2 5 2" xfId="24227" xr:uid="{00000000-0005-0000-0000-0000065E0000}"/>
    <cellStyle name="Normal 8 2 4 2 2 2 2 6" xfId="24228" xr:uid="{00000000-0005-0000-0000-0000075E0000}"/>
    <cellStyle name="Normal 8 2 4 2 2 2 3" xfId="24229" xr:uid="{00000000-0005-0000-0000-0000085E0000}"/>
    <cellStyle name="Normal 8 2 4 2 2 2 3 2" xfId="24230" xr:uid="{00000000-0005-0000-0000-0000095E0000}"/>
    <cellStyle name="Normal 8 2 4 2 2 2 3 2 2" xfId="24231" xr:uid="{00000000-0005-0000-0000-00000A5E0000}"/>
    <cellStyle name="Normal 8 2 4 2 2 2 3 3" xfId="24232" xr:uid="{00000000-0005-0000-0000-00000B5E0000}"/>
    <cellStyle name="Normal 8 2 4 2 2 2 4" xfId="24233" xr:uid="{00000000-0005-0000-0000-00000C5E0000}"/>
    <cellStyle name="Normal 8 2 4 2 2 2 4 2" xfId="24234" xr:uid="{00000000-0005-0000-0000-00000D5E0000}"/>
    <cellStyle name="Normal 8 2 4 2 2 2 4 2 2" xfId="24235" xr:uid="{00000000-0005-0000-0000-00000E5E0000}"/>
    <cellStyle name="Normal 8 2 4 2 2 2 4 3" xfId="24236" xr:uid="{00000000-0005-0000-0000-00000F5E0000}"/>
    <cellStyle name="Normal 8 2 4 2 2 2 5" xfId="24237" xr:uid="{00000000-0005-0000-0000-0000105E0000}"/>
    <cellStyle name="Normal 8 2 4 2 2 2 5 2" xfId="24238" xr:uid="{00000000-0005-0000-0000-0000115E0000}"/>
    <cellStyle name="Normal 8 2 4 2 2 2 6" xfId="24239" xr:uid="{00000000-0005-0000-0000-0000125E0000}"/>
    <cellStyle name="Normal 8 2 4 2 2 2 6 2" xfId="24240" xr:uid="{00000000-0005-0000-0000-0000135E0000}"/>
    <cellStyle name="Normal 8 2 4 2 2 2 7" xfId="24241" xr:uid="{00000000-0005-0000-0000-0000145E0000}"/>
    <cellStyle name="Normal 8 2 4 2 2 3" xfId="24242" xr:uid="{00000000-0005-0000-0000-0000155E0000}"/>
    <cellStyle name="Normal 8 2 4 2 2 3 2" xfId="24243" xr:uid="{00000000-0005-0000-0000-0000165E0000}"/>
    <cellStyle name="Normal 8 2 4 2 2 3 2 2" xfId="24244" xr:uid="{00000000-0005-0000-0000-0000175E0000}"/>
    <cellStyle name="Normal 8 2 4 2 2 3 2 2 2" xfId="24245" xr:uid="{00000000-0005-0000-0000-0000185E0000}"/>
    <cellStyle name="Normal 8 2 4 2 2 3 2 3" xfId="24246" xr:uid="{00000000-0005-0000-0000-0000195E0000}"/>
    <cellStyle name="Normal 8 2 4 2 2 3 3" xfId="24247" xr:uid="{00000000-0005-0000-0000-00001A5E0000}"/>
    <cellStyle name="Normal 8 2 4 2 2 3 3 2" xfId="24248" xr:uid="{00000000-0005-0000-0000-00001B5E0000}"/>
    <cellStyle name="Normal 8 2 4 2 2 3 3 2 2" xfId="24249" xr:uid="{00000000-0005-0000-0000-00001C5E0000}"/>
    <cellStyle name="Normal 8 2 4 2 2 3 3 3" xfId="24250" xr:uid="{00000000-0005-0000-0000-00001D5E0000}"/>
    <cellStyle name="Normal 8 2 4 2 2 3 4" xfId="24251" xr:uid="{00000000-0005-0000-0000-00001E5E0000}"/>
    <cellStyle name="Normal 8 2 4 2 2 3 4 2" xfId="24252" xr:uid="{00000000-0005-0000-0000-00001F5E0000}"/>
    <cellStyle name="Normal 8 2 4 2 2 3 5" xfId="24253" xr:uid="{00000000-0005-0000-0000-0000205E0000}"/>
    <cellStyle name="Normal 8 2 4 2 2 3 5 2" xfId="24254" xr:uid="{00000000-0005-0000-0000-0000215E0000}"/>
    <cellStyle name="Normal 8 2 4 2 2 3 6" xfId="24255" xr:uid="{00000000-0005-0000-0000-0000225E0000}"/>
    <cellStyle name="Normal 8 2 4 2 2 4" xfId="24256" xr:uid="{00000000-0005-0000-0000-0000235E0000}"/>
    <cellStyle name="Normal 8 2 4 2 2 4 2" xfId="24257" xr:uid="{00000000-0005-0000-0000-0000245E0000}"/>
    <cellStyle name="Normal 8 2 4 2 2 4 2 2" xfId="24258" xr:uid="{00000000-0005-0000-0000-0000255E0000}"/>
    <cellStyle name="Normal 8 2 4 2 2 4 3" xfId="24259" xr:uid="{00000000-0005-0000-0000-0000265E0000}"/>
    <cellStyle name="Normal 8 2 4 2 2 5" xfId="24260" xr:uid="{00000000-0005-0000-0000-0000275E0000}"/>
    <cellStyle name="Normal 8 2 4 2 2 5 2" xfId="24261" xr:uid="{00000000-0005-0000-0000-0000285E0000}"/>
    <cellStyle name="Normal 8 2 4 2 2 5 2 2" xfId="24262" xr:uid="{00000000-0005-0000-0000-0000295E0000}"/>
    <cellStyle name="Normal 8 2 4 2 2 5 3" xfId="24263" xr:uid="{00000000-0005-0000-0000-00002A5E0000}"/>
    <cellStyle name="Normal 8 2 4 2 2 6" xfId="24264" xr:uid="{00000000-0005-0000-0000-00002B5E0000}"/>
    <cellStyle name="Normal 8 2 4 2 2 6 2" xfId="24265" xr:uid="{00000000-0005-0000-0000-00002C5E0000}"/>
    <cellStyle name="Normal 8 2 4 2 2 7" xfId="24266" xr:uid="{00000000-0005-0000-0000-00002D5E0000}"/>
    <cellStyle name="Normal 8 2 4 2 2 7 2" xfId="24267" xr:uid="{00000000-0005-0000-0000-00002E5E0000}"/>
    <cellStyle name="Normal 8 2 4 2 2 8" xfId="24268" xr:uid="{00000000-0005-0000-0000-00002F5E0000}"/>
    <cellStyle name="Normal 8 2 4 2 3" xfId="24269" xr:uid="{00000000-0005-0000-0000-0000305E0000}"/>
    <cellStyle name="Normal 8 2 4 2 3 2" xfId="24270" xr:uid="{00000000-0005-0000-0000-0000315E0000}"/>
    <cellStyle name="Normal 8 2 4 2 3 2 2" xfId="24271" xr:uid="{00000000-0005-0000-0000-0000325E0000}"/>
    <cellStyle name="Normal 8 2 4 2 3 2 2 2" xfId="24272" xr:uid="{00000000-0005-0000-0000-0000335E0000}"/>
    <cellStyle name="Normal 8 2 4 2 3 2 2 2 2" xfId="24273" xr:uid="{00000000-0005-0000-0000-0000345E0000}"/>
    <cellStyle name="Normal 8 2 4 2 3 2 2 3" xfId="24274" xr:uid="{00000000-0005-0000-0000-0000355E0000}"/>
    <cellStyle name="Normal 8 2 4 2 3 2 3" xfId="24275" xr:uid="{00000000-0005-0000-0000-0000365E0000}"/>
    <cellStyle name="Normal 8 2 4 2 3 2 3 2" xfId="24276" xr:uid="{00000000-0005-0000-0000-0000375E0000}"/>
    <cellStyle name="Normal 8 2 4 2 3 2 3 2 2" xfId="24277" xr:uid="{00000000-0005-0000-0000-0000385E0000}"/>
    <cellStyle name="Normal 8 2 4 2 3 2 3 3" xfId="24278" xr:uid="{00000000-0005-0000-0000-0000395E0000}"/>
    <cellStyle name="Normal 8 2 4 2 3 2 4" xfId="24279" xr:uid="{00000000-0005-0000-0000-00003A5E0000}"/>
    <cellStyle name="Normal 8 2 4 2 3 2 4 2" xfId="24280" xr:uid="{00000000-0005-0000-0000-00003B5E0000}"/>
    <cellStyle name="Normal 8 2 4 2 3 2 5" xfId="24281" xr:uid="{00000000-0005-0000-0000-00003C5E0000}"/>
    <cellStyle name="Normal 8 2 4 2 3 2 5 2" xfId="24282" xr:uid="{00000000-0005-0000-0000-00003D5E0000}"/>
    <cellStyle name="Normal 8 2 4 2 3 2 6" xfId="24283" xr:uid="{00000000-0005-0000-0000-00003E5E0000}"/>
    <cellStyle name="Normal 8 2 4 2 3 3" xfId="24284" xr:uid="{00000000-0005-0000-0000-00003F5E0000}"/>
    <cellStyle name="Normal 8 2 4 2 3 3 2" xfId="24285" xr:uid="{00000000-0005-0000-0000-0000405E0000}"/>
    <cellStyle name="Normal 8 2 4 2 3 3 2 2" xfId="24286" xr:uid="{00000000-0005-0000-0000-0000415E0000}"/>
    <cellStyle name="Normal 8 2 4 2 3 3 3" xfId="24287" xr:uid="{00000000-0005-0000-0000-0000425E0000}"/>
    <cellStyle name="Normal 8 2 4 2 3 4" xfId="24288" xr:uid="{00000000-0005-0000-0000-0000435E0000}"/>
    <cellStyle name="Normal 8 2 4 2 3 4 2" xfId="24289" xr:uid="{00000000-0005-0000-0000-0000445E0000}"/>
    <cellStyle name="Normal 8 2 4 2 3 4 2 2" xfId="24290" xr:uid="{00000000-0005-0000-0000-0000455E0000}"/>
    <cellStyle name="Normal 8 2 4 2 3 4 3" xfId="24291" xr:uid="{00000000-0005-0000-0000-0000465E0000}"/>
    <cellStyle name="Normal 8 2 4 2 3 5" xfId="24292" xr:uid="{00000000-0005-0000-0000-0000475E0000}"/>
    <cellStyle name="Normal 8 2 4 2 3 5 2" xfId="24293" xr:uid="{00000000-0005-0000-0000-0000485E0000}"/>
    <cellStyle name="Normal 8 2 4 2 3 6" xfId="24294" xr:uid="{00000000-0005-0000-0000-0000495E0000}"/>
    <cellStyle name="Normal 8 2 4 2 3 6 2" xfId="24295" xr:uid="{00000000-0005-0000-0000-00004A5E0000}"/>
    <cellStyle name="Normal 8 2 4 2 3 7" xfId="24296" xr:uid="{00000000-0005-0000-0000-00004B5E0000}"/>
    <cellStyle name="Normal 8 2 4 2 4" xfId="24297" xr:uid="{00000000-0005-0000-0000-00004C5E0000}"/>
    <cellStyle name="Normal 8 2 4 2 4 2" xfId="24298" xr:uid="{00000000-0005-0000-0000-00004D5E0000}"/>
    <cellStyle name="Normal 8 2 4 2 4 2 2" xfId="24299" xr:uid="{00000000-0005-0000-0000-00004E5E0000}"/>
    <cellStyle name="Normal 8 2 4 2 4 2 2 2" xfId="24300" xr:uid="{00000000-0005-0000-0000-00004F5E0000}"/>
    <cellStyle name="Normal 8 2 4 2 4 2 2 2 2" xfId="24301" xr:uid="{00000000-0005-0000-0000-0000505E0000}"/>
    <cellStyle name="Normal 8 2 4 2 4 2 2 3" xfId="24302" xr:uid="{00000000-0005-0000-0000-0000515E0000}"/>
    <cellStyle name="Normal 8 2 4 2 4 2 3" xfId="24303" xr:uid="{00000000-0005-0000-0000-0000525E0000}"/>
    <cellStyle name="Normal 8 2 4 2 4 2 3 2" xfId="24304" xr:uid="{00000000-0005-0000-0000-0000535E0000}"/>
    <cellStyle name="Normal 8 2 4 2 4 2 3 2 2" xfId="24305" xr:uid="{00000000-0005-0000-0000-0000545E0000}"/>
    <cellStyle name="Normal 8 2 4 2 4 2 3 3" xfId="24306" xr:uid="{00000000-0005-0000-0000-0000555E0000}"/>
    <cellStyle name="Normal 8 2 4 2 4 2 4" xfId="24307" xr:uid="{00000000-0005-0000-0000-0000565E0000}"/>
    <cellStyle name="Normal 8 2 4 2 4 2 4 2" xfId="24308" xr:uid="{00000000-0005-0000-0000-0000575E0000}"/>
    <cellStyle name="Normal 8 2 4 2 4 2 5" xfId="24309" xr:uid="{00000000-0005-0000-0000-0000585E0000}"/>
    <cellStyle name="Normal 8 2 4 2 4 2 5 2" xfId="24310" xr:uid="{00000000-0005-0000-0000-0000595E0000}"/>
    <cellStyle name="Normal 8 2 4 2 4 2 6" xfId="24311" xr:uid="{00000000-0005-0000-0000-00005A5E0000}"/>
    <cellStyle name="Normal 8 2 4 2 4 3" xfId="24312" xr:uid="{00000000-0005-0000-0000-00005B5E0000}"/>
    <cellStyle name="Normal 8 2 4 2 4 3 2" xfId="24313" xr:uid="{00000000-0005-0000-0000-00005C5E0000}"/>
    <cellStyle name="Normal 8 2 4 2 4 3 2 2" xfId="24314" xr:uid="{00000000-0005-0000-0000-00005D5E0000}"/>
    <cellStyle name="Normal 8 2 4 2 4 3 3" xfId="24315" xr:uid="{00000000-0005-0000-0000-00005E5E0000}"/>
    <cellStyle name="Normal 8 2 4 2 4 4" xfId="24316" xr:uid="{00000000-0005-0000-0000-00005F5E0000}"/>
    <cellStyle name="Normal 8 2 4 2 4 4 2" xfId="24317" xr:uid="{00000000-0005-0000-0000-0000605E0000}"/>
    <cellStyle name="Normal 8 2 4 2 4 4 2 2" xfId="24318" xr:uid="{00000000-0005-0000-0000-0000615E0000}"/>
    <cellStyle name="Normal 8 2 4 2 4 4 3" xfId="24319" xr:uid="{00000000-0005-0000-0000-0000625E0000}"/>
    <cellStyle name="Normal 8 2 4 2 4 5" xfId="24320" xr:uid="{00000000-0005-0000-0000-0000635E0000}"/>
    <cellStyle name="Normal 8 2 4 2 4 5 2" xfId="24321" xr:uid="{00000000-0005-0000-0000-0000645E0000}"/>
    <cellStyle name="Normal 8 2 4 2 4 6" xfId="24322" xr:uid="{00000000-0005-0000-0000-0000655E0000}"/>
    <cellStyle name="Normal 8 2 4 2 4 6 2" xfId="24323" xr:uid="{00000000-0005-0000-0000-0000665E0000}"/>
    <cellStyle name="Normal 8 2 4 2 4 7" xfId="24324" xr:uid="{00000000-0005-0000-0000-0000675E0000}"/>
    <cellStyle name="Normal 8 2 4 2 5" xfId="24325" xr:uid="{00000000-0005-0000-0000-0000685E0000}"/>
    <cellStyle name="Normal 8 2 4 2 5 2" xfId="24326" xr:uid="{00000000-0005-0000-0000-0000695E0000}"/>
    <cellStyle name="Normal 8 2 4 2 5 2 2" xfId="24327" xr:uid="{00000000-0005-0000-0000-00006A5E0000}"/>
    <cellStyle name="Normal 8 2 4 2 5 2 2 2" xfId="24328" xr:uid="{00000000-0005-0000-0000-00006B5E0000}"/>
    <cellStyle name="Normal 8 2 4 2 5 2 3" xfId="24329" xr:uid="{00000000-0005-0000-0000-00006C5E0000}"/>
    <cellStyle name="Normal 8 2 4 2 5 3" xfId="24330" xr:uid="{00000000-0005-0000-0000-00006D5E0000}"/>
    <cellStyle name="Normal 8 2 4 2 5 3 2" xfId="24331" xr:uid="{00000000-0005-0000-0000-00006E5E0000}"/>
    <cellStyle name="Normal 8 2 4 2 5 3 2 2" xfId="24332" xr:uid="{00000000-0005-0000-0000-00006F5E0000}"/>
    <cellStyle name="Normal 8 2 4 2 5 3 3" xfId="24333" xr:uid="{00000000-0005-0000-0000-0000705E0000}"/>
    <cellStyle name="Normal 8 2 4 2 5 4" xfId="24334" xr:uid="{00000000-0005-0000-0000-0000715E0000}"/>
    <cellStyle name="Normal 8 2 4 2 5 4 2" xfId="24335" xr:uid="{00000000-0005-0000-0000-0000725E0000}"/>
    <cellStyle name="Normal 8 2 4 2 5 5" xfId="24336" xr:uid="{00000000-0005-0000-0000-0000735E0000}"/>
    <cellStyle name="Normal 8 2 4 2 5 5 2" xfId="24337" xr:uid="{00000000-0005-0000-0000-0000745E0000}"/>
    <cellStyle name="Normal 8 2 4 2 5 6" xfId="24338" xr:uid="{00000000-0005-0000-0000-0000755E0000}"/>
    <cellStyle name="Normal 8 2 4 2 6" xfId="24339" xr:uid="{00000000-0005-0000-0000-0000765E0000}"/>
    <cellStyle name="Normal 8 2 4 2 6 2" xfId="24340" xr:uid="{00000000-0005-0000-0000-0000775E0000}"/>
    <cellStyle name="Normal 8 2 4 2 6 2 2" xfId="24341" xr:uid="{00000000-0005-0000-0000-0000785E0000}"/>
    <cellStyle name="Normal 8 2 4 2 6 3" xfId="24342" xr:uid="{00000000-0005-0000-0000-0000795E0000}"/>
    <cellStyle name="Normal 8 2 4 2 7" xfId="24343" xr:uid="{00000000-0005-0000-0000-00007A5E0000}"/>
    <cellStyle name="Normal 8 2 4 2 7 2" xfId="24344" xr:uid="{00000000-0005-0000-0000-00007B5E0000}"/>
    <cellStyle name="Normal 8 2 4 2 7 2 2" xfId="24345" xr:uid="{00000000-0005-0000-0000-00007C5E0000}"/>
    <cellStyle name="Normal 8 2 4 2 7 3" xfId="24346" xr:uid="{00000000-0005-0000-0000-00007D5E0000}"/>
    <cellStyle name="Normal 8 2 4 2 8" xfId="24347" xr:uid="{00000000-0005-0000-0000-00007E5E0000}"/>
    <cellStyle name="Normal 8 2 4 2 8 2" xfId="24348" xr:uid="{00000000-0005-0000-0000-00007F5E0000}"/>
    <cellStyle name="Normal 8 2 4 2 9" xfId="24349" xr:uid="{00000000-0005-0000-0000-0000805E0000}"/>
    <cellStyle name="Normal 8 2 4 2 9 2" xfId="24350" xr:uid="{00000000-0005-0000-0000-0000815E0000}"/>
    <cellStyle name="Normal 8 2 4 3" xfId="24351" xr:uid="{00000000-0005-0000-0000-0000825E0000}"/>
    <cellStyle name="Normal 8 2 4 3 2" xfId="24352" xr:uid="{00000000-0005-0000-0000-0000835E0000}"/>
    <cellStyle name="Normal 8 2 4 3 2 2" xfId="24353" xr:uid="{00000000-0005-0000-0000-0000845E0000}"/>
    <cellStyle name="Normal 8 2 4 3 2 2 2" xfId="24354" xr:uid="{00000000-0005-0000-0000-0000855E0000}"/>
    <cellStyle name="Normal 8 2 4 3 2 2 2 2" xfId="24355" xr:uid="{00000000-0005-0000-0000-0000865E0000}"/>
    <cellStyle name="Normal 8 2 4 3 2 2 2 2 2" xfId="24356" xr:uid="{00000000-0005-0000-0000-0000875E0000}"/>
    <cellStyle name="Normal 8 2 4 3 2 2 2 3" xfId="24357" xr:uid="{00000000-0005-0000-0000-0000885E0000}"/>
    <cellStyle name="Normal 8 2 4 3 2 2 3" xfId="24358" xr:uid="{00000000-0005-0000-0000-0000895E0000}"/>
    <cellStyle name="Normal 8 2 4 3 2 2 3 2" xfId="24359" xr:uid="{00000000-0005-0000-0000-00008A5E0000}"/>
    <cellStyle name="Normal 8 2 4 3 2 2 3 2 2" xfId="24360" xr:uid="{00000000-0005-0000-0000-00008B5E0000}"/>
    <cellStyle name="Normal 8 2 4 3 2 2 3 3" xfId="24361" xr:uid="{00000000-0005-0000-0000-00008C5E0000}"/>
    <cellStyle name="Normal 8 2 4 3 2 2 4" xfId="24362" xr:uid="{00000000-0005-0000-0000-00008D5E0000}"/>
    <cellStyle name="Normal 8 2 4 3 2 2 4 2" xfId="24363" xr:uid="{00000000-0005-0000-0000-00008E5E0000}"/>
    <cellStyle name="Normal 8 2 4 3 2 2 5" xfId="24364" xr:uid="{00000000-0005-0000-0000-00008F5E0000}"/>
    <cellStyle name="Normal 8 2 4 3 2 2 5 2" xfId="24365" xr:uid="{00000000-0005-0000-0000-0000905E0000}"/>
    <cellStyle name="Normal 8 2 4 3 2 2 6" xfId="24366" xr:uid="{00000000-0005-0000-0000-0000915E0000}"/>
    <cellStyle name="Normal 8 2 4 3 2 3" xfId="24367" xr:uid="{00000000-0005-0000-0000-0000925E0000}"/>
    <cellStyle name="Normal 8 2 4 3 2 3 2" xfId="24368" xr:uid="{00000000-0005-0000-0000-0000935E0000}"/>
    <cellStyle name="Normal 8 2 4 3 2 3 2 2" xfId="24369" xr:uid="{00000000-0005-0000-0000-0000945E0000}"/>
    <cellStyle name="Normal 8 2 4 3 2 3 3" xfId="24370" xr:uid="{00000000-0005-0000-0000-0000955E0000}"/>
    <cellStyle name="Normal 8 2 4 3 2 4" xfId="24371" xr:uid="{00000000-0005-0000-0000-0000965E0000}"/>
    <cellStyle name="Normal 8 2 4 3 2 4 2" xfId="24372" xr:uid="{00000000-0005-0000-0000-0000975E0000}"/>
    <cellStyle name="Normal 8 2 4 3 2 4 2 2" xfId="24373" xr:uid="{00000000-0005-0000-0000-0000985E0000}"/>
    <cellStyle name="Normal 8 2 4 3 2 4 3" xfId="24374" xr:uid="{00000000-0005-0000-0000-0000995E0000}"/>
    <cellStyle name="Normal 8 2 4 3 2 5" xfId="24375" xr:uid="{00000000-0005-0000-0000-00009A5E0000}"/>
    <cellStyle name="Normal 8 2 4 3 2 5 2" xfId="24376" xr:uid="{00000000-0005-0000-0000-00009B5E0000}"/>
    <cellStyle name="Normal 8 2 4 3 2 6" xfId="24377" xr:uid="{00000000-0005-0000-0000-00009C5E0000}"/>
    <cellStyle name="Normal 8 2 4 3 2 6 2" xfId="24378" xr:uid="{00000000-0005-0000-0000-00009D5E0000}"/>
    <cellStyle name="Normal 8 2 4 3 2 7" xfId="24379" xr:uid="{00000000-0005-0000-0000-00009E5E0000}"/>
    <cellStyle name="Normal 8 2 4 3 3" xfId="24380" xr:uid="{00000000-0005-0000-0000-00009F5E0000}"/>
    <cellStyle name="Normal 8 2 4 3 3 2" xfId="24381" xr:uid="{00000000-0005-0000-0000-0000A05E0000}"/>
    <cellStyle name="Normal 8 2 4 3 3 2 2" xfId="24382" xr:uid="{00000000-0005-0000-0000-0000A15E0000}"/>
    <cellStyle name="Normal 8 2 4 3 3 2 2 2" xfId="24383" xr:uid="{00000000-0005-0000-0000-0000A25E0000}"/>
    <cellStyle name="Normal 8 2 4 3 3 2 3" xfId="24384" xr:uid="{00000000-0005-0000-0000-0000A35E0000}"/>
    <cellStyle name="Normal 8 2 4 3 3 3" xfId="24385" xr:uid="{00000000-0005-0000-0000-0000A45E0000}"/>
    <cellStyle name="Normal 8 2 4 3 3 3 2" xfId="24386" xr:uid="{00000000-0005-0000-0000-0000A55E0000}"/>
    <cellStyle name="Normal 8 2 4 3 3 3 2 2" xfId="24387" xr:uid="{00000000-0005-0000-0000-0000A65E0000}"/>
    <cellStyle name="Normal 8 2 4 3 3 3 3" xfId="24388" xr:uid="{00000000-0005-0000-0000-0000A75E0000}"/>
    <cellStyle name="Normal 8 2 4 3 3 4" xfId="24389" xr:uid="{00000000-0005-0000-0000-0000A85E0000}"/>
    <cellStyle name="Normal 8 2 4 3 3 4 2" xfId="24390" xr:uid="{00000000-0005-0000-0000-0000A95E0000}"/>
    <cellStyle name="Normal 8 2 4 3 3 5" xfId="24391" xr:uid="{00000000-0005-0000-0000-0000AA5E0000}"/>
    <cellStyle name="Normal 8 2 4 3 3 5 2" xfId="24392" xr:uid="{00000000-0005-0000-0000-0000AB5E0000}"/>
    <cellStyle name="Normal 8 2 4 3 3 6" xfId="24393" xr:uid="{00000000-0005-0000-0000-0000AC5E0000}"/>
    <cellStyle name="Normal 8 2 4 3 4" xfId="24394" xr:uid="{00000000-0005-0000-0000-0000AD5E0000}"/>
    <cellStyle name="Normal 8 2 4 3 4 2" xfId="24395" xr:uid="{00000000-0005-0000-0000-0000AE5E0000}"/>
    <cellStyle name="Normal 8 2 4 3 4 2 2" xfId="24396" xr:uid="{00000000-0005-0000-0000-0000AF5E0000}"/>
    <cellStyle name="Normal 8 2 4 3 4 3" xfId="24397" xr:uid="{00000000-0005-0000-0000-0000B05E0000}"/>
    <cellStyle name="Normal 8 2 4 3 5" xfId="24398" xr:uid="{00000000-0005-0000-0000-0000B15E0000}"/>
    <cellStyle name="Normal 8 2 4 3 5 2" xfId="24399" xr:uid="{00000000-0005-0000-0000-0000B25E0000}"/>
    <cellStyle name="Normal 8 2 4 3 5 2 2" xfId="24400" xr:uid="{00000000-0005-0000-0000-0000B35E0000}"/>
    <cellStyle name="Normal 8 2 4 3 5 3" xfId="24401" xr:uid="{00000000-0005-0000-0000-0000B45E0000}"/>
    <cellStyle name="Normal 8 2 4 3 6" xfId="24402" xr:uid="{00000000-0005-0000-0000-0000B55E0000}"/>
    <cellStyle name="Normal 8 2 4 3 6 2" xfId="24403" xr:uid="{00000000-0005-0000-0000-0000B65E0000}"/>
    <cellStyle name="Normal 8 2 4 3 7" xfId="24404" xr:uid="{00000000-0005-0000-0000-0000B75E0000}"/>
    <cellStyle name="Normal 8 2 4 3 7 2" xfId="24405" xr:uid="{00000000-0005-0000-0000-0000B85E0000}"/>
    <cellStyle name="Normal 8 2 4 3 8" xfId="24406" xr:uid="{00000000-0005-0000-0000-0000B95E0000}"/>
    <cellStyle name="Normal 8 2 4 4" xfId="24407" xr:uid="{00000000-0005-0000-0000-0000BA5E0000}"/>
    <cellStyle name="Normal 8 2 4 4 2" xfId="24408" xr:uid="{00000000-0005-0000-0000-0000BB5E0000}"/>
    <cellStyle name="Normal 8 2 4 4 2 2" xfId="24409" xr:uid="{00000000-0005-0000-0000-0000BC5E0000}"/>
    <cellStyle name="Normal 8 2 4 4 2 2 2" xfId="24410" xr:uid="{00000000-0005-0000-0000-0000BD5E0000}"/>
    <cellStyle name="Normal 8 2 4 4 2 2 2 2" xfId="24411" xr:uid="{00000000-0005-0000-0000-0000BE5E0000}"/>
    <cellStyle name="Normal 8 2 4 4 2 2 3" xfId="24412" xr:uid="{00000000-0005-0000-0000-0000BF5E0000}"/>
    <cellStyle name="Normal 8 2 4 4 2 3" xfId="24413" xr:uid="{00000000-0005-0000-0000-0000C05E0000}"/>
    <cellStyle name="Normal 8 2 4 4 2 3 2" xfId="24414" xr:uid="{00000000-0005-0000-0000-0000C15E0000}"/>
    <cellStyle name="Normal 8 2 4 4 2 3 2 2" xfId="24415" xr:uid="{00000000-0005-0000-0000-0000C25E0000}"/>
    <cellStyle name="Normal 8 2 4 4 2 3 3" xfId="24416" xr:uid="{00000000-0005-0000-0000-0000C35E0000}"/>
    <cellStyle name="Normal 8 2 4 4 2 4" xfId="24417" xr:uid="{00000000-0005-0000-0000-0000C45E0000}"/>
    <cellStyle name="Normal 8 2 4 4 2 4 2" xfId="24418" xr:uid="{00000000-0005-0000-0000-0000C55E0000}"/>
    <cellStyle name="Normal 8 2 4 4 2 5" xfId="24419" xr:uid="{00000000-0005-0000-0000-0000C65E0000}"/>
    <cellStyle name="Normal 8 2 4 4 2 5 2" xfId="24420" xr:uid="{00000000-0005-0000-0000-0000C75E0000}"/>
    <cellStyle name="Normal 8 2 4 4 2 6" xfId="24421" xr:uid="{00000000-0005-0000-0000-0000C85E0000}"/>
    <cellStyle name="Normal 8 2 4 4 3" xfId="24422" xr:uid="{00000000-0005-0000-0000-0000C95E0000}"/>
    <cellStyle name="Normal 8 2 4 4 3 2" xfId="24423" xr:uid="{00000000-0005-0000-0000-0000CA5E0000}"/>
    <cellStyle name="Normal 8 2 4 4 3 2 2" xfId="24424" xr:uid="{00000000-0005-0000-0000-0000CB5E0000}"/>
    <cellStyle name="Normal 8 2 4 4 3 3" xfId="24425" xr:uid="{00000000-0005-0000-0000-0000CC5E0000}"/>
    <cellStyle name="Normal 8 2 4 4 4" xfId="24426" xr:uid="{00000000-0005-0000-0000-0000CD5E0000}"/>
    <cellStyle name="Normal 8 2 4 4 4 2" xfId="24427" xr:uid="{00000000-0005-0000-0000-0000CE5E0000}"/>
    <cellStyle name="Normal 8 2 4 4 4 2 2" xfId="24428" xr:uid="{00000000-0005-0000-0000-0000CF5E0000}"/>
    <cellStyle name="Normal 8 2 4 4 4 3" xfId="24429" xr:uid="{00000000-0005-0000-0000-0000D05E0000}"/>
    <cellStyle name="Normal 8 2 4 4 5" xfId="24430" xr:uid="{00000000-0005-0000-0000-0000D15E0000}"/>
    <cellStyle name="Normal 8 2 4 4 5 2" xfId="24431" xr:uid="{00000000-0005-0000-0000-0000D25E0000}"/>
    <cellStyle name="Normal 8 2 4 4 6" xfId="24432" xr:uid="{00000000-0005-0000-0000-0000D35E0000}"/>
    <cellStyle name="Normal 8 2 4 4 6 2" xfId="24433" xr:uid="{00000000-0005-0000-0000-0000D45E0000}"/>
    <cellStyle name="Normal 8 2 4 4 7" xfId="24434" xr:uid="{00000000-0005-0000-0000-0000D55E0000}"/>
    <cellStyle name="Normal 8 2 4 5" xfId="24435" xr:uid="{00000000-0005-0000-0000-0000D65E0000}"/>
    <cellStyle name="Normal 8 2 4 5 2" xfId="24436" xr:uid="{00000000-0005-0000-0000-0000D75E0000}"/>
    <cellStyle name="Normal 8 2 4 5 2 2" xfId="24437" xr:uid="{00000000-0005-0000-0000-0000D85E0000}"/>
    <cellStyle name="Normal 8 2 4 5 2 2 2" xfId="24438" xr:uid="{00000000-0005-0000-0000-0000D95E0000}"/>
    <cellStyle name="Normal 8 2 4 5 2 2 2 2" xfId="24439" xr:uid="{00000000-0005-0000-0000-0000DA5E0000}"/>
    <cellStyle name="Normal 8 2 4 5 2 2 3" xfId="24440" xr:uid="{00000000-0005-0000-0000-0000DB5E0000}"/>
    <cellStyle name="Normal 8 2 4 5 2 3" xfId="24441" xr:uid="{00000000-0005-0000-0000-0000DC5E0000}"/>
    <cellStyle name="Normal 8 2 4 5 2 3 2" xfId="24442" xr:uid="{00000000-0005-0000-0000-0000DD5E0000}"/>
    <cellStyle name="Normal 8 2 4 5 2 3 2 2" xfId="24443" xr:uid="{00000000-0005-0000-0000-0000DE5E0000}"/>
    <cellStyle name="Normal 8 2 4 5 2 3 3" xfId="24444" xr:uid="{00000000-0005-0000-0000-0000DF5E0000}"/>
    <cellStyle name="Normal 8 2 4 5 2 4" xfId="24445" xr:uid="{00000000-0005-0000-0000-0000E05E0000}"/>
    <cellStyle name="Normal 8 2 4 5 2 4 2" xfId="24446" xr:uid="{00000000-0005-0000-0000-0000E15E0000}"/>
    <cellStyle name="Normal 8 2 4 5 2 5" xfId="24447" xr:uid="{00000000-0005-0000-0000-0000E25E0000}"/>
    <cellStyle name="Normal 8 2 4 5 2 5 2" xfId="24448" xr:uid="{00000000-0005-0000-0000-0000E35E0000}"/>
    <cellStyle name="Normal 8 2 4 5 2 6" xfId="24449" xr:uid="{00000000-0005-0000-0000-0000E45E0000}"/>
    <cellStyle name="Normal 8 2 4 5 3" xfId="24450" xr:uid="{00000000-0005-0000-0000-0000E55E0000}"/>
    <cellStyle name="Normal 8 2 4 5 3 2" xfId="24451" xr:uid="{00000000-0005-0000-0000-0000E65E0000}"/>
    <cellStyle name="Normal 8 2 4 5 3 2 2" xfId="24452" xr:uid="{00000000-0005-0000-0000-0000E75E0000}"/>
    <cellStyle name="Normal 8 2 4 5 3 3" xfId="24453" xr:uid="{00000000-0005-0000-0000-0000E85E0000}"/>
    <cellStyle name="Normal 8 2 4 5 4" xfId="24454" xr:uid="{00000000-0005-0000-0000-0000E95E0000}"/>
    <cellStyle name="Normal 8 2 4 5 4 2" xfId="24455" xr:uid="{00000000-0005-0000-0000-0000EA5E0000}"/>
    <cellStyle name="Normal 8 2 4 5 4 2 2" xfId="24456" xr:uid="{00000000-0005-0000-0000-0000EB5E0000}"/>
    <cellStyle name="Normal 8 2 4 5 4 3" xfId="24457" xr:uid="{00000000-0005-0000-0000-0000EC5E0000}"/>
    <cellStyle name="Normal 8 2 4 5 5" xfId="24458" xr:uid="{00000000-0005-0000-0000-0000ED5E0000}"/>
    <cellStyle name="Normal 8 2 4 5 5 2" xfId="24459" xr:uid="{00000000-0005-0000-0000-0000EE5E0000}"/>
    <cellStyle name="Normal 8 2 4 5 6" xfId="24460" xr:uid="{00000000-0005-0000-0000-0000EF5E0000}"/>
    <cellStyle name="Normal 8 2 4 5 6 2" xfId="24461" xr:uid="{00000000-0005-0000-0000-0000F05E0000}"/>
    <cellStyle name="Normal 8 2 4 5 7" xfId="24462" xr:uid="{00000000-0005-0000-0000-0000F15E0000}"/>
    <cellStyle name="Normal 8 2 4 6" xfId="24463" xr:uid="{00000000-0005-0000-0000-0000F25E0000}"/>
    <cellStyle name="Normal 8 2 4 6 2" xfId="24464" xr:uid="{00000000-0005-0000-0000-0000F35E0000}"/>
    <cellStyle name="Normal 8 2 4 6 2 2" xfId="24465" xr:uid="{00000000-0005-0000-0000-0000F45E0000}"/>
    <cellStyle name="Normal 8 2 4 6 2 2 2" xfId="24466" xr:uid="{00000000-0005-0000-0000-0000F55E0000}"/>
    <cellStyle name="Normal 8 2 4 6 2 3" xfId="24467" xr:uid="{00000000-0005-0000-0000-0000F65E0000}"/>
    <cellStyle name="Normal 8 2 4 6 3" xfId="24468" xr:uid="{00000000-0005-0000-0000-0000F75E0000}"/>
    <cellStyle name="Normal 8 2 4 6 3 2" xfId="24469" xr:uid="{00000000-0005-0000-0000-0000F85E0000}"/>
    <cellStyle name="Normal 8 2 4 6 3 2 2" xfId="24470" xr:uid="{00000000-0005-0000-0000-0000F95E0000}"/>
    <cellStyle name="Normal 8 2 4 6 3 3" xfId="24471" xr:uid="{00000000-0005-0000-0000-0000FA5E0000}"/>
    <cellStyle name="Normal 8 2 4 6 4" xfId="24472" xr:uid="{00000000-0005-0000-0000-0000FB5E0000}"/>
    <cellStyle name="Normal 8 2 4 6 4 2" xfId="24473" xr:uid="{00000000-0005-0000-0000-0000FC5E0000}"/>
    <cellStyle name="Normal 8 2 4 6 5" xfId="24474" xr:uid="{00000000-0005-0000-0000-0000FD5E0000}"/>
    <cellStyle name="Normal 8 2 4 6 5 2" xfId="24475" xr:uid="{00000000-0005-0000-0000-0000FE5E0000}"/>
    <cellStyle name="Normal 8 2 4 6 6" xfId="24476" xr:uid="{00000000-0005-0000-0000-0000FF5E0000}"/>
    <cellStyle name="Normal 8 2 4 7" xfId="24477" xr:uid="{00000000-0005-0000-0000-0000005F0000}"/>
    <cellStyle name="Normal 8 2 4 7 2" xfId="24478" xr:uid="{00000000-0005-0000-0000-0000015F0000}"/>
    <cellStyle name="Normal 8 2 4 7 2 2" xfId="24479" xr:uid="{00000000-0005-0000-0000-0000025F0000}"/>
    <cellStyle name="Normal 8 2 4 7 3" xfId="24480" xr:uid="{00000000-0005-0000-0000-0000035F0000}"/>
    <cellStyle name="Normal 8 2 4 8" xfId="24481" xr:uid="{00000000-0005-0000-0000-0000045F0000}"/>
    <cellStyle name="Normal 8 2 4 8 2" xfId="24482" xr:uid="{00000000-0005-0000-0000-0000055F0000}"/>
    <cellStyle name="Normal 8 2 4 8 2 2" xfId="24483" xr:uid="{00000000-0005-0000-0000-0000065F0000}"/>
    <cellStyle name="Normal 8 2 4 8 3" xfId="24484" xr:uid="{00000000-0005-0000-0000-0000075F0000}"/>
    <cellStyle name="Normal 8 2 4 9" xfId="24485" xr:uid="{00000000-0005-0000-0000-0000085F0000}"/>
    <cellStyle name="Normal 8 2 4 9 2" xfId="24486" xr:uid="{00000000-0005-0000-0000-0000095F0000}"/>
    <cellStyle name="Normal 8 2 5" xfId="24487" xr:uid="{00000000-0005-0000-0000-00000A5F0000}"/>
    <cellStyle name="Normal 8 2 5 10" xfId="24488" xr:uid="{00000000-0005-0000-0000-00000B5F0000}"/>
    <cellStyle name="Normal 8 2 5 2" xfId="24489" xr:uid="{00000000-0005-0000-0000-00000C5F0000}"/>
    <cellStyle name="Normal 8 2 5 2 2" xfId="24490" xr:uid="{00000000-0005-0000-0000-00000D5F0000}"/>
    <cellStyle name="Normal 8 2 5 2 2 2" xfId="24491" xr:uid="{00000000-0005-0000-0000-00000E5F0000}"/>
    <cellStyle name="Normal 8 2 5 2 2 2 2" xfId="24492" xr:uid="{00000000-0005-0000-0000-00000F5F0000}"/>
    <cellStyle name="Normal 8 2 5 2 2 2 2 2" xfId="24493" xr:uid="{00000000-0005-0000-0000-0000105F0000}"/>
    <cellStyle name="Normal 8 2 5 2 2 2 2 2 2" xfId="24494" xr:uid="{00000000-0005-0000-0000-0000115F0000}"/>
    <cellStyle name="Normal 8 2 5 2 2 2 2 3" xfId="24495" xr:uid="{00000000-0005-0000-0000-0000125F0000}"/>
    <cellStyle name="Normal 8 2 5 2 2 2 3" xfId="24496" xr:uid="{00000000-0005-0000-0000-0000135F0000}"/>
    <cellStyle name="Normal 8 2 5 2 2 2 3 2" xfId="24497" xr:uid="{00000000-0005-0000-0000-0000145F0000}"/>
    <cellStyle name="Normal 8 2 5 2 2 2 3 2 2" xfId="24498" xr:uid="{00000000-0005-0000-0000-0000155F0000}"/>
    <cellStyle name="Normal 8 2 5 2 2 2 3 3" xfId="24499" xr:uid="{00000000-0005-0000-0000-0000165F0000}"/>
    <cellStyle name="Normal 8 2 5 2 2 2 4" xfId="24500" xr:uid="{00000000-0005-0000-0000-0000175F0000}"/>
    <cellStyle name="Normal 8 2 5 2 2 2 4 2" xfId="24501" xr:uid="{00000000-0005-0000-0000-0000185F0000}"/>
    <cellStyle name="Normal 8 2 5 2 2 2 5" xfId="24502" xr:uid="{00000000-0005-0000-0000-0000195F0000}"/>
    <cellStyle name="Normal 8 2 5 2 2 2 5 2" xfId="24503" xr:uid="{00000000-0005-0000-0000-00001A5F0000}"/>
    <cellStyle name="Normal 8 2 5 2 2 2 6" xfId="24504" xr:uid="{00000000-0005-0000-0000-00001B5F0000}"/>
    <cellStyle name="Normal 8 2 5 2 2 3" xfId="24505" xr:uid="{00000000-0005-0000-0000-00001C5F0000}"/>
    <cellStyle name="Normal 8 2 5 2 2 3 2" xfId="24506" xr:uid="{00000000-0005-0000-0000-00001D5F0000}"/>
    <cellStyle name="Normal 8 2 5 2 2 3 2 2" xfId="24507" xr:uid="{00000000-0005-0000-0000-00001E5F0000}"/>
    <cellStyle name="Normal 8 2 5 2 2 3 3" xfId="24508" xr:uid="{00000000-0005-0000-0000-00001F5F0000}"/>
    <cellStyle name="Normal 8 2 5 2 2 4" xfId="24509" xr:uid="{00000000-0005-0000-0000-0000205F0000}"/>
    <cellStyle name="Normal 8 2 5 2 2 4 2" xfId="24510" xr:uid="{00000000-0005-0000-0000-0000215F0000}"/>
    <cellStyle name="Normal 8 2 5 2 2 4 2 2" xfId="24511" xr:uid="{00000000-0005-0000-0000-0000225F0000}"/>
    <cellStyle name="Normal 8 2 5 2 2 4 3" xfId="24512" xr:uid="{00000000-0005-0000-0000-0000235F0000}"/>
    <cellStyle name="Normal 8 2 5 2 2 5" xfId="24513" xr:uid="{00000000-0005-0000-0000-0000245F0000}"/>
    <cellStyle name="Normal 8 2 5 2 2 5 2" xfId="24514" xr:uid="{00000000-0005-0000-0000-0000255F0000}"/>
    <cellStyle name="Normal 8 2 5 2 2 6" xfId="24515" xr:uid="{00000000-0005-0000-0000-0000265F0000}"/>
    <cellStyle name="Normal 8 2 5 2 2 6 2" xfId="24516" xr:uid="{00000000-0005-0000-0000-0000275F0000}"/>
    <cellStyle name="Normal 8 2 5 2 2 7" xfId="24517" xr:uid="{00000000-0005-0000-0000-0000285F0000}"/>
    <cellStyle name="Normal 8 2 5 2 3" xfId="24518" xr:uid="{00000000-0005-0000-0000-0000295F0000}"/>
    <cellStyle name="Normal 8 2 5 2 3 2" xfId="24519" xr:uid="{00000000-0005-0000-0000-00002A5F0000}"/>
    <cellStyle name="Normal 8 2 5 2 3 2 2" xfId="24520" xr:uid="{00000000-0005-0000-0000-00002B5F0000}"/>
    <cellStyle name="Normal 8 2 5 2 3 2 2 2" xfId="24521" xr:uid="{00000000-0005-0000-0000-00002C5F0000}"/>
    <cellStyle name="Normal 8 2 5 2 3 2 3" xfId="24522" xr:uid="{00000000-0005-0000-0000-00002D5F0000}"/>
    <cellStyle name="Normal 8 2 5 2 3 3" xfId="24523" xr:uid="{00000000-0005-0000-0000-00002E5F0000}"/>
    <cellStyle name="Normal 8 2 5 2 3 3 2" xfId="24524" xr:uid="{00000000-0005-0000-0000-00002F5F0000}"/>
    <cellStyle name="Normal 8 2 5 2 3 3 2 2" xfId="24525" xr:uid="{00000000-0005-0000-0000-0000305F0000}"/>
    <cellStyle name="Normal 8 2 5 2 3 3 3" xfId="24526" xr:uid="{00000000-0005-0000-0000-0000315F0000}"/>
    <cellStyle name="Normal 8 2 5 2 3 4" xfId="24527" xr:uid="{00000000-0005-0000-0000-0000325F0000}"/>
    <cellStyle name="Normal 8 2 5 2 3 4 2" xfId="24528" xr:uid="{00000000-0005-0000-0000-0000335F0000}"/>
    <cellStyle name="Normal 8 2 5 2 3 5" xfId="24529" xr:uid="{00000000-0005-0000-0000-0000345F0000}"/>
    <cellStyle name="Normal 8 2 5 2 3 5 2" xfId="24530" xr:uid="{00000000-0005-0000-0000-0000355F0000}"/>
    <cellStyle name="Normal 8 2 5 2 3 6" xfId="24531" xr:uid="{00000000-0005-0000-0000-0000365F0000}"/>
    <cellStyle name="Normal 8 2 5 2 4" xfId="24532" xr:uid="{00000000-0005-0000-0000-0000375F0000}"/>
    <cellStyle name="Normal 8 2 5 2 4 2" xfId="24533" xr:uid="{00000000-0005-0000-0000-0000385F0000}"/>
    <cellStyle name="Normal 8 2 5 2 4 2 2" xfId="24534" xr:uid="{00000000-0005-0000-0000-0000395F0000}"/>
    <cellStyle name="Normal 8 2 5 2 4 3" xfId="24535" xr:uid="{00000000-0005-0000-0000-00003A5F0000}"/>
    <cellStyle name="Normal 8 2 5 2 5" xfId="24536" xr:uid="{00000000-0005-0000-0000-00003B5F0000}"/>
    <cellStyle name="Normal 8 2 5 2 5 2" xfId="24537" xr:uid="{00000000-0005-0000-0000-00003C5F0000}"/>
    <cellStyle name="Normal 8 2 5 2 5 2 2" xfId="24538" xr:uid="{00000000-0005-0000-0000-00003D5F0000}"/>
    <cellStyle name="Normal 8 2 5 2 5 3" xfId="24539" xr:uid="{00000000-0005-0000-0000-00003E5F0000}"/>
    <cellStyle name="Normal 8 2 5 2 6" xfId="24540" xr:uid="{00000000-0005-0000-0000-00003F5F0000}"/>
    <cellStyle name="Normal 8 2 5 2 6 2" xfId="24541" xr:uid="{00000000-0005-0000-0000-0000405F0000}"/>
    <cellStyle name="Normal 8 2 5 2 7" xfId="24542" xr:uid="{00000000-0005-0000-0000-0000415F0000}"/>
    <cellStyle name="Normal 8 2 5 2 7 2" xfId="24543" xr:uid="{00000000-0005-0000-0000-0000425F0000}"/>
    <cellStyle name="Normal 8 2 5 2 8" xfId="24544" xr:uid="{00000000-0005-0000-0000-0000435F0000}"/>
    <cellStyle name="Normal 8 2 5 3" xfId="24545" xr:uid="{00000000-0005-0000-0000-0000445F0000}"/>
    <cellStyle name="Normal 8 2 5 3 2" xfId="24546" xr:uid="{00000000-0005-0000-0000-0000455F0000}"/>
    <cellStyle name="Normal 8 2 5 3 2 2" xfId="24547" xr:uid="{00000000-0005-0000-0000-0000465F0000}"/>
    <cellStyle name="Normal 8 2 5 3 2 2 2" xfId="24548" xr:uid="{00000000-0005-0000-0000-0000475F0000}"/>
    <cellStyle name="Normal 8 2 5 3 2 2 2 2" xfId="24549" xr:uid="{00000000-0005-0000-0000-0000485F0000}"/>
    <cellStyle name="Normal 8 2 5 3 2 2 3" xfId="24550" xr:uid="{00000000-0005-0000-0000-0000495F0000}"/>
    <cellStyle name="Normal 8 2 5 3 2 3" xfId="24551" xr:uid="{00000000-0005-0000-0000-00004A5F0000}"/>
    <cellStyle name="Normal 8 2 5 3 2 3 2" xfId="24552" xr:uid="{00000000-0005-0000-0000-00004B5F0000}"/>
    <cellStyle name="Normal 8 2 5 3 2 3 2 2" xfId="24553" xr:uid="{00000000-0005-0000-0000-00004C5F0000}"/>
    <cellStyle name="Normal 8 2 5 3 2 3 3" xfId="24554" xr:uid="{00000000-0005-0000-0000-00004D5F0000}"/>
    <cellStyle name="Normal 8 2 5 3 2 4" xfId="24555" xr:uid="{00000000-0005-0000-0000-00004E5F0000}"/>
    <cellStyle name="Normal 8 2 5 3 2 4 2" xfId="24556" xr:uid="{00000000-0005-0000-0000-00004F5F0000}"/>
    <cellStyle name="Normal 8 2 5 3 2 5" xfId="24557" xr:uid="{00000000-0005-0000-0000-0000505F0000}"/>
    <cellStyle name="Normal 8 2 5 3 2 5 2" xfId="24558" xr:uid="{00000000-0005-0000-0000-0000515F0000}"/>
    <cellStyle name="Normal 8 2 5 3 2 6" xfId="24559" xr:uid="{00000000-0005-0000-0000-0000525F0000}"/>
    <cellStyle name="Normal 8 2 5 3 3" xfId="24560" xr:uid="{00000000-0005-0000-0000-0000535F0000}"/>
    <cellStyle name="Normal 8 2 5 3 3 2" xfId="24561" xr:uid="{00000000-0005-0000-0000-0000545F0000}"/>
    <cellStyle name="Normal 8 2 5 3 3 2 2" xfId="24562" xr:uid="{00000000-0005-0000-0000-0000555F0000}"/>
    <cellStyle name="Normal 8 2 5 3 3 3" xfId="24563" xr:uid="{00000000-0005-0000-0000-0000565F0000}"/>
    <cellStyle name="Normal 8 2 5 3 4" xfId="24564" xr:uid="{00000000-0005-0000-0000-0000575F0000}"/>
    <cellStyle name="Normal 8 2 5 3 4 2" xfId="24565" xr:uid="{00000000-0005-0000-0000-0000585F0000}"/>
    <cellStyle name="Normal 8 2 5 3 4 2 2" xfId="24566" xr:uid="{00000000-0005-0000-0000-0000595F0000}"/>
    <cellStyle name="Normal 8 2 5 3 4 3" xfId="24567" xr:uid="{00000000-0005-0000-0000-00005A5F0000}"/>
    <cellStyle name="Normal 8 2 5 3 5" xfId="24568" xr:uid="{00000000-0005-0000-0000-00005B5F0000}"/>
    <cellStyle name="Normal 8 2 5 3 5 2" xfId="24569" xr:uid="{00000000-0005-0000-0000-00005C5F0000}"/>
    <cellStyle name="Normal 8 2 5 3 6" xfId="24570" xr:uid="{00000000-0005-0000-0000-00005D5F0000}"/>
    <cellStyle name="Normal 8 2 5 3 6 2" xfId="24571" xr:uid="{00000000-0005-0000-0000-00005E5F0000}"/>
    <cellStyle name="Normal 8 2 5 3 7" xfId="24572" xr:uid="{00000000-0005-0000-0000-00005F5F0000}"/>
    <cellStyle name="Normal 8 2 5 4" xfId="24573" xr:uid="{00000000-0005-0000-0000-0000605F0000}"/>
    <cellStyle name="Normal 8 2 5 4 2" xfId="24574" xr:uid="{00000000-0005-0000-0000-0000615F0000}"/>
    <cellStyle name="Normal 8 2 5 4 2 2" xfId="24575" xr:uid="{00000000-0005-0000-0000-0000625F0000}"/>
    <cellStyle name="Normal 8 2 5 4 2 2 2" xfId="24576" xr:uid="{00000000-0005-0000-0000-0000635F0000}"/>
    <cellStyle name="Normal 8 2 5 4 2 2 2 2" xfId="24577" xr:uid="{00000000-0005-0000-0000-0000645F0000}"/>
    <cellStyle name="Normal 8 2 5 4 2 2 3" xfId="24578" xr:uid="{00000000-0005-0000-0000-0000655F0000}"/>
    <cellStyle name="Normal 8 2 5 4 2 3" xfId="24579" xr:uid="{00000000-0005-0000-0000-0000665F0000}"/>
    <cellStyle name="Normal 8 2 5 4 2 3 2" xfId="24580" xr:uid="{00000000-0005-0000-0000-0000675F0000}"/>
    <cellStyle name="Normal 8 2 5 4 2 3 2 2" xfId="24581" xr:uid="{00000000-0005-0000-0000-0000685F0000}"/>
    <cellStyle name="Normal 8 2 5 4 2 3 3" xfId="24582" xr:uid="{00000000-0005-0000-0000-0000695F0000}"/>
    <cellStyle name="Normal 8 2 5 4 2 4" xfId="24583" xr:uid="{00000000-0005-0000-0000-00006A5F0000}"/>
    <cellStyle name="Normal 8 2 5 4 2 4 2" xfId="24584" xr:uid="{00000000-0005-0000-0000-00006B5F0000}"/>
    <cellStyle name="Normal 8 2 5 4 2 5" xfId="24585" xr:uid="{00000000-0005-0000-0000-00006C5F0000}"/>
    <cellStyle name="Normal 8 2 5 4 2 5 2" xfId="24586" xr:uid="{00000000-0005-0000-0000-00006D5F0000}"/>
    <cellStyle name="Normal 8 2 5 4 2 6" xfId="24587" xr:uid="{00000000-0005-0000-0000-00006E5F0000}"/>
    <cellStyle name="Normal 8 2 5 4 3" xfId="24588" xr:uid="{00000000-0005-0000-0000-00006F5F0000}"/>
    <cellStyle name="Normal 8 2 5 4 3 2" xfId="24589" xr:uid="{00000000-0005-0000-0000-0000705F0000}"/>
    <cellStyle name="Normal 8 2 5 4 3 2 2" xfId="24590" xr:uid="{00000000-0005-0000-0000-0000715F0000}"/>
    <cellStyle name="Normal 8 2 5 4 3 3" xfId="24591" xr:uid="{00000000-0005-0000-0000-0000725F0000}"/>
    <cellStyle name="Normal 8 2 5 4 4" xfId="24592" xr:uid="{00000000-0005-0000-0000-0000735F0000}"/>
    <cellStyle name="Normal 8 2 5 4 4 2" xfId="24593" xr:uid="{00000000-0005-0000-0000-0000745F0000}"/>
    <cellStyle name="Normal 8 2 5 4 4 2 2" xfId="24594" xr:uid="{00000000-0005-0000-0000-0000755F0000}"/>
    <cellStyle name="Normal 8 2 5 4 4 3" xfId="24595" xr:uid="{00000000-0005-0000-0000-0000765F0000}"/>
    <cellStyle name="Normal 8 2 5 4 5" xfId="24596" xr:uid="{00000000-0005-0000-0000-0000775F0000}"/>
    <cellStyle name="Normal 8 2 5 4 5 2" xfId="24597" xr:uid="{00000000-0005-0000-0000-0000785F0000}"/>
    <cellStyle name="Normal 8 2 5 4 6" xfId="24598" xr:uid="{00000000-0005-0000-0000-0000795F0000}"/>
    <cellStyle name="Normal 8 2 5 4 6 2" xfId="24599" xr:uid="{00000000-0005-0000-0000-00007A5F0000}"/>
    <cellStyle name="Normal 8 2 5 4 7" xfId="24600" xr:uid="{00000000-0005-0000-0000-00007B5F0000}"/>
    <cellStyle name="Normal 8 2 5 5" xfId="24601" xr:uid="{00000000-0005-0000-0000-00007C5F0000}"/>
    <cellStyle name="Normal 8 2 5 5 2" xfId="24602" xr:uid="{00000000-0005-0000-0000-00007D5F0000}"/>
    <cellStyle name="Normal 8 2 5 5 2 2" xfId="24603" xr:uid="{00000000-0005-0000-0000-00007E5F0000}"/>
    <cellStyle name="Normal 8 2 5 5 2 2 2" xfId="24604" xr:uid="{00000000-0005-0000-0000-00007F5F0000}"/>
    <cellStyle name="Normal 8 2 5 5 2 3" xfId="24605" xr:uid="{00000000-0005-0000-0000-0000805F0000}"/>
    <cellStyle name="Normal 8 2 5 5 3" xfId="24606" xr:uid="{00000000-0005-0000-0000-0000815F0000}"/>
    <cellStyle name="Normal 8 2 5 5 3 2" xfId="24607" xr:uid="{00000000-0005-0000-0000-0000825F0000}"/>
    <cellStyle name="Normal 8 2 5 5 3 2 2" xfId="24608" xr:uid="{00000000-0005-0000-0000-0000835F0000}"/>
    <cellStyle name="Normal 8 2 5 5 3 3" xfId="24609" xr:uid="{00000000-0005-0000-0000-0000845F0000}"/>
    <cellStyle name="Normal 8 2 5 5 4" xfId="24610" xr:uid="{00000000-0005-0000-0000-0000855F0000}"/>
    <cellStyle name="Normal 8 2 5 5 4 2" xfId="24611" xr:uid="{00000000-0005-0000-0000-0000865F0000}"/>
    <cellStyle name="Normal 8 2 5 5 5" xfId="24612" xr:uid="{00000000-0005-0000-0000-0000875F0000}"/>
    <cellStyle name="Normal 8 2 5 5 5 2" xfId="24613" xr:uid="{00000000-0005-0000-0000-0000885F0000}"/>
    <cellStyle name="Normal 8 2 5 5 6" xfId="24614" xr:uid="{00000000-0005-0000-0000-0000895F0000}"/>
    <cellStyle name="Normal 8 2 5 6" xfId="24615" xr:uid="{00000000-0005-0000-0000-00008A5F0000}"/>
    <cellStyle name="Normal 8 2 5 6 2" xfId="24616" xr:uid="{00000000-0005-0000-0000-00008B5F0000}"/>
    <cellStyle name="Normal 8 2 5 6 2 2" xfId="24617" xr:uid="{00000000-0005-0000-0000-00008C5F0000}"/>
    <cellStyle name="Normal 8 2 5 6 3" xfId="24618" xr:uid="{00000000-0005-0000-0000-00008D5F0000}"/>
    <cellStyle name="Normal 8 2 5 7" xfId="24619" xr:uid="{00000000-0005-0000-0000-00008E5F0000}"/>
    <cellStyle name="Normal 8 2 5 7 2" xfId="24620" xr:uid="{00000000-0005-0000-0000-00008F5F0000}"/>
    <cellStyle name="Normal 8 2 5 7 2 2" xfId="24621" xr:uid="{00000000-0005-0000-0000-0000905F0000}"/>
    <cellStyle name="Normal 8 2 5 7 3" xfId="24622" xr:uid="{00000000-0005-0000-0000-0000915F0000}"/>
    <cellStyle name="Normal 8 2 5 8" xfId="24623" xr:uid="{00000000-0005-0000-0000-0000925F0000}"/>
    <cellStyle name="Normal 8 2 5 8 2" xfId="24624" xr:uid="{00000000-0005-0000-0000-0000935F0000}"/>
    <cellStyle name="Normal 8 2 5 9" xfId="24625" xr:uid="{00000000-0005-0000-0000-0000945F0000}"/>
    <cellStyle name="Normal 8 2 5 9 2" xfId="24626" xr:uid="{00000000-0005-0000-0000-0000955F0000}"/>
    <cellStyle name="Normal 8 2 6" xfId="24627" xr:uid="{00000000-0005-0000-0000-0000965F0000}"/>
    <cellStyle name="Normal 8 2 6 2" xfId="24628" xr:uid="{00000000-0005-0000-0000-0000975F0000}"/>
    <cellStyle name="Normal 8 2 6 2 2" xfId="24629" xr:uid="{00000000-0005-0000-0000-0000985F0000}"/>
    <cellStyle name="Normal 8 2 6 2 2 2" xfId="24630" xr:uid="{00000000-0005-0000-0000-0000995F0000}"/>
    <cellStyle name="Normal 8 2 6 2 2 2 2" xfId="24631" xr:uid="{00000000-0005-0000-0000-00009A5F0000}"/>
    <cellStyle name="Normal 8 2 6 2 2 2 2 2" xfId="24632" xr:uid="{00000000-0005-0000-0000-00009B5F0000}"/>
    <cellStyle name="Normal 8 2 6 2 2 2 3" xfId="24633" xr:uid="{00000000-0005-0000-0000-00009C5F0000}"/>
    <cellStyle name="Normal 8 2 6 2 2 3" xfId="24634" xr:uid="{00000000-0005-0000-0000-00009D5F0000}"/>
    <cellStyle name="Normal 8 2 6 2 2 3 2" xfId="24635" xr:uid="{00000000-0005-0000-0000-00009E5F0000}"/>
    <cellStyle name="Normal 8 2 6 2 2 3 2 2" xfId="24636" xr:uid="{00000000-0005-0000-0000-00009F5F0000}"/>
    <cellStyle name="Normal 8 2 6 2 2 3 3" xfId="24637" xr:uid="{00000000-0005-0000-0000-0000A05F0000}"/>
    <cellStyle name="Normal 8 2 6 2 2 4" xfId="24638" xr:uid="{00000000-0005-0000-0000-0000A15F0000}"/>
    <cellStyle name="Normal 8 2 6 2 2 4 2" xfId="24639" xr:uid="{00000000-0005-0000-0000-0000A25F0000}"/>
    <cellStyle name="Normal 8 2 6 2 2 5" xfId="24640" xr:uid="{00000000-0005-0000-0000-0000A35F0000}"/>
    <cellStyle name="Normal 8 2 6 2 2 5 2" xfId="24641" xr:uid="{00000000-0005-0000-0000-0000A45F0000}"/>
    <cellStyle name="Normal 8 2 6 2 2 6" xfId="24642" xr:uid="{00000000-0005-0000-0000-0000A55F0000}"/>
    <cellStyle name="Normal 8 2 6 2 3" xfId="24643" xr:uid="{00000000-0005-0000-0000-0000A65F0000}"/>
    <cellStyle name="Normal 8 2 6 2 3 2" xfId="24644" xr:uid="{00000000-0005-0000-0000-0000A75F0000}"/>
    <cellStyle name="Normal 8 2 6 2 3 2 2" xfId="24645" xr:uid="{00000000-0005-0000-0000-0000A85F0000}"/>
    <cellStyle name="Normal 8 2 6 2 3 3" xfId="24646" xr:uid="{00000000-0005-0000-0000-0000A95F0000}"/>
    <cellStyle name="Normal 8 2 6 2 4" xfId="24647" xr:uid="{00000000-0005-0000-0000-0000AA5F0000}"/>
    <cellStyle name="Normal 8 2 6 2 4 2" xfId="24648" xr:uid="{00000000-0005-0000-0000-0000AB5F0000}"/>
    <cellStyle name="Normal 8 2 6 2 4 2 2" xfId="24649" xr:uid="{00000000-0005-0000-0000-0000AC5F0000}"/>
    <cellStyle name="Normal 8 2 6 2 4 3" xfId="24650" xr:uid="{00000000-0005-0000-0000-0000AD5F0000}"/>
    <cellStyle name="Normal 8 2 6 2 5" xfId="24651" xr:uid="{00000000-0005-0000-0000-0000AE5F0000}"/>
    <cellStyle name="Normal 8 2 6 2 5 2" xfId="24652" xr:uid="{00000000-0005-0000-0000-0000AF5F0000}"/>
    <cellStyle name="Normal 8 2 6 2 6" xfId="24653" xr:uid="{00000000-0005-0000-0000-0000B05F0000}"/>
    <cellStyle name="Normal 8 2 6 2 6 2" xfId="24654" xr:uid="{00000000-0005-0000-0000-0000B15F0000}"/>
    <cellStyle name="Normal 8 2 6 2 7" xfId="24655" xr:uid="{00000000-0005-0000-0000-0000B25F0000}"/>
    <cellStyle name="Normal 8 2 6 3" xfId="24656" xr:uid="{00000000-0005-0000-0000-0000B35F0000}"/>
    <cellStyle name="Normal 8 2 6 3 2" xfId="24657" xr:uid="{00000000-0005-0000-0000-0000B45F0000}"/>
    <cellStyle name="Normal 8 2 6 3 2 2" xfId="24658" xr:uid="{00000000-0005-0000-0000-0000B55F0000}"/>
    <cellStyle name="Normal 8 2 6 3 2 2 2" xfId="24659" xr:uid="{00000000-0005-0000-0000-0000B65F0000}"/>
    <cellStyle name="Normal 8 2 6 3 2 3" xfId="24660" xr:uid="{00000000-0005-0000-0000-0000B75F0000}"/>
    <cellStyle name="Normal 8 2 6 3 3" xfId="24661" xr:uid="{00000000-0005-0000-0000-0000B85F0000}"/>
    <cellStyle name="Normal 8 2 6 3 3 2" xfId="24662" xr:uid="{00000000-0005-0000-0000-0000B95F0000}"/>
    <cellStyle name="Normal 8 2 6 3 3 2 2" xfId="24663" xr:uid="{00000000-0005-0000-0000-0000BA5F0000}"/>
    <cellStyle name="Normal 8 2 6 3 3 3" xfId="24664" xr:uid="{00000000-0005-0000-0000-0000BB5F0000}"/>
    <cellStyle name="Normal 8 2 6 3 4" xfId="24665" xr:uid="{00000000-0005-0000-0000-0000BC5F0000}"/>
    <cellStyle name="Normal 8 2 6 3 4 2" xfId="24666" xr:uid="{00000000-0005-0000-0000-0000BD5F0000}"/>
    <cellStyle name="Normal 8 2 6 3 5" xfId="24667" xr:uid="{00000000-0005-0000-0000-0000BE5F0000}"/>
    <cellStyle name="Normal 8 2 6 3 5 2" xfId="24668" xr:uid="{00000000-0005-0000-0000-0000BF5F0000}"/>
    <cellStyle name="Normal 8 2 6 3 6" xfId="24669" xr:uid="{00000000-0005-0000-0000-0000C05F0000}"/>
    <cellStyle name="Normal 8 2 6 4" xfId="24670" xr:uid="{00000000-0005-0000-0000-0000C15F0000}"/>
    <cellStyle name="Normal 8 2 6 4 2" xfId="24671" xr:uid="{00000000-0005-0000-0000-0000C25F0000}"/>
    <cellStyle name="Normal 8 2 6 4 2 2" xfId="24672" xr:uid="{00000000-0005-0000-0000-0000C35F0000}"/>
    <cellStyle name="Normal 8 2 6 4 3" xfId="24673" xr:uid="{00000000-0005-0000-0000-0000C45F0000}"/>
    <cellStyle name="Normal 8 2 6 5" xfId="24674" xr:uid="{00000000-0005-0000-0000-0000C55F0000}"/>
    <cellStyle name="Normal 8 2 6 5 2" xfId="24675" xr:uid="{00000000-0005-0000-0000-0000C65F0000}"/>
    <cellStyle name="Normal 8 2 6 5 2 2" xfId="24676" xr:uid="{00000000-0005-0000-0000-0000C75F0000}"/>
    <cellStyle name="Normal 8 2 6 5 3" xfId="24677" xr:uid="{00000000-0005-0000-0000-0000C85F0000}"/>
    <cellStyle name="Normal 8 2 6 6" xfId="24678" xr:uid="{00000000-0005-0000-0000-0000C95F0000}"/>
    <cellStyle name="Normal 8 2 6 6 2" xfId="24679" xr:uid="{00000000-0005-0000-0000-0000CA5F0000}"/>
    <cellStyle name="Normal 8 2 6 7" xfId="24680" xr:uid="{00000000-0005-0000-0000-0000CB5F0000}"/>
    <cellStyle name="Normal 8 2 6 7 2" xfId="24681" xr:uid="{00000000-0005-0000-0000-0000CC5F0000}"/>
    <cellStyle name="Normal 8 2 6 8" xfId="24682" xr:uid="{00000000-0005-0000-0000-0000CD5F0000}"/>
    <cellStyle name="Normal 8 2 7" xfId="24683" xr:uid="{00000000-0005-0000-0000-0000CE5F0000}"/>
    <cellStyle name="Normal 8 2 7 2" xfId="24684" xr:uid="{00000000-0005-0000-0000-0000CF5F0000}"/>
    <cellStyle name="Normal 8 2 7 2 2" xfId="24685" xr:uid="{00000000-0005-0000-0000-0000D05F0000}"/>
    <cellStyle name="Normal 8 2 7 2 2 2" xfId="24686" xr:uid="{00000000-0005-0000-0000-0000D15F0000}"/>
    <cellStyle name="Normal 8 2 7 2 2 2 2" xfId="24687" xr:uid="{00000000-0005-0000-0000-0000D25F0000}"/>
    <cellStyle name="Normal 8 2 7 2 2 3" xfId="24688" xr:uid="{00000000-0005-0000-0000-0000D35F0000}"/>
    <cellStyle name="Normal 8 2 7 2 3" xfId="24689" xr:uid="{00000000-0005-0000-0000-0000D45F0000}"/>
    <cellStyle name="Normal 8 2 7 2 3 2" xfId="24690" xr:uid="{00000000-0005-0000-0000-0000D55F0000}"/>
    <cellStyle name="Normal 8 2 7 2 3 2 2" xfId="24691" xr:uid="{00000000-0005-0000-0000-0000D65F0000}"/>
    <cellStyle name="Normal 8 2 7 2 3 3" xfId="24692" xr:uid="{00000000-0005-0000-0000-0000D75F0000}"/>
    <cellStyle name="Normal 8 2 7 2 4" xfId="24693" xr:uid="{00000000-0005-0000-0000-0000D85F0000}"/>
    <cellStyle name="Normal 8 2 7 2 4 2" xfId="24694" xr:uid="{00000000-0005-0000-0000-0000D95F0000}"/>
    <cellStyle name="Normal 8 2 7 2 5" xfId="24695" xr:uid="{00000000-0005-0000-0000-0000DA5F0000}"/>
    <cellStyle name="Normal 8 2 7 2 5 2" xfId="24696" xr:uid="{00000000-0005-0000-0000-0000DB5F0000}"/>
    <cellStyle name="Normal 8 2 7 2 6" xfId="24697" xr:uid="{00000000-0005-0000-0000-0000DC5F0000}"/>
    <cellStyle name="Normal 8 2 7 3" xfId="24698" xr:uid="{00000000-0005-0000-0000-0000DD5F0000}"/>
    <cellStyle name="Normal 8 2 7 3 2" xfId="24699" xr:uid="{00000000-0005-0000-0000-0000DE5F0000}"/>
    <cellStyle name="Normal 8 2 7 3 2 2" xfId="24700" xr:uid="{00000000-0005-0000-0000-0000DF5F0000}"/>
    <cellStyle name="Normal 8 2 7 3 3" xfId="24701" xr:uid="{00000000-0005-0000-0000-0000E05F0000}"/>
    <cellStyle name="Normal 8 2 7 4" xfId="24702" xr:uid="{00000000-0005-0000-0000-0000E15F0000}"/>
    <cellStyle name="Normal 8 2 7 4 2" xfId="24703" xr:uid="{00000000-0005-0000-0000-0000E25F0000}"/>
    <cellStyle name="Normal 8 2 7 4 2 2" xfId="24704" xr:uid="{00000000-0005-0000-0000-0000E35F0000}"/>
    <cellStyle name="Normal 8 2 7 4 3" xfId="24705" xr:uid="{00000000-0005-0000-0000-0000E45F0000}"/>
    <cellStyle name="Normal 8 2 7 5" xfId="24706" xr:uid="{00000000-0005-0000-0000-0000E55F0000}"/>
    <cellStyle name="Normal 8 2 7 5 2" xfId="24707" xr:uid="{00000000-0005-0000-0000-0000E65F0000}"/>
    <cellStyle name="Normal 8 2 7 6" xfId="24708" xr:uid="{00000000-0005-0000-0000-0000E75F0000}"/>
    <cellStyle name="Normal 8 2 7 6 2" xfId="24709" xr:uid="{00000000-0005-0000-0000-0000E85F0000}"/>
    <cellStyle name="Normal 8 2 7 7" xfId="24710" xr:uid="{00000000-0005-0000-0000-0000E95F0000}"/>
    <cellStyle name="Normal 8 2 8" xfId="24711" xr:uid="{00000000-0005-0000-0000-0000EA5F0000}"/>
    <cellStyle name="Normal 8 2 8 2" xfId="24712" xr:uid="{00000000-0005-0000-0000-0000EB5F0000}"/>
    <cellStyle name="Normal 8 2 8 2 2" xfId="24713" xr:uid="{00000000-0005-0000-0000-0000EC5F0000}"/>
    <cellStyle name="Normal 8 2 8 2 2 2" xfId="24714" xr:uid="{00000000-0005-0000-0000-0000ED5F0000}"/>
    <cellStyle name="Normal 8 2 8 2 2 2 2" xfId="24715" xr:uid="{00000000-0005-0000-0000-0000EE5F0000}"/>
    <cellStyle name="Normal 8 2 8 2 2 3" xfId="24716" xr:uid="{00000000-0005-0000-0000-0000EF5F0000}"/>
    <cellStyle name="Normal 8 2 8 2 3" xfId="24717" xr:uid="{00000000-0005-0000-0000-0000F05F0000}"/>
    <cellStyle name="Normal 8 2 8 2 3 2" xfId="24718" xr:uid="{00000000-0005-0000-0000-0000F15F0000}"/>
    <cellStyle name="Normal 8 2 8 2 3 2 2" xfId="24719" xr:uid="{00000000-0005-0000-0000-0000F25F0000}"/>
    <cellStyle name="Normal 8 2 8 2 3 3" xfId="24720" xr:uid="{00000000-0005-0000-0000-0000F35F0000}"/>
    <cellStyle name="Normal 8 2 8 2 4" xfId="24721" xr:uid="{00000000-0005-0000-0000-0000F45F0000}"/>
    <cellStyle name="Normal 8 2 8 2 4 2" xfId="24722" xr:uid="{00000000-0005-0000-0000-0000F55F0000}"/>
    <cellStyle name="Normal 8 2 8 2 5" xfId="24723" xr:uid="{00000000-0005-0000-0000-0000F65F0000}"/>
    <cellStyle name="Normal 8 2 8 2 5 2" xfId="24724" xr:uid="{00000000-0005-0000-0000-0000F75F0000}"/>
    <cellStyle name="Normal 8 2 8 2 6" xfId="24725" xr:uid="{00000000-0005-0000-0000-0000F85F0000}"/>
    <cellStyle name="Normal 8 2 8 3" xfId="24726" xr:uid="{00000000-0005-0000-0000-0000F95F0000}"/>
    <cellStyle name="Normal 8 2 8 3 2" xfId="24727" xr:uid="{00000000-0005-0000-0000-0000FA5F0000}"/>
    <cellStyle name="Normal 8 2 8 3 2 2" xfId="24728" xr:uid="{00000000-0005-0000-0000-0000FB5F0000}"/>
    <cellStyle name="Normal 8 2 8 3 3" xfId="24729" xr:uid="{00000000-0005-0000-0000-0000FC5F0000}"/>
    <cellStyle name="Normal 8 2 8 4" xfId="24730" xr:uid="{00000000-0005-0000-0000-0000FD5F0000}"/>
    <cellStyle name="Normal 8 2 8 4 2" xfId="24731" xr:uid="{00000000-0005-0000-0000-0000FE5F0000}"/>
    <cellStyle name="Normal 8 2 8 4 2 2" xfId="24732" xr:uid="{00000000-0005-0000-0000-0000FF5F0000}"/>
    <cellStyle name="Normal 8 2 8 4 3" xfId="24733" xr:uid="{00000000-0005-0000-0000-000000600000}"/>
    <cellStyle name="Normal 8 2 8 5" xfId="24734" xr:uid="{00000000-0005-0000-0000-000001600000}"/>
    <cellStyle name="Normal 8 2 8 5 2" xfId="24735" xr:uid="{00000000-0005-0000-0000-000002600000}"/>
    <cellStyle name="Normal 8 2 8 6" xfId="24736" xr:uid="{00000000-0005-0000-0000-000003600000}"/>
    <cellStyle name="Normal 8 2 8 6 2" xfId="24737" xr:uid="{00000000-0005-0000-0000-000004600000}"/>
    <cellStyle name="Normal 8 2 8 7" xfId="24738" xr:uid="{00000000-0005-0000-0000-000005600000}"/>
    <cellStyle name="Normal 8 2 9" xfId="24739" xr:uid="{00000000-0005-0000-0000-000006600000}"/>
    <cellStyle name="Normal 8 2 9 2" xfId="24740" xr:uid="{00000000-0005-0000-0000-000007600000}"/>
    <cellStyle name="Normal 8 2 9 2 2" xfId="24741" xr:uid="{00000000-0005-0000-0000-000008600000}"/>
    <cellStyle name="Normal 8 2 9 2 2 2" xfId="24742" xr:uid="{00000000-0005-0000-0000-000009600000}"/>
    <cellStyle name="Normal 8 2 9 2 3" xfId="24743" xr:uid="{00000000-0005-0000-0000-00000A600000}"/>
    <cellStyle name="Normal 8 2 9 3" xfId="24744" xr:uid="{00000000-0005-0000-0000-00000B600000}"/>
    <cellStyle name="Normal 8 2 9 3 2" xfId="24745" xr:uid="{00000000-0005-0000-0000-00000C600000}"/>
    <cellStyle name="Normal 8 2 9 3 2 2" xfId="24746" xr:uid="{00000000-0005-0000-0000-00000D600000}"/>
    <cellStyle name="Normal 8 2 9 3 3" xfId="24747" xr:uid="{00000000-0005-0000-0000-00000E600000}"/>
    <cellStyle name="Normal 8 2 9 4" xfId="24748" xr:uid="{00000000-0005-0000-0000-00000F600000}"/>
    <cellStyle name="Normal 8 2 9 4 2" xfId="24749" xr:uid="{00000000-0005-0000-0000-000010600000}"/>
    <cellStyle name="Normal 8 2 9 5" xfId="24750" xr:uid="{00000000-0005-0000-0000-000011600000}"/>
    <cellStyle name="Normal 8 2 9 5 2" xfId="24751" xr:uid="{00000000-0005-0000-0000-000012600000}"/>
    <cellStyle name="Normal 8 2 9 6" xfId="24752" xr:uid="{00000000-0005-0000-0000-000013600000}"/>
    <cellStyle name="Normal 8 2_3 - Revenue Credits" xfId="24753" xr:uid="{00000000-0005-0000-0000-000014600000}"/>
    <cellStyle name="Normal 8 3" xfId="24754" xr:uid="{00000000-0005-0000-0000-000015600000}"/>
    <cellStyle name="Normal 8 4" xfId="24755" xr:uid="{00000000-0005-0000-0000-000016600000}"/>
    <cellStyle name="Normal 8 4 10" xfId="24756" xr:uid="{00000000-0005-0000-0000-000017600000}"/>
    <cellStyle name="Normal 8 4 10 2" xfId="24757" xr:uid="{00000000-0005-0000-0000-000018600000}"/>
    <cellStyle name="Normal 8 4 11" xfId="24758" xr:uid="{00000000-0005-0000-0000-000019600000}"/>
    <cellStyle name="Normal 8 4 11 2" xfId="24759" xr:uid="{00000000-0005-0000-0000-00001A600000}"/>
    <cellStyle name="Normal 8 4 12" xfId="24760" xr:uid="{00000000-0005-0000-0000-00001B600000}"/>
    <cellStyle name="Normal 8 4 2" xfId="24761" xr:uid="{00000000-0005-0000-0000-00001C600000}"/>
    <cellStyle name="Normal 8 4 2 10" xfId="24762" xr:uid="{00000000-0005-0000-0000-00001D600000}"/>
    <cellStyle name="Normal 8 4 2 10 2" xfId="24763" xr:uid="{00000000-0005-0000-0000-00001E600000}"/>
    <cellStyle name="Normal 8 4 2 11" xfId="24764" xr:uid="{00000000-0005-0000-0000-00001F600000}"/>
    <cellStyle name="Normal 8 4 2 2" xfId="24765" xr:uid="{00000000-0005-0000-0000-000020600000}"/>
    <cellStyle name="Normal 8 4 2 2 10" xfId="24766" xr:uid="{00000000-0005-0000-0000-000021600000}"/>
    <cellStyle name="Normal 8 4 2 2 2" xfId="24767" xr:uid="{00000000-0005-0000-0000-000022600000}"/>
    <cellStyle name="Normal 8 4 2 2 2 2" xfId="24768" xr:uid="{00000000-0005-0000-0000-000023600000}"/>
    <cellStyle name="Normal 8 4 2 2 2 2 2" xfId="24769" xr:uid="{00000000-0005-0000-0000-000024600000}"/>
    <cellStyle name="Normal 8 4 2 2 2 2 2 2" xfId="24770" xr:uid="{00000000-0005-0000-0000-000025600000}"/>
    <cellStyle name="Normal 8 4 2 2 2 2 2 2 2" xfId="24771" xr:uid="{00000000-0005-0000-0000-000026600000}"/>
    <cellStyle name="Normal 8 4 2 2 2 2 2 2 2 2" xfId="24772" xr:uid="{00000000-0005-0000-0000-000027600000}"/>
    <cellStyle name="Normal 8 4 2 2 2 2 2 2 3" xfId="24773" xr:uid="{00000000-0005-0000-0000-000028600000}"/>
    <cellStyle name="Normal 8 4 2 2 2 2 2 3" xfId="24774" xr:uid="{00000000-0005-0000-0000-000029600000}"/>
    <cellStyle name="Normal 8 4 2 2 2 2 2 3 2" xfId="24775" xr:uid="{00000000-0005-0000-0000-00002A600000}"/>
    <cellStyle name="Normal 8 4 2 2 2 2 2 3 2 2" xfId="24776" xr:uid="{00000000-0005-0000-0000-00002B600000}"/>
    <cellStyle name="Normal 8 4 2 2 2 2 2 3 3" xfId="24777" xr:uid="{00000000-0005-0000-0000-00002C600000}"/>
    <cellStyle name="Normal 8 4 2 2 2 2 2 4" xfId="24778" xr:uid="{00000000-0005-0000-0000-00002D600000}"/>
    <cellStyle name="Normal 8 4 2 2 2 2 2 4 2" xfId="24779" xr:uid="{00000000-0005-0000-0000-00002E600000}"/>
    <cellStyle name="Normal 8 4 2 2 2 2 2 5" xfId="24780" xr:uid="{00000000-0005-0000-0000-00002F600000}"/>
    <cellStyle name="Normal 8 4 2 2 2 2 2 5 2" xfId="24781" xr:uid="{00000000-0005-0000-0000-000030600000}"/>
    <cellStyle name="Normal 8 4 2 2 2 2 2 6" xfId="24782" xr:uid="{00000000-0005-0000-0000-000031600000}"/>
    <cellStyle name="Normal 8 4 2 2 2 2 3" xfId="24783" xr:uid="{00000000-0005-0000-0000-000032600000}"/>
    <cellStyle name="Normal 8 4 2 2 2 2 3 2" xfId="24784" xr:uid="{00000000-0005-0000-0000-000033600000}"/>
    <cellStyle name="Normal 8 4 2 2 2 2 3 2 2" xfId="24785" xr:uid="{00000000-0005-0000-0000-000034600000}"/>
    <cellStyle name="Normal 8 4 2 2 2 2 3 3" xfId="24786" xr:uid="{00000000-0005-0000-0000-000035600000}"/>
    <cellStyle name="Normal 8 4 2 2 2 2 4" xfId="24787" xr:uid="{00000000-0005-0000-0000-000036600000}"/>
    <cellStyle name="Normal 8 4 2 2 2 2 4 2" xfId="24788" xr:uid="{00000000-0005-0000-0000-000037600000}"/>
    <cellStyle name="Normal 8 4 2 2 2 2 4 2 2" xfId="24789" xr:uid="{00000000-0005-0000-0000-000038600000}"/>
    <cellStyle name="Normal 8 4 2 2 2 2 4 3" xfId="24790" xr:uid="{00000000-0005-0000-0000-000039600000}"/>
    <cellStyle name="Normal 8 4 2 2 2 2 5" xfId="24791" xr:uid="{00000000-0005-0000-0000-00003A600000}"/>
    <cellStyle name="Normal 8 4 2 2 2 2 5 2" xfId="24792" xr:uid="{00000000-0005-0000-0000-00003B600000}"/>
    <cellStyle name="Normal 8 4 2 2 2 2 6" xfId="24793" xr:uid="{00000000-0005-0000-0000-00003C600000}"/>
    <cellStyle name="Normal 8 4 2 2 2 2 6 2" xfId="24794" xr:uid="{00000000-0005-0000-0000-00003D600000}"/>
    <cellStyle name="Normal 8 4 2 2 2 2 7" xfId="24795" xr:uid="{00000000-0005-0000-0000-00003E600000}"/>
    <cellStyle name="Normal 8 4 2 2 2 3" xfId="24796" xr:uid="{00000000-0005-0000-0000-00003F600000}"/>
    <cellStyle name="Normal 8 4 2 2 2 3 2" xfId="24797" xr:uid="{00000000-0005-0000-0000-000040600000}"/>
    <cellStyle name="Normal 8 4 2 2 2 3 2 2" xfId="24798" xr:uid="{00000000-0005-0000-0000-000041600000}"/>
    <cellStyle name="Normal 8 4 2 2 2 3 2 2 2" xfId="24799" xr:uid="{00000000-0005-0000-0000-000042600000}"/>
    <cellStyle name="Normal 8 4 2 2 2 3 2 3" xfId="24800" xr:uid="{00000000-0005-0000-0000-000043600000}"/>
    <cellStyle name="Normal 8 4 2 2 2 3 3" xfId="24801" xr:uid="{00000000-0005-0000-0000-000044600000}"/>
    <cellStyle name="Normal 8 4 2 2 2 3 3 2" xfId="24802" xr:uid="{00000000-0005-0000-0000-000045600000}"/>
    <cellStyle name="Normal 8 4 2 2 2 3 3 2 2" xfId="24803" xr:uid="{00000000-0005-0000-0000-000046600000}"/>
    <cellStyle name="Normal 8 4 2 2 2 3 3 3" xfId="24804" xr:uid="{00000000-0005-0000-0000-000047600000}"/>
    <cellStyle name="Normal 8 4 2 2 2 3 4" xfId="24805" xr:uid="{00000000-0005-0000-0000-000048600000}"/>
    <cellStyle name="Normal 8 4 2 2 2 3 4 2" xfId="24806" xr:uid="{00000000-0005-0000-0000-000049600000}"/>
    <cellStyle name="Normal 8 4 2 2 2 3 5" xfId="24807" xr:uid="{00000000-0005-0000-0000-00004A600000}"/>
    <cellStyle name="Normal 8 4 2 2 2 3 5 2" xfId="24808" xr:uid="{00000000-0005-0000-0000-00004B600000}"/>
    <cellStyle name="Normal 8 4 2 2 2 3 6" xfId="24809" xr:uid="{00000000-0005-0000-0000-00004C600000}"/>
    <cellStyle name="Normal 8 4 2 2 2 4" xfId="24810" xr:uid="{00000000-0005-0000-0000-00004D600000}"/>
    <cellStyle name="Normal 8 4 2 2 2 4 2" xfId="24811" xr:uid="{00000000-0005-0000-0000-00004E600000}"/>
    <cellStyle name="Normal 8 4 2 2 2 4 2 2" xfId="24812" xr:uid="{00000000-0005-0000-0000-00004F600000}"/>
    <cellStyle name="Normal 8 4 2 2 2 4 3" xfId="24813" xr:uid="{00000000-0005-0000-0000-000050600000}"/>
    <cellStyle name="Normal 8 4 2 2 2 5" xfId="24814" xr:uid="{00000000-0005-0000-0000-000051600000}"/>
    <cellStyle name="Normal 8 4 2 2 2 5 2" xfId="24815" xr:uid="{00000000-0005-0000-0000-000052600000}"/>
    <cellStyle name="Normal 8 4 2 2 2 5 2 2" xfId="24816" xr:uid="{00000000-0005-0000-0000-000053600000}"/>
    <cellStyle name="Normal 8 4 2 2 2 5 3" xfId="24817" xr:uid="{00000000-0005-0000-0000-000054600000}"/>
    <cellStyle name="Normal 8 4 2 2 2 6" xfId="24818" xr:uid="{00000000-0005-0000-0000-000055600000}"/>
    <cellStyle name="Normal 8 4 2 2 2 6 2" xfId="24819" xr:uid="{00000000-0005-0000-0000-000056600000}"/>
    <cellStyle name="Normal 8 4 2 2 2 7" xfId="24820" xr:uid="{00000000-0005-0000-0000-000057600000}"/>
    <cellStyle name="Normal 8 4 2 2 2 7 2" xfId="24821" xr:uid="{00000000-0005-0000-0000-000058600000}"/>
    <cellStyle name="Normal 8 4 2 2 2 8" xfId="24822" xr:uid="{00000000-0005-0000-0000-000059600000}"/>
    <cellStyle name="Normal 8 4 2 2 3" xfId="24823" xr:uid="{00000000-0005-0000-0000-00005A600000}"/>
    <cellStyle name="Normal 8 4 2 2 3 2" xfId="24824" xr:uid="{00000000-0005-0000-0000-00005B600000}"/>
    <cellStyle name="Normal 8 4 2 2 3 2 2" xfId="24825" xr:uid="{00000000-0005-0000-0000-00005C600000}"/>
    <cellStyle name="Normal 8 4 2 2 3 2 2 2" xfId="24826" xr:uid="{00000000-0005-0000-0000-00005D600000}"/>
    <cellStyle name="Normal 8 4 2 2 3 2 2 2 2" xfId="24827" xr:uid="{00000000-0005-0000-0000-00005E600000}"/>
    <cellStyle name="Normal 8 4 2 2 3 2 2 3" xfId="24828" xr:uid="{00000000-0005-0000-0000-00005F600000}"/>
    <cellStyle name="Normal 8 4 2 2 3 2 3" xfId="24829" xr:uid="{00000000-0005-0000-0000-000060600000}"/>
    <cellStyle name="Normal 8 4 2 2 3 2 3 2" xfId="24830" xr:uid="{00000000-0005-0000-0000-000061600000}"/>
    <cellStyle name="Normal 8 4 2 2 3 2 3 2 2" xfId="24831" xr:uid="{00000000-0005-0000-0000-000062600000}"/>
    <cellStyle name="Normal 8 4 2 2 3 2 3 3" xfId="24832" xr:uid="{00000000-0005-0000-0000-000063600000}"/>
    <cellStyle name="Normal 8 4 2 2 3 2 4" xfId="24833" xr:uid="{00000000-0005-0000-0000-000064600000}"/>
    <cellStyle name="Normal 8 4 2 2 3 2 4 2" xfId="24834" xr:uid="{00000000-0005-0000-0000-000065600000}"/>
    <cellStyle name="Normal 8 4 2 2 3 2 5" xfId="24835" xr:uid="{00000000-0005-0000-0000-000066600000}"/>
    <cellStyle name="Normal 8 4 2 2 3 2 5 2" xfId="24836" xr:uid="{00000000-0005-0000-0000-000067600000}"/>
    <cellStyle name="Normal 8 4 2 2 3 2 6" xfId="24837" xr:uid="{00000000-0005-0000-0000-000068600000}"/>
    <cellStyle name="Normal 8 4 2 2 3 3" xfId="24838" xr:uid="{00000000-0005-0000-0000-000069600000}"/>
    <cellStyle name="Normal 8 4 2 2 3 3 2" xfId="24839" xr:uid="{00000000-0005-0000-0000-00006A600000}"/>
    <cellStyle name="Normal 8 4 2 2 3 3 2 2" xfId="24840" xr:uid="{00000000-0005-0000-0000-00006B600000}"/>
    <cellStyle name="Normal 8 4 2 2 3 3 3" xfId="24841" xr:uid="{00000000-0005-0000-0000-00006C600000}"/>
    <cellStyle name="Normal 8 4 2 2 3 4" xfId="24842" xr:uid="{00000000-0005-0000-0000-00006D600000}"/>
    <cellStyle name="Normal 8 4 2 2 3 4 2" xfId="24843" xr:uid="{00000000-0005-0000-0000-00006E600000}"/>
    <cellStyle name="Normal 8 4 2 2 3 4 2 2" xfId="24844" xr:uid="{00000000-0005-0000-0000-00006F600000}"/>
    <cellStyle name="Normal 8 4 2 2 3 4 3" xfId="24845" xr:uid="{00000000-0005-0000-0000-000070600000}"/>
    <cellStyle name="Normal 8 4 2 2 3 5" xfId="24846" xr:uid="{00000000-0005-0000-0000-000071600000}"/>
    <cellStyle name="Normal 8 4 2 2 3 5 2" xfId="24847" xr:uid="{00000000-0005-0000-0000-000072600000}"/>
    <cellStyle name="Normal 8 4 2 2 3 6" xfId="24848" xr:uid="{00000000-0005-0000-0000-000073600000}"/>
    <cellStyle name="Normal 8 4 2 2 3 6 2" xfId="24849" xr:uid="{00000000-0005-0000-0000-000074600000}"/>
    <cellStyle name="Normal 8 4 2 2 3 7" xfId="24850" xr:uid="{00000000-0005-0000-0000-000075600000}"/>
    <cellStyle name="Normal 8 4 2 2 4" xfId="24851" xr:uid="{00000000-0005-0000-0000-000076600000}"/>
    <cellStyle name="Normal 8 4 2 2 4 2" xfId="24852" xr:uid="{00000000-0005-0000-0000-000077600000}"/>
    <cellStyle name="Normal 8 4 2 2 4 2 2" xfId="24853" xr:uid="{00000000-0005-0000-0000-000078600000}"/>
    <cellStyle name="Normal 8 4 2 2 4 2 2 2" xfId="24854" xr:uid="{00000000-0005-0000-0000-000079600000}"/>
    <cellStyle name="Normal 8 4 2 2 4 2 2 2 2" xfId="24855" xr:uid="{00000000-0005-0000-0000-00007A600000}"/>
    <cellStyle name="Normal 8 4 2 2 4 2 2 3" xfId="24856" xr:uid="{00000000-0005-0000-0000-00007B600000}"/>
    <cellStyle name="Normal 8 4 2 2 4 2 3" xfId="24857" xr:uid="{00000000-0005-0000-0000-00007C600000}"/>
    <cellStyle name="Normal 8 4 2 2 4 2 3 2" xfId="24858" xr:uid="{00000000-0005-0000-0000-00007D600000}"/>
    <cellStyle name="Normal 8 4 2 2 4 2 3 2 2" xfId="24859" xr:uid="{00000000-0005-0000-0000-00007E600000}"/>
    <cellStyle name="Normal 8 4 2 2 4 2 3 3" xfId="24860" xr:uid="{00000000-0005-0000-0000-00007F600000}"/>
    <cellStyle name="Normal 8 4 2 2 4 2 4" xfId="24861" xr:uid="{00000000-0005-0000-0000-000080600000}"/>
    <cellStyle name="Normal 8 4 2 2 4 2 4 2" xfId="24862" xr:uid="{00000000-0005-0000-0000-000081600000}"/>
    <cellStyle name="Normal 8 4 2 2 4 2 5" xfId="24863" xr:uid="{00000000-0005-0000-0000-000082600000}"/>
    <cellStyle name="Normal 8 4 2 2 4 2 5 2" xfId="24864" xr:uid="{00000000-0005-0000-0000-000083600000}"/>
    <cellStyle name="Normal 8 4 2 2 4 2 6" xfId="24865" xr:uid="{00000000-0005-0000-0000-000084600000}"/>
    <cellStyle name="Normal 8 4 2 2 4 3" xfId="24866" xr:uid="{00000000-0005-0000-0000-000085600000}"/>
    <cellStyle name="Normal 8 4 2 2 4 3 2" xfId="24867" xr:uid="{00000000-0005-0000-0000-000086600000}"/>
    <cellStyle name="Normal 8 4 2 2 4 3 2 2" xfId="24868" xr:uid="{00000000-0005-0000-0000-000087600000}"/>
    <cellStyle name="Normal 8 4 2 2 4 3 3" xfId="24869" xr:uid="{00000000-0005-0000-0000-000088600000}"/>
    <cellStyle name="Normal 8 4 2 2 4 4" xfId="24870" xr:uid="{00000000-0005-0000-0000-000089600000}"/>
    <cellStyle name="Normal 8 4 2 2 4 4 2" xfId="24871" xr:uid="{00000000-0005-0000-0000-00008A600000}"/>
    <cellStyle name="Normal 8 4 2 2 4 4 2 2" xfId="24872" xr:uid="{00000000-0005-0000-0000-00008B600000}"/>
    <cellStyle name="Normal 8 4 2 2 4 4 3" xfId="24873" xr:uid="{00000000-0005-0000-0000-00008C600000}"/>
    <cellStyle name="Normal 8 4 2 2 4 5" xfId="24874" xr:uid="{00000000-0005-0000-0000-00008D600000}"/>
    <cellStyle name="Normal 8 4 2 2 4 5 2" xfId="24875" xr:uid="{00000000-0005-0000-0000-00008E600000}"/>
    <cellStyle name="Normal 8 4 2 2 4 6" xfId="24876" xr:uid="{00000000-0005-0000-0000-00008F600000}"/>
    <cellStyle name="Normal 8 4 2 2 4 6 2" xfId="24877" xr:uid="{00000000-0005-0000-0000-000090600000}"/>
    <cellStyle name="Normal 8 4 2 2 4 7" xfId="24878" xr:uid="{00000000-0005-0000-0000-000091600000}"/>
    <cellStyle name="Normal 8 4 2 2 5" xfId="24879" xr:uid="{00000000-0005-0000-0000-000092600000}"/>
    <cellStyle name="Normal 8 4 2 2 5 2" xfId="24880" xr:uid="{00000000-0005-0000-0000-000093600000}"/>
    <cellStyle name="Normal 8 4 2 2 5 2 2" xfId="24881" xr:uid="{00000000-0005-0000-0000-000094600000}"/>
    <cellStyle name="Normal 8 4 2 2 5 2 2 2" xfId="24882" xr:uid="{00000000-0005-0000-0000-000095600000}"/>
    <cellStyle name="Normal 8 4 2 2 5 2 3" xfId="24883" xr:uid="{00000000-0005-0000-0000-000096600000}"/>
    <cellStyle name="Normal 8 4 2 2 5 3" xfId="24884" xr:uid="{00000000-0005-0000-0000-000097600000}"/>
    <cellStyle name="Normal 8 4 2 2 5 3 2" xfId="24885" xr:uid="{00000000-0005-0000-0000-000098600000}"/>
    <cellStyle name="Normal 8 4 2 2 5 3 2 2" xfId="24886" xr:uid="{00000000-0005-0000-0000-000099600000}"/>
    <cellStyle name="Normal 8 4 2 2 5 3 3" xfId="24887" xr:uid="{00000000-0005-0000-0000-00009A600000}"/>
    <cellStyle name="Normal 8 4 2 2 5 4" xfId="24888" xr:uid="{00000000-0005-0000-0000-00009B600000}"/>
    <cellStyle name="Normal 8 4 2 2 5 4 2" xfId="24889" xr:uid="{00000000-0005-0000-0000-00009C600000}"/>
    <cellStyle name="Normal 8 4 2 2 5 5" xfId="24890" xr:uid="{00000000-0005-0000-0000-00009D600000}"/>
    <cellStyle name="Normal 8 4 2 2 5 5 2" xfId="24891" xr:uid="{00000000-0005-0000-0000-00009E600000}"/>
    <cellStyle name="Normal 8 4 2 2 5 6" xfId="24892" xr:uid="{00000000-0005-0000-0000-00009F600000}"/>
    <cellStyle name="Normal 8 4 2 2 6" xfId="24893" xr:uid="{00000000-0005-0000-0000-0000A0600000}"/>
    <cellStyle name="Normal 8 4 2 2 6 2" xfId="24894" xr:uid="{00000000-0005-0000-0000-0000A1600000}"/>
    <cellStyle name="Normal 8 4 2 2 6 2 2" xfId="24895" xr:uid="{00000000-0005-0000-0000-0000A2600000}"/>
    <cellStyle name="Normal 8 4 2 2 6 3" xfId="24896" xr:uid="{00000000-0005-0000-0000-0000A3600000}"/>
    <cellStyle name="Normal 8 4 2 2 7" xfId="24897" xr:uid="{00000000-0005-0000-0000-0000A4600000}"/>
    <cellStyle name="Normal 8 4 2 2 7 2" xfId="24898" xr:uid="{00000000-0005-0000-0000-0000A5600000}"/>
    <cellStyle name="Normal 8 4 2 2 7 2 2" xfId="24899" xr:uid="{00000000-0005-0000-0000-0000A6600000}"/>
    <cellStyle name="Normal 8 4 2 2 7 3" xfId="24900" xr:uid="{00000000-0005-0000-0000-0000A7600000}"/>
    <cellStyle name="Normal 8 4 2 2 8" xfId="24901" xr:uid="{00000000-0005-0000-0000-0000A8600000}"/>
    <cellStyle name="Normal 8 4 2 2 8 2" xfId="24902" xr:uid="{00000000-0005-0000-0000-0000A9600000}"/>
    <cellStyle name="Normal 8 4 2 2 9" xfId="24903" xr:uid="{00000000-0005-0000-0000-0000AA600000}"/>
    <cellStyle name="Normal 8 4 2 2 9 2" xfId="24904" xr:uid="{00000000-0005-0000-0000-0000AB600000}"/>
    <cellStyle name="Normal 8 4 2 3" xfId="24905" xr:uid="{00000000-0005-0000-0000-0000AC600000}"/>
    <cellStyle name="Normal 8 4 2 3 2" xfId="24906" xr:uid="{00000000-0005-0000-0000-0000AD600000}"/>
    <cellStyle name="Normal 8 4 2 3 2 2" xfId="24907" xr:uid="{00000000-0005-0000-0000-0000AE600000}"/>
    <cellStyle name="Normal 8 4 2 3 2 2 2" xfId="24908" xr:uid="{00000000-0005-0000-0000-0000AF600000}"/>
    <cellStyle name="Normal 8 4 2 3 2 2 2 2" xfId="24909" xr:uid="{00000000-0005-0000-0000-0000B0600000}"/>
    <cellStyle name="Normal 8 4 2 3 2 2 2 2 2" xfId="24910" xr:uid="{00000000-0005-0000-0000-0000B1600000}"/>
    <cellStyle name="Normal 8 4 2 3 2 2 2 3" xfId="24911" xr:uid="{00000000-0005-0000-0000-0000B2600000}"/>
    <cellStyle name="Normal 8 4 2 3 2 2 3" xfId="24912" xr:uid="{00000000-0005-0000-0000-0000B3600000}"/>
    <cellStyle name="Normal 8 4 2 3 2 2 3 2" xfId="24913" xr:uid="{00000000-0005-0000-0000-0000B4600000}"/>
    <cellStyle name="Normal 8 4 2 3 2 2 3 2 2" xfId="24914" xr:uid="{00000000-0005-0000-0000-0000B5600000}"/>
    <cellStyle name="Normal 8 4 2 3 2 2 3 3" xfId="24915" xr:uid="{00000000-0005-0000-0000-0000B6600000}"/>
    <cellStyle name="Normal 8 4 2 3 2 2 4" xfId="24916" xr:uid="{00000000-0005-0000-0000-0000B7600000}"/>
    <cellStyle name="Normal 8 4 2 3 2 2 4 2" xfId="24917" xr:uid="{00000000-0005-0000-0000-0000B8600000}"/>
    <cellStyle name="Normal 8 4 2 3 2 2 5" xfId="24918" xr:uid="{00000000-0005-0000-0000-0000B9600000}"/>
    <cellStyle name="Normal 8 4 2 3 2 2 5 2" xfId="24919" xr:uid="{00000000-0005-0000-0000-0000BA600000}"/>
    <cellStyle name="Normal 8 4 2 3 2 2 6" xfId="24920" xr:uid="{00000000-0005-0000-0000-0000BB600000}"/>
    <cellStyle name="Normal 8 4 2 3 2 3" xfId="24921" xr:uid="{00000000-0005-0000-0000-0000BC600000}"/>
    <cellStyle name="Normal 8 4 2 3 2 3 2" xfId="24922" xr:uid="{00000000-0005-0000-0000-0000BD600000}"/>
    <cellStyle name="Normal 8 4 2 3 2 3 2 2" xfId="24923" xr:uid="{00000000-0005-0000-0000-0000BE600000}"/>
    <cellStyle name="Normal 8 4 2 3 2 3 3" xfId="24924" xr:uid="{00000000-0005-0000-0000-0000BF600000}"/>
    <cellStyle name="Normal 8 4 2 3 2 4" xfId="24925" xr:uid="{00000000-0005-0000-0000-0000C0600000}"/>
    <cellStyle name="Normal 8 4 2 3 2 4 2" xfId="24926" xr:uid="{00000000-0005-0000-0000-0000C1600000}"/>
    <cellStyle name="Normal 8 4 2 3 2 4 2 2" xfId="24927" xr:uid="{00000000-0005-0000-0000-0000C2600000}"/>
    <cellStyle name="Normal 8 4 2 3 2 4 3" xfId="24928" xr:uid="{00000000-0005-0000-0000-0000C3600000}"/>
    <cellStyle name="Normal 8 4 2 3 2 5" xfId="24929" xr:uid="{00000000-0005-0000-0000-0000C4600000}"/>
    <cellStyle name="Normal 8 4 2 3 2 5 2" xfId="24930" xr:uid="{00000000-0005-0000-0000-0000C5600000}"/>
    <cellStyle name="Normal 8 4 2 3 2 6" xfId="24931" xr:uid="{00000000-0005-0000-0000-0000C6600000}"/>
    <cellStyle name="Normal 8 4 2 3 2 6 2" xfId="24932" xr:uid="{00000000-0005-0000-0000-0000C7600000}"/>
    <cellStyle name="Normal 8 4 2 3 2 7" xfId="24933" xr:uid="{00000000-0005-0000-0000-0000C8600000}"/>
    <cellStyle name="Normal 8 4 2 3 3" xfId="24934" xr:uid="{00000000-0005-0000-0000-0000C9600000}"/>
    <cellStyle name="Normal 8 4 2 3 3 2" xfId="24935" xr:uid="{00000000-0005-0000-0000-0000CA600000}"/>
    <cellStyle name="Normal 8 4 2 3 3 2 2" xfId="24936" xr:uid="{00000000-0005-0000-0000-0000CB600000}"/>
    <cellStyle name="Normal 8 4 2 3 3 2 2 2" xfId="24937" xr:uid="{00000000-0005-0000-0000-0000CC600000}"/>
    <cellStyle name="Normal 8 4 2 3 3 2 3" xfId="24938" xr:uid="{00000000-0005-0000-0000-0000CD600000}"/>
    <cellStyle name="Normal 8 4 2 3 3 3" xfId="24939" xr:uid="{00000000-0005-0000-0000-0000CE600000}"/>
    <cellStyle name="Normal 8 4 2 3 3 3 2" xfId="24940" xr:uid="{00000000-0005-0000-0000-0000CF600000}"/>
    <cellStyle name="Normal 8 4 2 3 3 3 2 2" xfId="24941" xr:uid="{00000000-0005-0000-0000-0000D0600000}"/>
    <cellStyle name="Normal 8 4 2 3 3 3 3" xfId="24942" xr:uid="{00000000-0005-0000-0000-0000D1600000}"/>
    <cellStyle name="Normal 8 4 2 3 3 4" xfId="24943" xr:uid="{00000000-0005-0000-0000-0000D2600000}"/>
    <cellStyle name="Normal 8 4 2 3 3 4 2" xfId="24944" xr:uid="{00000000-0005-0000-0000-0000D3600000}"/>
    <cellStyle name="Normal 8 4 2 3 3 5" xfId="24945" xr:uid="{00000000-0005-0000-0000-0000D4600000}"/>
    <cellStyle name="Normal 8 4 2 3 3 5 2" xfId="24946" xr:uid="{00000000-0005-0000-0000-0000D5600000}"/>
    <cellStyle name="Normal 8 4 2 3 3 6" xfId="24947" xr:uid="{00000000-0005-0000-0000-0000D6600000}"/>
    <cellStyle name="Normal 8 4 2 3 4" xfId="24948" xr:uid="{00000000-0005-0000-0000-0000D7600000}"/>
    <cellStyle name="Normal 8 4 2 3 4 2" xfId="24949" xr:uid="{00000000-0005-0000-0000-0000D8600000}"/>
    <cellStyle name="Normal 8 4 2 3 4 2 2" xfId="24950" xr:uid="{00000000-0005-0000-0000-0000D9600000}"/>
    <cellStyle name="Normal 8 4 2 3 4 3" xfId="24951" xr:uid="{00000000-0005-0000-0000-0000DA600000}"/>
    <cellStyle name="Normal 8 4 2 3 5" xfId="24952" xr:uid="{00000000-0005-0000-0000-0000DB600000}"/>
    <cellStyle name="Normal 8 4 2 3 5 2" xfId="24953" xr:uid="{00000000-0005-0000-0000-0000DC600000}"/>
    <cellStyle name="Normal 8 4 2 3 5 2 2" xfId="24954" xr:uid="{00000000-0005-0000-0000-0000DD600000}"/>
    <cellStyle name="Normal 8 4 2 3 5 3" xfId="24955" xr:uid="{00000000-0005-0000-0000-0000DE600000}"/>
    <cellStyle name="Normal 8 4 2 3 6" xfId="24956" xr:uid="{00000000-0005-0000-0000-0000DF600000}"/>
    <cellStyle name="Normal 8 4 2 3 6 2" xfId="24957" xr:uid="{00000000-0005-0000-0000-0000E0600000}"/>
    <cellStyle name="Normal 8 4 2 3 7" xfId="24958" xr:uid="{00000000-0005-0000-0000-0000E1600000}"/>
    <cellStyle name="Normal 8 4 2 3 7 2" xfId="24959" xr:uid="{00000000-0005-0000-0000-0000E2600000}"/>
    <cellStyle name="Normal 8 4 2 3 8" xfId="24960" xr:uid="{00000000-0005-0000-0000-0000E3600000}"/>
    <cellStyle name="Normal 8 4 2 4" xfId="24961" xr:uid="{00000000-0005-0000-0000-0000E4600000}"/>
    <cellStyle name="Normal 8 4 2 4 2" xfId="24962" xr:uid="{00000000-0005-0000-0000-0000E5600000}"/>
    <cellStyle name="Normal 8 4 2 4 2 2" xfId="24963" xr:uid="{00000000-0005-0000-0000-0000E6600000}"/>
    <cellStyle name="Normal 8 4 2 4 2 2 2" xfId="24964" xr:uid="{00000000-0005-0000-0000-0000E7600000}"/>
    <cellStyle name="Normal 8 4 2 4 2 2 2 2" xfId="24965" xr:uid="{00000000-0005-0000-0000-0000E8600000}"/>
    <cellStyle name="Normal 8 4 2 4 2 2 3" xfId="24966" xr:uid="{00000000-0005-0000-0000-0000E9600000}"/>
    <cellStyle name="Normal 8 4 2 4 2 3" xfId="24967" xr:uid="{00000000-0005-0000-0000-0000EA600000}"/>
    <cellStyle name="Normal 8 4 2 4 2 3 2" xfId="24968" xr:uid="{00000000-0005-0000-0000-0000EB600000}"/>
    <cellStyle name="Normal 8 4 2 4 2 3 2 2" xfId="24969" xr:uid="{00000000-0005-0000-0000-0000EC600000}"/>
    <cellStyle name="Normal 8 4 2 4 2 3 3" xfId="24970" xr:uid="{00000000-0005-0000-0000-0000ED600000}"/>
    <cellStyle name="Normal 8 4 2 4 2 4" xfId="24971" xr:uid="{00000000-0005-0000-0000-0000EE600000}"/>
    <cellStyle name="Normal 8 4 2 4 2 4 2" xfId="24972" xr:uid="{00000000-0005-0000-0000-0000EF600000}"/>
    <cellStyle name="Normal 8 4 2 4 2 5" xfId="24973" xr:uid="{00000000-0005-0000-0000-0000F0600000}"/>
    <cellStyle name="Normal 8 4 2 4 2 5 2" xfId="24974" xr:uid="{00000000-0005-0000-0000-0000F1600000}"/>
    <cellStyle name="Normal 8 4 2 4 2 6" xfId="24975" xr:uid="{00000000-0005-0000-0000-0000F2600000}"/>
    <cellStyle name="Normal 8 4 2 4 3" xfId="24976" xr:uid="{00000000-0005-0000-0000-0000F3600000}"/>
    <cellStyle name="Normal 8 4 2 4 3 2" xfId="24977" xr:uid="{00000000-0005-0000-0000-0000F4600000}"/>
    <cellStyle name="Normal 8 4 2 4 3 2 2" xfId="24978" xr:uid="{00000000-0005-0000-0000-0000F5600000}"/>
    <cellStyle name="Normal 8 4 2 4 3 3" xfId="24979" xr:uid="{00000000-0005-0000-0000-0000F6600000}"/>
    <cellStyle name="Normal 8 4 2 4 4" xfId="24980" xr:uid="{00000000-0005-0000-0000-0000F7600000}"/>
    <cellStyle name="Normal 8 4 2 4 4 2" xfId="24981" xr:uid="{00000000-0005-0000-0000-0000F8600000}"/>
    <cellStyle name="Normal 8 4 2 4 4 2 2" xfId="24982" xr:uid="{00000000-0005-0000-0000-0000F9600000}"/>
    <cellStyle name="Normal 8 4 2 4 4 3" xfId="24983" xr:uid="{00000000-0005-0000-0000-0000FA600000}"/>
    <cellStyle name="Normal 8 4 2 4 5" xfId="24984" xr:uid="{00000000-0005-0000-0000-0000FB600000}"/>
    <cellStyle name="Normal 8 4 2 4 5 2" xfId="24985" xr:uid="{00000000-0005-0000-0000-0000FC600000}"/>
    <cellStyle name="Normal 8 4 2 4 6" xfId="24986" xr:uid="{00000000-0005-0000-0000-0000FD600000}"/>
    <cellStyle name="Normal 8 4 2 4 6 2" xfId="24987" xr:uid="{00000000-0005-0000-0000-0000FE600000}"/>
    <cellStyle name="Normal 8 4 2 4 7" xfId="24988" xr:uid="{00000000-0005-0000-0000-0000FF600000}"/>
    <cellStyle name="Normal 8 4 2 5" xfId="24989" xr:uid="{00000000-0005-0000-0000-000000610000}"/>
    <cellStyle name="Normal 8 4 2 5 2" xfId="24990" xr:uid="{00000000-0005-0000-0000-000001610000}"/>
    <cellStyle name="Normal 8 4 2 5 2 2" xfId="24991" xr:uid="{00000000-0005-0000-0000-000002610000}"/>
    <cellStyle name="Normal 8 4 2 5 2 2 2" xfId="24992" xr:uid="{00000000-0005-0000-0000-000003610000}"/>
    <cellStyle name="Normal 8 4 2 5 2 2 2 2" xfId="24993" xr:uid="{00000000-0005-0000-0000-000004610000}"/>
    <cellStyle name="Normal 8 4 2 5 2 2 3" xfId="24994" xr:uid="{00000000-0005-0000-0000-000005610000}"/>
    <cellStyle name="Normal 8 4 2 5 2 3" xfId="24995" xr:uid="{00000000-0005-0000-0000-000006610000}"/>
    <cellStyle name="Normal 8 4 2 5 2 3 2" xfId="24996" xr:uid="{00000000-0005-0000-0000-000007610000}"/>
    <cellStyle name="Normal 8 4 2 5 2 3 2 2" xfId="24997" xr:uid="{00000000-0005-0000-0000-000008610000}"/>
    <cellStyle name="Normal 8 4 2 5 2 3 3" xfId="24998" xr:uid="{00000000-0005-0000-0000-000009610000}"/>
    <cellStyle name="Normal 8 4 2 5 2 4" xfId="24999" xr:uid="{00000000-0005-0000-0000-00000A610000}"/>
    <cellStyle name="Normal 8 4 2 5 2 4 2" xfId="25000" xr:uid="{00000000-0005-0000-0000-00000B610000}"/>
    <cellStyle name="Normal 8 4 2 5 2 5" xfId="25001" xr:uid="{00000000-0005-0000-0000-00000C610000}"/>
    <cellStyle name="Normal 8 4 2 5 2 5 2" xfId="25002" xr:uid="{00000000-0005-0000-0000-00000D610000}"/>
    <cellStyle name="Normal 8 4 2 5 2 6" xfId="25003" xr:uid="{00000000-0005-0000-0000-00000E610000}"/>
    <cellStyle name="Normal 8 4 2 5 3" xfId="25004" xr:uid="{00000000-0005-0000-0000-00000F610000}"/>
    <cellStyle name="Normal 8 4 2 5 3 2" xfId="25005" xr:uid="{00000000-0005-0000-0000-000010610000}"/>
    <cellStyle name="Normal 8 4 2 5 3 2 2" xfId="25006" xr:uid="{00000000-0005-0000-0000-000011610000}"/>
    <cellStyle name="Normal 8 4 2 5 3 3" xfId="25007" xr:uid="{00000000-0005-0000-0000-000012610000}"/>
    <cellStyle name="Normal 8 4 2 5 4" xfId="25008" xr:uid="{00000000-0005-0000-0000-000013610000}"/>
    <cellStyle name="Normal 8 4 2 5 4 2" xfId="25009" xr:uid="{00000000-0005-0000-0000-000014610000}"/>
    <cellStyle name="Normal 8 4 2 5 4 2 2" xfId="25010" xr:uid="{00000000-0005-0000-0000-000015610000}"/>
    <cellStyle name="Normal 8 4 2 5 4 3" xfId="25011" xr:uid="{00000000-0005-0000-0000-000016610000}"/>
    <cellStyle name="Normal 8 4 2 5 5" xfId="25012" xr:uid="{00000000-0005-0000-0000-000017610000}"/>
    <cellStyle name="Normal 8 4 2 5 5 2" xfId="25013" xr:uid="{00000000-0005-0000-0000-000018610000}"/>
    <cellStyle name="Normal 8 4 2 5 6" xfId="25014" xr:uid="{00000000-0005-0000-0000-000019610000}"/>
    <cellStyle name="Normal 8 4 2 5 6 2" xfId="25015" xr:uid="{00000000-0005-0000-0000-00001A610000}"/>
    <cellStyle name="Normal 8 4 2 5 7" xfId="25016" xr:uid="{00000000-0005-0000-0000-00001B610000}"/>
    <cellStyle name="Normal 8 4 2 6" xfId="25017" xr:uid="{00000000-0005-0000-0000-00001C610000}"/>
    <cellStyle name="Normal 8 4 2 6 2" xfId="25018" xr:uid="{00000000-0005-0000-0000-00001D610000}"/>
    <cellStyle name="Normal 8 4 2 6 2 2" xfId="25019" xr:uid="{00000000-0005-0000-0000-00001E610000}"/>
    <cellStyle name="Normal 8 4 2 6 2 2 2" xfId="25020" xr:uid="{00000000-0005-0000-0000-00001F610000}"/>
    <cellStyle name="Normal 8 4 2 6 2 3" xfId="25021" xr:uid="{00000000-0005-0000-0000-000020610000}"/>
    <cellStyle name="Normal 8 4 2 6 3" xfId="25022" xr:uid="{00000000-0005-0000-0000-000021610000}"/>
    <cellStyle name="Normal 8 4 2 6 3 2" xfId="25023" xr:uid="{00000000-0005-0000-0000-000022610000}"/>
    <cellStyle name="Normal 8 4 2 6 3 2 2" xfId="25024" xr:uid="{00000000-0005-0000-0000-000023610000}"/>
    <cellStyle name="Normal 8 4 2 6 3 3" xfId="25025" xr:uid="{00000000-0005-0000-0000-000024610000}"/>
    <cellStyle name="Normal 8 4 2 6 4" xfId="25026" xr:uid="{00000000-0005-0000-0000-000025610000}"/>
    <cellStyle name="Normal 8 4 2 6 4 2" xfId="25027" xr:uid="{00000000-0005-0000-0000-000026610000}"/>
    <cellStyle name="Normal 8 4 2 6 5" xfId="25028" xr:uid="{00000000-0005-0000-0000-000027610000}"/>
    <cellStyle name="Normal 8 4 2 6 5 2" xfId="25029" xr:uid="{00000000-0005-0000-0000-000028610000}"/>
    <cellStyle name="Normal 8 4 2 6 6" xfId="25030" xr:uid="{00000000-0005-0000-0000-000029610000}"/>
    <cellStyle name="Normal 8 4 2 7" xfId="25031" xr:uid="{00000000-0005-0000-0000-00002A610000}"/>
    <cellStyle name="Normal 8 4 2 7 2" xfId="25032" xr:uid="{00000000-0005-0000-0000-00002B610000}"/>
    <cellStyle name="Normal 8 4 2 7 2 2" xfId="25033" xr:uid="{00000000-0005-0000-0000-00002C610000}"/>
    <cellStyle name="Normal 8 4 2 7 3" xfId="25034" xr:uid="{00000000-0005-0000-0000-00002D610000}"/>
    <cellStyle name="Normal 8 4 2 8" xfId="25035" xr:uid="{00000000-0005-0000-0000-00002E610000}"/>
    <cellStyle name="Normal 8 4 2 8 2" xfId="25036" xr:uid="{00000000-0005-0000-0000-00002F610000}"/>
    <cellStyle name="Normal 8 4 2 8 2 2" xfId="25037" xr:uid="{00000000-0005-0000-0000-000030610000}"/>
    <cellStyle name="Normal 8 4 2 8 3" xfId="25038" xr:uid="{00000000-0005-0000-0000-000031610000}"/>
    <cellStyle name="Normal 8 4 2 9" xfId="25039" xr:uid="{00000000-0005-0000-0000-000032610000}"/>
    <cellStyle name="Normal 8 4 2 9 2" xfId="25040" xr:uid="{00000000-0005-0000-0000-000033610000}"/>
    <cellStyle name="Normal 8 4 3" xfId="25041" xr:uid="{00000000-0005-0000-0000-000034610000}"/>
    <cellStyle name="Normal 8 4 3 10" xfId="25042" xr:uid="{00000000-0005-0000-0000-000035610000}"/>
    <cellStyle name="Normal 8 4 3 2" xfId="25043" xr:uid="{00000000-0005-0000-0000-000036610000}"/>
    <cellStyle name="Normal 8 4 3 2 2" xfId="25044" xr:uid="{00000000-0005-0000-0000-000037610000}"/>
    <cellStyle name="Normal 8 4 3 2 2 2" xfId="25045" xr:uid="{00000000-0005-0000-0000-000038610000}"/>
    <cellStyle name="Normal 8 4 3 2 2 2 2" xfId="25046" xr:uid="{00000000-0005-0000-0000-000039610000}"/>
    <cellStyle name="Normal 8 4 3 2 2 2 2 2" xfId="25047" xr:uid="{00000000-0005-0000-0000-00003A610000}"/>
    <cellStyle name="Normal 8 4 3 2 2 2 2 2 2" xfId="25048" xr:uid="{00000000-0005-0000-0000-00003B610000}"/>
    <cellStyle name="Normal 8 4 3 2 2 2 2 3" xfId="25049" xr:uid="{00000000-0005-0000-0000-00003C610000}"/>
    <cellStyle name="Normal 8 4 3 2 2 2 3" xfId="25050" xr:uid="{00000000-0005-0000-0000-00003D610000}"/>
    <cellStyle name="Normal 8 4 3 2 2 2 3 2" xfId="25051" xr:uid="{00000000-0005-0000-0000-00003E610000}"/>
    <cellStyle name="Normal 8 4 3 2 2 2 3 2 2" xfId="25052" xr:uid="{00000000-0005-0000-0000-00003F610000}"/>
    <cellStyle name="Normal 8 4 3 2 2 2 3 3" xfId="25053" xr:uid="{00000000-0005-0000-0000-000040610000}"/>
    <cellStyle name="Normal 8 4 3 2 2 2 4" xfId="25054" xr:uid="{00000000-0005-0000-0000-000041610000}"/>
    <cellStyle name="Normal 8 4 3 2 2 2 4 2" xfId="25055" xr:uid="{00000000-0005-0000-0000-000042610000}"/>
    <cellStyle name="Normal 8 4 3 2 2 2 5" xfId="25056" xr:uid="{00000000-0005-0000-0000-000043610000}"/>
    <cellStyle name="Normal 8 4 3 2 2 2 5 2" xfId="25057" xr:uid="{00000000-0005-0000-0000-000044610000}"/>
    <cellStyle name="Normal 8 4 3 2 2 2 6" xfId="25058" xr:uid="{00000000-0005-0000-0000-000045610000}"/>
    <cellStyle name="Normal 8 4 3 2 2 3" xfId="25059" xr:uid="{00000000-0005-0000-0000-000046610000}"/>
    <cellStyle name="Normal 8 4 3 2 2 3 2" xfId="25060" xr:uid="{00000000-0005-0000-0000-000047610000}"/>
    <cellStyle name="Normal 8 4 3 2 2 3 2 2" xfId="25061" xr:uid="{00000000-0005-0000-0000-000048610000}"/>
    <cellStyle name="Normal 8 4 3 2 2 3 3" xfId="25062" xr:uid="{00000000-0005-0000-0000-000049610000}"/>
    <cellStyle name="Normal 8 4 3 2 2 4" xfId="25063" xr:uid="{00000000-0005-0000-0000-00004A610000}"/>
    <cellStyle name="Normal 8 4 3 2 2 4 2" xfId="25064" xr:uid="{00000000-0005-0000-0000-00004B610000}"/>
    <cellStyle name="Normal 8 4 3 2 2 4 2 2" xfId="25065" xr:uid="{00000000-0005-0000-0000-00004C610000}"/>
    <cellStyle name="Normal 8 4 3 2 2 4 3" xfId="25066" xr:uid="{00000000-0005-0000-0000-00004D610000}"/>
    <cellStyle name="Normal 8 4 3 2 2 5" xfId="25067" xr:uid="{00000000-0005-0000-0000-00004E610000}"/>
    <cellStyle name="Normal 8 4 3 2 2 5 2" xfId="25068" xr:uid="{00000000-0005-0000-0000-00004F610000}"/>
    <cellStyle name="Normal 8 4 3 2 2 6" xfId="25069" xr:uid="{00000000-0005-0000-0000-000050610000}"/>
    <cellStyle name="Normal 8 4 3 2 2 6 2" xfId="25070" xr:uid="{00000000-0005-0000-0000-000051610000}"/>
    <cellStyle name="Normal 8 4 3 2 2 7" xfId="25071" xr:uid="{00000000-0005-0000-0000-000052610000}"/>
    <cellStyle name="Normal 8 4 3 2 3" xfId="25072" xr:uid="{00000000-0005-0000-0000-000053610000}"/>
    <cellStyle name="Normal 8 4 3 2 3 2" xfId="25073" xr:uid="{00000000-0005-0000-0000-000054610000}"/>
    <cellStyle name="Normal 8 4 3 2 3 2 2" xfId="25074" xr:uid="{00000000-0005-0000-0000-000055610000}"/>
    <cellStyle name="Normal 8 4 3 2 3 2 2 2" xfId="25075" xr:uid="{00000000-0005-0000-0000-000056610000}"/>
    <cellStyle name="Normal 8 4 3 2 3 2 3" xfId="25076" xr:uid="{00000000-0005-0000-0000-000057610000}"/>
    <cellStyle name="Normal 8 4 3 2 3 3" xfId="25077" xr:uid="{00000000-0005-0000-0000-000058610000}"/>
    <cellStyle name="Normal 8 4 3 2 3 3 2" xfId="25078" xr:uid="{00000000-0005-0000-0000-000059610000}"/>
    <cellStyle name="Normal 8 4 3 2 3 3 2 2" xfId="25079" xr:uid="{00000000-0005-0000-0000-00005A610000}"/>
    <cellStyle name="Normal 8 4 3 2 3 3 3" xfId="25080" xr:uid="{00000000-0005-0000-0000-00005B610000}"/>
    <cellStyle name="Normal 8 4 3 2 3 4" xfId="25081" xr:uid="{00000000-0005-0000-0000-00005C610000}"/>
    <cellStyle name="Normal 8 4 3 2 3 4 2" xfId="25082" xr:uid="{00000000-0005-0000-0000-00005D610000}"/>
    <cellStyle name="Normal 8 4 3 2 3 5" xfId="25083" xr:uid="{00000000-0005-0000-0000-00005E610000}"/>
    <cellStyle name="Normal 8 4 3 2 3 5 2" xfId="25084" xr:uid="{00000000-0005-0000-0000-00005F610000}"/>
    <cellStyle name="Normal 8 4 3 2 3 6" xfId="25085" xr:uid="{00000000-0005-0000-0000-000060610000}"/>
    <cellStyle name="Normal 8 4 3 2 4" xfId="25086" xr:uid="{00000000-0005-0000-0000-000061610000}"/>
    <cellStyle name="Normal 8 4 3 2 4 2" xfId="25087" xr:uid="{00000000-0005-0000-0000-000062610000}"/>
    <cellStyle name="Normal 8 4 3 2 4 2 2" xfId="25088" xr:uid="{00000000-0005-0000-0000-000063610000}"/>
    <cellStyle name="Normal 8 4 3 2 4 3" xfId="25089" xr:uid="{00000000-0005-0000-0000-000064610000}"/>
    <cellStyle name="Normal 8 4 3 2 5" xfId="25090" xr:uid="{00000000-0005-0000-0000-000065610000}"/>
    <cellStyle name="Normal 8 4 3 2 5 2" xfId="25091" xr:uid="{00000000-0005-0000-0000-000066610000}"/>
    <cellStyle name="Normal 8 4 3 2 5 2 2" xfId="25092" xr:uid="{00000000-0005-0000-0000-000067610000}"/>
    <cellStyle name="Normal 8 4 3 2 5 3" xfId="25093" xr:uid="{00000000-0005-0000-0000-000068610000}"/>
    <cellStyle name="Normal 8 4 3 2 6" xfId="25094" xr:uid="{00000000-0005-0000-0000-000069610000}"/>
    <cellStyle name="Normal 8 4 3 2 6 2" xfId="25095" xr:uid="{00000000-0005-0000-0000-00006A610000}"/>
    <cellStyle name="Normal 8 4 3 2 7" xfId="25096" xr:uid="{00000000-0005-0000-0000-00006B610000}"/>
    <cellStyle name="Normal 8 4 3 2 7 2" xfId="25097" xr:uid="{00000000-0005-0000-0000-00006C610000}"/>
    <cellStyle name="Normal 8 4 3 2 8" xfId="25098" xr:uid="{00000000-0005-0000-0000-00006D610000}"/>
    <cellStyle name="Normal 8 4 3 3" xfId="25099" xr:uid="{00000000-0005-0000-0000-00006E610000}"/>
    <cellStyle name="Normal 8 4 3 3 2" xfId="25100" xr:uid="{00000000-0005-0000-0000-00006F610000}"/>
    <cellStyle name="Normal 8 4 3 3 2 2" xfId="25101" xr:uid="{00000000-0005-0000-0000-000070610000}"/>
    <cellStyle name="Normal 8 4 3 3 2 2 2" xfId="25102" xr:uid="{00000000-0005-0000-0000-000071610000}"/>
    <cellStyle name="Normal 8 4 3 3 2 2 2 2" xfId="25103" xr:uid="{00000000-0005-0000-0000-000072610000}"/>
    <cellStyle name="Normal 8 4 3 3 2 2 3" xfId="25104" xr:uid="{00000000-0005-0000-0000-000073610000}"/>
    <cellStyle name="Normal 8 4 3 3 2 3" xfId="25105" xr:uid="{00000000-0005-0000-0000-000074610000}"/>
    <cellStyle name="Normal 8 4 3 3 2 3 2" xfId="25106" xr:uid="{00000000-0005-0000-0000-000075610000}"/>
    <cellStyle name="Normal 8 4 3 3 2 3 2 2" xfId="25107" xr:uid="{00000000-0005-0000-0000-000076610000}"/>
    <cellStyle name="Normal 8 4 3 3 2 3 3" xfId="25108" xr:uid="{00000000-0005-0000-0000-000077610000}"/>
    <cellStyle name="Normal 8 4 3 3 2 4" xfId="25109" xr:uid="{00000000-0005-0000-0000-000078610000}"/>
    <cellStyle name="Normal 8 4 3 3 2 4 2" xfId="25110" xr:uid="{00000000-0005-0000-0000-000079610000}"/>
    <cellStyle name="Normal 8 4 3 3 2 5" xfId="25111" xr:uid="{00000000-0005-0000-0000-00007A610000}"/>
    <cellStyle name="Normal 8 4 3 3 2 5 2" xfId="25112" xr:uid="{00000000-0005-0000-0000-00007B610000}"/>
    <cellStyle name="Normal 8 4 3 3 2 6" xfId="25113" xr:uid="{00000000-0005-0000-0000-00007C610000}"/>
    <cellStyle name="Normal 8 4 3 3 3" xfId="25114" xr:uid="{00000000-0005-0000-0000-00007D610000}"/>
    <cellStyle name="Normal 8 4 3 3 3 2" xfId="25115" xr:uid="{00000000-0005-0000-0000-00007E610000}"/>
    <cellStyle name="Normal 8 4 3 3 3 2 2" xfId="25116" xr:uid="{00000000-0005-0000-0000-00007F610000}"/>
    <cellStyle name="Normal 8 4 3 3 3 3" xfId="25117" xr:uid="{00000000-0005-0000-0000-000080610000}"/>
    <cellStyle name="Normal 8 4 3 3 4" xfId="25118" xr:uid="{00000000-0005-0000-0000-000081610000}"/>
    <cellStyle name="Normal 8 4 3 3 4 2" xfId="25119" xr:uid="{00000000-0005-0000-0000-000082610000}"/>
    <cellStyle name="Normal 8 4 3 3 4 2 2" xfId="25120" xr:uid="{00000000-0005-0000-0000-000083610000}"/>
    <cellStyle name="Normal 8 4 3 3 4 3" xfId="25121" xr:uid="{00000000-0005-0000-0000-000084610000}"/>
    <cellStyle name="Normal 8 4 3 3 5" xfId="25122" xr:uid="{00000000-0005-0000-0000-000085610000}"/>
    <cellStyle name="Normal 8 4 3 3 5 2" xfId="25123" xr:uid="{00000000-0005-0000-0000-000086610000}"/>
    <cellStyle name="Normal 8 4 3 3 6" xfId="25124" xr:uid="{00000000-0005-0000-0000-000087610000}"/>
    <cellStyle name="Normal 8 4 3 3 6 2" xfId="25125" xr:uid="{00000000-0005-0000-0000-000088610000}"/>
    <cellStyle name="Normal 8 4 3 3 7" xfId="25126" xr:uid="{00000000-0005-0000-0000-000089610000}"/>
    <cellStyle name="Normal 8 4 3 4" xfId="25127" xr:uid="{00000000-0005-0000-0000-00008A610000}"/>
    <cellStyle name="Normal 8 4 3 4 2" xfId="25128" xr:uid="{00000000-0005-0000-0000-00008B610000}"/>
    <cellStyle name="Normal 8 4 3 4 2 2" xfId="25129" xr:uid="{00000000-0005-0000-0000-00008C610000}"/>
    <cellStyle name="Normal 8 4 3 4 2 2 2" xfId="25130" xr:uid="{00000000-0005-0000-0000-00008D610000}"/>
    <cellStyle name="Normal 8 4 3 4 2 2 2 2" xfId="25131" xr:uid="{00000000-0005-0000-0000-00008E610000}"/>
    <cellStyle name="Normal 8 4 3 4 2 2 3" xfId="25132" xr:uid="{00000000-0005-0000-0000-00008F610000}"/>
    <cellStyle name="Normal 8 4 3 4 2 3" xfId="25133" xr:uid="{00000000-0005-0000-0000-000090610000}"/>
    <cellStyle name="Normal 8 4 3 4 2 3 2" xfId="25134" xr:uid="{00000000-0005-0000-0000-000091610000}"/>
    <cellStyle name="Normal 8 4 3 4 2 3 2 2" xfId="25135" xr:uid="{00000000-0005-0000-0000-000092610000}"/>
    <cellStyle name="Normal 8 4 3 4 2 3 3" xfId="25136" xr:uid="{00000000-0005-0000-0000-000093610000}"/>
    <cellStyle name="Normal 8 4 3 4 2 4" xfId="25137" xr:uid="{00000000-0005-0000-0000-000094610000}"/>
    <cellStyle name="Normal 8 4 3 4 2 4 2" xfId="25138" xr:uid="{00000000-0005-0000-0000-000095610000}"/>
    <cellStyle name="Normal 8 4 3 4 2 5" xfId="25139" xr:uid="{00000000-0005-0000-0000-000096610000}"/>
    <cellStyle name="Normal 8 4 3 4 2 5 2" xfId="25140" xr:uid="{00000000-0005-0000-0000-000097610000}"/>
    <cellStyle name="Normal 8 4 3 4 2 6" xfId="25141" xr:uid="{00000000-0005-0000-0000-000098610000}"/>
    <cellStyle name="Normal 8 4 3 4 3" xfId="25142" xr:uid="{00000000-0005-0000-0000-000099610000}"/>
    <cellStyle name="Normal 8 4 3 4 3 2" xfId="25143" xr:uid="{00000000-0005-0000-0000-00009A610000}"/>
    <cellStyle name="Normal 8 4 3 4 3 2 2" xfId="25144" xr:uid="{00000000-0005-0000-0000-00009B610000}"/>
    <cellStyle name="Normal 8 4 3 4 3 3" xfId="25145" xr:uid="{00000000-0005-0000-0000-00009C610000}"/>
    <cellStyle name="Normal 8 4 3 4 4" xfId="25146" xr:uid="{00000000-0005-0000-0000-00009D610000}"/>
    <cellStyle name="Normal 8 4 3 4 4 2" xfId="25147" xr:uid="{00000000-0005-0000-0000-00009E610000}"/>
    <cellStyle name="Normal 8 4 3 4 4 2 2" xfId="25148" xr:uid="{00000000-0005-0000-0000-00009F610000}"/>
    <cellStyle name="Normal 8 4 3 4 4 3" xfId="25149" xr:uid="{00000000-0005-0000-0000-0000A0610000}"/>
    <cellStyle name="Normal 8 4 3 4 5" xfId="25150" xr:uid="{00000000-0005-0000-0000-0000A1610000}"/>
    <cellStyle name="Normal 8 4 3 4 5 2" xfId="25151" xr:uid="{00000000-0005-0000-0000-0000A2610000}"/>
    <cellStyle name="Normal 8 4 3 4 6" xfId="25152" xr:uid="{00000000-0005-0000-0000-0000A3610000}"/>
    <cellStyle name="Normal 8 4 3 4 6 2" xfId="25153" xr:uid="{00000000-0005-0000-0000-0000A4610000}"/>
    <cellStyle name="Normal 8 4 3 4 7" xfId="25154" xr:uid="{00000000-0005-0000-0000-0000A5610000}"/>
    <cellStyle name="Normal 8 4 3 5" xfId="25155" xr:uid="{00000000-0005-0000-0000-0000A6610000}"/>
    <cellStyle name="Normal 8 4 3 5 2" xfId="25156" xr:uid="{00000000-0005-0000-0000-0000A7610000}"/>
    <cellStyle name="Normal 8 4 3 5 2 2" xfId="25157" xr:uid="{00000000-0005-0000-0000-0000A8610000}"/>
    <cellStyle name="Normal 8 4 3 5 2 2 2" xfId="25158" xr:uid="{00000000-0005-0000-0000-0000A9610000}"/>
    <cellStyle name="Normal 8 4 3 5 2 3" xfId="25159" xr:uid="{00000000-0005-0000-0000-0000AA610000}"/>
    <cellStyle name="Normal 8 4 3 5 3" xfId="25160" xr:uid="{00000000-0005-0000-0000-0000AB610000}"/>
    <cellStyle name="Normal 8 4 3 5 3 2" xfId="25161" xr:uid="{00000000-0005-0000-0000-0000AC610000}"/>
    <cellStyle name="Normal 8 4 3 5 3 2 2" xfId="25162" xr:uid="{00000000-0005-0000-0000-0000AD610000}"/>
    <cellStyle name="Normal 8 4 3 5 3 3" xfId="25163" xr:uid="{00000000-0005-0000-0000-0000AE610000}"/>
    <cellStyle name="Normal 8 4 3 5 4" xfId="25164" xr:uid="{00000000-0005-0000-0000-0000AF610000}"/>
    <cellStyle name="Normal 8 4 3 5 4 2" xfId="25165" xr:uid="{00000000-0005-0000-0000-0000B0610000}"/>
    <cellStyle name="Normal 8 4 3 5 5" xfId="25166" xr:uid="{00000000-0005-0000-0000-0000B1610000}"/>
    <cellStyle name="Normal 8 4 3 5 5 2" xfId="25167" xr:uid="{00000000-0005-0000-0000-0000B2610000}"/>
    <cellStyle name="Normal 8 4 3 5 6" xfId="25168" xr:uid="{00000000-0005-0000-0000-0000B3610000}"/>
    <cellStyle name="Normal 8 4 3 6" xfId="25169" xr:uid="{00000000-0005-0000-0000-0000B4610000}"/>
    <cellStyle name="Normal 8 4 3 6 2" xfId="25170" xr:uid="{00000000-0005-0000-0000-0000B5610000}"/>
    <cellStyle name="Normal 8 4 3 6 2 2" xfId="25171" xr:uid="{00000000-0005-0000-0000-0000B6610000}"/>
    <cellStyle name="Normal 8 4 3 6 3" xfId="25172" xr:uid="{00000000-0005-0000-0000-0000B7610000}"/>
    <cellStyle name="Normal 8 4 3 7" xfId="25173" xr:uid="{00000000-0005-0000-0000-0000B8610000}"/>
    <cellStyle name="Normal 8 4 3 7 2" xfId="25174" xr:uid="{00000000-0005-0000-0000-0000B9610000}"/>
    <cellStyle name="Normal 8 4 3 7 2 2" xfId="25175" xr:uid="{00000000-0005-0000-0000-0000BA610000}"/>
    <cellStyle name="Normal 8 4 3 7 3" xfId="25176" xr:uid="{00000000-0005-0000-0000-0000BB610000}"/>
    <cellStyle name="Normal 8 4 3 8" xfId="25177" xr:uid="{00000000-0005-0000-0000-0000BC610000}"/>
    <cellStyle name="Normal 8 4 3 8 2" xfId="25178" xr:uid="{00000000-0005-0000-0000-0000BD610000}"/>
    <cellStyle name="Normal 8 4 3 9" xfId="25179" xr:uid="{00000000-0005-0000-0000-0000BE610000}"/>
    <cellStyle name="Normal 8 4 3 9 2" xfId="25180" xr:uid="{00000000-0005-0000-0000-0000BF610000}"/>
    <cellStyle name="Normal 8 4 4" xfId="25181" xr:uid="{00000000-0005-0000-0000-0000C0610000}"/>
    <cellStyle name="Normal 8 4 4 2" xfId="25182" xr:uid="{00000000-0005-0000-0000-0000C1610000}"/>
    <cellStyle name="Normal 8 4 4 2 2" xfId="25183" xr:uid="{00000000-0005-0000-0000-0000C2610000}"/>
    <cellStyle name="Normal 8 4 4 2 2 2" xfId="25184" xr:uid="{00000000-0005-0000-0000-0000C3610000}"/>
    <cellStyle name="Normal 8 4 4 2 2 2 2" xfId="25185" xr:uid="{00000000-0005-0000-0000-0000C4610000}"/>
    <cellStyle name="Normal 8 4 4 2 2 2 2 2" xfId="25186" xr:uid="{00000000-0005-0000-0000-0000C5610000}"/>
    <cellStyle name="Normal 8 4 4 2 2 2 3" xfId="25187" xr:uid="{00000000-0005-0000-0000-0000C6610000}"/>
    <cellStyle name="Normal 8 4 4 2 2 3" xfId="25188" xr:uid="{00000000-0005-0000-0000-0000C7610000}"/>
    <cellStyle name="Normal 8 4 4 2 2 3 2" xfId="25189" xr:uid="{00000000-0005-0000-0000-0000C8610000}"/>
    <cellStyle name="Normal 8 4 4 2 2 3 2 2" xfId="25190" xr:uid="{00000000-0005-0000-0000-0000C9610000}"/>
    <cellStyle name="Normal 8 4 4 2 2 3 3" xfId="25191" xr:uid="{00000000-0005-0000-0000-0000CA610000}"/>
    <cellStyle name="Normal 8 4 4 2 2 4" xfId="25192" xr:uid="{00000000-0005-0000-0000-0000CB610000}"/>
    <cellStyle name="Normal 8 4 4 2 2 4 2" xfId="25193" xr:uid="{00000000-0005-0000-0000-0000CC610000}"/>
    <cellStyle name="Normal 8 4 4 2 2 5" xfId="25194" xr:uid="{00000000-0005-0000-0000-0000CD610000}"/>
    <cellStyle name="Normal 8 4 4 2 2 5 2" xfId="25195" xr:uid="{00000000-0005-0000-0000-0000CE610000}"/>
    <cellStyle name="Normal 8 4 4 2 2 6" xfId="25196" xr:uid="{00000000-0005-0000-0000-0000CF610000}"/>
    <cellStyle name="Normal 8 4 4 2 3" xfId="25197" xr:uid="{00000000-0005-0000-0000-0000D0610000}"/>
    <cellStyle name="Normal 8 4 4 2 3 2" xfId="25198" xr:uid="{00000000-0005-0000-0000-0000D1610000}"/>
    <cellStyle name="Normal 8 4 4 2 3 2 2" xfId="25199" xr:uid="{00000000-0005-0000-0000-0000D2610000}"/>
    <cellStyle name="Normal 8 4 4 2 3 3" xfId="25200" xr:uid="{00000000-0005-0000-0000-0000D3610000}"/>
    <cellStyle name="Normal 8 4 4 2 4" xfId="25201" xr:uid="{00000000-0005-0000-0000-0000D4610000}"/>
    <cellStyle name="Normal 8 4 4 2 4 2" xfId="25202" xr:uid="{00000000-0005-0000-0000-0000D5610000}"/>
    <cellStyle name="Normal 8 4 4 2 4 2 2" xfId="25203" xr:uid="{00000000-0005-0000-0000-0000D6610000}"/>
    <cellStyle name="Normal 8 4 4 2 4 3" xfId="25204" xr:uid="{00000000-0005-0000-0000-0000D7610000}"/>
    <cellStyle name="Normal 8 4 4 2 5" xfId="25205" xr:uid="{00000000-0005-0000-0000-0000D8610000}"/>
    <cellStyle name="Normal 8 4 4 2 5 2" xfId="25206" xr:uid="{00000000-0005-0000-0000-0000D9610000}"/>
    <cellStyle name="Normal 8 4 4 2 6" xfId="25207" xr:uid="{00000000-0005-0000-0000-0000DA610000}"/>
    <cellStyle name="Normal 8 4 4 2 6 2" xfId="25208" xr:uid="{00000000-0005-0000-0000-0000DB610000}"/>
    <cellStyle name="Normal 8 4 4 2 7" xfId="25209" xr:uid="{00000000-0005-0000-0000-0000DC610000}"/>
    <cellStyle name="Normal 8 4 4 3" xfId="25210" xr:uid="{00000000-0005-0000-0000-0000DD610000}"/>
    <cellStyle name="Normal 8 4 4 3 2" xfId="25211" xr:uid="{00000000-0005-0000-0000-0000DE610000}"/>
    <cellStyle name="Normal 8 4 4 3 2 2" xfId="25212" xr:uid="{00000000-0005-0000-0000-0000DF610000}"/>
    <cellStyle name="Normal 8 4 4 3 2 2 2" xfId="25213" xr:uid="{00000000-0005-0000-0000-0000E0610000}"/>
    <cellStyle name="Normal 8 4 4 3 2 3" xfId="25214" xr:uid="{00000000-0005-0000-0000-0000E1610000}"/>
    <cellStyle name="Normal 8 4 4 3 3" xfId="25215" xr:uid="{00000000-0005-0000-0000-0000E2610000}"/>
    <cellStyle name="Normal 8 4 4 3 3 2" xfId="25216" xr:uid="{00000000-0005-0000-0000-0000E3610000}"/>
    <cellStyle name="Normal 8 4 4 3 3 2 2" xfId="25217" xr:uid="{00000000-0005-0000-0000-0000E4610000}"/>
    <cellStyle name="Normal 8 4 4 3 3 3" xfId="25218" xr:uid="{00000000-0005-0000-0000-0000E5610000}"/>
    <cellStyle name="Normal 8 4 4 3 4" xfId="25219" xr:uid="{00000000-0005-0000-0000-0000E6610000}"/>
    <cellStyle name="Normal 8 4 4 3 4 2" xfId="25220" xr:uid="{00000000-0005-0000-0000-0000E7610000}"/>
    <cellStyle name="Normal 8 4 4 3 5" xfId="25221" xr:uid="{00000000-0005-0000-0000-0000E8610000}"/>
    <cellStyle name="Normal 8 4 4 3 5 2" xfId="25222" xr:uid="{00000000-0005-0000-0000-0000E9610000}"/>
    <cellStyle name="Normal 8 4 4 3 6" xfId="25223" xr:uid="{00000000-0005-0000-0000-0000EA610000}"/>
    <cellStyle name="Normal 8 4 4 4" xfId="25224" xr:uid="{00000000-0005-0000-0000-0000EB610000}"/>
    <cellStyle name="Normal 8 4 4 4 2" xfId="25225" xr:uid="{00000000-0005-0000-0000-0000EC610000}"/>
    <cellStyle name="Normal 8 4 4 4 2 2" xfId="25226" xr:uid="{00000000-0005-0000-0000-0000ED610000}"/>
    <cellStyle name="Normal 8 4 4 4 3" xfId="25227" xr:uid="{00000000-0005-0000-0000-0000EE610000}"/>
    <cellStyle name="Normal 8 4 4 5" xfId="25228" xr:uid="{00000000-0005-0000-0000-0000EF610000}"/>
    <cellStyle name="Normal 8 4 4 5 2" xfId="25229" xr:uid="{00000000-0005-0000-0000-0000F0610000}"/>
    <cellStyle name="Normal 8 4 4 5 2 2" xfId="25230" xr:uid="{00000000-0005-0000-0000-0000F1610000}"/>
    <cellStyle name="Normal 8 4 4 5 3" xfId="25231" xr:uid="{00000000-0005-0000-0000-0000F2610000}"/>
    <cellStyle name="Normal 8 4 4 6" xfId="25232" xr:uid="{00000000-0005-0000-0000-0000F3610000}"/>
    <cellStyle name="Normal 8 4 4 6 2" xfId="25233" xr:uid="{00000000-0005-0000-0000-0000F4610000}"/>
    <cellStyle name="Normal 8 4 4 7" xfId="25234" xr:uid="{00000000-0005-0000-0000-0000F5610000}"/>
    <cellStyle name="Normal 8 4 4 7 2" xfId="25235" xr:uid="{00000000-0005-0000-0000-0000F6610000}"/>
    <cellStyle name="Normal 8 4 4 8" xfId="25236" xr:uid="{00000000-0005-0000-0000-0000F7610000}"/>
    <cellStyle name="Normal 8 4 5" xfId="25237" xr:uid="{00000000-0005-0000-0000-0000F8610000}"/>
    <cellStyle name="Normal 8 4 5 2" xfId="25238" xr:uid="{00000000-0005-0000-0000-0000F9610000}"/>
    <cellStyle name="Normal 8 4 5 2 2" xfId="25239" xr:uid="{00000000-0005-0000-0000-0000FA610000}"/>
    <cellStyle name="Normal 8 4 5 2 2 2" xfId="25240" xr:uid="{00000000-0005-0000-0000-0000FB610000}"/>
    <cellStyle name="Normal 8 4 5 2 2 2 2" xfId="25241" xr:uid="{00000000-0005-0000-0000-0000FC610000}"/>
    <cellStyle name="Normal 8 4 5 2 2 3" xfId="25242" xr:uid="{00000000-0005-0000-0000-0000FD610000}"/>
    <cellStyle name="Normal 8 4 5 2 3" xfId="25243" xr:uid="{00000000-0005-0000-0000-0000FE610000}"/>
    <cellStyle name="Normal 8 4 5 2 3 2" xfId="25244" xr:uid="{00000000-0005-0000-0000-0000FF610000}"/>
    <cellStyle name="Normal 8 4 5 2 3 2 2" xfId="25245" xr:uid="{00000000-0005-0000-0000-000000620000}"/>
    <cellStyle name="Normal 8 4 5 2 3 3" xfId="25246" xr:uid="{00000000-0005-0000-0000-000001620000}"/>
    <cellStyle name="Normal 8 4 5 2 4" xfId="25247" xr:uid="{00000000-0005-0000-0000-000002620000}"/>
    <cellStyle name="Normal 8 4 5 2 4 2" xfId="25248" xr:uid="{00000000-0005-0000-0000-000003620000}"/>
    <cellStyle name="Normal 8 4 5 2 5" xfId="25249" xr:uid="{00000000-0005-0000-0000-000004620000}"/>
    <cellStyle name="Normal 8 4 5 2 5 2" xfId="25250" xr:uid="{00000000-0005-0000-0000-000005620000}"/>
    <cellStyle name="Normal 8 4 5 2 6" xfId="25251" xr:uid="{00000000-0005-0000-0000-000006620000}"/>
    <cellStyle name="Normal 8 4 5 3" xfId="25252" xr:uid="{00000000-0005-0000-0000-000007620000}"/>
    <cellStyle name="Normal 8 4 5 3 2" xfId="25253" xr:uid="{00000000-0005-0000-0000-000008620000}"/>
    <cellStyle name="Normal 8 4 5 3 2 2" xfId="25254" xr:uid="{00000000-0005-0000-0000-000009620000}"/>
    <cellStyle name="Normal 8 4 5 3 3" xfId="25255" xr:uid="{00000000-0005-0000-0000-00000A620000}"/>
    <cellStyle name="Normal 8 4 5 4" xfId="25256" xr:uid="{00000000-0005-0000-0000-00000B620000}"/>
    <cellStyle name="Normal 8 4 5 4 2" xfId="25257" xr:uid="{00000000-0005-0000-0000-00000C620000}"/>
    <cellStyle name="Normal 8 4 5 4 2 2" xfId="25258" xr:uid="{00000000-0005-0000-0000-00000D620000}"/>
    <cellStyle name="Normal 8 4 5 4 3" xfId="25259" xr:uid="{00000000-0005-0000-0000-00000E620000}"/>
    <cellStyle name="Normal 8 4 5 5" xfId="25260" xr:uid="{00000000-0005-0000-0000-00000F620000}"/>
    <cellStyle name="Normal 8 4 5 5 2" xfId="25261" xr:uid="{00000000-0005-0000-0000-000010620000}"/>
    <cellStyle name="Normal 8 4 5 6" xfId="25262" xr:uid="{00000000-0005-0000-0000-000011620000}"/>
    <cellStyle name="Normal 8 4 5 6 2" xfId="25263" xr:uid="{00000000-0005-0000-0000-000012620000}"/>
    <cellStyle name="Normal 8 4 5 7" xfId="25264" xr:uid="{00000000-0005-0000-0000-000013620000}"/>
    <cellStyle name="Normal 8 4 6" xfId="25265" xr:uid="{00000000-0005-0000-0000-000014620000}"/>
    <cellStyle name="Normal 8 4 6 2" xfId="25266" xr:uid="{00000000-0005-0000-0000-000015620000}"/>
    <cellStyle name="Normal 8 4 6 2 2" xfId="25267" xr:uid="{00000000-0005-0000-0000-000016620000}"/>
    <cellStyle name="Normal 8 4 6 2 2 2" xfId="25268" xr:uid="{00000000-0005-0000-0000-000017620000}"/>
    <cellStyle name="Normal 8 4 6 2 2 2 2" xfId="25269" xr:uid="{00000000-0005-0000-0000-000018620000}"/>
    <cellStyle name="Normal 8 4 6 2 2 3" xfId="25270" xr:uid="{00000000-0005-0000-0000-000019620000}"/>
    <cellStyle name="Normal 8 4 6 2 3" xfId="25271" xr:uid="{00000000-0005-0000-0000-00001A620000}"/>
    <cellStyle name="Normal 8 4 6 2 3 2" xfId="25272" xr:uid="{00000000-0005-0000-0000-00001B620000}"/>
    <cellStyle name="Normal 8 4 6 2 3 2 2" xfId="25273" xr:uid="{00000000-0005-0000-0000-00001C620000}"/>
    <cellStyle name="Normal 8 4 6 2 3 3" xfId="25274" xr:uid="{00000000-0005-0000-0000-00001D620000}"/>
    <cellStyle name="Normal 8 4 6 2 4" xfId="25275" xr:uid="{00000000-0005-0000-0000-00001E620000}"/>
    <cellStyle name="Normal 8 4 6 2 4 2" xfId="25276" xr:uid="{00000000-0005-0000-0000-00001F620000}"/>
    <cellStyle name="Normal 8 4 6 2 5" xfId="25277" xr:uid="{00000000-0005-0000-0000-000020620000}"/>
    <cellStyle name="Normal 8 4 6 2 5 2" xfId="25278" xr:uid="{00000000-0005-0000-0000-000021620000}"/>
    <cellStyle name="Normal 8 4 6 2 6" xfId="25279" xr:uid="{00000000-0005-0000-0000-000022620000}"/>
    <cellStyle name="Normal 8 4 6 3" xfId="25280" xr:uid="{00000000-0005-0000-0000-000023620000}"/>
    <cellStyle name="Normal 8 4 6 3 2" xfId="25281" xr:uid="{00000000-0005-0000-0000-000024620000}"/>
    <cellStyle name="Normal 8 4 6 3 2 2" xfId="25282" xr:uid="{00000000-0005-0000-0000-000025620000}"/>
    <cellStyle name="Normal 8 4 6 3 3" xfId="25283" xr:uid="{00000000-0005-0000-0000-000026620000}"/>
    <cellStyle name="Normal 8 4 6 4" xfId="25284" xr:uid="{00000000-0005-0000-0000-000027620000}"/>
    <cellStyle name="Normal 8 4 6 4 2" xfId="25285" xr:uid="{00000000-0005-0000-0000-000028620000}"/>
    <cellStyle name="Normal 8 4 6 4 2 2" xfId="25286" xr:uid="{00000000-0005-0000-0000-000029620000}"/>
    <cellStyle name="Normal 8 4 6 4 3" xfId="25287" xr:uid="{00000000-0005-0000-0000-00002A620000}"/>
    <cellStyle name="Normal 8 4 6 5" xfId="25288" xr:uid="{00000000-0005-0000-0000-00002B620000}"/>
    <cellStyle name="Normal 8 4 6 5 2" xfId="25289" xr:uid="{00000000-0005-0000-0000-00002C620000}"/>
    <cellStyle name="Normal 8 4 6 6" xfId="25290" xr:uid="{00000000-0005-0000-0000-00002D620000}"/>
    <cellStyle name="Normal 8 4 6 6 2" xfId="25291" xr:uid="{00000000-0005-0000-0000-00002E620000}"/>
    <cellStyle name="Normal 8 4 6 7" xfId="25292" xr:uid="{00000000-0005-0000-0000-00002F620000}"/>
    <cellStyle name="Normal 8 4 7" xfId="25293" xr:uid="{00000000-0005-0000-0000-000030620000}"/>
    <cellStyle name="Normal 8 4 7 2" xfId="25294" xr:uid="{00000000-0005-0000-0000-000031620000}"/>
    <cellStyle name="Normal 8 4 7 2 2" xfId="25295" xr:uid="{00000000-0005-0000-0000-000032620000}"/>
    <cellStyle name="Normal 8 4 7 2 2 2" xfId="25296" xr:uid="{00000000-0005-0000-0000-000033620000}"/>
    <cellStyle name="Normal 8 4 7 2 3" xfId="25297" xr:uid="{00000000-0005-0000-0000-000034620000}"/>
    <cellStyle name="Normal 8 4 7 3" xfId="25298" xr:uid="{00000000-0005-0000-0000-000035620000}"/>
    <cellStyle name="Normal 8 4 7 3 2" xfId="25299" xr:uid="{00000000-0005-0000-0000-000036620000}"/>
    <cellStyle name="Normal 8 4 7 3 2 2" xfId="25300" xr:uid="{00000000-0005-0000-0000-000037620000}"/>
    <cellStyle name="Normal 8 4 7 3 3" xfId="25301" xr:uid="{00000000-0005-0000-0000-000038620000}"/>
    <cellStyle name="Normal 8 4 7 4" xfId="25302" xr:uid="{00000000-0005-0000-0000-000039620000}"/>
    <cellStyle name="Normal 8 4 7 4 2" xfId="25303" xr:uid="{00000000-0005-0000-0000-00003A620000}"/>
    <cellStyle name="Normal 8 4 7 5" xfId="25304" xr:uid="{00000000-0005-0000-0000-00003B620000}"/>
    <cellStyle name="Normal 8 4 7 5 2" xfId="25305" xr:uid="{00000000-0005-0000-0000-00003C620000}"/>
    <cellStyle name="Normal 8 4 7 6" xfId="25306" xr:uid="{00000000-0005-0000-0000-00003D620000}"/>
    <cellStyle name="Normal 8 4 8" xfId="25307" xr:uid="{00000000-0005-0000-0000-00003E620000}"/>
    <cellStyle name="Normal 8 4 8 2" xfId="25308" xr:uid="{00000000-0005-0000-0000-00003F620000}"/>
    <cellStyle name="Normal 8 4 8 2 2" xfId="25309" xr:uid="{00000000-0005-0000-0000-000040620000}"/>
    <cellStyle name="Normal 8 4 8 3" xfId="25310" xr:uid="{00000000-0005-0000-0000-000041620000}"/>
    <cellStyle name="Normal 8 4 9" xfId="25311" xr:uid="{00000000-0005-0000-0000-000042620000}"/>
    <cellStyle name="Normal 8 4 9 2" xfId="25312" xr:uid="{00000000-0005-0000-0000-000043620000}"/>
    <cellStyle name="Normal 8 4 9 2 2" xfId="25313" xr:uid="{00000000-0005-0000-0000-000044620000}"/>
    <cellStyle name="Normal 8 4 9 3" xfId="25314" xr:uid="{00000000-0005-0000-0000-000045620000}"/>
    <cellStyle name="Normal 8 5" xfId="25315" xr:uid="{00000000-0005-0000-0000-000046620000}"/>
    <cellStyle name="Normal 8 5 10" xfId="25316" xr:uid="{00000000-0005-0000-0000-000047620000}"/>
    <cellStyle name="Normal 8 5 10 2" xfId="25317" xr:uid="{00000000-0005-0000-0000-000048620000}"/>
    <cellStyle name="Normal 8 5 11" xfId="25318" xr:uid="{00000000-0005-0000-0000-000049620000}"/>
    <cellStyle name="Normal 8 5 2" xfId="25319" xr:uid="{00000000-0005-0000-0000-00004A620000}"/>
    <cellStyle name="Normal 8 5 2 10" xfId="25320" xr:uid="{00000000-0005-0000-0000-00004B620000}"/>
    <cellStyle name="Normal 8 5 2 2" xfId="25321" xr:uid="{00000000-0005-0000-0000-00004C620000}"/>
    <cellStyle name="Normal 8 5 2 2 2" xfId="25322" xr:uid="{00000000-0005-0000-0000-00004D620000}"/>
    <cellStyle name="Normal 8 5 2 2 2 2" xfId="25323" xr:uid="{00000000-0005-0000-0000-00004E620000}"/>
    <cellStyle name="Normal 8 5 2 2 2 2 2" xfId="25324" xr:uid="{00000000-0005-0000-0000-00004F620000}"/>
    <cellStyle name="Normal 8 5 2 2 2 2 2 2" xfId="25325" xr:uid="{00000000-0005-0000-0000-000050620000}"/>
    <cellStyle name="Normal 8 5 2 2 2 2 2 2 2" xfId="25326" xr:uid="{00000000-0005-0000-0000-000051620000}"/>
    <cellStyle name="Normal 8 5 2 2 2 2 2 3" xfId="25327" xr:uid="{00000000-0005-0000-0000-000052620000}"/>
    <cellStyle name="Normal 8 5 2 2 2 2 3" xfId="25328" xr:uid="{00000000-0005-0000-0000-000053620000}"/>
    <cellStyle name="Normal 8 5 2 2 2 2 3 2" xfId="25329" xr:uid="{00000000-0005-0000-0000-000054620000}"/>
    <cellStyle name="Normal 8 5 2 2 2 2 3 2 2" xfId="25330" xr:uid="{00000000-0005-0000-0000-000055620000}"/>
    <cellStyle name="Normal 8 5 2 2 2 2 3 3" xfId="25331" xr:uid="{00000000-0005-0000-0000-000056620000}"/>
    <cellStyle name="Normal 8 5 2 2 2 2 4" xfId="25332" xr:uid="{00000000-0005-0000-0000-000057620000}"/>
    <cellStyle name="Normal 8 5 2 2 2 2 4 2" xfId="25333" xr:uid="{00000000-0005-0000-0000-000058620000}"/>
    <cellStyle name="Normal 8 5 2 2 2 2 5" xfId="25334" xr:uid="{00000000-0005-0000-0000-000059620000}"/>
    <cellStyle name="Normal 8 5 2 2 2 2 5 2" xfId="25335" xr:uid="{00000000-0005-0000-0000-00005A620000}"/>
    <cellStyle name="Normal 8 5 2 2 2 2 6" xfId="25336" xr:uid="{00000000-0005-0000-0000-00005B620000}"/>
    <cellStyle name="Normal 8 5 2 2 2 3" xfId="25337" xr:uid="{00000000-0005-0000-0000-00005C620000}"/>
    <cellStyle name="Normal 8 5 2 2 2 3 2" xfId="25338" xr:uid="{00000000-0005-0000-0000-00005D620000}"/>
    <cellStyle name="Normal 8 5 2 2 2 3 2 2" xfId="25339" xr:uid="{00000000-0005-0000-0000-00005E620000}"/>
    <cellStyle name="Normal 8 5 2 2 2 3 3" xfId="25340" xr:uid="{00000000-0005-0000-0000-00005F620000}"/>
    <cellStyle name="Normal 8 5 2 2 2 4" xfId="25341" xr:uid="{00000000-0005-0000-0000-000060620000}"/>
    <cellStyle name="Normal 8 5 2 2 2 4 2" xfId="25342" xr:uid="{00000000-0005-0000-0000-000061620000}"/>
    <cellStyle name="Normal 8 5 2 2 2 4 2 2" xfId="25343" xr:uid="{00000000-0005-0000-0000-000062620000}"/>
    <cellStyle name="Normal 8 5 2 2 2 4 3" xfId="25344" xr:uid="{00000000-0005-0000-0000-000063620000}"/>
    <cellStyle name="Normal 8 5 2 2 2 5" xfId="25345" xr:uid="{00000000-0005-0000-0000-000064620000}"/>
    <cellStyle name="Normal 8 5 2 2 2 5 2" xfId="25346" xr:uid="{00000000-0005-0000-0000-000065620000}"/>
    <cellStyle name="Normal 8 5 2 2 2 6" xfId="25347" xr:uid="{00000000-0005-0000-0000-000066620000}"/>
    <cellStyle name="Normal 8 5 2 2 2 6 2" xfId="25348" xr:uid="{00000000-0005-0000-0000-000067620000}"/>
    <cellStyle name="Normal 8 5 2 2 2 7" xfId="25349" xr:uid="{00000000-0005-0000-0000-000068620000}"/>
    <cellStyle name="Normal 8 5 2 2 3" xfId="25350" xr:uid="{00000000-0005-0000-0000-000069620000}"/>
    <cellStyle name="Normal 8 5 2 2 3 2" xfId="25351" xr:uid="{00000000-0005-0000-0000-00006A620000}"/>
    <cellStyle name="Normal 8 5 2 2 3 2 2" xfId="25352" xr:uid="{00000000-0005-0000-0000-00006B620000}"/>
    <cellStyle name="Normal 8 5 2 2 3 2 2 2" xfId="25353" xr:uid="{00000000-0005-0000-0000-00006C620000}"/>
    <cellStyle name="Normal 8 5 2 2 3 2 3" xfId="25354" xr:uid="{00000000-0005-0000-0000-00006D620000}"/>
    <cellStyle name="Normal 8 5 2 2 3 3" xfId="25355" xr:uid="{00000000-0005-0000-0000-00006E620000}"/>
    <cellStyle name="Normal 8 5 2 2 3 3 2" xfId="25356" xr:uid="{00000000-0005-0000-0000-00006F620000}"/>
    <cellStyle name="Normal 8 5 2 2 3 3 2 2" xfId="25357" xr:uid="{00000000-0005-0000-0000-000070620000}"/>
    <cellStyle name="Normal 8 5 2 2 3 3 3" xfId="25358" xr:uid="{00000000-0005-0000-0000-000071620000}"/>
    <cellStyle name="Normal 8 5 2 2 3 4" xfId="25359" xr:uid="{00000000-0005-0000-0000-000072620000}"/>
    <cellStyle name="Normal 8 5 2 2 3 4 2" xfId="25360" xr:uid="{00000000-0005-0000-0000-000073620000}"/>
    <cellStyle name="Normal 8 5 2 2 3 5" xfId="25361" xr:uid="{00000000-0005-0000-0000-000074620000}"/>
    <cellStyle name="Normal 8 5 2 2 3 5 2" xfId="25362" xr:uid="{00000000-0005-0000-0000-000075620000}"/>
    <cellStyle name="Normal 8 5 2 2 3 6" xfId="25363" xr:uid="{00000000-0005-0000-0000-000076620000}"/>
    <cellStyle name="Normal 8 5 2 2 4" xfId="25364" xr:uid="{00000000-0005-0000-0000-000077620000}"/>
    <cellStyle name="Normal 8 5 2 2 4 2" xfId="25365" xr:uid="{00000000-0005-0000-0000-000078620000}"/>
    <cellStyle name="Normal 8 5 2 2 4 2 2" xfId="25366" xr:uid="{00000000-0005-0000-0000-000079620000}"/>
    <cellStyle name="Normal 8 5 2 2 4 3" xfId="25367" xr:uid="{00000000-0005-0000-0000-00007A620000}"/>
    <cellStyle name="Normal 8 5 2 2 5" xfId="25368" xr:uid="{00000000-0005-0000-0000-00007B620000}"/>
    <cellStyle name="Normal 8 5 2 2 5 2" xfId="25369" xr:uid="{00000000-0005-0000-0000-00007C620000}"/>
    <cellStyle name="Normal 8 5 2 2 5 2 2" xfId="25370" xr:uid="{00000000-0005-0000-0000-00007D620000}"/>
    <cellStyle name="Normal 8 5 2 2 5 3" xfId="25371" xr:uid="{00000000-0005-0000-0000-00007E620000}"/>
    <cellStyle name="Normal 8 5 2 2 6" xfId="25372" xr:uid="{00000000-0005-0000-0000-00007F620000}"/>
    <cellStyle name="Normal 8 5 2 2 6 2" xfId="25373" xr:uid="{00000000-0005-0000-0000-000080620000}"/>
    <cellStyle name="Normal 8 5 2 2 7" xfId="25374" xr:uid="{00000000-0005-0000-0000-000081620000}"/>
    <cellStyle name="Normal 8 5 2 2 7 2" xfId="25375" xr:uid="{00000000-0005-0000-0000-000082620000}"/>
    <cellStyle name="Normal 8 5 2 2 8" xfId="25376" xr:uid="{00000000-0005-0000-0000-000083620000}"/>
    <cellStyle name="Normal 8 5 2 3" xfId="25377" xr:uid="{00000000-0005-0000-0000-000084620000}"/>
    <cellStyle name="Normal 8 5 2 3 2" xfId="25378" xr:uid="{00000000-0005-0000-0000-000085620000}"/>
    <cellStyle name="Normal 8 5 2 3 2 2" xfId="25379" xr:uid="{00000000-0005-0000-0000-000086620000}"/>
    <cellStyle name="Normal 8 5 2 3 2 2 2" xfId="25380" xr:uid="{00000000-0005-0000-0000-000087620000}"/>
    <cellStyle name="Normal 8 5 2 3 2 2 2 2" xfId="25381" xr:uid="{00000000-0005-0000-0000-000088620000}"/>
    <cellStyle name="Normal 8 5 2 3 2 2 3" xfId="25382" xr:uid="{00000000-0005-0000-0000-000089620000}"/>
    <cellStyle name="Normal 8 5 2 3 2 3" xfId="25383" xr:uid="{00000000-0005-0000-0000-00008A620000}"/>
    <cellStyle name="Normal 8 5 2 3 2 3 2" xfId="25384" xr:uid="{00000000-0005-0000-0000-00008B620000}"/>
    <cellStyle name="Normal 8 5 2 3 2 3 2 2" xfId="25385" xr:uid="{00000000-0005-0000-0000-00008C620000}"/>
    <cellStyle name="Normal 8 5 2 3 2 3 3" xfId="25386" xr:uid="{00000000-0005-0000-0000-00008D620000}"/>
    <cellStyle name="Normal 8 5 2 3 2 4" xfId="25387" xr:uid="{00000000-0005-0000-0000-00008E620000}"/>
    <cellStyle name="Normal 8 5 2 3 2 4 2" xfId="25388" xr:uid="{00000000-0005-0000-0000-00008F620000}"/>
    <cellStyle name="Normal 8 5 2 3 2 5" xfId="25389" xr:uid="{00000000-0005-0000-0000-000090620000}"/>
    <cellStyle name="Normal 8 5 2 3 2 5 2" xfId="25390" xr:uid="{00000000-0005-0000-0000-000091620000}"/>
    <cellStyle name="Normal 8 5 2 3 2 6" xfId="25391" xr:uid="{00000000-0005-0000-0000-000092620000}"/>
    <cellStyle name="Normal 8 5 2 3 3" xfId="25392" xr:uid="{00000000-0005-0000-0000-000093620000}"/>
    <cellStyle name="Normal 8 5 2 3 3 2" xfId="25393" xr:uid="{00000000-0005-0000-0000-000094620000}"/>
    <cellStyle name="Normal 8 5 2 3 3 2 2" xfId="25394" xr:uid="{00000000-0005-0000-0000-000095620000}"/>
    <cellStyle name="Normal 8 5 2 3 3 3" xfId="25395" xr:uid="{00000000-0005-0000-0000-000096620000}"/>
    <cellStyle name="Normal 8 5 2 3 4" xfId="25396" xr:uid="{00000000-0005-0000-0000-000097620000}"/>
    <cellStyle name="Normal 8 5 2 3 4 2" xfId="25397" xr:uid="{00000000-0005-0000-0000-000098620000}"/>
    <cellStyle name="Normal 8 5 2 3 4 2 2" xfId="25398" xr:uid="{00000000-0005-0000-0000-000099620000}"/>
    <cellStyle name="Normal 8 5 2 3 4 3" xfId="25399" xr:uid="{00000000-0005-0000-0000-00009A620000}"/>
    <cellStyle name="Normal 8 5 2 3 5" xfId="25400" xr:uid="{00000000-0005-0000-0000-00009B620000}"/>
    <cellStyle name="Normal 8 5 2 3 5 2" xfId="25401" xr:uid="{00000000-0005-0000-0000-00009C620000}"/>
    <cellStyle name="Normal 8 5 2 3 6" xfId="25402" xr:uid="{00000000-0005-0000-0000-00009D620000}"/>
    <cellStyle name="Normal 8 5 2 3 6 2" xfId="25403" xr:uid="{00000000-0005-0000-0000-00009E620000}"/>
    <cellStyle name="Normal 8 5 2 3 7" xfId="25404" xr:uid="{00000000-0005-0000-0000-00009F620000}"/>
    <cellStyle name="Normal 8 5 2 4" xfId="25405" xr:uid="{00000000-0005-0000-0000-0000A0620000}"/>
    <cellStyle name="Normal 8 5 2 4 2" xfId="25406" xr:uid="{00000000-0005-0000-0000-0000A1620000}"/>
    <cellStyle name="Normal 8 5 2 4 2 2" xfId="25407" xr:uid="{00000000-0005-0000-0000-0000A2620000}"/>
    <cellStyle name="Normal 8 5 2 4 2 2 2" xfId="25408" xr:uid="{00000000-0005-0000-0000-0000A3620000}"/>
    <cellStyle name="Normal 8 5 2 4 2 2 2 2" xfId="25409" xr:uid="{00000000-0005-0000-0000-0000A4620000}"/>
    <cellStyle name="Normal 8 5 2 4 2 2 3" xfId="25410" xr:uid="{00000000-0005-0000-0000-0000A5620000}"/>
    <cellStyle name="Normal 8 5 2 4 2 3" xfId="25411" xr:uid="{00000000-0005-0000-0000-0000A6620000}"/>
    <cellStyle name="Normal 8 5 2 4 2 3 2" xfId="25412" xr:uid="{00000000-0005-0000-0000-0000A7620000}"/>
    <cellStyle name="Normal 8 5 2 4 2 3 2 2" xfId="25413" xr:uid="{00000000-0005-0000-0000-0000A8620000}"/>
    <cellStyle name="Normal 8 5 2 4 2 3 3" xfId="25414" xr:uid="{00000000-0005-0000-0000-0000A9620000}"/>
    <cellStyle name="Normal 8 5 2 4 2 4" xfId="25415" xr:uid="{00000000-0005-0000-0000-0000AA620000}"/>
    <cellStyle name="Normal 8 5 2 4 2 4 2" xfId="25416" xr:uid="{00000000-0005-0000-0000-0000AB620000}"/>
    <cellStyle name="Normal 8 5 2 4 2 5" xfId="25417" xr:uid="{00000000-0005-0000-0000-0000AC620000}"/>
    <cellStyle name="Normal 8 5 2 4 2 5 2" xfId="25418" xr:uid="{00000000-0005-0000-0000-0000AD620000}"/>
    <cellStyle name="Normal 8 5 2 4 2 6" xfId="25419" xr:uid="{00000000-0005-0000-0000-0000AE620000}"/>
    <cellStyle name="Normal 8 5 2 4 3" xfId="25420" xr:uid="{00000000-0005-0000-0000-0000AF620000}"/>
    <cellStyle name="Normal 8 5 2 4 3 2" xfId="25421" xr:uid="{00000000-0005-0000-0000-0000B0620000}"/>
    <cellStyle name="Normal 8 5 2 4 3 2 2" xfId="25422" xr:uid="{00000000-0005-0000-0000-0000B1620000}"/>
    <cellStyle name="Normal 8 5 2 4 3 3" xfId="25423" xr:uid="{00000000-0005-0000-0000-0000B2620000}"/>
    <cellStyle name="Normal 8 5 2 4 4" xfId="25424" xr:uid="{00000000-0005-0000-0000-0000B3620000}"/>
    <cellStyle name="Normal 8 5 2 4 4 2" xfId="25425" xr:uid="{00000000-0005-0000-0000-0000B4620000}"/>
    <cellStyle name="Normal 8 5 2 4 4 2 2" xfId="25426" xr:uid="{00000000-0005-0000-0000-0000B5620000}"/>
    <cellStyle name="Normal 8 5 2 4 4 3" xfId="25427" xr:uid="{00000000-0005-0000-0000-0000B6620000}"/>
    <cellStyle name="Normal 8 5 2 4 5" xfId="25428" xr:uid="{00000000-0005-0000-0000-0000B7620000}"/>
    <cellStyle name="Normal 8 5 2 4 5 2" xfId="25429" xr:uid="{00000000-0005-0000-0000-0000B8620000}"/>
    <cellStyle name="Normal 8 5 2 4 6" xfId="25430" xr:uid="{00000000-0005-0000-0000-0000B9620000}"/>
    <cellStyle name="Normal 8 5 2 4 6 2" xfId="25431" xr:uid="{00000000-0005-0000-0000-0000BA620000}"/>
    <cellStyle name="Normal 8 5 2 4 7" xfId="25432" xr:uid="{00000000-0005-0000-0000-0000BB620000}"/>
    <cellStyle name="Normal 8 5 2 5" xfId="25433" xr:uid="{00000000-0005-0000-0000-0000BC620000}"/>
    <cellStyle name="Normal 8 5 2 5 2" xfId="25434" xr:uid="{00000000-0005-0000-0000-0000BD620000}"/>
    <cellStyle name="Normal 8 5 2 5 2 2" xfId="25435" xr:uid="{00000000-0005-0000-0000-0000BE620000}"/>
    <cellStyle name="Normal 8 5 2 5 2 2 2" xfId="25436" xr:uid="{00000000-0005-0000-0000-0000BF620000}"/>
    <cellStyle name="Normal 8 5 2 5 2 3" xfId="25437" xr:uid="{00000000-0005-0000-0000-0000C0620000}"/>
    <cellStyle name="Normal 8 5 2 5 3" xfId="25438" xr:uid="{00000000-0005-0000-0000-0000C1620000}"/>
    <cellStyle name="Normal 8 5 2 5 3 2" xfId="25439" xr:uid="{00000000-0005-0000-0000-0000C2620000}"/>
    <cellStyle name="Normal 8 5 2 5 3 2 2" xfId="25440" xr:uid="{00000000-0005-0000-0000-0000C3620000}"/>
    <cellStyle name="Normal 8 5 2 5 3 3" xfId="25441" xr:uid="{00000000-0005-0000-0000-0000C4620000}"/>
    <cellStyle name="Normal 8 5 2 5 4" xfId="25442" xr:uid="{00000000-0005-0000-0000-0000C5620000}"/>
    <cellStyle name="Normal 8 5 2 5 4 2" xfId="25443" xr:uid="{00000000-0005-0000-0000-0000C6620000}"/>
    <cellStyle name="Normal 8 5 2 5 5" xfId="25444" xr:uid="{00000000-0005-0000-0000-0000C7620000}"/>
    <cellStyle name="Normal 8 5 2 5 5 2" xfId="25445" xr:uid="{00000000-0005-0000-0000-0000C8620000}"/>
    <cellStyle name="Normal 8 5 2 5 6" xfId="25446" xr:uid="{00000000-0005-0000-0000-0000C9620000}"/>
    <cellStyle name="Normal 8 5 2 6" xfId="25447" xr:uid="{00000000-0005-0000-0000-0000CA620000}"/>
    <cellStyle name="Normal 8 5 2 6 2" xfId="25448" xr:uid="{00000000-0005-0000-0000-0000CB620000}"/>
    <cellStyle name="Normal 8 5 2 6 2 2" xfId="25449" xr:uid="{00000000-0005-0000-0000-0000CC620000}"/>
    <cellStyle name="Normal 8 5 2 6 3" xfId="25450" xr:uid="{00000000-0005-0000-0000-0000CD620000}"/>
    <cellStyle name="Normal 8 5 2 7" xfId="25451" xr:uid="{00000000-0005-0000-0000-0000CE620000}"/>
    <cellStyle name="Normal 8 5 2 7 2" xfId="25452" xr:uid="{00000000-0005-0000-0000-0000CF620000}"/>
    <cellStyle name="Normal 8 5 2 7 2 2" xfId="25453" xr:uid="{00000000-0005-0000-0000-0000D0620000}"/>
    <cellStyle name="Normal 8 5 2 7 3" xfId="25454" xr:uid="{00000000-0005-0000-0000-0000D1620000}"/>
    <cellStyle name="Normal 8 5 2 8" xfId="25455" xr:uid="{00000000-0005-0000-0000-0000D2620000}"/>
    <cellStyle name="Normal 8 5 2 8 2" xfId="25456" xr:uid="{00000000-0005-0000-0000-0000D3620000}"/>
    <cellStyle name="Normal 8 5 2 9" xfId="25457" xr:uid="{00000000-0005-0000-0000-0000D4620000}"/>
    <cellStyle name="Normal 8 5 2 9 2" xfId="25458" xr:uid="{00000000-0005-0000-0000-0000D5620000}"/>
    <cellStyle name="Normal 8 5 3" xfId="25459" xr:uid="{00000000-0005-0000-0000-0000D6620000}"/>
    <cellStyle name="Normal 8 5 3 2" xfId="25460" xr:uid="{00000000-0005-0000-0000-0000D7620000}"/>
    <cellStyle name="Normal 8 5 3 2 2" xfId="25461" xr:uid="{00000000-0005-0000-0000-0000D8620000}"/>
    <cellStyle name="Normal 8 5 3 2 2 2" xfId="25462" xr:uid="{00000000-0005-0000-0000-0000D9620000}"/>
    <cellStyle name="Normal 8 5 3 2 2 2 2" xfId="25463" xr:uid="{00000000-0005-0000-0000-0000DA620000}"/>
    <cellStyle name="Normal 8 5 3 2 2 2 2 2" xfId="25464" xr:uid="{00000000-0005-0000-0000-0000DB620000}"/>
    <cellStyle name="Normal 8 5 3 2 2 2 3" xfId="25465" xr:uid="{00000000-0005-0000-0000-0000DC620000}"/>
    <cellStyle name="Normal 8 5 3 2 2 3" xfId="25466" xr:uid="{00000000-0005-0000-0000-0000DD620000}"/>
    <cellStyle name="Normal 8 5 3 2 2 3 2" xfId="25467" xr:uid="{00000000-0005-0000-0000-0000DE620000}"/>
    <cellStyle name="Normal 8 5 3 2 2 3 2 2" xfId="25468" xr:uid="{00000000-0005-0000-0000-0000DF620000}"/>
    <cellStyle name="Normal 8 5 3 2 2 3 3" xfId="25469" xr:uid="{00000000-0005-0000-0000-0000E0620000}"/>
    <cellStyle name="Normal 8 5 3 2 2 4" xfId="25470" xr:uid="{00000000-0005-0000-0000-0000E1620000}"/>
    <cellStyle name="Normal 8 5 3 2 2 4 2" xfId="25471" xr:uid="{00000000-0005-0000-0000-0000E2620000}"/>
    <cellStyle name="Normal 8 5 3 2 2 5" xfId="25472" xr:uid="{00000000-0005-0000-0000-0000E3620000}"/>
    <cellStyle name="Normal 8 5 3 2 2 5 2" xfId="25473" xr:uid="{00000000-0005-0000-0000-0000E4620000}"/>
    <cellStyle name="Normal 8 5 3 2 2 6" xfId="25474" xr:uid="{00000000-0005-0000-0000-0000E5620000}"/>
    <cellStyle name="Normal 8 5 3 2 3" xfId="25475" xr:uid="{00000000-0005-0000-0000-0000E6620000}"/>
    <cellStyle name="Normal 8 5 3 2 3 2" xfId="25476" xr:uid="{00000000-0005-0000-0000-0000E7620000}"/>
    <cellStyle name="Normal 8 5 3 2 3 2 2" xfId="25477" xr:uid="{00000000-0005-0000-0000-0000E8620000}"/>
    <cellStyle name="Normal 8 5 3 2 3 3" xfId="25478" xr:uid="{00000000-0005-0000-0000-0000E9620000}"/>
    <cellStyle name="Normal 8 5 3 2 4" xfId="25479" xr:uid="{00000000-0005-0000-0000-0000EA620000}"/>
    <cellStyle name="Normal 8 5 3 2 4 2" xfId="25480" xr:uid="{00000000-0005-0000-0000-0000EB620000}"/>
    <cellStyle name="Normal 8 5 3 2 4 2 2" xfId="25481" xr:uid="{00000000-0005-0000-0000-0000EC620000}"/>
    <cellStyle name="Normal 8 5 3 2 4 3" xfId="25482" xr:uid="{00000000-0005-0000-0000-0000ED620000}"/>
    <cellStyle name="Normal 8 5 3 2 5" xfId="25483" xr:uid="{00000000-0005-0000-0000-0000EE620000}"/>
    <cellStyle name="Normal 8 5 3 2 5 2" xfId="25484" xr:uid="{00000000-0005-0000-0000-0000EF620000}"/>
    <cellStyle name="Normal 8 5 3 2 6" xfId="25485" xr:uid="{00000000-0005-0000-0000-0000F0620000}"/>
    <cellStyle name="Normal 8 5 3 2 6 2" xfId="25486" xr:uid="{00000000-0005-0000-0000-0000F1620000}"/>
    <cellStyle name="Normal 8 5 3 2 7" xfId="25487" xr:uid="{00000000-0005-0000-0000-0000F2620000}"/>
    <cellStyle name="Normal 8 5 3 3" xfId="25488" xr:uid="{00000000-0005-0000-0000-0000F3620000}"/>
    <cellStyle name="Normal 8 5 3 3 2" xfId="25489" xr:uid="{00000000-0005-0000-0000-0000F4620000}"/>
    <cellStyle name="Normal 8 5 3 3 2 2" xfId="25490" xr:uid="{00000000-0005-0000-0000-0000F5620000}"/>
    <cellStyle name="Normal 8 5 3 3 2 2 2" xfId="25491" xr:uid="{00000000-0005-0000-0000-0000F6620000}"/>
    <cellStyle name="Normal 8 5 3 3 2 3" xfId="25492" xr:uid="{00000000-0005-0000-0000-0000F7620000}"/>
    <cellStyle name="Normal 8 5 3 3 3" xfId="25493" xr:uid="{00000000-0005-0000-0000-0000F8620000}"/>
    <cellStyle name="Normal 8 5 3 3 3 2" xfId="25494" xr:uid="{00000000-0005-0000-0000-0000F9620000}"/>
    <cellStyle name="Normal 8 5 3 3 3 2 2" xfId="25495" xr:uid="{00000000-0005-0000-0000-0000FA620000}"/>
    <cellStyle name="Normal 8 5 3 3 3 3" xfId="25496" xr:uid="{00000000-0005-0000-0000-0000FB620000}"/>
    <cellStyle name="Normal 8 5 3 3 4" xfId="25497" xr:uid="{00000000-0005-0000-0000-0000FC620000}"/>
    <cellStyle name="Normal 8 5 3 3 4 2" xfId="25498" xr:uid="{00000000-0005-0000-0000-0000FD620000}"/>
    <cellStyle name="Normal 8 5 3 3 5" xfId="25499" xr:uid="{00000000-0005-0000-0000-0000FE620000}"/>
    <cellStyle name="Normal 8 5 3 3 5 2" xfId="25500" xr:uid="{00000000-0005-0000-0000-0000FF620000}"/>
    <cellStyle name="Normal 8 5 3 3 6" xfId="25501" xr:uid="{00000000-0005-0000-0000-000000630000}"/>
    <cellStyle name="Normal 8 5 3 4" xfId="25502" xr:uid="{00000000-0005-0000-0000-000001630000}"/>
    <cellStyle name="Normal 8 5 3 4 2" xfId="25503" xr:uid="{00000000-0005-0000-0000-000002630000}"/>
    <cellStyle name="Normal 8 5 3 4 2 2" xfId="25504" xr:uid="{00000000-0005-0000-0000-000003630000}"/>
    <cellStyle name="Normal 8 5 3 4 3" xfId="25505" xr:uid="{00000000-0005-0000-0000-000004630000}"/>
    <cellStyle name="Normal 8 5 3 5" xfId="25506" xr:uid="{00000000-0005-0000-0000-000005630000}"/>
    <cellStyle name="Normal 8 5 3 5 2" xfId="25507" xr:uid="{00000000-0005-0000-0000-000006630000}"/>
    <cellStyle name="Normal 8 5 3 5 2 2" xfId="25508" xr:uid="{00000000-0005-0000-0000-000007630000}"/>
    <cellStyle name="Normal 8 5 3 5 3" xfId="25509" xr:uid="{00000000-0005-0000-0000-000008630000}"/>
    <cellStyle name="Normal 8 5 3 6" xfId="25510" xr:uid="{00000000-0005-0000-0000-000009630000}"/>
    <cellStyle name="Normal 8 5 3 6 2" xfId="25511" xr:uid="{00000000-0005-0000-0000-00000A630000}"/>
    <cellStyle name="Normal 8 5 3 7" xfId="25512" xr:uid="{00000000-0005-0000-0000-00000B630000}"/>
    <cellStyle name="Normal 8 5 3 7 2" xfId="25513" xr:uid="{00000000-0005-0000-0000-00000C630000}"/>
    <cellStyle name="Normal 8 5 3 8" xfId="25514" xr:uid="{00000000-0005-0000-0000-00000D630000}"/>
    <cellStyle name="Normal 8 5 4" xfId="25515" xr:uid="{00000000-0005-0000-0000-00000E630000}"/>
    <cellStyle name="Normal 8 5 4 2" xfId="25516" xr:uid="{00000000-0005-0000-0000-00000F630000}"/>
    <cellStyle name="Normal 8 5 4 2 2" xfId="25517" xr:uid="{00000000-0005-0000-0000-000010630000}"/>
    <cellStyle name="Normal 8 5 4 2 2 2" xfId="25518" xr:uid="{00000000-0005-0000-0000-000011630000}"/>
    <cellStyle name="Normal 8 5 4 2 2 2 2" xfId="25519" xr:uid="{00000000-0005-0000-0000-000012630000}"/>
    <cellStyle name="Normal 8 5 4 2 2 3" xfId="25520" xr:uid="{00000000-0005-0000-0000-000013630000}"/>
    <cellStyle name="Normal 8 5 4 2 3" xfId="25521" xr:uid="{00000000-0005-0000-0000-000014630000}"/>
    <cellStyle name="Normal 8 5 4 2 3 2" xfId="25522" xr:uid="{00000000-0005-0000-0000-000015630000}"/>
    <cellStyle name="Normal 8 5 4 2 3 2 2" xfId="25523" xr:uid="{00000000-0005-0000-0000-000016630000}"/>
    <cellStyle name="Normal 8 5 4 2 3 3" xfId="25524" xr:uid="{00000000-0005-0000-0000-000017630000}"/>
    <cellStyle name="Normal 8 5 4 2 4" xfId="25525" xr:uid="{00000000-0005-0000-0000-000018630000}"/>
    <cellStyle name="Normal 8 5 4 2 4 2" xfId="25526" xr:uid="{00000000-0005-0000-0000-000019630000}"/>
    <cellStyle name="Normal 8 5 4 2 5" xfId="25527" xr:uid="{00000000-0005-0000-0000-00001A630000}"/>
    <cellStyle name="Normal 8 5 4 2 5 2" xfId="25528" xr:uid="{00000000-0005-0000-0000-00001B630000}"/>
    <cellStyle name="Normal 8 5 4 2 6" xfId="25529" xr:uid="{00000000-0005-0000-0000-00001C630000}"/>
    <cellStyle name="Normal 8 5 4 3" xfId="25530" xr:uid="{00000000-0005-0000-0000-00001D630000}"/>
    <cellStyle name="Normal 8 5 4 3 2" xfId="25531" xr:uid="{00000000-0005-0000-0000-00001E630000}"/>
    <cellStyle name="Normal 8 5 4 3 2 2" xfId="25532" xr:uid="{00000000-0005-0000-0000-00001F630000}"/>
    <cellStyle name="Normal 8 5 4 3 3" xfId="25533" xr:uid="{00000000-0005-0000-0000-000020630000}"/>
    <cellStyle name="Normal 8 5 4 4" xfId="25534" xr:uid="{00000000-0005-0000-0000-000021630000}"/>
    <cellStyle name="Normal 8 5 4 4 2" xfId="25535" xr:uid="{00000000-0005-0000-0000-000022630000}"/>
    <cellStyle name="Normal 8 5 4 4 2 2" xfId="25536" xr:uid="{00000000-0005-0000-0000-000023630000}"/>
    <cellStyle name="Normal 8 5 4 4 3" xfId="25537" xr:uid="{00000000-0005-0000-0000-000024630000}"/>
    <cellStyle name="Normal 8 5 4 5" xfId="25538" xr:uid="{00000000-0005-0000-0000-000025630000}"/>
    <cellStyle name="Normal 8 5 4 5 2" xfId="25539" xr:uid="{00000000-0005-0000-0000-000026630000}"/>
    <cellStyle name="Normal 8 5 4 6" xfId="25540" xr:uid="{00000000-0005-0000-0000-000027630000}"/>
    <cellStyle name="Normal 8 5 4 6 2" xfId="25541" xr:uid="{00000000-0005-0000-0000-000028630000}"/>
    <cellStyle name="Normal 8 5 4 7" xfId="25542" xr:uid="{00000000-0005-0000-0000-000029630000}"/>
    <cellStyle name="Normal 8 5 5" xfId="25543" xr:uid="{00000000-0005-0000-0000-00002A630000}"/>
    <cellStyle name="Normal 8 5 5 2" xfId="25544" xr:uid="{00000000-0005-0000-0000-00002B630000}"/>
    <cellStyle name="Normal 8 5 5 2 2" xfId="25545" xr:uid="{00000000-0005-0000-0000-00002C630000}"/>
    <cellStyle name="Normal 8 5 5 2 2 2" xfId="25546" xr:uid="{00000000-0005-0000-0000-00002D630000}"/>
    <cellStyle name="Normal 8 5 5 2 2 2 2" xfId="25547" xr:uid="{00000000-0005-0000-0000-00002E630000}"/>
    <cellStyle name="Normal 8 5 5 2 2 3" xfId="25548" xr:uid="{00000000-0005-0000-0000-00002F630000}"/>
    <cellStyle name="Normal 8 5 5 2 3" xfId="25549" xr:uid="{00000000-0005-0000-0000-000030630000}"/>
    <cellStyle name="Normal 8 5 5 2 3 2" xfId="25550" xr:uid="{00000000-0005-0000-0000-000031630000}"/>
    <cellStyle name="Normal 8 5 5 2 3 2 2" xfId="25551" xr:uid="{00000000-0005-0000-0000-000032630000}"/>
    <cellStyle name="Normal 8 5 5 2 3 3" xfId="25552" xr:uid="{00000000-0005-0000-0000-000033630000}"/>
    <cellStyle name="Normal 8 5 5 2 4" xfId="25553" xr:uid="{00000000-0005-0000-0000-000034630000}"/>
    <cellStyle name="Normal 8 5 5 2 4 2" xfId="25554" xr:uid="{00000000-0005-0000-0000-000035630000}"/>
    <cellStyle name="Normal 8 5 5 2 5" xfId="25555" xr:uid="{00000000-0005-0000-0000-000036630000}"/>
    <cellStyle name="Normal 8 5 5 2 5 2" xfId="25556" xr:uid="{00000000-0005-0000-0000-000037630000}"/>
    <cellStyle name="Normal 8 5 5 2 6" xfId="25557" xr:uid="{00000000-0005-0000-0000-000038630000}"/>
    <cellStyle name="Normal 8 5 5 3" xfId="25558" xr:uid="{00000000-0005-0000-0000-000039630000}"/>
    <cellStyle name="Normal 8 5 5 3 2" xfId="25559" xr:uid="{00000000-0005-0000-0000-00003A630000}"/>
    <cellStyle name="Normal 8 5 5 3 2 2" xfId="25560" xr:uid="{00000000-0005-0000-0000-00003B630000}"/>
    <cellStyle name="Normal 8 5 5 3 3" xfId="25561" xr:uid="{00000000-0005-0000-0000-00003C630000}"/>
    <cellStyle name="Normal 8 5 5 4" xfId="25562" xr:uid="{00000000-0005-0000-0000-00003D630000}"/>
    <cellStyle name="Normal 8 5 5 4 2" xfId="25563" xr:uid="{00000000-0005-0000-0000-00003E630000}"/>
    <cellStyle name="Normal 8 5 5 4 2 2" xfId="25564" xr:uid="{00000000-0005-0000-0000-00003F630000}"/>
    <cellStyle name="Normal 8 5 5 4 3" xfId="25565" xr:uid="{00000000-0005-0000-0000-000040630000}"/>
    <cellStyle name="Normal 8 5 5 5" xfId="25566" xr:uid="{00000000-0005-0000-0000-000041630000}"/>
    <cellStyle name="Normal 8 5 5 5 2" xfId="25567" xr:uid="{00000000-0005-0000-0000-000042630000}"/>
    <cellStyle name="Normal 8 5 5 6" xfId="25568" xr:uid="{00000000-0005-0000-0000-000043630000}"/>
    <cellStyle name="Normal 8 5 5 6 2" xfId="25569" xr:uid="{00000000-0005-0000-0000-000044630000}"/>
    <cellStyle name="Normal 8 5 5 7" xfId="25570" xr:uid="{00000000-0005-0000-0000-000045630000}"/>
    <cellStyle name="Normal 8 5 6" xfId="25571" xr:uid="{00000000-0005-0000-0000-000046630000}"/>
    <cellStyle name="Normal 8 5 6 2" xfId="25572" xr:uid="{00000000-0005-0000-0000-000047630000}"/>
    <cellStyle name="Normal 8 5 6 2 2" xfId="25573" xr:uid="{00000000-0005-0000-0000-000048630000}"/>
    <cellStyle name="Normal 8 5 6 2 2 2" xfId="25574" xr:uid="{00000000-0005-0000-0000-000049630000}"/>
    <cellStyle name="Normal 8 5 6 2 3" xfId="25575" xr:uid="{00000000-0005-0000-0000-00004A630000}"/>
    <cellStyle name="Normal 8 5 6 3" xfId="25576" xr:uid="{00000000-0005-0000-0000-00004B630000}"/>
    <cellStyle name="Normal 8 5 6 3 2" xfId="25577" xr:uid="{00000000-0005-0000-0000-00004C630000}"/>
    <cellStyle name="Normal 8 5 6 3 2 2" xfId="25578" xr:uid="{00000000-0005-0000-0000-00004D630000}"/>
    <cellStyle name="Normal 8 5 6 3 3" xfId="25579" xr:uid="{00000000-0005-0000-0000-00004E630000}"/>
    <cellStyle name="Normal 8 5 6 4" xfId="25580" xr:uid="{00000000-0005-0000-0000-00004F630000}"/>
    <cellStyle name="Normal 8 5 6 4 2" xfId="25581" xr:uid="{00000000-0005-0000-0000-000050630000}"/>
    <cellStyle name="Normal 8 5 6 5" xfId="25582" xr:uid="{00000000-0005-0000-0000-000051630000}"/>
    <cellStyle name="Normal 8 5 6 5 2" xfId="25583" xr:uid="{00000000-0005-0000-0000-000052630000}"/>
    <cellStyle name="Normal 8 5 6 6" xfId="25584" xr:uid="{00000000-0005-0000-0000-000053630000}"/>
    <cellStyle name="Normal 8 5 7" xfId="25585" xr:uid="{00000000-0005-0000-0000-000054630000}"/>
    <cellStyle name="Normal 8 5 7 2" xfId="25586" xr:uid="{00000000-0005-0000-0000-000055630000}"/>
    <cellStyle name="Normal 8 5 7 2 2" xfId="25587" xr:uid="{00000000-0005-0000-0000-000056630000}"/>
    <cellStyle name="Normal 8 5 7 3" xfId="25588" xr:uid="{00000000-0005-0000-0000-000057630000}"/>
    <cellStyle name="Normal 8 5 8" xfId="25589" xr:uid="{00000000-0005-0000-0000-000058630000}"/>
    <cellStyle name="Normal 8 5 8 2" xfId="25590" xr:uid="{00000000-0005-0000-0000-000059630000}"/>
    <cellStyle name="Normal 8 5 8 2 2" xfId="25591" xr:uid="{00000000-0005-0000-0000-00005A630000}"/>
    <cellStyle name="Normal 8 5 8 3" xfId="25592" xr:uid="{00000000-0005-0000-0000-00005B630000}"/>
    <cellStyle name="Normal 8 5 9" xfId="25593" xr:uid="{00000000-0005-0000-0000-00005C630000}"/>
    <cellStyle name="Normal 8 5 9 2" xfId="25594" xr:uid="{00000000-0005-0000-0000-00005D630000}"/>
    <cellStyle name="Normal 8 6" xfId="25595" xr:uid="{00000000-0005-0000-0000-00005E630000}"/>
    <cellStyle name="Normal 8 6 10" xfId="25596" xr:uid="{00000000-0005-0000-0000-00005F630000}"/>
    <cellStyle name="Normal 8 6 2" xfId="25597" xr:uid="{00000000-0005-0000-0000-000060630000}"/>
    <cellStyle name="Normal 8 6 2 2" xfId="25598" xr:uid="{00000000-0005-0000-0000-000061630000}"/>
    <cellStyle name="Normal 8 6 2 2 2" xfId="25599" xr:uid="{00000000-0005-0000-0000-000062630000}"/>
    <cellStyle name="Normal 8 6 2 2 2 2" xfId="25600" xr:uid="{00000000-0005-0000-0000-000063630000}"/>
    <cellStyle name="Normal 8 6 2 2 2 2 2" xfId="25601" xr:uid="{00000000-0005-0000-0000-000064630000}"/>
    <cellStyle name="Normal 8 6 2 2 2 2 2 2" xfId="25602" xr:uid="{00000000-0005-0000-0000-000065630000}"/>
    <cellStyle name="Normal 8 6 2 2 2 2 3" xfId="25603" xr:uid="{00000000-0005-0000-0000-000066630000}"/>
    <cellStyle name="Normal 8 6 2 2 2 3" xfId="25604" xr:uid="{00000000-0005-0000-0000-000067630000}"/>
    <cellStyle name="Normal 8 6 2 2 2 3 2" xfId="25605" xr:uid="{00000000-0005-0000-0000-000068630000}"/>
    <cellStyle name="Normal 8 6 2 2 2 3 2 2" xfId="25606" xr:uid="{00000000-0005-0000-0000-000069630000}"/>
    <cellStyle name="Normal 8 6 2 2 2 3 3" xfId="25607" xr:uid="{00000000-0005-0000-0000-00006A630000}"/>
    <cellStyle name="Normal 8 6 2 2 2 4" xfId="25608" xr:uid="{00000000-0005-0000-0000-00006B630000}"/>
    <cellStyle name="Normal 8 6 2 2 2 4 2" xfId="25609" xr:uid="{00000000-0005-0000-0000-00006C630000}"/>
    <cellStyle name="Normal 8 6 2 2 2 5" xfId="25610" xr:uid="{00000000-0005-0000-0000-00006D630000}"/>
    <cellStyle name="Normal 8 6 2 2 2 5 2" xfId="25611" xr:uid="{00000000-0005-0000-0000-00006E630000}"/>
    <cellStyle name="Normal 8 6 2 2 2 6" xfId="25612" xr:uid="{00000000-0005-0000-0000-00006F630000}"/>
    <cellStyle name="Normal 8 6 2 2 3" xfId="25613" xr:uid="{00000000-0005-0000-0000-000070630000}"/>
    <cellStyle name="Normal 8 6 2 2 3 2" xfId="25614" xr:uid="{00000000-0005-0000-0000-000071630000}"/>
    <cellStyle name="Normal 8 6 2 2 3 2 2" xfId="25615" xr:uid="{00000000-0005-0000-0000-000072630000}"/>
    <cellStyle name="Normal 8 6 2 2 3 3" xfId="25616" xr:uid="{00000000-0005-0000-0000-000073630000}"/>
    <cellStyle name="Normal 8 6 2 2 4" xfId="25617" xr:uid="{00000000-0005-0000-0000-000074630000}"/>
    <cellStyle name="Normal 8 6 2 2 4 2" xfId="25618" xr:uid="{00000000-0005-0000-0000-000075630000}"/>
    <cellStyle name="Normal 8 6 2 2 4 2 2" xfId="25619" xr:uid="{00000000-0005-0000-0000-000076630000}"/>
    <cellStyle name="Normal 8 6 2 2 4 3" xfId="25620" xr:uid="{00000000-0005-0000-0000-000077630000}"/>
    <cellStyle name="Normal 8 6 2 2 5" xfId="25621" xr:uid="{00000000-0005-0000-0000-000078630000}"/>
    <cellStyle name="Normal 8 6 2 2 5 2" xfId="25622" xr:uid="{00000000-0005-0000-0000-000079630000}"/>
    <cellStyle name="Normal 8 6 2 2 6" xfId="25623" xr:uid="{00000000-0005-0000-0000-00007A630000}"/>
    <cellStyle name="Normal 8 6 2 2 6 2" xfId="25624" xr:uid="{00000000-0005-0000-0000-00007B630000}"/>
    <cellStyle name="Normal 8 6 2 2 7" xfId="25625" xr:uid="{00000000-0005-0000-0000-00007C630000}"/>
    <cellStyle name="Normal 8 6 2 3" xfId="25626" xr:uid="{00000000-0005-0000-0000-00007D630000}"/>
    <cellStyle name="Normal 8 6 2 3 2" xfId="25627" xr:uid="{00000000-0005-0000-0000-00007E630000}"/>
    <cellStyle name="Normal 8 6 2 3 2 2" xfId="25628" xr:uid="{00000000-0005-0000-0000-00007F630000}"/>
    <cellStyle name="Normal 8 6 2 3 2 2 2" xfId="25629" xr:uid="{00000000-0005-0000-0000-000080630000}"/>
    <cellStyle name="Normal 8 6 2 3 2 3" xfId="25630" xr:uid="{00000000-0005-0000-0000-000081630000}"/>
    <cellStyle name="Normal 8 6 2 3 3" xfId="25631" xr:uid="{00000000-0005-0000-0000-000082630000}"/>
    <cellStyle name="Normal 8 6 2 3 3 2" xfId="25632" xr:uid="{00000000-0005-0000-0000-000083630000}"/>
    <cellStyle name="Normal 8 6 2 3 3 2 2" xfId="25633" xr:uid="{00000000-0005-0000-0000-000084630000}"/>
    <cellStyle name="Normal 8 6 2 3 3 3" xfId="25634" xr:uid="{00000000-0005-0000-0000-000085630000}"/>
    <cellStyle name="Normal 8 6 2 3 4" xfId="25635" xr:uid="{00000000-0005-0000-0000-000086630000}"/>
    <cellStyle name="Normal 8 6 2 3 4 2" xfId="25636" xr:uid="{00000000-0005-0000-0000-000087630000}"/>
    <cellStyle name="Normal 8 6 2 3 5" xfId="25637" xr:uid="{00000000-0005-0000-0000-000088630000}"/>
    <cellStyle name="Normal 8 6 2 3 5 2" xfId="25638" xr:uid="{00000000-0005-0000-0000-000089630000}"/>
    <cellStyle name="Normal 8 6 2 3 6" xfId="25639" xr:uid="{00000000-0005-0000-0000-00008A630000}"/>
    <cellStyle name="Normal 8 6 2 4" xfId="25640" xr:uid="{00000000-0005-0000-0000-00008B630000}"/>
    <cellStyle name="Normal 8 6 2 4 2" xfId="25641" xr:uid="{00000000-0005-0000-0000-00008C630000}"/>
    <cellStyle name="Normal 8 6 2 4 2 2" xfId="25642" xr:uid="{00000000-0005-0000-0000-00008D630000}"/>
    <cellStyle name="Normal 8 6 2 4 3" xfId="25643" xr:uid="{00000000-0005-0000-0000-00008E630000}"/>
    <cellStyle name="Normal 8 6 2 5" xfId="25644" xr:uid="{00000000-0005-0000-0000-00008F630000}"/>
    <cellStyle name="Normal 8 6 2 5 2" xfId="25645" xr:uid="{00000000-0005-0000-0000-000090630000}"/>
    <cellStyle name="Normal 8 6 2 5 2 2" xfId="25646" xr:uid="{00000000-0005-0000-0000-000091630000}"/>
    <cellStyle name="Normal 8 6 2 5 3" xfId="25647" xr:uid="{00000000-0005-0000-0000-000092630000}"/>
    <cellStyle name="Normal 8 6 2 6" xfId="25648" xr:uid="{00000000-0005-0000-0000-000093630000}"/>
    <cellStyle name="Normal 8 6 2 6 2" xfId="25649" xr:uid="{00000000-0005-0000-0000-000094630000}"/>
    <cellStyle name="Normal 8 6 2 7" xfId="25650" xr:uid="{00000000-0005-0000-0000-000095630000}"/>
    <cellStyle name="Normal 8 6 2 7 2" xfId="25651" xr:uid="{00000000-0005-0000-0000-000096630000}"/>
    <cellStyle name="Normal 8 6 2 8" xfId="25652" xr:uid="{00000000-0005-0000-0000-000097630000}"/>
    <cellStyle name="Normal 8 6 3" xfId="25653" xr:uid="{00000000-0005-0000-0000-000098630000}"/>
    <cellStyle name="Normal 8 6 3 2" xfId="25654" xr:uid="{00000000-0005-0000-0000-000099630000}"/>
    <cellStyle name="Normal 8 6 3 2 2" xfId="25655" xr:uid="{00000000-0005-0000-0000-00009A630000}"/>
    <cellStyle name="Normal 8 6 3 2 2 2" xfId="25656" xr:uid="{00000000-0005-0000-0000-00009B630000}"/>
    <cellStyle name="Normal 8 6 3 2 2 2 2" xfId="25657" xr:uid="{00000000-0005-0000-0000-00009C630000}"/>
    <cellStyle name="Normal 8 6 3 2 2 3" xfId="25658" xr:uid="{00000000-0005-0000-0000-00009D630000}"/>
    <cellStyle name="Normal 8 6 3 2 3" xfId="25659" xr:uid="{00000000-0005-0000-0000-00009E630000}"/>
    <cellStyle name="Normal 8 6 3 2 3 2" xfId="25660" xr:uid="{00000000-0005-0000-0000-00009F630000}"/>
    <cellStyle name="Normal 8 6 3 2 3 2 2" xfId="25661" xr:uid="{00000000-0005-0000-0000-0000A0630000}"/>
    <cellStyle name="Normal 8 6 3 2 3 3" xfId="25662" xr:uid="{00000000-0005-0000-0000-0000A1630000}"/>
    <cellStyle name="Normal 8 6 3 2 4" xfId="25663" xr:uid="{00000000-0005-0000-0000-0000A2630000}"/>
    <cellStyle name="Normal 8 6 3 2 4 2" xfId="25664" xr:uid="{00000000-0005-0000-0000-0000A3630000}"/>
    <cellStyle name="Normal 8 6 3 2 5" xfId="25665" xr:uid="{00000000-0005-0000-0000-0000A4630000}"/>
    <cellStyle name="Normal 8 6 3 2 5 2" xfId="25666" xr:uid="{00000000-0005-0000-0000-0000A5630000}"/>
    <cellStyle name="Normal 8 6 3 2 6" xfId="25667" xr:uid="{00000000-0005-0000-0000-0000A6630000}"/>
    <cellStyle name="Normal 8 6 3 3" xfId="25668" xr:uid="{00000000-0005-0000-0000-0000A7630000}"/>
    <cellStyle name="Normal 8 6 3 3 2" xfId="25669" xr:uid="{00000000-0005-0000-0000-0000A8630000}"/>
    <cellStyle name="Normal 8 6 3 3 2 2" xfId="25670" xr:uid="{00000000-0005-0000-0000-0000A9630000}"/>
    <cellStyle name="Normal 8 6 3 3 3" xfId="25671" xr:uid="{00000000-0005-0000-0000-0000AA630000}"/>
    <cellStyle name="Normal 8 6 3 4" xfId="25672" xr:uid="{00000000-0005-0000-0000-0000AB630000}"/>
    <cellStyle name="Normal 8 6 3 4 2" xfId="25673" xr:uid="{00000000-0005-0000-0000-0000AC630000}"/>
    <cellStyle name="Normal 8 6 3 4 2 2" xfId="25674" xr:uid="{00000000-0005-0000-0000-0000AD630000}"/>
    <cellStyle name="Normal 8 6 3 4 3" xfId="25675" xr:uid="{00000000-0005-0000-0000-0000AE630000}"/>
    <cellStyle name="Normal 8 6 3 5" xfId="25676" xr:uid="{00000000-0005-0000-0000-0000AF630000}"/>
    <cellStyle name="Normal 8 6 3 5 2" xfId="25677" xr:uid="{00000000-0005-0000-0000-0000B0630000}"/>
    <cellStyle name="Normal 8 6 3 6" xfId="25678" xr:uid="{00000000-0005-0000-0000-0000B1630000}"/>
    <cellStyle name="Normal 8 6 3 6 2" xfId="25679" xr:uid="{00000000-0005-0000-0000-0000B2630000}"/>
    <cellStyle name="Normal 8 6 3 7" xfId="25680" xr:uid="{00000000-0005-0000-0000-0000B3630000}"/>
    <cellStyle name="Normal 8 6 4" xfId="25681" xr:uid="{00000000-0005-0000-0000-0000B4630000}"/>
    <cellStyle name="Normal 8 6 4 2" xfId="25682" xr:uid="{00000000-0005-0000-0000-0000B5630000}"/>
    <cellStyle name="Normal 8 6 4 2 2" xfId="25683" xr:uid="{00000000-0005-0000-0000-0000B6630000}"/>
    <cellStyle name="Normal 8 6 4 2 2 2" xfId="25684" xr:uid="{00000000-0005-0000-0000-0000B7630000}"/>
    <cellStyle name="Normal 8 6 4 2 2 2 2" xfId="25685" xr:uid="{00000000-0005-0000-0000-0000B8630000}"/>
    <cellStyle name="Normal 8 6 4 2 2 3" xfId="25686" xr:uid="{00000000-0005-0000-0000-0000B9630000}"/>
    <cellStyle name="Normal 8 6 4 2 3" xfId="25687" xr:uid="{00000000-0005-0000-0000-0000BA630000}"/>
    <cellStyle name="Normal 8 6 4 2 3 2" xfId="25688" xr:uid="{00000000-0005-0000-0000-0000BB630000}"/>
    <cellStyle name="Normal 8 6 4 2 3 2 2" xfId="25689" xr:uid="{00000000-0005-0000-0000-0000BC630000}"/>
    <cellStyle name="Normal 8 6 4 2 3 3" xfId="25690" xr:uid="{00000000-0005-0000-0000-0000BD630000}"/>
    <cellStyle name="Normal 8 6 4 2 4" xfId="25691" xr:uid="{00000000-0005-0000-0000-0000BE630000}"/>
    <cellStyle name="Normal 8 6 4 2 4 2" xfId="25692" xr:uid="{00000000-0005-0000-0000-0000BF630000}"/>
    <cellStyle name="Normal 8 6 4 2 5" xfId="25693" xr:uid="{00000000-0005-0000-0000-0000C0630000}"/>
    <cellStyle name="Normal 8 6 4 2 5 2" xfId="25694" xr:uid="{00000000-0005-0000-0000-0000C1630000}"/>
    <cellStyle name="Normal 8 6 4 2 6" xfId="25695" xr:uid="{00000000-0005-0000-0000-0000C2630000}"/>
    <cellStyle name="Normal 8 6 4 3" xfId="25696" xr:uid="{00000000-0005-0000-0000-0000C3630000}"/>
    <cellStyle name="Normal 8 6 4 3 2" xfId="25697" xr:uid="{00000000-0005-0000-0000-0000C4630000}"/>
    <cellStyle name="Normal 8 6 4 3 2 2" xfId="25698" xr:uid="{00000000-0005-0000-0000-0000C5630000}"/>
    <cellStyle name="Normal 8 6 4 3 3" xfId="25699" xr:uid="{00000000-0005-0000-0000-0000C6630000}"/>
    <cellStyle name="Normal 8 6 4 4" xfId="25700" xr:uid="{00000000-0005-0000-0000-0000C7630000}"/>
    <cellStyle name="Normal 8 6 4 4 2" xfId="25701" xr:uid="{00000000-0005-0000-0000-0000C8630000}"/>
    <cellStyle name="Normal 8 6 4 4 2 2" xfId="25702" xr:uid="{00000000-0005-0000-0000-0000C9630000}"/>
    <cellStyle name="Normal 8 6 4 4 3" xfId="25703" xr:uid="{00000000-0005-0000-0000-0000CA630000}"/>
    <cellStyle name="Normal 8 6 4 5" xfId="25704" xr:uid="{00000000-0005-0000-0000-0000CB630000}"/>
    <cellStyle name="Normal 8 6 4 5 2" xfId="25705" xr:uid="{00000000-0005-0000-0000-0000CC630000}"/>
    <cellStyle name="Normal 8 6 4 6" xfId="25706" xr:uid="{00000000-0005-0000-0000-0000CD630000}"/>
    <cellStyle name="Normal 8 6 4 6 2" xfId="25707" xr:uid="{00000000-0005-0000-0000-0000CE630000}"/>
    <cellStyle name="Normal 8 6 4 7" xfId="25708" xr:uid="{00000000-0005-0000-0000-0000CF630000}"/>
    <cellStyle name="Normal 8 6 5" xfId="25709" xr:uid="{00000000-0005-0000-0000-0000D0630000}"/>
    <cellStyle name="Normal 8 6 5 2" xfId="25710" xr:uid="{00000000-0005-0000-0000-0000D1630000}"/>
    <cellStyle name="Normal 8 6 5 2 2" xfId="25711" xr:uid="{00000000-0005-0000-0000-0000D2630000}"/>
    <cellStyle name="Normal 8 6 5 2 2 2" xfId="25712" xr:uid="{00000000-0005-0000-0000-0000D3630000}"/>
    <cellStyle name="Normal 8 6 5 2 3" xfId="25713" xr:uid="{00000000-0005-0000-0000-0000D4630000}"/>
    <cellStyle name="Normal 8 6 5 3" xfId="25714" xr:uid="{00000000-0005-0000-0000-0000D5630000}"/>
    <cellStyle name="Normal 8 6 5 3 2" xfId="25715" xr:uid="{00000000-0005-0000-0000-0000D6630000}"/>
    <cellStyle name="Normal 8 6 5 3 2 2" xfId="25716" xr:uid="{00000000-0005-0000-0000-0000D7630000}"/>
    <cellStyle name="Normal 8 6 5 3 3" xfId="25717" xr:uid="{00000000-0005-0000-0000-0000D8630000}"/>
    <cellStyle name="Normal 8 6 5 4" xfId="25718" xr:uid="{00000000-0005-0000-0000-0000D9630000}"/>
    <cellStyle name="Normal 8 6 5 4 2" xfId="25719" xr:uid="{00000000-0005-0000-0000-0000DA630000}"/>
    <cellStyle name="Normal 8 6 5 5" xfId="25720" xr:uid="{00000000-0005-0000-0000-0000DB630000}"/>
    <cellStyle name="Normal 8 6 5 5 2" xfId="25721" xr:uid="{00000000-0005-0000-0000-0000DC630000}"/>
    <cellStyle name="Normal 8 6 5 6" xfId="25722" xr:uid="{00000000-0005-0000-0000-0000DD630000}"/>
    <cellStyle name="Normal 8 6 6" xfId="25723" xr:uid="{00000000-0005-0000-0000-0000DE630000}"/>
    <cellStyle name="Normal 8 6 6 2" xfId="25724" xr:uid="{00000000-0005-0000-0000-0000DF630000}"/>
    <cellStyle name="Normal 8 6 6 2 2" xfId="25725" xr:uid="{00000000-0005-0000-0000-0000E0630000}"/>
    <cellStyle name="Normal 8 6 6 3" xfId="25726" xr:uid="{00000000-0005-0000-0000-0000E1630000}"/>
    <cellStyle name="Normal 8 6 7" xfId="25727" xr:uid="{00000000-0005-0000-0000-0000E2630000}"/>
    <cellStyle name="Normal 8 6 7 2" xfId="25728" xr:uid="{00000000-0005-0000-0000-0000E3630000}"/>
    <cellStyle name="Normal 8 6 7 2 2" xfId="25729" xr:uid="{00000000-0005-0000-0000-0000E4630000}"/>
    <cellStyle name="Normal 8 6 7 3" xfId="25730" xr:uid="{00000000-0005-0000-0000-0000E5630000}"/>
    <cellStyle name="Normal 8 6 8" xfId="25731" xr:uid="{00000000-0005-0000-0000-0000E6630000}"/>
    <cellStyle name="Normal 8 6 8 2" xfId="25732" xr:uid="{00000000-0005-0000-0000-0000E7630000}"/>
    <cellStyle name="Normal 8 6 9" xfId="25733" xr:uid="{00000000-0005-0000-0000-0000E8630000}"/>
    <cellStyle name="Normal 8 6 9 2" xfId="25734" xr:uid="{00000000-0005-0000-0000-0000E9630000}"/>
    <cellStyle name="Normal 8 7" xfId="25735" xr:uid="{00000000-0005-0000-0000-0000EA630000}"/>
    <cellStyle name="Normal 8 7 2" xfId="25736" xr:uid="{00000000-0005-0000-0000-0000EB630000}"/>
    <cellStyle name="Normal 8 7 2 2" xfId="25737" xr:uid="{00000000-0005-0000-0000-0000EC630000}"/>
    <cellStyle name="Normal 8 7 2 2 2" xfId="25738" xr:uid="{00000000-0005-0000-0000-0000ED630000}"/>
    <cellStyle name="Normal 8 7 2 2 2 2" xfId="25739" xr:uid="{00000000-0005-0000-0000-0000EE630000}"/>
    <cellStyle name="Normal 8 7 2 2 2 2 2" xfId="25740" xr:uid="{00000000-0005-0000-0000-0000EF630000}"/>
    <cellStyle name="Normal 8 7 2 2 2 3" xfId="25741" xr:uid="{00000000-0005-0000-0000-0000F0630000}"/>
    <cellStyle name="Normal 8 7 2 2 3" xfId="25742" xr:uid="{00000000-0005-0000-0000-0000F1630000}"/>
    <cellStyle name="Normal 8 7 2 2 3 2" xfId="25743" xr:uid="{00000000-0005-0000-0000-0000F2630000}"/>
    <cellStyle name="Normal 8 7 2 2 3 2 2" xfId="25744" xr:uid="{00000000-0005-0000-0000-0000F3630000}"/>
    <cellStyle name="Normal 8 7 2 2 3 3" xfId="25745" xr:uid="{00000000-0005-0000-0000-0000F4630000}"/>
    <cellStyle name="Normal 8 7 2 2 4" xfId="25746" xr:uid="{00000000-0005-0000-0000-0000F5630000}"/>
    <cellStyle name="Normal 8 7 2 2 4 2" xfId="25747" xr:uid="{00000000-0005-0000-0000-0000F6630000}"/>
    <cellStyle name="Normal 8 7 2 2 5" xfId="25748" xr:uid="{00000000-0005-0000-0000-0000F7630000}"/>
    <cellStyle name="Normal 8 7 2 2 5 2" xfId="25749" xr:uid="{00000000-0005-0000-0000-0000F8630000}"/>
    <cellStyle name="Normal 8 7 2 2 6" xfId="25750" xr:uid="{00000000-0005-0000-0000-0000F9630000}"/>
    <cellStyle name="Normal 8 7 2 3" xfId="25751" xr:uid="{00000000-0005-0000-0000-0000FA630000}"/>
    <cellStyle name="Normal 8 7 2 3 2" xfId="25752" xr:uid="{00000000-0005-0000-0000-0000FB630000}"/>
    <cellStyle name="Normal 8 7 2 3 2 2" xfId="25753" xr:uid="{00000000-0005-0000-0000-0000FC630000}"/>
    <cellStyle name="Normal 8 7 2 3 3" xfId="25754" xr:uid="{00000000-0005-0000-0000-0000FD630000}"/>
    <cellStyle name="Normal 8 7 2 4" xfId="25755" xr:uid="{00000000-0005-0000-0000-0000FE630000}"/>
    <cellStyle name="Normal 8 7 2 4 2" xfId="25756" xr:uid="{00000000-0005-0000-0000-0000FF630000}"/>
    <cellStyle name="Normal 8 7 2 4 2 2" xfId="25757" xr:uid="{00000000-0005-0000-0000-000000640000}"/>
    <cellStyle name="Normal 8 7 2 4 3" xfId="25758" xr:uid="{00000000-0005-0000-0000-000001640000}"/>
    <cellStyle name="Normal 8 7 2 5" xfId="25759" xr:uid="{00000000-0005-0000-0000-000002640000}"/>
    <cellStyle name="Normal 8 7 2 5 2" xfId="25760" xr:uid="{00000000-0005-0000-0000-000003640000}"/>
    <cellStyle name="Normal 8 7 2 6" xfId="25761" xr:uid="{00000000-0005-0000-0000-000004640000}"/>
    <cellStyle name="Normal 8 7 2 6 2" xfId="25762" xr:uid="{00000000-0005-0000-0000-000005640000}"/>
    <cellStyle name="Normal 8 7 2 7" xfId="25763" xr:uid="{00000000-0005-0000-0000-000006640000}"/>
    <cellStyle name="Normal 8 7 3" xfId="25764" xr:uid="{00000000-0005-0000-0000-000007640000}"/>
    <cellStyle name="Normal 8 7 3 2" xfId="25765" xr:uid="{00000000-0005-0000-0000-000008640000}"/>
    <cellStyle name="Normal 8 7 3 2 2" xfId="25766" xr:uid="{00000000-0005-0000-0000-000009640000}"/>
    <cellStyle name="Normal 8 7 3 2 2 2" xfId="25767" xr:uid="{00000000-0005-0000-0000-00000A640000}"/>
    <cellStyle name="Normal 8 7 3 2 3" xfId="25768" xr:uid="{00000000-0005-0000-0000-00000B640000}"/>
    <cellStyle name="Normal 8 7 3 3" xfId="25769" xr:uid="{00000000-0005-0000-0000-00000C640000}"/>
    <cellStyle name="Normal 8 7 3 3 2" xfId="25770" xr:uid="{00000000-0005-0000-0000-00000D640000}"/>
    <cellStyle name="Normal 8 7 3 3 2 2" xfId="25771" xr:uid="{00000000-0005-0000-0000-00000E640000}"/>
    <cellStyle name="Normal 8 7 3 3 3" xfId="25772" xr:uid="{00000000-0005-0000-0000-00000F640000}"/>
    <cellStyle name="Normal 8 7 3 4" xfId="25773" xr:uid="{00000000-0005-0000-0000-000010640000}"/>
    <cellStyle name="Normal 8 7 3 4 2" xfId="25774" xr:uid="{00000000-0005-0000-0000-000011640000}"/>
    <cellStyle name="Normal 8 7 3 5" xfId="25775" xr:uid="{00000000-0005-0000-0000-000012640000}"/>
    <cellStyle name="Normal 8 7 3 5 2" xfId="25776" xr:uid="{00000000-0005-0000-0000-000013640000}"/>
    <cellStyle name="Normal 8 7 3 6" xfId="25777" xr:uid="{00000000-0005-0000-0000-000014640000}"/>
    <cellStyle name="Normal 8 7 4" xfId="25778" xr:uid="{00000000-0005-0000-0000-000015640000}"/>
    <cellStyle name="Normal 8 7 4 2" xfId="25779" xr:uid="{00000000-0005-0000-0000-000016640000}"/>
    <cellStyle name="Normal 8 7 4 2 2" xfId="25780" xr:uid="{00000000-0005-0000-0000-000017640000}"/>
    <cellStyle name="Normal 8 7 4 3" xfId="25781" xr:uid="{00000000-0005-0000-0000-000018640000}"/>
    <cellStyle name="Normal 8 7 5" xfId="25782" xr:uid="{00000000-0005-0000-0000-000019640000}"/>
    <cellStyle name="Normal 8 7 5 2" xfId="25783" xr:uid="{00000000-0005-0000-0000-00001A640000}"/>
    <cellStyle name="Normal 8 7 5 2 2" xfId="25784" xr:uid="{00000000-0005-0000-0000-00001B640000}"/>
    <cellStyle name="Normal 8 7 5 3" xfId="25785" xr:uid="{00000000-0005-0000-0000-00001C640000}"/>
    <cellStyle name="Normal 8 7 6" xfId="25786" xr:uid="{00000000-0005-0000-0000-00001D640000}"/>
    <cellStyle name="Normal 8 7 6 2" xfId="25787" xr:uid="{00000000-0005-0000-0000-00001E640000}"/>
    <cellStyle name="Normal 8 7 7" xfId="25788" xr:uid="{00000000-0005-0000-0000-00001F640000}"/>
    <cellStyle name="Normal 8 7 7 2" xfId="25789" xr:uid="{00000000-0005-0000-0000-000020640000}"/>
    <cellStyle name="Normal 8 7 8" xfId="25790" xr:uid="{00000000-0005-0000-0000-000021640000}"/>
    <cellStyle name="Normal 8 8" xfId="25791" xr:uid="{00000000-0005-0000-0000-000022640000}"/>
    <cellStyle name="Normal 8 8 2" xfId="25792" xr:uid="{00000000-0005-0000-0000-000023640000}"/>
    <cellStyle name="Normal 8 8 2 2" xfId="25793" xr:uid="{00000000-0005-0000-0000-000024640000}"/>
    <cellStyle name="Normal 8 8 2 2 2" xfId="25794" xr:uid="{00000000-0005-0000-0000-000025640000}"/>
    <cellStyle name="Normal 8 8 2 2 2 2" xfId="25795" xr:uid="{00000000-0005-0000-0000-000026640000}"/>
    <cellStyle name="Normal 8 8 2 2 3" xfId="25796" xr:uid="{00000000-0005-0000-0000-000027640000}"/>
    <cellStyle name="Normal 8 8 2 3" xfId="25797" xr:uid="{00000000-0005-0000-0000-000028640000}"/>
    <cellStyle name="Normal 8 8 2 3 2" xfId="25798" xr:uid="{00000000-0005-0000-0000-000029640000}"/>
    <cellStyle name="Normal 8 8 2 3 2 2" xfId="25799" xr:uid="{00000000-0005-0000-0000-00002A640000}"/>
    <cellStyle name="Normal 8 8 2 3 3" xfId="25800" xr:uid="{00000000-0005-0000-0000-00002B640000}"/>
    <cellStyle name="Normal 8 8 2 4" xfId="25801" xr:uid="{00000000-0005-0000-0000-00002C640000}"/>
    <cellStyle name="Normal 8 8 2 4 2" xfId="25802" xr:uid="{00000000-0005-0000-0000-00002D640000}"/>
    <cellStyle name="Normal 8 8 2 5" xfId="25803" xr:uid="{00000000-0005-0000-0000-00002E640000}"/>
    <cellStyle name="Normal 8 8 2 5 2" xfId="25804" xr:uid="{00000000-0005-0000-0000-00002F640000}"/>
    <cellStyle name="Normal 8 8 2 6" xfId="25805" xr:uid="{00000000-0005-0000-0000-000030640000}"/>
    <cellStyle name="Normal 8 8 3" xfId="25806" xr:uid="{00000000-0005-0000-0000-000031640000}"/>
    <cellStyle name="Normal 8 8 3 2" xfId="25807" xr:uid="{00000000-0005-0000-0000-000032640000}"/>
    <cellStyle name="Normal 8 8 3 2 2" xfId="25808" xr:uid="{00000000-0005-0000-0000-000033640000}"/>
    <cellStyle name="Normal 8 8 3 3" xfId="25809" xr:uid="{00000000-0005-0000-0000-000034640000}"/>
    <cellStyle name="Normal 8 8 4" xfId="25810" xr:uid="{00000000-0005-0000-0000-000035640000}"/>
    <cellStyle name="Normal 8 8 4 2" xfId="25811" xr:uid="{00000000-0005-0000-0000-000036640000}"/>
    <cellStyle name="Normal 8 8 4 2 2" xfId="25812" xr:uid="{00000000-0005-0000-0000-000037640000}"/>
    <cellStyle name="Normal 8 8 4 3" xfId="25813" xr:uid="{00000000-0005-0000-0000-000038640000}"/>
    <cellStyle name="Normal 8 8 5" xfId="25814" xr:uid="{00000000-0005-0000-0000-000039640000}"/>
    <cellStyle name="Normal 8 8 5 2" xfId="25815" xr:uid="{00000000-0005-0000-0000-00003A640000}"/>
    <cellStyle name="Normal 8 8 6" xfId="25816" xr:uid="{00000000-0005-0000-0000-00003B640000}"/>
    <cellStyle name="Normal 8 8 6 2" xfId="25817" xr:uid="{00000000-0005-0000-0000-00003C640000}"/>
    <cellStyle name="Normal 8 8 7" xfId="25818" xr:uid="{00000000-0005-0000-0000-00003D640000}"/>
    <cellStyle name="Normal 8 9" xfId="25819" xr:uid="{00000000-0005-0000-0000-00003E640000}"/>
    <cellStyle name="Normal 8 9 2" xfId="25820" xr:uid="{00000000-0005-0000-0000-00003F640000}"/>
    <cellStyle name="Normal 8 9 2 2" xfId="25821" xr:uid="{00000000-0005-0000-0000-000040640000}"/>
    <cellStyle name="Normal 8 9 2 2 2" xfId="25822" xr:uid="{00000000-0005-0000-0000-000041640000}"/>
    <cellStyle name="Normal 8 9 2 2 2 2" xfId="25823" xr:uid="{00000000-0005-0000-0000-000042640000}"/>
    <cellStyle name="Normal 8 9 2 2 3" xfId="25824" xr:uid="{00000000-0005-0000-0000-000043640000}"/>
    <cellStyle name="Normal 8 9 2 3" xfId="25825" xr:uid="{00000000-0005-0000-0000-000044640000}"/>
    <cellStyle name="Normal 8 9 2 3 2" xfId="25826" xr:uid="{00000000-0005-0000-0000-000045640000}"/>
    <cellStyle name="Normal 8 9 2 3 2 2" xfId="25827" xr:uid="{00000000-0005-0000-0000-000046640000}"/>
    <cellStyle name="Normal 8 9 2 3 3" xfId="25828" xr:uid="{00000000-0005-0000-0000-000047640000}"/>
    <cellStyle name="Normal 8 9 2 4" xfId="25829" xr:uid="{00000000-0005-0000-0000-000048640000}"/>
    <cellStyle name="Normal 8 9 2 4 2" xfId="25830" xr:uid="{00000000-0005-0000-0000-000049640000}"/>
    <cellStyle name="Normal 8 9 2 5" xfId="25831" xr:uid="{00000000-0005-0000-0000-00004A640000}"/>
    <cellStyle name="Normal 8 9 2 5 2" xfId="25832" xr:uid="{00000000-0005-0000-0000-00004B640000}"/>
    <cellStyle name="Normal 8 9 2 6" xfId="25833" xr:uid="{00000000-0005-0000-0000-00004C640000}"/>
    <cellStyle name="Normal 8 9 3" xfId="25834" xr:uid="{00000000-0005-0000-0000-00004D640000}"/>
    <cellStyle name="Normal 8 9 3 2" xfId="25835" xr:uid="{00000000-0005-0000-0000-00004E640000}"/>
    <cellStyle name="Normal 8 9 3 2 2" xfId="25836" xr:uid="{00000000-0005-0000-0000-00004F640000}"/>
    <cellStyle name="Normal 8 9 3 3" xfId="25837" xr:uid="{00000000-0005-0000-0000-000050640000}"/>
    <cellStyle name="Normal 8 9 4" xfId="25838" xr:uid="{00000000-0005-0000-0000-000051640000}"/>
    <cellStyle name="Normal 8 9 4 2" xfId="25839" xr:uid="{00000000-0005-0000-0000-000052640000}"/>
    <cellStyle name="Normal 8 9 4 2 2" xfId="25840" xr:uid="{00000000-0005-0000-0000-000053640000}"/>
    <cellStyle name="Normal 8 9 4 3" xfId="25841" xr:uid="{00000000-0005-0000-0000-000054640000}"/>
    <cellStyle name="Normal 8 9 5" xfId="25842" xr:uid="{00000000-0005-0000-0000-000055640000}"/>
    <cellStyle name="Normal 8 9 5 2" xfId="25843" xr:uid="{00000000-0005-0000-0000-000056640000}"/>
    <cellStyle name="Normal 8 9 6" xfId="25844" xr:uid="{00000000-0005-0000-0000-000057640000}"/>
    <cellStyle name="Normal 8 9 6 2" xfId="25845" xr:uid="{00000000-0005-0000-0000-000058640000}"/>
    <cellStyle name="Normal 8 9 7" xfId="25846" xr:uid="{00000000-0005-0000-0000-000059640000}"/>
    <cellStyle name="Normal 8_10-15-10-Stmt AU - Period I - Working 1 0" xfId="25847" xr:uid="{00000000-0005-0000-0000-00005A640000}"/>
    <cellStyle name="Normal 9" xfId="526" xr:uid="{00000000-0005-0000-0000-00005B640000}"/>
    <cellStyle name="Normal 9 10" xfId="25848" xr:uid="{00000000-0005-0000-0000-00005C640000}"/>
    <cellStyle name="Normal 9 10 2" xfId="25849" xr:uid="{00000000-0005-0000-0000-00005D640000}"/>
    <cellStyle name="Normal 9 10 2 2" xfId="25850" xr:uid="{00000000-0005-0000-0000-00005E640000}"/>
    <cellStyle name="Normal 9 10 2 2 2" xfId="25851" xr:uid="{00000000-0005-0000-0000-00005F640000}"/>
    <cellStyle name="Normal 9 10 2 3" xfId="25852" xr:uid="{00000000-0005-0000-0000-000060640000}"/>
    <cellStyle name="Normal 9 10 3" xfId="25853" xr:uid="{00000000-0005-0000-0000-000061640000}"/>
    <cellStyle name="Normal 9 10 3 2" xfId="25854" xr:uid="{00000000-0005-0000-0000-000062640000}"/>
    <cellStyle name="Normal 9 10 3 2 2" xfId="25855" xr:uid="{00000000-0005-0000-0000-000063640000}"/>
    <cellStyle name="Normal 9 10 3 3" xfId="25856" xr:uid="{00000000-0005-0000-0000-000064640000}"/>
    <cellStyle name="Normal 9 10 4" xfId="25857" xr:uid="{00000000-0005-0000-0000-000065640000}"/>
    <cellStyle name="Normal 9 10 4 2" xfId="25858" xr:uid="{00000000-0005-0000-0000-000066640000}"/>
    <cellStyle name="Normal 9 10 5" xfId="25859" xr:uid="{00000000-0005-0000-0000-000067640000}"/>
    <cellStyle name="Normal 9 10 5 2" xfId="25860" xr:uid="{00000000-0005-0000-0000-000068640000}"/>
    <cellStyle name="Normal 9 10 6" xfId="25861" xr:uid="{00000000-0005-0000-0000-000069640000}"/>
    <cellStyle name="Normal 9 11" xfId="25862" xr:uid="{00000000-0005-0000-0000-00006A640000}"/>
    <cellStyle name="Normal 9 12" xfId="674" xr:uid="{00000000-0005-0000-0000-00006B640000}"/>
    <cellStyle name="Normal 9 13" xfId="38363" xr:uid="{00000000-0005-0000-0000-00006C640000}"/>
    <cellStyle name="Normal 9 2" xfId="25863" xr:uid="{00000000-0005-0000-0000-00006D640000}"/>
    <cellStyle name="Normal 9 2 10" xfId="25864" xr:uid="{00000000-0005-0000-0000-00006E640000}"/>
    <cellStyle name="Normal 9 2 10 2" xfId="25865" xr:uid="{00000000-0005-0000-0000-00006F640000}"/>
    <cellStyle name="Normal 9 2 10 2 2" xfId="25866" xr:uid="{00000000-0005-0000-0000-000070640000}"/>
    <cellStyle name="Normal 9 2 10 2 2 2" xfId="25867" xr:uid="{00000000-0005-0000-0000-000071640000}"/>
    <cellStyle name="Normal 9 2 10 2 3" xfId="25868" xr:uid="{00000000-0005-0000-0000-000072640000}"/>
    <cellStyle name="Normal 9 2 10 3" xfId="25869" xr:uid="{00000000-0005-0000-0000-000073640000}"/>
    <cellStyle name="Normal 9 2 10 3 2" xfId="25870" xr:uid="{00000000-0005-0000-0000-000074640000}"/>
    <cellStyle name="Normal 9 2 10 3 2 2" xfId="25871" xr:uid="{00000000-0005-0000-0000-000075640000}"/>
    <cellStyle name="Normal 9 2 10 3 3" xfId="25872" xr:uid="{00000000-0005-0000-0000-000076640000}"/>
    <cellStyle name="Normal 9 2 10 4" xfId="25873" xr:uid="{00000000-0005-0000-0000-000077640000}"/>
    <cellStyle name="Normal 9 2 10 4 2" xfId="25874" xr:uid="{00000000-0005-0000-0000-000078640000}"/>
    <cellStyle name="Normal 9 2 10 5" xfId="25875" xr:uid="{00000000-0005-0000-0000-000079640000}"/>
    <cellStyle name="Normal 9 2 10 5 2" xfId="25876" xr:uid="{00000000-0005-0000-0000-00007A640000}"/>
    <cellStyle name="Normal 9 2 10 6" xfId="25877" xr:uid="{00000000-0005-0000-0000-00007B640000}"/>
    <cellStyle name="Normal 9 2 11" xfId="25878" xr:uid="{00000000-0005-0000-0000-00007C640000}"/>
    <cellStyle name="Normal 9 2 2" xfId="25879" xr:uid="{00000000-0005-0000-0000-00007D640000}"/>
    <cellStyle name="Normal 9 2 3" xfId="25880" xr:uid="{00000000-0005-0000-0000-00007E640000}"/>
    <cellStyle name="Normal 9 2 3 10" xfId="25881" xr:uid="{00000000-0005-0000-0000-00007F640000}"/>
    <cellStyle name="Normal 9 2 3 10 2" xfId="25882" xr:uid="{00000000-0005-0000-0000-000080640000}"/>
    <cellStyle name="Normal 9 2 3 11" xfId="25883" xr:uid="{00000000-0005-0000-0000-000081640000}"/>
    <cellStyle name="Normal 9 2 3 11 2" xfId="25884" xr:uid="{00000000-0005-0000-0000-000082640000}"/>
    <cellStyle name="Normal 9 2 3 12" xfId="25885" xr:uid="{00000000-0005-0000-0000-000083640000}"/>
    <cellStyle name="Normal 9 2 3 2" xfId="25886" xr:uid="{00000000-0005-0000-0000-000084640000}"/>
    <cellStyle name="Normal 9 2 3 2 10" xfId="25887" xr:uid="{00000000-0005-0000-0000-000085640000}"/>
    <cellStyle name="Normal 9 2 3 2 10 2" xfId="25888" xr:uid="{00000000-0005-0000-0000-000086640000}"/>
    <cellStyle name="Normal 9 2 3 2 11" xfId="25889" xr:uid="{00000000-0005-0000-0000-000087640000}"/>
    <cellStyle name="Normal 9 2 3 2 2" xfId="25890" xr:uid="{00000000-0005-0000-0000-000088640000}"/>
    <cellStyle name="Normal 9 2 3 2 2 10" xfId="25891" xr:uid="{00000000-0005-0000-0000-000089640000}"/>
    <cellStyle name="Normal 9 2 3 2 2 2" xfId="25892" xr:uid="{00000000-0005-0000-0000-00008A640000}"/>
    <cellStyle name="Normal 9 2 3 2 2 2 2" xfId="25893" xr:uid="{00000000-0005-0000-0000-00008B640000}"/>
    <cellStyle name="Normal 9 2 3 2 2 2 2 2" xfId="25894" xr:uid="{00000000-0005-0000-0000-00008C640000}"/>
    <cellStyle name="Normal 9 2 3 2 2 2 2 2 2" xfId="25895" xr:uid="{00000000-0005-0000-0000-00008D640000}"/>
    <cellStyle name="Normal 9 2 3 2 2 2 2 2 2 2" xfId="25896" xr:uid="{00000000-0005-0000-0000-00008E640000}"/>
    <cellStyle name="Normal 9 2 3 2 2 2 2 2 2 2 2" xfId="25897" xr:uid="{00000000-0005-0000-0000-00008F640000}"/>
    <cellStyle name="Normal 9 2 3 2 2 2 2 2 2 3" xfId="25898" xr:uid="{00000000-0005-0000-0000-000090640000}"/>
    <cellStyle name="Normal 9 2 3 2 2 2 2 2 3" xfId="25899" xr:uid="{00000000-0005-0000-0000-000091640000}"/>
    <cellStyle name="Normal 9 2 3 2 2 2 2 2 3 2" xfId="25900" xr:uid="{00000000-0005-0000-0000-000092640000}"/>
    <cellStyle name="Normal 9 2 3 2 2 2 2 2 3 2 2" xfId="25901" xr:uid="{00000000-0005-0000-0000-000093640000}"/>
    <cellStyle name="Normal 9 2 3 2 2 2 2 2 3 3" xfId="25902" xr:uid="{00000000-0005-0000-0000-000094640000}"/>
    <cellStyle name="Normal 9 2 3 2 2 2 2 2 4" xfId="25903" xr:uid="{00000000-0005-0000-0000-000095640000}"/>
    <cellStyle name="Normal 9 2 3 2 2 2 2 2 4 2" xfId="25904" xr:uid="{00000000-0005-0000-0000-000096640000}"/>
    <cellStyle name="Normal 9 2 3 2 2 2 2 2 5" xfId="25905" xr:uid="{00000000-0005-0000-0000-000097640000}"/>
    <cellStyle name="Normal 9 2 3 2 2 2 2 2 5 2" xfId="25906" xr:uid="{00000000-0005-0000-0000-000098640000}"/>
    <cellStyle name="Normal 9 2 3 2 2 2 2 2 6" xfId="25907" xr:uid="{00000000-0005-0000-0000-000099640000}"/>
    <cellStyle name="Normal 9 2 3 2 2 2 2 3" xfId="25908" xr:uid="{00000000-0005-0000-0000-00009A640000}"/>
    <cellStyle name="Normal 9 2 3 2 2 2 2 3 2" xfId="25909" xr:uid="{00000000-0005-0000-0000-00009B640000}"/>
    <cellStyle name="Normal 9 2 3 2 2 2 2 3 2 2" xfId="25910" xr:uid="{00000000-0005-0000-0000-00009C640000}"/>
    <cellStyle name="Normal 9 2 3 2 2 2 2 3 3" xfId="25911" xr:uid="{00000000-0005-0000-0000-00009D640000}"/>
    <cellStyle name="Normal 9 2 3 2 2 2 2 4" xfId="25912" xr:uid="{00000000-0005-0000-0000-00009E640000}"/>
    <cellStyle name="Normal 9 2 3 2 2 2 2 4 2" xfId="25913" xr:uid="{00000000-0005-0000-0000-00009F640000}"/>
    <cellStyle name="Normal 9 2 3 2 2 2 2 4 2 2" xfId="25914" xr:uid="{00000000-0005-0000-0000-0000A0640000}"/>
    <cellStyle name="Normal 9 2 3 2 2 2 2 4 3" xfId="25915" xr:uid="{00000000-0005-0000-0000-0000A1640000}"/>
    <cellStyle name="Normal 9 2 3 2 2 2 2 5" xfId="25916" xr:uid="{00000000-0005-0000-0000-0000A2640000}"/>
    <cellStyle name="Normal 9 2 3 2 2 2 2 5 2" xfId="25917" xr:uid="{00000000-0005-0000-0000-0000A3640000}"/>
    <cellStyle name="Normal 9 2 3 2 2 2 2 6" xfId="25918" xr:uid="{00000000-0005-0000-0000-0000A4640000}"/>
    <cellStyle name="Normal 9 2 3 2 2 2 2 6 2" xfId="25919" xr:uid="{00000000-0005-0000-0000-0000A5640000}"/>
    <cellStyle name="Normal 9 2 3 2 2 2 2 7" xfId="25920" xr:uid="{00000000-0005-0000-0000-0000A6640000}"/>
    <cellStyle name="Normal 9 2 3 2 2 2 3" xfId="25921" xr:uid="{00000000-0005-0000-0000-0000A7640000}"/>
    <cellStyle name="Normal 9 2 3 2 2 2 3 2" xfId="25922" xr:uid="{00000000-0005-0000-0000-0000A8640000}"/>
    <cellStyle name="Normal 9 2 3 2 2 2 3 2 2" xfId="25923" xr:uid="{00000000-0005-0000-0000-0000A9640000}"/>
    <cellStyle name="Normal 9 2 3 2 2 2 3 2 2 2" xfId="25924" xr:uid="{00000000-0005-0000-0000-0000AA640000}"/>
    <cellStyle name="Normal 9 2 3 2 2 2 3 2 3" xfId="25925" xr:uid="{00000000-0005-0000-0000-0000AB640000}"/>
    <cellStyle name="Normal 9 2 3 2 2 2 3 3" xfId="25926" xr:uid="{00000000-0005-0000-0000-0000AC640000}"/>
    <cellStyle name="Normal 9 2 3 2 2 2 3 3 2" xfId="25927" xr:uid="{00000000-0005-0000-0000-0000AD640000}"/>
    <cellStyle name="Normal 9 2 3 2 2 2 3 3 2 2" xfId="25928" xr:uid="{00000000-0005-0000-0000-0000AE640000}"/>
    <cellStyle name="Normal 9 2 3 2 2 2 3 3 3" xfId="25929" xr:uid="{00000000-0005-0000-0000-0000AF640000}"/>
    <cellStyle name="Normal 9 2 3 2 2 2 3 4" xfId="25930" xr:uid="{00000000-0005-0000-0000-0000B0640000}"/>
    <cellStyle name="Normal 9 2 3 2 2 2 3 4 2" xfId="25931" xr:uid="{00000000-0005-0000-0000-0000B1640000}"/>
    <cellStyle name="Normal 9 2 3 2 2 2 3 5" xfId="25932" xr:uid="{00000000-0005-0000-0000-0000B2640000}"/>
    <cellStyle name="Normal 9 2 3 2 2 2 3 5 2" xfId="25933" xr:uid="{00000000-0005-0000-0000-0000B3640000}"/>
    <cellStyle name="Normal 9 2 3 2 2 2 3 6" xfId="25934" xr:uid="{00000000-0005-0000-0000-0000B4640000}"/>
    <cellStyle name="Normal 9 2 3 2 2 2 4" xfId="25935" xr:uid="{00000000-0005-0000-0000-0000B5640000}"/>
    <cellStyle name="Normal 9 2 3 2 2 2 4 2" xfId="25936" xr:uid="{00000000-0005-0000-0000-0000B6640000}"/>
    <cellStyle name="Normal 9 2 3 2 2 2 4 2 2" xfId="25937" xr:uid="{00000000-0005-0000-0000-0000B7640000}"/>
    <cellStyle name="Normal 9 2 3 2 2 2 4 3" xfId="25938" xr:uid="{00000000-0005-0000-0000-0000B8640000}"/>
    <cellStyle name="Normal 9 2 3 2 2 2 5" xfId="25939" xr:uid="{00000000-0005-0000-0000-0000B9640000}"/>
    <cellStyle name="Normal 9 2 3 2 2 2 5 2" xfId="25940" xr:uid="{00000000-0005-0000-0000-0000BA640000}"/>
    <cellStyle name="Normal 9 2 3 2 2 2 5 2 2" xfId="25941" xr:uid="{00000000-0005-0000-0000-0000BB640000}"/>
    <cellStyle name="Normal 9 2 3 2 2 2 5 3" xfId="25942" xr:uid="{00000000-0005-0000-0000-0000BC640000}"/>
    <cellStyle name="Normal 9 2 3 2 2 2 6" xfId="25943" xr:uid="{00000000-0005-0000-0000-0000BD640000}"/>
    <cellStyle name="Normal 9 2 3 2 2 2 6 2" xfId="25944" xr:uid="{00000000-0005-0000-0000-0000BE640000}"/>
    <cellStyle name="Normal 9 2 3 2 2 2 7" xfId="25945" xr:uid="{00000000-0005-0000-0000-0000BF640000}"/>
    <cellStyle name="Normal 9 2 3 2 2 2 7 2" xfId="25946" xr:uid="{00000000-0005-0000-0000-0000C0640000}"/>
    <cellStyle name="Normal 9 2 3 2 2 2 8" xfId="25947" xr:uid="{00000000-0005-0000-0000-0000C1640000}"/>
    <cellStyle name="Normal 9 2 3 2 2 3" xfId="25948" xr:uid="{00000000-0005-0000-0000-0000C2640000}"/>
    <cellStyle name="Normal 9 2 3 2 2 3 2" xfId="25949" xr:uid="{00000000-0005-0000-0000-0000C3640000}"/>
    <cellStyle name="Normal 9 2 3 2 2 3 2 2" xfId="25950" xr:uid="{00000000-0005-0000-0000-0000C4640000}"/>
    <cellStyle name="Normal 9 2 3 2 2 3 2 2 2" xfId="25951" xr:uid="{00000000-0005-0000-0000-0000C5640000}"/>
    <cellStyle name="Normal 9 2 3 2 2 3 2 2 2 2" xfId="25952" xr:uid="{00000000-0005-0000-0000-0000C6640000}"/>
    <cellStyle name="Normal 9 2 3 2 2 3 2 2 3" xfId="25953" xr:uid="{00000000-0005-0000-0000-0000C7640000}"/>
    <cellStyle name="Normal 9 2 3 2 2 3 2 3" xfId="25954" xr:uid="{00000000-0005-0000-0000-0000C8640000}"/>
    <cellStyle name="Normal 9 2 3 2 2 3 2 3 2" xfId="25955" xr:uid="{00000000-0005-0000-0000-0000C9640000}"/>
    <cellStyle name="Normal 9 2 3 2 2 3 2 3 2 2" xfId="25956" xr:uid="{00000000-0005-0000-0000-0000CA640000}"/>
    <cellStyle name="Normal 9 2 3 2 2 3 2 3 3" xfId="25957" xr:uid="{00000000-0005-0000-0000-0000CB640000}"/>
    <cellStyle name="Normal 9 2 3 2 2 3 2 4" xfId="25958" xr:uid="{00000000-0005-0000-0000-0000CC640000}"/>
    <cellStyle name="Normal 9 2 3 2 2 3 2 4 2" xfId="25959" xr:uid="{00000000-0005-0000-0000-0000CD640000}"/>
    <cellStyle name="Normal 9 2 3 2 2 3 2 5" xfId="25960" xr:uid="{00000000-0005-0000-0000-0000CE640000}"/>
    <cellStyle name="Normal 9 2 3 2 2 3 2 5 2" xfId="25961" xr:uid="{00000000-0005-0000-0000-0000CF640000}"/>
    <cellStyle name="Normal 9 2 3 2 2 3 2 6" xfId="25962" xr:uid="{00000000-0005-0000-0000-0000D0640000}"/>
    <cellStyle name="Normal 9 2 3 2 2 3 3" xfId="25963" xr:uid="{00000000-0005-0000-0000-0000D1640000}"/>
    <cellStyle name="Normal 9 2 3 2 2 3 3 2" xfId="25964" xr:uid="{00000000-0005-0000-0000-0000D2640000}"/>
    <cellStyle name="Normal 9 2 3 2 2 3 3 2 2" xfId="25965" xr:uid="{00000000-0005-0000-0000-0000D3640000}"/>
    <cellStyle name="Normal 9 2 3 2 2 3 3 3" xfId="25966" xr:uid="{00000000-0005-0000-0000-0000D4640000}"/>
    <cellStyle name="Normal 9 2 3 2 2 3 4" xfId="25967" xr:uid="{00000000-0005-0000-0000-0000D5640000}"/>
    <cellStyle name="Normal 9 2 3 2 2 3 4 2" xfId="25968" xr:uid="{00000000-0005-0000-0000-0000D6640000}"/>
    <cellStyle name="Normal 9 2 3 2 2 3 4 2 2" xfId="25969" xr:uid="{00000000-0005-0000-0000-0000D7640000}"/>
    <cellStyle name="Normal 9 2 3 2 2 3 4 3" xfId="25970" xr:uid="{00000000-0005-0000-0000-0000D8640000}"/>
    <cellStyle name="Normal 9 2 3 2 2 3 5" xfId="25971" xr:uid="{00000000-0005-0000-0000-0000D9640000}"/>
    <cellStyle name="Normal 9 2 3 2 2 3 5 2" xfId="25972" xr:uid="{00000000-0005-0000-0000-0000DA640000}"/>
    <cellStyle name="Normal 9 2 3 2 2 3 6" xfId="25973" xr:uid="{00000000-0005-0000-0000-0000DB640000}"/>
    <cellStyle name="Normal 9 2 3 2 2 3 6 2" xfId="25974" xr:uid="{00000000-0005-0000-0000-0000DC640000}"/>
    <cellStyle name="Normal 9 2 3 2 2 3 7" xfId="25975" xr:uid="{00000000-0005-0000-0000-0000DD640000}"/>
    <cellStyle name="Normal 9 2 3 2 2 4" xfId="25976" xr:uid="{00000000-0005-0000-0000-0000DE640000}"/>
    <cellStyle name="Normal 9 2 3 2 2 4 2" xfId="25977" xr:uid="{00000000-0005-0000-0000-0000DF640000}"/>
    <cellStyle name="Normal 9 2 3 2 2 4 2 2" xfId="25978" xr:uid="{00000000-0005-0000-0000-0000E0640000}"/>
    <cellStyle name="Normal 9 2 3 2 2 4 2 2 2" xfId="25979" xr:uid="{00000000-0005-0000-0000-0000E1640000}"/>
    <cellStyle name="Normal 9 2 3 2 2 4 2 2 2 2" xfId="25980" xr:uid="{00000000-0005-0000-0000-0000E2640000}"/>
    <cellStyle name="Normal 9 2 3 2 2 4 2 2 3" xfId="25981" xr:uid="{00000000-0005-0000-0000-0000E3640000}"/>
    <cellStyle name="Normal 9 2 3 2 2 4 2 3" xfId="25982" xr:uid="{00000000-0005-0000-0000-0000E4640000}"/>
    <cellStyle name="Normal 9 2 3 2 2 4 2 3 2" xfId="25983" xr:uid="{00000000-0005-0000-0000-0000E5640000}"/>
    <cellStyle name="Normal 9 2 3 2 2 4 2 3 2 2" xfId="25984" xr:uid="{00000000-0005-0000-0000-0000E6640000}"/>
    <cellStyle name="Normal 9 2 3 2 2 4 2 3 3" xfId="25985" xr:uid="{00000000-0005-0000-0000-0000E7640000}"/>
    <cellStyle name="Normal 9 2 3 2 2 4 2 4" xfId="25986" xr:uid="{00000000-0005-0000-0000-0000E8640000}"/>
    <cellStyle name="Normal 9 2 3 2 2 4 2 4 2" xfId="25987" xr:uid="{00000000-0005-0000-0000-0000E9640000}"/>
    <cellStyle name="Normal 9 2 3 2 2 4 2 5" xfId="25988" xr:uid="{00000000-0005-0000-0000-0000EA640000}"/>
    <cellStyle name="Normal 9 2 3 2 2 4 2 5 2" xfId="25989" xr:uid="{00000000-0005-0000-0000-0000EB640000}"/>
    <cellStyle name="Normal 9 2 3 2 2 4 2 6" xfId="25990" xr:uid="{00000000-0005-0000-0000-0000EC640000}"/>
    <cellStyle name="Normal 9 2 3 2 2 4 3" xfId="25991" xr:uid="{00000000-0005-0000-0000-0000ED640000}"/>
    <cellStyle name="Normal 9 2 3 2 2 4 3 2" xfId="25992" xr:uid="{00000000-0005-0000-0000-0000EE640000}"/>
    <cellStyle name="Normal 9 2 3 2 2 4 3 2 2" xfId="25993" xr:uid="{00000000-0005-0000-0000-0000EF640000}"/>
    <cellStyle name="Normal 9 2 3 2 2 4 3 3" xfId="25994" xr:uid="{00000000-0005-0000-0000-0000F0640000}"/>
    <cellStyle name="Normal 9 2 3 2 2 4 4" xfId="25995" xr:uid="{00000000-0005-0000-0000-0000F1640000}"/>
    <cellStyle name="Normal 9 2 3 2 2 4 4 2" xfId="25996" xr:uid="{00000000-0005-0000-0000-0000F2640000}"/>
    <cellStyle name="Normal 9 2 3 2 2 4 4 2 2" xfId="25997" xr:uid="{00000000-0005-0000-0000-0000F3640000}"/>
    <cellStyle name="Normal 9 2 3 2 2 4 4 3" xfId="25998" xr:uid="{00000000-0005-0000-0000-0000F4640000}"/>
    <cellStyle name="Normal 9 2 3 2 2 4 5" xfId="25999" xr:uid="{00000000-0005-0000-0000-0000F5640000}"/>
    <cellStyle name="Normal 9 2 3 2 2 4 5 2" xfId="26000" xr:uid="{00000000-0005-0000-0000-0000F6640000}"/>
    <cellStyle name="Normal 9 2 3 2 2 4 6" xfId="26001" xr:uid="{00000000-0005-0000-0000-0000F7640000}"/>
    <cellStyle name="Normal 9 2 3 2 2 4 6 2" xfId="26002" xr:uid="{00000000-0005-0000-0000-0000F8640000}"/>
    <cellStyle name="Normal 9 2 3 2 2 4 7" xfId="26003" xr:uid="{00000000-0005-0000-0000-0000F9640000}"/>
    <cellStyle name="Normal 9 2 3 2 2 5" xfId="26004" xr:uid="{00000000-0005-0000-0000-0000FA640000}"/>
    <cellStyle name="Normal 9 2 3 2 2 5 2" xfId="26005" xr:uid="{00000000-0005-0000-0000-0000FB640000}"/>
    <cellStyle name="Normal 9 2 3 2 2 5 2 2" xfId="26006" xr:uid="{00000000-0005-0000-0000-0000FC640000}"/>
    <cellStyle name="Normal 9 2 3 2 2 5 2 2 2" xfId="26007" xr:uid="{00000000-0005-0000-0000-0000FD640000}"/>
    <cellStyle name="Normal 9 2 3 2 2 5 2 3" xfId="26008" xr:uid="{00000000-0005-0000-0000-0000FE640000}"/>
    <cellStyle name="Normal 9 2 3 2 2 5 3" xfId="26009" xr:uid="{00000000-0005-0000-0000-0000FF640000}"/>
    <cellStyle name="Normal 9 2 3 2 2 5 3 2" xfId="26010" xr:uid="{00000000-0005-0000-0000-000000650000}"/>
    <cellStyle name="Normal 9 2 3 2 2 5 3 2 2" xfId="26011" xr:uid="{00000000-0005-0000-0000-000001650000}"/>
    <cellStyle name="Normal 9 2 3 2 2 5 3 3" xfId="26012" xr:uid="{00000000-0005-0000-0000-000002650000}"/>
    <cellStyle name="Normal 9 2 3 2 2 5 4" xfId="26013" xr:uid="{00000000-0005-0000-0000-000003650000}"/>
    <cellStyle name="Normal 9 2 3 2 2 5 4 2" xfId="26014" xr:uid="{00000000-0005-0000-0000-000004650000}"/>
    <cellStyle name="Normal 9 2 3 2 2 5 5" xfId="26015" xr:uid="{00000000-0005-0000-0000-000005650000}"/>
    <cellStyle name="Normal 9 2 3 2 2 5 5 2" xfId="26016" xr:uid="{00000000-0005-0000-0000-000006650000}"/>
    <cellStyle name="Normal 9 2 3 2 2 5 6" xfId="26017" xr:uid="{00000000-0005-0000-0000-000007650000}"/>
    <cellStyle name="Normal 9 2 3 2 2 6" xfId="26018" xr:uid="{00000000-0005-0000-0000-000008650000}"/>
    <cellStyle name="Normal 9 2 3 2 2 6 2" xfId="26019" xr:uid="{00000000-0005-0000-0000-000009650000}"/>
    <cellStyle name="Normal 9 2 3 2 2 6 2 2" xfId="26020" xr:uid="{00000000-0005-0000-0000-00000A650000}"/>
    <cellStyle name="Normal 9 2 3 2 2 6 3" xfId="26021" xr:uid="{00000000-0005-0000-0000-00000B650000}"/>
    <cellStyle name="Normal 9 2 3 2 2 7" xfId="26022" xr:uid="{00000000-0005-0000-0000-00000C650000}"/>
    <cellStyle name="Normal 9 2 3 2 2 7 2" xfId="26023" xr:uid="{00000000-0005-0000-0000-00000D650000}"/>
    <cellStyle name="Normal 9 2 3 2 2 7 2 2" xfId="26024" xr:uid="{00000000-0005-0000-0000-00000E650000}"/>
    <cellStyle name="Normal 9 2 3 2 2 7 3" xfId="26025" xr:uid="{00000000-0005-0000-0000-00000F650000}"/>
    <cellStyle name="Normal 9 2 3 2 2 8" xfId="26026" xr:uid="{00000000-0005-0000-0000-000010650000}"/>
    <cellStyle name="Normal 9 2 3 2 2 8 2" xfId="26027" xr:uid="{00000000-0005-0000-0000-000011650000}"/>
    <cellStyle name="Normal 9 2 3 2 2 9" xfId="26028" xr:uid="{00000000-0005-0000-0000-000012650000}"/>
    <cellStyle name="Normal 9 2 3 2 2 9 2" xfId="26029" xr:uid="{00000000-0005-0000-0000-000013650000}"/>
    <cellStyle name="Normal 9 2 3 2 3" xfId="26030" xr:uid="{00000000-0005-0000-0000-000014650000}"/>
    <cellStyle name="Normal 9 2 3 2 3 2" xfId="26031" xr:uid="{00000000-0005-0000-0000-000015650000}"/>
    <cellStyle name="Normal 9 2 3 2 3 2 2" xfId="26032" xr:uid="{00000000-0005-0000-0000-000016650000}"/>
    <cellStyle name="Normal 9 2 3 2 3 2 2 2" xfId="26033" xr:uid="{00000000-0005-0000-0000-000017650000}"/>
    <cellStyle name="Normal 9 2 3 2 3 2 2 2 2" xfId="26034" xr:uid="{00000000-0005-0000-0000-000018650000}"/>
    <cellStyle name="Normal 9 2 3 2 3 2 2 2 2 2" xfId="26035" xr:uid="{00000000-0005-0000-0000-000019650000}"/>
    <cellStyle name="Normal 9 2 3 2 3 2 2 2 3" xfId="26036" xr:uid="{00000000-0005-0000-0000-00001A650000}"/>
    <cellStyle name="Normal 9 2 3 2 3 2 2 3" xfId="26037" xr:uid="{00000000-0005-0000-0000-00001B650000}"/>
    <cellStyle name="Normal 9 2 3 2 3 2 2 3 2" xfId="26038" xr:uid="{00000000-0005-0000-0000-00001C650000}"/>
    <cellStyle name="Normal 9 2 3 2 3 2 2 3 2 2" xfId="26039" xr:uid="{00000000-0005-0000-0000-00001D650000}"/>
    <cellStyle name="Normal 9 2 3 2 3 2 2 3 3" xfId="26040" xr:uid="{00000000-0005-0000-0000-00001E650000}"/>
    <cellStyle name="Normal 9 2 3 2 3 2 2 4" xfId="26041" xr:uid="{00000000-0005-0000-0000-00001F650000}"/>
    <cellStyle name="Normal 9 2 3 2 3 2 2 4 2" xfId="26042" xr:uid="{00000000-0005-0000-0000-000020650000}"/>
    <cellStyle name="Normal 9 2 3 2 3 2 2 5" xfId="26043" xr:uid="{00000000-0005-0000-0000-000021650000}"/>
    <cellStyle name="Normal 9 2 3 2 3 2 2 5 2" xfId="26044" xr:uid="{00000000-0005-0000-0000-000022650000}"/>
    <cellStyle name="Normal 9 2 3 2 3 2 2 6" xfId="26045" xr:uid="{00000000-0005-0000-0000-000023650000}"/>
    <cellStyle name="Normal 9 2 3 2 3 2 3" xfId="26046" xr:uid="{00000000-0005-0000-0000-000024650000}"/>
    <cellStyle name="Normal 9 2 3 2 3 2 3 2" xfId="26047" xr:uid="{00000000-0005-0000-0000-000025650000}"/>
    <cellStyle name="Normal 9 2 3 2 3 2 3 2 2" xfId="26048" xr:uid="{00000000-0005-0000-0000-000026650000}"/>
    <cellStyle name="Normal 9 2 3 2 3 2 3 3" xfId="26049" xr:uid="{00000000-0005-0000-0000-000027650000}"/>
    <cellStyle name="Normal 9 2 3 2 3 2 4" xfId="26050" xr:uid="{00000000-0005-0000-0000-000028650000}"/>
    <cellStyle name="Normal 9 2 3 2 3 2 4 2" xfId="26051" xr:uid="{00000000-0005-0000-0000-000029650000}"/>
    <cellStyle name="Normal 9 2 3 2 3 2 4 2 2" xfId="26052" xr:uid="{00000000-0005-0000-0000-00002A650000}"/>
    <cellStyle name="Normal 9 2 3 2 3 2 4 3" xfId="26053" xr:uid="{00000000-0005-0000-0000-00002B650000}"/>
    <cellStyle name="Normal 9 2 3 2 3 2 5" xfId="26054" xr:uid="{00000000-0005-0000-0000-00002C650000}"/>
    <cellStyle name="Normal 9 2 3 2 3 2 5 2" xfId="26055" xr:uid="{00000000-0005-0000-0000-00002D650000}"/>
    <cellStyle name="Normal 9 2 3 2 3 2 6" xfId="26056" xr:uid="{00000000-0005-0000-0000-00002E650000}"/>
    <cellStyle name="Normal 9 2 3 2 3 2 6 2" xfId="26057" xr:uid="{00000000-0005-0000-0000-00002F650000}"/>
    <cellStyle name="Normal 9 2 3 2 3 2 7" xfId="26058" xr:uid="{00000000-0005-0000-0000-000030650000}"/>
    <cellStyle name="Normal 9 2 3 2 3 3" xfId="26059" xr:uid="{00000000-0005-0000-0000-000031650000}"/>
    <cellStyle name="Normal 9 2 3 2 3 3 2" xfId="26060" xr:uid="{00000000-0005-0000-0000-000032650000}"/>
    <cellStyle name="Normal 9 2 3 2 3 3 2 2" xfId="26061" xr:uid="{00000000-0005-0000-0000-000033650000}"/>
    <cellStyle name="Normal 9 2 3 2 3 3 2 2 2" xfId="26062" xr:uid="{00000000-0005-0000-0000-000034650000}"/>
    <cellStyle name="Normal 9 2 3 2 3 3 2 3" xfId="26063" xr:uid="{00000000-0005-0000-0000-000035650000}"/>
    <cellStyle name="Normal 9 2 3 2 3 3 3" xfId="26064" xr:uid="{00000000-0005-0000-0000-000036650000}"/>
    <cellStyle name="Normal 9 2 3 2 3 3 3 2" xfId="26065" xr:uid="{00000000-0005-0000-0000-000037650000}"/>
    <cellStyle name="Normal 9 2 3 2 3 3 3 2 2" xfId="26066" xr:uid="{00000000-0005-0000-0000-000038650000}"/>
    <cellStyle name="Normal 9 2 3 2 3 3 3 3" xfId="26067" xr:uid="{00000000-0005-0000-0000-000039650000}"/>
    <cellStyle name="Normal 9 2 3 2 3 3 4" xfId="26068" xr:uid="{00000000-0005-0000-0000-00003A650000}"/>
    <cellStyle name="Normal 9 2 3 2 3 3 4 2" xfId="26069" xr:uid="{00000000-0005-0000-0000-00003B650000}"/>
    <cellStyle name="Normal 9 2 3 2 3 3 5" xfId="26070" xr:uid="{00000000-0005-0000-0000-00003C650000}"/>
    <cellStyle name="Normal 9 2 3 2 3 3 5 2" xfId="26071" xr:uid="{00000000-0005-0000-0000-00003D650000}"/>
    <cellStyle name="Normal 9 2 3 2 3 3 6" xfId="26072" xr:uid="{00000000-0005-0000-0000-00003E650000}"/>
    <cellStyle name="Normal 9 2 3 2 3 4" xfId="26073" xr:uid="{00000000-0005-0000-0000-00003F650000}"/>
    <cellStyle name="Normal 9 2 3 2 3 4 2" xfId="26074" xr:uid="{00000000-0005-0000-0000-000040650000}"/>
    <cellStyle name="Normal 9 2 3 2 3 4 2 2" xfId="26075" xr:uid="{00000000-0005-0000-0000-000041650000}"/>
    <cellStyle name="Normal 9 2 3 2 3 4 3" xfId="26076" xr:uid="{00000000-0005-0000-0000-000042650000}"/>
    <cellStyle name="Normal 9 2 3 2 3 5" xfId="26077" xr:uid="{00000000-0005-0000-0000-000043650000}"/>
    <cellStyle name="Normal 9 2 3 2 3 5 2" xfId="26078" xr:uid="{00000000-0005-0000-0000-000044650000}"/>
    <cellStyle name="Normal 9 2 3 2 3 5 2 2" xfId="26079" xr:uid="{00000000-0005-0000-0000-000045650000}"/>
    <cellStyle name="Normal 9 2 3 2 3 5 3" xfId="26080" xr:uid="{00000000-0005-0000-0000-000046650000}"/>
    <cellStyle name="Normal 9 2 3 2 3 6" xfId="26081" xr:uid="{00000000-0005-0000-0000-000047650000}"/>
    <cellStyle name="Normal 9 2 3 2 3 6 2" xfId="26082" xr:uid="{00000000-0005-0000-0000-000048650000}"/>
    <cellStyle name="Normal 9 2 3 2 3 7" xfId="26083" xr:uid="{00000000-0005-0000-0000-000049650000}"/>
    <cellStyle name="Normal 9 2 3 2 3 7 2" xfId="26084" xr:uid="{00000000-0005-0000-0000-00004A650000}"/>
    <cellStyle name="Normal 9 2 3 2 3 8" xfId="26085" xr:uid="{00000000-0005-0000-0000-00004B650000}"/>
    <cellStyle name="Normal 9 2 3 2 4" xfId="26086" xr:uid="{00000000-0005-0000-0000-00004C650000}"/>
    <cellStyle name="Normal 9 2 3 2 4 2" xfId="26087" xr:uid="{00000000-0005-0000-0000-00004D650000}"/>
    <cellStyle name="Normal 9 2 3 2 4 2 2" xfId="26088" xr:uid="{00000000-0005-0000-0000-00004E650000}"/>
    <cellStyle name="Normal 9 2 3 2 4 2 2 2" xfId="26089" xr:uid="{00000000-0005-0000-0000-00004F650000}"/>
    <cellStyle name="Normal 9 2 3 2 4 2 2 2 2" xfId="26090" xr:uid="{00000000-0005-0000-0000-000050650000}"/>
    <cellStyle name="Normal 9 2 3 2 4 2 2 3" xfId="26091" xr:uid="{00000000-0005-0000-0000-000051650000}"/>
    <cellStyle name="Normal 9 2 3 2 4 2 3" xfId="26092" xr:uid="{00000000-0005-0000-0000-000052650000}"/>
    <cellStyle name="Normal 9 2 3 2 4 2 3 2" xfId="26093" xr:uid="{00000000-0005-0000-0000-000053650000}"/>
    <cellStyle name="Normal 9 2 3 2 4 2 3 2 2" xfId="26094" xr:uid="{00000000-0005-0000-0000-000054650000}"/>
    <cellStyle name="Normal 9 2 3 2 4 2 3 3" xfId="26095" xr:uid="{00000000-0005-0000-0000-000055650000}"/>
    <cellStyle name="Normal 9 2 3 2 4 2 4" xfId="26096" xr:uid="{00000000-0005-0000-0000-000056650000}"/>
    <cellStyle name="Normal 9 2 3 2 4 2 4 2" xfId="26097" xr:uid="{00000000-0005-0000-0000-000057650000}"/>
    <cellStyle name="Normal 9 2 3 2 4 2 5" xfId="26098" xr:uid="{00000000-0005-0000-0000-000058650000}"/>
    <cellStyle name="Normal 9 2 3 2 4 2 5 2" xfId="26099" xr:uid="{00000000-0005-0000-0000-000059650000}"/>
    <cellStyle name="Normal 9 2 3 2 4 2 6" xfId="26100" xr:uid="{00000000-0005-0000-0000-00005A650000}"/>
    <cellStyle name="Normal 9 2 3 2 4 3" xfId="26101" xr:uid="{00000000-0005-0000-0000-00005B650000}"/>
    <cellStyle name="Normal 9 2 3 2 4 3 2" xfId="26102" xr:uid="{00000000-0005-0000-0000-00005C650000}"/>
    <cellStyle name="Normal 9 2 3 2 4 3 2 2" xfId="26103" xr:uid="{00000000-0005-0000-0000-00005D650000}"/>
    <cellStyle name="Normal 9 2 3 2 4 3 3" xfId="26104" xr:uid="{00000000-0005-0000-0000-00005E650000}"/>
    <cellStyle name="Normal 9 2 3 2 4 4" xfId="26105" xr:uid="{00000000-0005-0000-0000-00005F650000}"/>
    <cellStyle name="Normal 9 2 3 2 4 4 2" xfId="26106" xr:uid="{00000000-0005-0000-0000-000060650000}"/>
    <cellStyle name="Normal 9 2 3 2 4 4 2 2" xfId="26107" xr:uid="{00000000-0005-0000-0000-000061650000}"/>
    <cellStyle name="Normal 9 2 3 2 4 4 3" xfId="26108" xr:uid="{00000000-0005-0000-0000-000062650000}"/>
    <cellStyle name="Normal 9 2 3 2 4 5" xfId="26109" xr:uid="{00000000-0005-0000-0000-000063650000}"/>
    <cellStyle name="Normal 9 2 3 2 4 5 2" xfId="26110" xr:uid="{00000000-0005-0000-0000-000064650000}"/>
    <cellStyle name="Normal 9 2 3 2 4 6" xfId="26111" xr:uid="{00000000-0005-0000-0000-000065650000}"/>
    <cellStyle name="Normal 9 2 3 2 4 6 2" xfId="26112" xr:uid="{00000000-0005-0000-0000-000066650000}"/>
    <cellStyle name="Normal 9 2 3 2 4 7" xfId="26113" xr:uid="{00000000-0005-0000-0000-000067650000}"/>
    <cellStyle name="Normal 9 2 3 2 5" xfId="26114" xr:uid="{00000000-0005-0000-0000-000068650000}"/>
    <cellStyle name="Normal 9 2 3 2 5 2" xfId="26115" xr:uid="{00000000-0005-0000-0000-000069650000}"/>
    <cellStyle name="Normal 9 2 3 2 5 2 2" xfId="26116" xr:uid="{00000000-0005-0000-0000-00006A650000}"/>
    <cellStyle name="Normal 9 2 3 2 5 2 2 2" xfId="26117" xr:uid="{00000000-0005-0000-0000-00006B650000}"/>
    <cellStyle name="Normal 9 2 3 2 5 2 2 2 2" xfId="26118" xr:uid="{00000000-0005-0000-0000-00006C650000}"/>
    <cellStyle name="Normal 9 2 3 2 5 2 2 3" xfId="26119" xr:uid="{00000000-0005-0000-0000-00006D650000}"/>
    <cellStyle name="Normal 9 2 3 2 5 2 3" xfId="26120" xr:uid="{00000000-0005-0000-0000-00006E650000}"/>
    <cellStyle name="Normal 9 2 3 2 5 2 3 2" xfId="26121" xr:uid="{00000000-0005-0000-0000-00006F650000}"/>
    <cellStyle name="Normal 9 2 3 2 5 2 3 2 2" xfId="26122" xr:uid="{00000000-0005-0000-0000-000070650000}"/>
    <cellStyle name="Normal 9 2 3 2 5 2 3 3" xfId="26123" xr:uid="{00000000-0005-0000-0000-000071650000}"/>
    <cellStyle name="Normal 9 2 3 2 5 2 4" xfId="26124" xr:uid="{00000000-0005-0000-0000-000072650000}"/>
    <cellStyle name="Normal 9 2 3 2 5 2 4 2" xfId="26125" xr:uid="{00000000-0005-0000-0000-000073650000}"/>
    <cellStyle name="Normal 9 2 3 2 5 2 5" xfId="26126" xr:uid="{00000000-0005-0000-0000-000074650000}"/>
    <cellStyle name="Normal 9 2 3 2 5 2 5 2" xfId="26127" xr:uid="{00000000-0005-0000-0000-000075650000}"/>
    <cellStyle name="Normal 9 2 3 2 5 2 6" xfId="26128" xr:uid="{00000000-0005-0000-0000-000076650000}"/>
    <cellStyle name="Normal 9 2 3 2 5 3" xfId="26129" xr:uid="{00000000-0005-0000-0000-000077650000}"/>
    <cellStyle name="Normal 9 2 3 2 5 3 2" xfId="26130" xr:uid="{00000000-0005-0000-0000-000078650000}"/>
    <cellStyle name="Normal 9 2 3 2 5 3 2 2" xfId="26131" xr:uid="{00000000-0005-0000-0000-000079650000}"/>
    <cellStyle name="Normal 9 2 3 2 5 3 3" xfId="26132" xr:uid="{00000000-0005-0000-0000-00007A650000}"/>
    <cellStyle name="Normal 9 2 3 2 5 4" xfId="26133" xr:uid="{00000000-0005-0000-0000-00007B650000}"/>
    <cellStyle name="Normal 9 2 3 2 5 4 2" xfId="26134" xr:uid="{00000000-0005-0000-0000-00007C650000}"/>
    <cellStyle name="Normal 9 2 3 2 5 4 2 2" xfId="26135" xr:uid="{00000000-0005-0000-0000-00007D650000}"/>
    <cellStyle name="Normal 9 2 3 2 5 4 3" xfId="26136" xr:uid="{00000000-0005-0000-0000-00007E650000}"/>
    <cellStyle name="Normal 9 2 3 2 5 5" xfId="26137" xr:uid="{00000000-0005-0000-0000-00007F650000}"/>
    <cellStyle name="Normal 9 2 3 2 5 5 2" xfId="26138" xr:uid="{00000000-0005-0000-0000-000080650000}"/>
    <cellStyle name="Normal 9 2 3 2 5 6" xfId="26139" xr:uid="{00000000-0005-0000-0000-000081650000}"/>
    <cellStyle name="Normal 9 2 3 2 5 6 2" xfId="26140" xr:uid="{00000000-0005-0000-0000-000082650000}"/>
    <cellStyle name="Normal 9 2 3 2 5 7" xfId="26141" xr:uid="{00000000-0005-0000-0000-000083650000}"/>
    <cellStyle name="Normal 9 2 3 2 6" xfId="26142" xr:uid="{00000000-0005-0000-0000-000084650000}"/>
    <cellStyle name="Normal 9 2 3 2 6 2" xfId="26143" xr:uid="{00000000-0005-0000-0000-000085650000}"/>
    <cellStyle name="Normal 9 2 3 2 6 2 2" xfId="26144" xr:uid="{00000000-0005-0000-0000-000086650000}"/>
    <cellStyle name="Normal 9 2 3 2 6 2 2 2" xfId="26145" xr:uid="{00000000-0005-0000-0000-000087650000}"/>
    <cellStyle name="Normal 9 2 3 2 6 2 3" xfId="26146" xr:uid="{00000000-0005-0000-0000-000088650000}"/>
    <cellStyle name="Normal 9 2 3 2 6 3" xfId="26147" xr:uid="{00000000-0005-0000-0000-000089650000}"/>
    <cellStyle name="Normal 9 2 3 2 6 3 2" xfId="26148" xr:uid="{00000000-0005-0000-0000-00008A650000}"/>
    <cellStyle name="Normal 9 2 3 2 6 3 2 2" xfId="26149" xr:uid="{00000000-0005-0000-0000-00008B650000}"/>
    <cellStyle name="Normal 9 2 3 2 6 3 3" xfId="26150" xr:uid="{00000000-0005-0000-0000-00008C650000}"/>
    <cellStyle name="Normal 9 2 3 2 6 4" xfId="26151" xr:uid="{00000000-0005-0000-0000-00008D650000}"/>
    <cellStyle name="Normal 9 2 3 2 6 4 2" xfId="26152" xr:uid="{00000000-0005-0000-0000-00008E650000}"/>
    <cellStyle name="Normal 9 2 3 2 6 5" xfId="26153" xr:uid="{00000000-0005-0000-0000-00008F650000}"/>
    <cellStyle name="Normal 9 2 3 2 6 5 2" xfId="26154" xr:uid="{00000000-0005-0000-0000-000090650000}"/>
    <cellStyle name="Normal 9 2 3 2 6 6" xfId="26155" xr:uid="{00000000-0005-0000-0000-000091650000}"/>
    <cellStyle name="Normal 9 2 3 2 7" xfId="26156" xr:uid="{00000000-0005-0000-0000-000092650000}"/>
    <cellStyle name="Normal 9 2 3 2 7 2" xfId="26157" xr:uid="{00000000-0005-0000-0000-000093650000}"/>
    <cellStyle name="Normal 9 2 3 2 7 2 2" xfId="26158" xr:uid="{00000000-0005-0000-0000-000094650000}"/>
    <cellStyle name="Normal 9 2 3 2 7 3" xfId="26159" xr:uid="{00000000-0005-0000-0000-000095650000}"/>
    <cellStyle name="Normal 9 2 3 2 8" xfId="26160" xr:uid="{00000000-0005-0000-0000-000096650000}"/>
    <cellStyle name="Normal 9 2 3 2 8 2" xfId="26161" xr:uid="{00000000-0005-0000-0000-000097650000}"/>
    <cellStyle name="Normal 9 2 3 2 8 2 2" xfId="26162" xr:uid="{00000000-0005-0000-0000-000098650000}"/>
    <cellStyle name="Normal 9 2 3 2 8 3" xfId="26163" xr:uid="{00000000-0005-0000-0000-000099650000}"/>
    <cellStyle name="Normal 9 2 3 2 9" xfId="26164" xr:uid="{00000000-0005-0000-0000-00009A650000}"/>
    <cellStyle name="Normal 9 2 3 2 9 2" xfId="26165" xr:uid="{00000000-0005-0000-0000-00009B650000}"/>
    <cellStyle name="Normal 9 2 3 3" xfId="26166" xr:uid="{00000000-0005-0000-0000-00009C650000}"/>
    <cellStyle name="Normal 9 2 3 3 10" xfId="26167" xr:uid="{00000000-0005-0000-0000-00009D650000}"/>
    <cellStyle name="Normal 9 2 3 3 2" xfId="26168" xr:uid="{00000000-0005-0000-0000-00009E650000}"/>
    <cellStyle name="Normal 9 2 3 3 2 2" xfId="26169" xr:uid="{00000000-0005-0000-0000-00009F650000}"/>
    <cellStyle name="Normal 9 2 3 3 2 2 2" xfId="26170" xr:uid="{00000000-0005-0000-0000-0000A0650000}"/>
    <cellStyle name="Normal 9 2 3 3 2 2 2 2" xfId="26171" xr:uid="{00000000-0005-0000-0000-0000A1650000}"/>
    <cellStyle name="Normal 9 2 3 3 2 2 2 2 2" xfId="26172" xr:uid="{00000000-0005-0000-0000-0000A2650000}"/>
    <cellStyle name="Normal 9 2 3 3 2 2 2 2 2 2" xfId="26173" xr:uid="{00000000-0005-0000-0000-0000A3650000}"/>
    <cellStyle name="Normal 9 2 3 3 2 2 2 2 3" xfId="26174" xr:uid="{00000000-0005-0000-0000-0000A4650000}"/>
    <cellStyle name="Normal 9 2 3 3 2 2 2 3" xfId="26175" xr:uid="{00000000-0005-0000-0000-0000A5650000}"/>
    <cellStyle name="Normal 9 2 3 3 2 2 2 3 2" xfId="26176" xr:uid="{00000000-0005-0000-0000-0000A6650000}"/>
    <cellStyle name="Normal 9 2 3 3 2 2 2 3 2 2" xfId="26177" xr:uid="{00000000-0005-0000-0000-0000A7650000}"/>
    <cellStyle name="Normal 9 2 3 3 2 2 2 3 3" xfId="26178" xr:uid="{00000000-0005-0000-0000-0000A8650000}"/>
    <cellStyle name="Normal 9 2 3 3 2 2 2 4" xfId="26179" xr:uid="{00000000-0005-0000-0000-0000A9650000}"/>
    <cellStyle name="Normal 9 2 3 3 2 2 2 4 2" xfId="26180" xr:uid="{00000000-0005-0000-0000-0000AA650000}"/>
    <cellStyle name="Normal 9 2 3 3 2 2 2 5" xfId="26181" xr:uid="{00000000-0005-0000-0000-0000AB650000}"/>
    <cellStyle name="Normal 9 2 3 3 2 2 2 5 2" xfId="26182" xr:uid="{00000000-0005-0000-0000-0000AC650000}"/>
    <cellStyle name="Normal 9 2 3 3 2 2 2 6" xfId="26183" xr:uid="{00000000-0005-0000-0000-0000AD650000}"/>
    <cellStyle name="Normal 9 2 3 3 2 2 3" xfId="26184" xr:uid="{00000000-0005-0000-0000-0000AE650000}"/>
    <cellStyle name="Normal 9 2 3 3 2 2 3 2" xfId="26185" xr:uid="{00000000-0005-0000-0000-0000AF650000}"/>
    <cellStyle name="Normal 9 2 3 3 2 2 3 2 2" xfId="26186" xr:uid="{00000000-0005-0000-0000-0000B0650000}"/>
    <cellStyle name="Normal 9 2 3 3 2 2 3 3" xfId="26187" xr:uid="{00000000-0005-0000-0000-0000B1650000}"/>
    <cellStyle name="Normal 9 2 3 3 2 2 4" xfId="26188" xr:uid="{00000000-0005-0000-0000-0000B2650000}"/>
    <cellStyle name="Normal 9 2 3 3 2 2 4 2" xfId="26189" xr:uid="{00000000-0005-0000-0000-0000B3650000}"/>
    <cellStyle name="Normal 9 2 3 3 2 2 4 2 2" xfId="26190" xr:uid="{00000000-0005-0000-0000-0000B4650000}"/>
    <cellStyle name="Normal 9 2 3 3 2 2 4 3" xfId="26191" xr:uid="{00000000-0005-0000-0000-0000B5650000}"/>
    <cellStyle name="Normal 9 2 3 3 2 2 5" xfId="26192" xr:uid="{00000000-0005-0000-0000-0000B6650000}"/>
    <cellStyle name="Normal 9 2 3 3 2 2 5 2" xfId="26193" xr:uid="{00000000-0005-0000-0000-0000B7650000}"/>
    <cellStyle name="Normal 9 2 3 3 2 2 6" xfId="26194" xr:uid="{00000000-0005-0000-0000-0000B8650000}"/>
    <cellStyle name="Normal 9 2 3 3 2 2 6 2" xfId="26195" xr:uid="{00000000-0005-0000-0000-0000B9650000}"/>
    <cellStyle name="Normal 9 2 3 3 2 2 7" xfId="26196" xr:uid="{00000000-0005-0000-0000-0000BA650000}"/>
    <cellStyle name="Normal 9 2 3 3 2 3" xfId="26197" xr:uid="{00000000-0005-0000-0000-0000BB650000}"/>
    <cellStyle name="Normal 9 2 3 3 2 3 2" xfId="26198" xr:uid="{00000000-0005-0000-0000-0000BC650000}"/>
    <cellStyle name="Normal 9 2 3 3 2 3 2 2" xfId="26199" xr:uid="{00000000-0005-0000-0000-0000BD650000}"/>
    <cellStyle name="Normal 9 2 3 3 2 3 2 2 2" xfId="26200" xr:uid="{00000000-0005-0000-0000-0000BE650000}"/>
    <cellStyle name="Normal 9 2 3 3 2 3 2 3" xfId="26201" xr:uid="{00000000-0005-0000-0000-0000BF650000}"/>
    <cellStyle name="Normal 9 2 3 3 2 3 3" xfId="26202" xr:uid="{00000000-0005-0000-0000-0000C0650000}"/>
    <cellStyle name="Normal 9 2 3 3 2 3 3 2" xfId="26203" xr:uid="{00000000-0005-0000-0000-0000C1650000}"/>
    <cellStyle name="Normal 9 2 3 3 2 3 3 2 2" xfId="26204" xr:uid="{00000000-0005-0000-0000-0000C2650000}"/>
    <cellStyle name="Normal 9 2 3 3 2 3 3 3" xfId="26205" xr:uid="{00000000-0005-0000-0000-0000C3650000}"/>
    <cellStyle name="Normal 9 2 3 3 2 3 4" xfId="26206" xr:uid="{00000000-0005-0000-0000-0000C4650000}"/>
    <cellStyle name="Normal 9 2 3 3 2 3 4 2" xfId="26207" xr:uid="{00000000-0005-0000-0000-0000C5650000}"/>
    <cellStyle name="Normal 9 2 3 3 2 3 5" xfId="26208" xr:uid="{00000000-0005-0000-0000-0000C6650000}"/>
    <cellStyle name="Normal 9 2 3 3 2 3 5 2" xfId="26209" xr:uid="{00000000-0005-0000-0000-0000C7650000}"/>
    <cellStyle name="Normal 9 2 3 3 2 3 6" xfId="26210" xr:uid="{00000000-0005-0000-0000-0000C8650000}"/>
    <cellStyle name="Normal 9 2 3 3 2 4" xfId="26211" xr:uid="{00000000-0005-0000-0000-0000C9650000}"/>
    <cellStyle name="Normal 9 2 3 3 2 4 2" xfId="26212" xr:uid="{00000000-0005-0000-0000-0000CA650000}"/>
    <cellStyle name="Normal 9 2 3 3 2 4 2 2" xfId="26213" xr:uid="{00000000-0005-0000-0000-0000CB650000}"/>
    <cellStyle name="Normal 9 2 3 3 2 4 3" xfId="26214" xr:uid="{00000000-0005-0000-0000-0000CC650000}"/>
    <cellStyle name="Normal 9 2 3 3 2 5" xfId="26215" xr:uid="{00000000-0005-0000-0000-0000CD650000}"/>
    <cellStyle name="Normal 9 2 3 3 2 5 2" xfId="26216" xr:uid="{00000000-0005-0000-0000-0000CE650000}"/>
    <cellStyle name="Normal 9 2 3 3 2 5 2 2" xfId="26217" xr:uid="{00000000-0005-0000-0000-0000CF650000}"/>
    <cellStyle name="Normal 9 2 3 3 2 5 3" xfId="26218" xr:uid="{00000000-0005-0000-0000-0000D0650000}"/>
    <cellStyle name="Normal 9 2 3 3 2 6" xfId="26219" xr:uid="{00000000-0005-0000-0000-0000D1650000}"/>
    <cellStyle name="Normal 9 2 3 3 2 6 2" xfId="26220" xr:uid="{00000000-0005-0000-0000-0000D2650000}"/>
    <cellStyle name="Normal 9 2 3 3 2 7" xfId="26221" xr:uid="{00000000-0005-0000-0000-0000D3650000}"/>
    <cellStyle name="Normal 9 2 3 3 2 7 2" xfId="26222" xr:uid="{00000000-0005-0000-0000-0000D4650000}"/>
    <cellStyle name="Normal 9 2 3 3 2 8" xfId="26223" xr:uid="{00000000-0005-0000-0000-0000D5650000}"/>
    <cellStyle name="Normal 9 2 3 3 3" xfId="26224" xr:uid="{00000000-0005-0000-0000-0000D6650000}"/>
    <cellStyle name="Normal 9 2 3 3 3 2" xfId="26225" xr:uid="{00000000-0005-0000-0000-0000D7650000}"/>
    <cellStyle name="Normal 9 2 3 3 3 2 2" xfId="26226" xr:uid="{00000000-0005-0000-0000-0000D8650000}"/>
    <cellStyle name="Normal 9 2 3 3 3 2 2 2" xfId="26227" xr:uid="{00000000-0005-0000-0000-0000D9650000}"/>
    <cellStyle name="Normal 9 2 3 3 3 2 2 2 2" xfId="26228" xr:uid="{00000000-0005-0000-0000-0000DA650000}"/>
    <cellStyle name="Normal 9 2 3 3 3 2 2 3" xfId="26229" xr:uid="{00000000-0005-0000-0000-0000DB650000}"/>
    <cellStyle name="Normal 9 2 3 3 3 2 3" xfId="26230" xr:uid="{00000000-0005-0000-0000-0000DC650000}"/>
    <cellStyle name="Normal 9 2 3 3 3 2 3 2" xfId="26231" xr:uid="{00000000-0005-0000-0000-0000DD650000}"/>
    <cellStyle name="Normal 9 2 3 3 3 2 3 2 2" xfId="26232" xr:uid="{00000000-0005-0000-0000-0000DE650000}"/>
    <cellStyle name="Normal 9 2 3 3 3 2 3 3" xfId="26233" xr:uid="{00000000-0005-0000-0000-0000DF650000}"/>
    <cellStyle name="Normal 9 2 3 3 3 2 4" xfId="26234" xr:uid="{00000000-0005-0000-0000-0000E0650000}"/>
    <cellStyle name="Normal 9 2 3 3 3 2 4 2" xfId="26235" xr:uid="{00000000-0005-0000-0000-0000E1650000}"/>
    <cellStyle name="Normal 9 2 3 3 3 2 5" xfId="26236" xr:uid="{00000000-0005-0000-0000-0000E2650000}"/>
    <cellStyle name="Normal 9 2 3 3 3 2 5 2" xfId="26237" xr:uid="{00000000-0005-0000-0000-0000E3650000}"/>
    <cellStyle name="Normal 9 2 3 3 3 2 6" xfId="26238" xr:uid="{00000000-0005-0000-0000-0000E4650000}"/>
    <cellStyle name="Normal 9 2 3 3 3 3" xfId="26239" xr:uid="{00000000-0005-0000-0000-0000E5650000}"/>
    <cellStyle name="Normal 9 2 3 3 3 3 2" xfId="26240" xr:uid="{00000000-0005-0000-0000-0000E6650000}"/>
    <cellStyle name="Normal 9 2 3 3 3 3 2 2" xfId="26241" xr:uid="{00000000-0005-0000-0000-0000E7650000}"/>
    <cellStyle name="Normal 9 2 3 3 3 3 3" xfId="26242" xr:uid="{00000000-0005-0000-0000-0000E8650000}"/>
    <cellStyle name="Normal 9 2 3 3 3 4" xfId="26243" xr:uid="{00000000-0005-0000-0000-0000E9650000}"/>
    <cellStyle name="Normal 9 2 3 3 3 4 2" xfId="26244" xr:uid="{00000000-0005-0000-0000-0000EA650000}"/>
    <cellStyle name="Normal 9 2 3 3 3 4 2 2" xfId="26245" xr:uid="{00000000-0005-0000-0000-0000EB650000}"/>
    <cellStyle name="Normal 9 2 3 3 3 4 3" xfId="26246" xr:uid="{00000000-0005-0000-0000-0000EC650000}"/>
    <cellStyle name="Normal 9 2 3 3 3 5" xfId="26247" xr:uid="{00000000-0005-0000-0000-0000ED650000}"/>
    <cellStyle name="Normal 9 2 3 3 3 5 2" xfId="26248" xr:uid="{00000000-0005-0000-0000-0000EE650000}"/>
    <cellStyle name="Normal 9 2 3 3 3 6" xfId="26249" xr:uid="{00000000-0005-0000-0000-0000EF650000}"/>
    <cellStyle name="Normal 9 2 3 3 3 6 2" xfId="26250" xr:uid="{00000000-0005-0000-0000-0000F0650000}"/>
    <cellStyle name="Normal 9 2 3 3 3 7" xfId="26251" xr:uid="{00000000-0005-0000-0000-0000F1650000}"/>
    <cellStyle name="Normal 9 2 3 3 4" xfId="26252" xr:uid="{00000000-0005-0000-0000-0000F2650000}"/>
    <cellStyle name="Normal 9 2 3 3 4 2" xfId="26253" xr:uid="{00000000-0005-0000-0000-0000F3650000}"/>
    <cellStyle name="Normal 9 2 3 3 4 2 2" xfId="26254" xr:uid="{00000000-0005-0000-0000-0000F4650000}"/>
    <cellStyle name="Normal 9 2 3 3 4 2 2 2" xfId="26255" xr:uid="{00000000-0005-0000-0000-0000F5650000}"/>
    <cellStyle name="Normal 9 2 3 3 4 2 2 2 2" xfId="26256" xr:uid="{00000000-0005-0000-0000-0000F6650000}"/>
    <cellStyle name="Normal 9 2 3 3 4 2 2 3" xfId="26257" xr:uid="{00000000-0005-0000-0000-0000F7650000}"/>
    <cellStyle name="Normal 9 2 3 3 4 2 3" xfId="26258" xr:uid="{00000000-0005-0000-0000-0000F8650000}"/>
    <cellStyle name="Normal 9 2 3 3 4 2 3 2" xfId="26259" xr:uid="{00000000-0005-0000-0000-0000F9650000}"/>
    <cellStyle name="Normal 9 2 3 3 4 2 3 2 2" xfId="26260" xr:uid="{00000000-0005-0000-0000-0000FA650000}"/>
    <cellStyle name="Normal 9 2 3 3 4 2 3 3" xfId="26261" xr:uid="{00000000-0005-0000-0000-0000FB650000}"/>
    <cellStyle name="Normal 9 2 3 3 4 2 4" xfId="26262" xr:uid="{00000000-0005-0000-0000-0000FC650000}"/>
    <cellStyle name="Normal 9 2 3 3 4 2 4 2" xfId="26263" xr:uid="{00000000-0005-0000-0000-0000FD650000}"/>
    <cellStyle name="Normal 9 2 3 3 4 2 5" xfId="26264" xr:uid="{00000000-0005-0000-0000-0000FE650000}"/>
    <cellStyle name="Normal 9 2 3 3 4 2 5 2" xfId="26265" xr:uid="{00000000-0005-0000-0000-0000FF650000}"/>
    <cellStyle name="Normal 9 2 3 3 4 2 6" xfId="26266" xr:uid="{00000000-0005-0000-0000-000000660000}"/>
    <cellStyle name="Normal 9 2 3 3 4 3" xfId="26267" xr:uid="{00000000-0005-0000-0000-000001660000}"/>
    <cellStyle name="Normal 9 2 3 3 4 3 2" xfId="26268" xr:uid="{00000000-0005-0000-0000-000002660000}"/>
    <cellStyle name="Normal 9 2 3 3 4 3 2 2" xfId="26269" xr:uid="{00000000-0005-0000-0000-000003660000}"/>
    <cellStyle name="Normal 9 2 3 3 4 3 3" xfId="26270" xr:uid="{00000000-0005-0000-0000-000004660000}"/>
    <cellStyle name="Normal 9 2 3 3 4 4" xfId="26271" xr:uid="{00000000-0005-0000-0000-000005660000}"/>
    <cellStyle name="Normal 9 2 3 3 4 4 2" xfId="26272" xr:uid="{00000000-0005-0000-0000-000006660000}"/>
    <cellStyle name="Normal 9 2 3 3 4 4 2 2" xfId="26273" xr:uid="{00000000-0005-0000-0000-000007660000}"/>
    <cellStyle name="Normal 9 2 3 3 4 4 3" xfId="26274" xr:uid="{00000000-0005-0000-0000-000008660000}"/>
    <cellStyle name="Normal 9 2 3 3 4 5" xfId="26275" xr:uid="{00000000-0005-0000-0000-000009660000}"/>
    <cellStyle name="Normal 9 2 3 3 4 5 2" xfId="26276" xr:uid="{00000000-0005-0000-0000-00000A660000}"/>
    <cellStyle name="Normal 9 2 3 3 4 6" xfId="26277" xr:uid="{00000000-0005-0000-0000-00000B660000}"/>
    <cellStyle name="Normal 9 2 3 3 4 6 2" xfId="26278" xr:uid="{00000000-0005-0000-0000-00000C660000}"/>
    <cellStyle name="Normal 9 2 3 3 4 7" xfId="26279" xr:uid="{00000000-0005-0000-0000-00000D660000}"/>
    <cellStyle name="Normal 9 2 3 3 5" xfId="26280" xr:uid="{00000000-0005-0000-0000-00000E660000}"/>
    <cellStyle name="Normal 9 2 3 3 5 2" xfId="26281" xr:uid="{00000000-0005-0000-0000-00000F660000}"/>
    <cellStyle name="Normal 9 2 3 3 5 2 2" xfId="26282" xr:uid="{00000000-0005-0000-0000-000010660000}"/>
    <cellStyle name="Normal 9 2 3 3 5 2 2 2" xfId="26283" xr:uid="{00000000-0005-0000-0000-000011660000}"/>
    <cellStyle name="Normal 9 2 3 3 5 2 3" xfId="26284" xr:uid="{00000000-0005-0000-0000-000012660000}"/>
    <cellStyle name="Normal 9 2 3 3 5 3" xfId="26285" xr:uid="{00000000-0005-0000-0000-000013660000}"/>
    <cellStyle name="Normal 9 2 3 3 5 3 2" xfId="26286" xr:uid="{00000000-0005-0000-0000-000014660000}"/>
    <cellStyle name="Normal 9 2 3 3 5 3 2 2" xfId="26287" xr:uid="{00000000-0005-0000-0000-000015660000}"/>
    <cellStyle name="Normal 9 2 3 3 5 3 3" xfId="26288" xr:uid="{00000000-0005-0000-0000-000016660000}"/>
    <cellStyle name="Normal 9 2 3 3 5 4" xfId="26289" xr:uid="{00000000-0005-0000-0000-000017660000}"/>
    <cellStyle name="Normal 9 2 3 3 5 4 2" xfId="26290" xr:uid="{00000000-0005-0000-0000-000018660000}"/>
    <cellStyle name="Normal 9 2 3 3 5 5" xfId="26291" xr:uid="{00000000-0005-0000-0000-000019660000}"/>
    <cellStyle name="Normal 9 2 3 3 5 5 2" xfId="26292" xr:uid="{00000000-0005-0000-0000-00001A660000}"/>
    <cellStyle name="Normal 9 2 3 3 5 6" xfId="26293" xr:uid="{00000000-0005-0000-0000-00001B660000}"/>
    <cellStyle name="Normal 9 2 3 3 6" xfId="26294" xr:uid="{00000000-0005-0000-0000-00001C660000}"/>
    <cellStyle name="Normal 9 2 3 3 6 2" xfId="26295" xr:uid="{00000000-0005-0000-0000-00001D660000}"/>
    <cellStyle name="Normal 9 2 3 3 6 2 2" xfId="26296" xr:uid="{00000000-0005-0000-0000-00001E660000}"/>
    <cellStyle name="Normal 9 2 3 3 6 3" xfId="26297" xr:uid="{00000000-0005-0000-0000-00001F660000}"/>
    <cellStyle name="Normal 9 2 3 3 7" xfId="26298" xr:uid="{00000000-0005-0000-0000-000020660000}"/>
    <cellStyle name="Normal 9 2 3 3 7 2" xfId="26299" xr:uid="{00000000-0005-0000-0000-000021660000}"/>
    <cellStyle name="Normal 9 2 3 3 7 2 2" xfId="26300" xr:uid="{00000000-0005-0000-0000-000022660000}"/>
    <cellStyle name="Normal 9 2 3 3 7 3" xfId="26301" xr:uid="{00000000-0005-0000-0000-000023660000}"/>
    <cellStyle name="Normal 9 2 3 3 8" xfId="26302" xr:uid="{00000000-0005-0000-0000-000024660000}"/>
    <cellStyle name="Normal 9 2 3 3 8 2" xfId="26303" xr:uid="{00000000-0005-0000-0000-000025660000}"/>
    <cellStyle name="Normal 9 2 3 3 9" xfId="26304" xr:uid="{00000000-0005-0000-0000-000026660000}"/>
    <cellStyle name="Normal 9 2 3 3 9 2" xfId="26305" xr:uid="{00000000-0005-0000-0000-000027660000}"/>
    <cellStyle name="Normal 9 2 3 4" xfId="26306" xr:uid="{00000000-0005-0000-0000-000028660000}"/>
    <cellStyle name="Normal 9 2 3 4 2" xfId="26307" xr:uid="{00000000-0005-0000-0000-000029660000}"/>
    <cellStyle name="Normal 9 2 3 4 2 2" xfId="26308" xr:uid="{00000000-0005-0000-0000-00002A660000}"/>
    <cellStyle name="Normal 9 2 3 4 2 2 2" xfId="26309" xr:uid="{00000000-0005-0000-0000-00002B660000}"/>
    <cellStyle name="Normal 9 2 3 4 2 2 2 2" xfId="26310" xr:uid="{00000000-0005-0000-0000-00002C660000}"/>
    <cellStyle name="Normal 9 2 3 4 2 2 2 2 2" xfId="26311" xr:uid="{00000000-0005-0000-0000-00002D660000}"/>
    <cellStyle name="Normal 9 2 3 4 2 2 2 3" xfId="26312" xr:uid="{00000000-0005-0000-0000-00002E660000}"/>
    <cellStyle name="Normal 9 2 3 4 2 2 3" xfId="26313" xr:uid="{00000000-0005-0000-0000-00002F660000}"/>
    <cellStyle name="Normal 9 2 3 4 2 2 3 2" xfId="26314" xr:uid="{00000000-0005-0000-0000-000030660000}"/>
    <cellStyle name="Normal 9 2 3 4 2 2 3 2 2" xfId="26315" xr:uid="{00000000-0005-0000-0000-000031660000}"/>
    <cellStyle name="Normal 9 2 3 4 2 2 3 3" xfId="26316" xr:uid="{00000000-0005-0000-0000-000032660000}"/>
    <cellStyle name="Normal 9 2 3 4 2 2 4" xfId="26317" xr:uid="{00000000-0005-0000-0000-000033660000}"/>
    <cellStyle name="Normal 9 2 3 4 2 2 4 2" xfId="26318" xr:uid="{00000000-0005-0000-0000-000034660000}"/>
    <cellStyle name="Normal 9 2 3 4 2 2 5" xfId="26319" xr:uid="{00000000-0005-0000-0000-000035660000}"/>
    <cellStyle name="Normal 9 2 3 4 2 2 5 2" xfId="26320" xr:uid="{00000000-0005-0000-0000-000036660000}"/>
    <cellStyle name="Normal 9 2 3 4 2 2 6" xfId="26321" xr:uid="{00000000-0005-0000-0000-000037660000}"/>
    <cellStyle name="Normal 9 2 3 4 2 3" xfId="26322" xr:uid="{00000000-0005-0000-0000-000038660000}"/>
    <cellStyle name="Normal 9 2 3 4 2 3 2" xfId="26323" xr:uid="{00000000-0005-0000-0000-000039660000}"/>
    <cellStyle name="Normal 9 2 3 4 2 3 2 2" xfId="26324" xr:uid="{00000000-0005-0000-0000-00003A660000}"/>
    <cellStyle name="Normal 9 2 3 4 2 3 3" xfId="26325" xr:uid="{00000000-0005-0000-0000-00003B660000}"/>
    <cellStyle name="Normal 9 2 3 4 2 4" xfId="26326" xr:uid="{00000000-0005-0000-0000-00003C660000}"/>
    <cellStyle name="Normal 9 2 3 4 2 4 2" xfId="26327" xr:uid="{00000000-0005-0000-0000-00003D660000}"/>
    <cellStyle name="Normal 9 2 3 4 2 4 2 2" xfId="26328" xr:uid="{00000000-0005-0000-0000-00003E660000}"/>
    <cellStyle name="Normal 9 2 3 4 2 4 3" xfId="26329" xr:uid="{00000000-0005-0000-0000-00003F660000}"/>
    <cellStyle name="Normal 9 2 3 4 2 5" xfId="26330" xr:uid="{00000000-0005-0000-0000-000040660000}"/>
    <cellStyle name="Normal 9 2 3 4 2 5 2" xfId="26331" xr:uid="{00000000-0005-0000-0000-000041660000}"/>
    <cellStyle name="Normal 9 2 3 4 2 6" xfId="26332" xr:uid="{00000000-0005-0000-0000-000042660000}"/>
    <cellStyle name="Normal 9 2 3 4 2 6 2" xfId="26333" xr:uid="{00000000-0005-0000-0000-000043660000}"/>
    <cellStyle name="Normal 9 2 3 4 2 7" xfId="26334" xr:uid="{00000000-0005-0000-0000-000044660000}"/>
    <cellStyle name="Normal 9 2 3 4 3" xfId="26335" xr:uid="{00000000-0005-0000-0000-000045660000}"/>
    <cellStyle name="Normal 9 2 3 4 3 2" xfId="26336" xr:uid="{00000000-0005-0000-0000-000046660000}"/>
    <cellStyle name="Normal 9 2 3 4 3 2 2" xfId="26337" xr:uid="{00000000-0005-0000-0000-000047660000}"/>
    <cellStyle name="Normal 9 2 3 4 3 2 2 2" xfId="26338" xr:uid="{00000000-0005-0000-0000-000048660000}"/>
    <cellStyle name="Normal 9 2 3 4 3 2 3" xfId="26339" xr:uid="{00000000-0005-0000-0000-000049660000}"/>
    <cellStyle name="Normal 9 2 3 4 3 3" xfId="26340" xr:uid="{00000000-0005-0000-0000-00004A660000}"/>
    <cellStyle name="Normal 9 2 3 4 3 3 2" xfId="26341" xr:uid="{00000000-0005-0000-0000-00004B660000}"/>
    <cellStyle name="Normal 9 2 3 4 3 3 2 2" xfId="26342" xr:uid="{00000000-0005-0000-0000-00004C660000}"/>
    <cellStyle name="Normal 9 2 3 4 3 3 3" xfId="26343" xr:uid="{00000000-0005-0000-0000-00004D660000}"/>
    <cellStyle name="Normal 9 2 3 4 3 4" xfId="26344" xr:uid="{00000000-0005-0000-0000-00004E660000}"/>
    <cellStyle name="Normal 9 2 3 4 3 4 2" xfId="26345" xr:uid="{00000000-0005-0000-0000-00004F660000}"/>
    <cellStyle name="Normal 9 2 3 4 3 5" xfId="26346" xr:uid="{00000000-0005-0000-0000-000050660000}"/>
    <cellStyle name="Normal 9 2 3 4 3 5 2" xfId="26347" xr:uid="{00000000-0005-0000-0000-000051660000}"/>
    <cellStyle name="Normal 9 2 3 4 3 6" xfId="26348" xr:uid="{00000000-0005-0000-0000-000052660000}"/>
    <cellStyle name="Normal 9 2 3 4 4" xfId="26349" xr:uid="{00000000-0005-0000-0000-000053660000}"/>
    <cellStyle name="Normal 9 2 3 4 4 2" xfId="26350" xr:uid="{00000000-0005-0000-0000-000054660000}"/>
    <cellStyle name="Normal 9 2 3 4 4 2 2" xfId="26351" xr:uid="{00000000-0005-0000-0000-000055660000}"/>
    <cellStyle name="Normal 9 2 3 4 4 3" xfId="26352" xr:uid="{00000000-0005-0000-0000-000056660000}"/>
    <cellStyle name="Normal 9 2 3 4 5" xfId="26353" xr:uid="{00000000-0005-0000-0000-000057660000}"/>
    <cellStyle name="Normal 9 2 3 4 5 2" xfId="26354" xr:uid="{00000000-0005-0000-0000-000058660000}"/>
    <cellStyle name="Normal 9 2 3 4 5 2 2" xfId="26355" xr:uid="{00000000-0005-0000-0000-000059660000}"/>
    <cellStyle name="Normal 9 2 3 4 5 3" xfId="26356" xr:uid="{00000000-0005-0000-0000-00005A660000}"/>
    <cellStyle name="Normal 9 2 3 4 6" xfId="26357" xr:uid="{00000000-0005-0000-0000-00005B660000}"/>
    <cellStyle name="Normal 9 2 3 4 6 2" xfId="26358" xr:uid="{00000000-0005-0000-0000-00005C660000}"/>
    <cellStyle name="Normal 9 2 3 4 7" xfId="26359" xr:uid="{00000000-0005-0000-0000-00005D660000}"/>
    <cellStyle name="Normal 9 2 3 4 7 2" xfId="26360" xr:uid="{00000000-0005-0000-0000-00005E660000}"/>
    <cellStyle name="Normal 9 2 3 4 8" xfId="26361" xr:uid="{00000000-0005-0000-0000-00005F660000}"/>
    <cellStyle name="Normal 9 2 3 5" xfId="26362" xr:uid="{00000000-0005-0000-0000-000060660000}"/>
    <cellStyle name="Normal 9 2 3 5 2" xfId="26363" xr:uid="{00000000-0005-0000-0000-000061660000}"/>
    <cellStyle name="Normal 9 2 3 5 2 2" xfId="26364" xr:uid="{00000000-0005-0000-0000-000062660000}"/>
    <cellStyle name="Normal 9 2 3 5 2 2 2" xfId="26365" xr:uid="{00000000-0005-0000-0000-000063660000}"/>
    <cellStyle name="Normal 9 2 3 5 2 2 2 2" xfId="26366" xr:uid="{00000000-0005-0000-0000-000064660000}"/>
    <cellStyle name="Normal 9 2 3 5 2 2 3" xfId="26367" xr:uid="{00000000-0005-0000-0000-000065660000}"/>
    <cellStyle name="Normal 9 2 3 5 2 3" xfId="26368" xr:uid="{00000000-0005-0000-0000-000066660000}"/>
    <cellStyle name="Normal 9 2 3 5 2 3 2" xfId="26369" xr:uid="{00000000-0005-0000-0000-000067660000}"/>
    <cellStyle name="Normal 9 2 3 5 2 3 2 2" xfId="26370" xr:uid="{00000000-0005-0000-0000-000068660000}"/>
    <cellStyle name="Normal 9 2 3 5 2 3 3" xfId="26371" xr:uid="{00000000-0005-0000-0000-000069660000}"/>
    <cellStyle name="Normal 9 2 3 5 2 4" xfId="26372" xr:uid="{00000000-0005-0000-0000-00006A660000}"/>
    <cellStyle name="Normal 9 2 3 5 2 4 2" xfId="26373" xr:uid="{00000000-0005-0000-0000-00006B660000}"/>
    <cellStyle name="Normal 9 2 3 5 2 5" xfId="26374" xr:uid="{00000000-0005-0000-0000-00006C660000}"/>
    <cellStyle name="Normal 9 2 3 5 2 5 2" xfId="26375" xr:uid="{00000000-0005-0000-0000-00006D660000}"/>
    <cellStyle name="Normal 9 2 3 5 2 6" xfId="26376" xr:uid="{00000000-0005-0000-0000-00006E660000}"/>
    <cellStyle name="Normal 9 2 3 5 3" xfId="26377" xr:uid="{00000000-0005-0000-0000-00006F660000}"/>
    <cellStyle name="Normal 9 2 3 5 3 2" xfId="26378" xr:uid="{00000000-0005-0000-0000-000070660000}"/>
    <cellStyle name="Normal 9 2 3 5 3 2 2" xfId="26379" xr:uid="{00000000-0005-0000-0000-000071660000}"/>
    <cellStyle name="Normal 9 2 3 5 3 3" xfId="26380" xr:uid="{00000000-0005-0000-0000-000072660000}"/>
    <cellStyle name="Normal 9 2 3 5 4" xfId="26381" xr:uid="{00000000-0005-0000-0000-000073660000}"/>
    <cellStyle name="Normal 9 2 3 5 4 2" xfId="26382" xr:uid="{00000000-0005-0000-0000-000074660000}"/>
    <cellStyle name="Normal 9 2 3 5 4 2 2" xfId="26383" xr:uid="{00000000-0005-0000-0000-000075660000}"/>
    <cellStyle name="Normal 9 2 3 5 4 3" xfId="26384" xr:uid="{00000000-0005-0000-0000-000076660000}"/>
    <cellStyle name="Normal 9 2 3 5 5" xfId="26385" xr:uid="{00000000-0005-0000-0000-000077660000}"/>
    <cellStyle name="Normal 9 2 3 5 5 2" xfId="26386" xr:uid="{00000000-0005-0000-0000-000078660000}"/>
    <cellStyle name="Normal 9 2 3 5 6" xfId="26387" xr:uid="{00000000-0005-0000-0000-000079660000}"/>
    <cellStyle name="Normal 9 2 3 5 6 2" xfId="26388" xr:uid="{00000000-0005-0000-0000-00007A660000}"/>
    <cellStyle name="Normal 9 2 3 5 7" xfId="26389" xr:uid="{00000000-0005-0000-0000-00007B660000}"/>
    <cellStyle name="Normal 9 2 3 6" xfId="26390" xr:uid="{00000000-0005-0000-0000-00007C660000}"/>
    <cellStyle name="Normal 9 2 3 6 2" xfId="26391" xr:uid="{00000000-0005-0000-0000-00007D660000}"/>
    <cellStyle name="Normal 9 2 3 6 2 2" xfId="26392" xr:uid="{00000000-0005-0000-0000-00007E660000}"/>
    <cellStyle name="Normal 9 2 3 6 2 2 2" xfId="26393" xr:uid="{00000000-0005-0000-0000-00007F660000}"/>
    <cellStyle name="Normal 9 2 3 6 2 2 2 2" xfId="26394" xr:uid="{00000000-0005-0000-0000-000080660000}"/>
    <cellStyle name="Normal 9 2 3 6 2 2 3" xfId="26395" xr:uid="{00000000-0005-0000-0000-000081660000}"/>
    <cellStyle name="Normal 9 2 3 6 2 3" xfId="26396" xr:uid="{00000000-0005-0000-0000-000082660000}"/>
    <cellStyle name="Normal 9 2 3 6 2 3 2" xfId="26397" xr:uid="{00000000-0005-0000-0000-000083660000}"/>
    <cellStyle name="Normal 9 2 3 6 2 3 2 2" xfId="26398" xr:uid="{00000000-0005-0000-0000-000084660000}"/>
    <cellStyle name="Normal 9 2 3 6 2 3 3" xfId="26399" xr:uid="{00000000-0005-0000-0000-000085660000}"/>
    <cellStyle name="Normal 9 2 3 6 2 4" xfId="26400" xr:uid="{00000000-0005-0000-0000-000086660000}"/>
    <cellStyle name="Normal 9 2 3 6 2 4 2" xfId="26401" xr:uid="{00000000-0005-0000-0000-000087660000}"/>
    <cellStyle name="Normal 9 2 3 6 2 5" xfId="26402" xr:uid="{00000000-0005-0000-0000-000088660000}"/>
    <cellStyle name="Normal 9 2 3 6 2 5 2" xfId="26403" xr:uid="{00000000-0005-0000-0000-000089660000}"/>
    <cellStyle name="Normal 9 2 3 6 2 6" xfId="26404" xr:uid="{00000000-0005-0000-0000-00008A660000}"/>
    <cellStyle name="Normal 9 2 3 6 3" xfId="26405" xr:uid="{00000000-0005-0000-0000-00008B660000}"/>
    <cellStyle name="Normal 9 2 3 6 3 2" xfId="26406" xr:uid="{00000000-0005-0000-0000-00008C660000}"/>
    <cellStyle name="Normal 9 2 3 6 3 2 2" xfId="26407" xr:uid="{00000000-0005-0000-0000-00008D660000}"/>
    <cellStyle name="Normal 9 2 3 6 3 3" xfId="26408" xr:uid="{00000000-0005-0000-0000-00008E660000}"/>
    <cellStyle name="Normal 9 2 3 6 4" xfId="26409" xr:uid="{00000000-0005-0000-0000-00008F660000}"/>
    <cellStyle name="Normal 9 2 3 6 4 2" xfId="26410" xr:uid="{00000000-0005-0000-0000-000090660000}"/>
    <cellStyle name="Normal 9 2 3 6 4 2 2" xfId="26411" xr:uid="{00000000-0005-0000-0000-000091660000}"/>
    <cellStyle name="Normal 9 2 3 6 4 3" xfId="26412" xr:uid="{00000000-0005-0000-0000-000092660000}"/>
    <cellStyle name="Normal 9 2 3 6 5" xfId="26413" xr:uid="{00000000-0005-0000-0000-000093660000}"/>
    <cellStyle name="Normal 9 2 3 6 5 2" xfId="26414" xr:uid="{00000000-0005-0000-0000-000094660000}"/>
    <cellStyle name="Normal 9 2 3 6 6" xfId="26415" xr:uid="{00000000-0005-0000-0000-000095660000}"/>
    <cellStyle name="Normal 9 2 3 6 6 2" xfId="26416" xr:uid="{00000000-0005-0000-0000-000096660000}"/>
    <cellStyle name="Normal 9 2 3 6 7" xfId="26417" xr:uid="{00000000-0005-0000-0000-000097660000}"/>
    <cellStyle name="Normal 9 2 3 7" xfId="26418" xr:uid="{00000000-0005-0000-0000-000098660000}"/>
    <cellStyle name="Normal 9 2 3 7 2" xfId="26419" xr:uid="{00000000-0005-0000-0000-000099660000}"/>
    <cellStyle name="Normal 9 2 3 7 2 2" xfId="26420" xr:uid="{00000000-0005-0000-0000-00009A660000}"/>
    <cellStyle name="Normal 9 2 3 7 2 2 2" xfId="26421" xr:uid="{00000000-0005-0000-0000-00009B660000}"/>
    <cellStyle name="Normal 9 2 3 7 2 3" xfId="26422" xr:uid="{00000000-0005-0000-0000-00009C660000}"/>
    <cellStyle name="Normal 9 2 3 7 3" xfId="26423" xr:uid="{00000000-0005-0000-0000-00009D660000}"/>
    <cellStyle name="Normal 9 2 3 7 3 2" xfId="26424" xr:uid="{00000000-0005-0000-0000-00009E660000}"/>
    <cellStyle name="Normal 9 2 3 7 3 2 2" xfId="26425" xr:uid="{00000000-0005-0000-0000-00009F660000}"/>
    <cellStyle name="Normal 9 2 3 7 3 3" xfId="26426" xr:uid="{00000000-0005-0000-0000-0000A0660000}"/>
    <cellStyle name="Normal 9 2 3 7 4" xfId="26427" xr:uid="{00000000-0005-0000-0000-0000A1660000}"/>
    <cellStyle name="Normal 9 2 3 7 4 2" xfId="26428" xr:uid="{00000000-0005-0000-0000-0000A2660000}"/>
    <cellStyle name="Normal 9 2 3 7 5" xfId="26429" xr:uid="{00000000-0005-0000-0000-0000A3660000}"/>
    <cellStyle name="Normal 9 2 3 7 5 2" xfId="26430" xr:uid="{00000000-0005-0000-0000-0000A4660000}"/>
    <cellStyle name="Normal 9 2 3 7 6" xfId="26431" xr:uid="{00000000-0005-0000-0000-0000A5660000}"/>
    <cellStyle name="Normal 9 2 3 8" xfId="26432" xr:uid="{00000000-0005-0000-0000-0000A6660000}"/>
    <cellStyle name="Normal 9 2 3 8 2" xfId="26433" xr:uid="{00000000-0005-0000-0000-0000A7660000}"/>
    <cellStyle name="Normal 9 2 3 8 2 2" xfId="26434" xr:uid="{00000000-0005-0000-0000-0000A8660000}"/>
    <cellStyle name="Normal 9 2 3 8 3" xfId="26435" xr:uid="{00000000-0005-0000-0000-0000A9660000}"/>
    <cellStyle name="Normal 9 2 3 9" xfId="26436" xr:uid="{00000000-0005-0000-0000-0000AA660000}"/>
    <cellStyle name="Normal 9 2 3 9 2" xfId="26437" xr:uid="{00000000-0005-0000-0000-0000AB660000}"/>
    <cellStyle name="Normal 9 2 3 9 2 2" xfId="26438" xr:uid="{00000000-0005-0000-0000-0000AC660000}"/>
    <cellStyle name="Normal 9 2 3 9 3" xfId="26439" xr:uid="{00000000-0005-0000-0000-0000AD660000}"/>
    <cellStyle name="Normal 9 2 4" xfId="26440" xr:uid="{00000000-0005-0000-0000-0000AE660000}"/>
    <cellStyle name="Normal 9 2 4 10" xfId="26441" xr:uid="{00000000-0005-0000-0000-0000AF660000}"/>
    <cellStyle name="Normal 9 2 4 10 2" xfId="26442" xr:uid="{00000000-0005-0000-0000-0000B0660000}"/>
    <cellStyle name="Normal 9 2 4 11" xfId="26443" xr:uid="{00000000-0005-0000-0000-0000B1660000}"/>
    <cellStyle name="Normal 9 2 4 2" xfId="26444" xr:uid="{00000000-0005-0000-0000-0000B2660000}"/>
    <cellStyle name="Normal 9 2 4 2 10" xfId="26445" xr:uid="{00000000-0005-0000-0000-0000B3660000}"/>
    <cellStyle name="Normal 9 2 4 2 2" xfId="26446" xr:uid="{00000000-0005-0000-0000-0000B4660000}"/>
    <cellStyle name="Normal 9 2 4 2 2 2" xfId="26447" xr:uid="{00000000-0005-0000-0000-0000B5660000}"/>
    <cellStyle name="Normal 9 2 4 2 2 2 2" xfId="26448" xr:uid="{00000000-0005-0000-0000-0000B6660000}"/>
    <cellStyle name="Normal 9 2 4 2 2 2 2 2" xfId="26449" xr:uid="{00000000-0005-0000-0000-0000B7660000}"/>
    <cellStyle name="Normal 9 2 4 2 2 2 2 2 2" xfId="26450" xr:uid="{00000000-0005-0000-0000-0000B8660000}"/>
    <cellStyle name="Normal 9 2 4 2 2 2 2 2 2 2" xfId="26451" xr:uid="{00000000-0005-0000-0000-0000B9660000}"/>
    <cellStyle name="Normal 9 2 4 2 2 2 2 2 3" xfId="26452" xr:uid="{00000000-0005-0000-0000-0000BA660000}"/>
    <cellStyle name="Normal 9 2 4 2 2 2 2 3" xfId="26453" xr:uid="{00000000-0005-0000-0000-0000BB660000}"/>
    <cellStyle name="Normal 9 2 4 2 2 2 2 3 2" xfId="26454" xr:uid="{00000000-0005-0000-0000-0000BC660000}"/>
    <cellStyle name="Normal 9 2 4 2 2 2 2 3 2 2" xfId="26455" xr:uid="{00000000-0005-0000-0000-0000BD660000}"/>
    <cellStyle name="Normal 9 2 4 2 2 2 2 3 3" xfId="26456" xr:uid="{00000000-0005-0000-0000-0000BE660000}"/>
    <cellStyle name="Normal 9 2 4 2 2 2 2 4" xfId="26457" xr:uid="{00000000-0005-0000-0000-0000BF660000}"/>
    <cellStyle name="Normal 9 2 4 2 2 2 2 4 2" xfId="26458" xr:uid="{00000000-0005-0000-0000-0000C0660000}"/>
    <cellStyle name="Normal 9 2 4 2 2 2 2 5" xfId="26459" xr:uid="{00000000-0005-0000-0000-0000C1660000}"/>
    <cellStyle name="Normal 9 2 4 2 2 2 2 5 2" xfId="26460" xr:uid="{00000000-0005-0000-0000-0000C2660000}"/>
    <cellStyle name="Normal 9 2 4 2 2 2 2 6" xfId="26461" xr:uid="{00000000-0005-0000-0000-0000C3660000}"/>
    <cellStyle name="Normal 9 2 4 2 2 2 3" xfId="26462" xr:uid="{00000000-0005-0000-0000-0000C4660000}"/>
    <cellStyle name="Normal 9 2 4 2 2 2 3 2" xfId="26463" xr:uid="{00000000-0005-0000-0000-0000C5660000}"/>
    <cellStyle name="Normal 9 2 4 2 2 2 3 2 2" xfId="26464" xr:uid="{00000000-0005-0000-0000-0000C6660000}"/>
    <cellStyle name="Normal 9 2 4 2 2 2 3 3" xfId="26465" xr:uid="{00000000-0005-0000-0000-0000C7660000}"/>
    <cellStyle name="Normal 9 2 4 2 2 2 4" xfId="26466" xr:uid="{00000000-0005-0000-0000-0000C8660000}"/>
    <cellStyle name="Normal 9 2 4 2 2 2 4 2" xfId="26467" xr:uid="{00000000-0005-0000-0000-0000C9660000}"/>
    <cellStyle name="Normal 9 2 4 2 2 2 4 2 2" xfId="26468" xr:uid="{00000000-0005-0000-0000-0000CA660000}"/>
    <cellStyle name="Normal 9 2 4 2 2 2 4 3" xfId="26469" xr:uid="{00000000-0005-0000-0000-0000CB660000}"/>
    <cellStyle name="Normal 9 2 4 2 2 2 5" xfId="26470" xr:uid="{00000000-0005-0000-0000-0000CC660000}"/>
    <cellStyle name="Normal 9 2 4 2 2 2 5 2" xfId="26471" xr:uid="{00000000-0005-0000-0000-0000CD660000}"/>
    <cellStyle name="Normal 9 2 4 2 2 2 6" xfId="26472" xr:uid="{00000000-0005-0000-0000-0000CE660000}"/>
    <cellStyle name="Normal 9 2 4 2 2 2 6 2" xfId="26473" xr:uid="{00000000-0005-0000-0000-0000CF660000}"/>
    <cellStyle name="Normal 9 2 4 2 2 2 7" xfId="26474" xr:uid="{00000000-0005-0000-0000-0000D0660000}"/>
    <cellStyle name="Normal 9 2 4 2 2 3" xfId="26475" xr:uid="{00000000-0005-0000-0000-0000D1660000}"/>
    <cellStyle name="Normal 9 2 4 2 2 3 2" xfId="26476" xr:uid="{00000000-0005-0000-0000-0000D2660000}"/>
    <cellStyle name="Normal 9 2 4 2 2 3 2 2" xfId="26477" xr:uid="{00000000-0005-0000-0000-0000D3660000}"/>
    <cellStyle name="Normal 9 2 4 2 2 3 2 2 2" xfId="26478" xr:uid="{00000000-0005-0000-0000-0000D4660000}"/>
    <cellStyle name="Normal 9 2 4 2 2 3 2 3" xfId="26479" xr:uid="{00000000-0005-0000-0000-0000D5660000}"/>
    <cellStyle name="Normal 9 2 4 2 2 3 3" xfId="26480" xr:uid="{00000000-0005-0000-0000-0000D6660000}"/>
    <cellStyle name="Normal 9 2 4 2 2 3 3 2" xfId="26481" xr:uid="{00000000-0005-0000-0000-0000D7660000}"/>
    <cellStyle name="Normal 9 2 4 2 2 3 3 2 2" xfId="26482" xr:uid="{00000000-0005-0000-0000-0000D8660000}"/>
    <cellStyle name="Normal 9 2 4 2 2 3 3 3" xfId="26483" xr:uid="{00000000-0005-0000-0000-0000D9660000}"/>
    <cellStyle name="Normal 9 2 4 2 2 3 4" xfId="26484" xr:uid="{00000000-0005-0000-0000-0000DA660000}"/>
    <cellStyle name="Normal 9 2 4 2 2 3 4 2" xfId="26485" xr:uid="{00000000-0005-0000-0000-0000DB660000}"/>
    <cellStyle name="Normal 9 2 4 2 2 3 5" xfId="26486" xr:uid="{00000000-0005-0000-0000-0000DC660000}"/>
    <cellStyle name="Normal 9 2 4 2 2 3 5 2" xfId="26487" xr:uid="{00000000-0005-0000-0000-0000DD660000}"/>
    <cellStyle name="Normal 9 2 4 2 2 3 6" xfId="26488" xr:uid="{00000000-0005-0000-0000-0000DE660000}"/>
    <cellStyle name="Normal 9 2 4 2 2 4" xfId="26489" xr:uid="{00000000-0005-0000-0000-0000DF660000}"/>
    <cellStyle name="Normal 9 2 4 2 2 4 2" xfId="26490" xr:uid="{00000000-0005-0000-0000-0000E0660000}"/>
    <cellStyle name="Normal 9 2 4 2 2 4 2 2" xfId="26491" xr:uid="{00000000-0005-0000-0000-0000E1660000}"/>
    <cellStyle name="Normal 9 2 4 2 2 4 3" xfId="26492" xr:uid="{00000000-0005-0000-0000-0000E2660000}"/>
    <cellStyle name="Normal 9 2 4 2 2 5" xfId="26493" xr:uid="{00000000-0005-0000-0000-0000E3660000}"/>
    <cellStyle name="Normal 9 2 4 2 2 5 2" xfId="26494" xr:uid="{00000000-0005-0000-0000-0000E4660000}"/>
    <cellStyle name="Normal 9 2 4 2 2 5 2 2" xfId="26495" xr:uid="{00000000-0005-0000-0000-0000E5660000}"/>
    <cellStyle name="Normal 9 2 4 2 2 5 3" xfId="26496" xr:uid="{00000000-0005-0000-0000-0000E6660000}"/>
    <cellStyle name="Normal 9 2 4 2 2 6" xfId="26497" xr:uid="{00000000-0005-0000-0000-0000E7660000}"/>
    <cellStyle name="Normal 9 2 4 2 2 6 2" xfId="26498" xr:uid="{00000000-0005-0000-0000-0000E8660000}"/>
    <cellStyle name="Normal 9 2 4 2 2 7" xfId="26499" xr:uid="{00000000-0005-0000-0000-0000E9660000}"/>
    <cellStyle name="Normal 9 2 4 2 2 7 2" xfId="26500" xr:uid="{00000000-0005-0000-0000-0000EA660000}"/>
    <cellStyle name="Normal 9 2 4 2 2 8" xfId="26501" xr:uid="{00000000-0005-0000-0000-0000EB660000}"/>
    <cellStyle name="Normal 9 2 4 2 3" xfId="26502" xr:uid="{00000000-0005-0000-0000-0000EC660000}"/>
    <cellStyle name="Normal 9 2 4 2 3 2" xfId="26503" xr:uid="{00000000-0005-0000-0000-0000ED660000}"/>
    <cellStyle name="Normal 9 2 4 2 3 2 2" xfId="26504" xr:uid="{00000000-0005-0000-0000-0000EE660000}"/>
    <cellStyle name="Normal 9 2 4 2 3 2 2 2" xfId="26505" xr:uid="{00000000-0005-0000-0000-0000EF660000}"/>
    <cellStyle name="Normal 9 2 4 2 3 2 2 2 2" xfId="26506" xr:uid="{00000000-0005-0000-0000-0000F0660000}"/>
    <cellStyle name="Normal 9 2 4 2 3 2 2 3" xfId="26507" xr:uid="{00000000-0005-0000-0000-0000F1660000}"/>
    <cellStyle name="Normal 9 2 4 2 3 2 3" xfId="26508" xr:uid="{00000000-0005-0000-0000-0000F2660000}"/>
    <cellStyle name="Normal 9 2 4 2 3 2 3 2" xfId="26509" xr:uid="{00000000-0005-0000-0000-0000F3660000}"/>
    <cellStyle name="Normal 9 2 4 2 3 2 3 2 2" xfId="26510" xr:uid="{00000000-0005-0000-0000-0000F4660000}"/>
    <cellStyle name="Normal 9 2 4 2 3 2 3 3" xfId="26511" xr:uid="{00000000-0005-0000-0000-0000F5660000}"/>
    <cellStyle name="Normal 9 2 4 2 3 2 4" xfId="26512" xr:uid="{00000000-0005-0000-0000-0000F6660000}"/>
    <cellStyle name="Normal 9 2 4 2 3 2 4 2" xfId="26513" xr:uid="{00000000-0005-0000-0000-0000F7660000}"/>
    <cellStyle name="Normal 9 2 4 2 3 2 5" xfId="26514" xr:uid="{00000000-0005-0000-0000-0000F8660000}"/>
    <cellStyle name="Normal 9 2 4 2 3 2 5 2" xfId="26515" xr:uid="{00000000-0005-0000-0000-0000F9660000}"/>
    <cellStyle name="Normal 9 2 4 2 3 2 6" xfId="26516" xr:uid="{00000000-0005-0000-0000-0000FA660000}"/>
    <cellStyle name="Normal 9 2 4 2 3 3" xfId="26517" xr:uid="{00000000-0005-0000-0000-0000FB660000}"/>
    <cellStyle name="Normal 9 2 4 2 3 3 2" xfId="26518" xr:uid="{00000000-0005-0000-0000-0000FC660000}"/>
    <cellStyle name="Normal 9 2 4 2 3 3 2 2" xfId="26519" xr:uid="{00000000-0005-0000-0000-0000FD660000}"/>
    <cellStyle name="Normal 9 2 4 2 3 3 3" xfId="26520" xr:uid="{00000000-0005-0000-0000-0000FE660000}"/>
    <cellStyle name="Normal 9 2 4 2 3 4" xfId="26521" xr:uid="{00000000-0005-0000-0000-0000FF660000}"/>
    <cellStyle name="Normal 9 2 4 2 3 4 2" xfId="26522" xr:uid="{00000000-0005-0000-0000-000000670000}"/>
    <cellStyle name="Normal 9 2 4 2 3 4 2 2" xfId="26523" xr:uid="{00000000-0005-0000-0000-000001670000}"/>
    <cellStyle name="Normal 9 2 4 2 3 4 3" xfId="26524" xr:uid="{00000000-0005-0000-0000-000002670000}"/>
    <cellStyle name="Normal 9 2 4 2 3 5" xfId="26525" xr:uid="{00000000-0005-0000-0000-000003670000}"/>
    <cellStyle name="Normal 9 2 4 2 3 5 2" xfId="26526" xr:uid="{00000000-0005-0000-0000-000004670000}"/>
    <cellStyle name="Normal 9 2 4 2 3 6" xfId="26527" xr:uid="{00000000-0005-0000-0000-000005670000}"/>
    <cellStyle name="Normal 9 2 4 2 3 6 2" xfId="26528" xr:uid="{00000000-0005-0000-0000-000006670000}"/>
    <cellStyle name="Normal 9 2 4 2 3 7" xfId="26529" xr:uid="{00000000-0005-0000-0000-000007670000}"/>
    <cellStyle name="Normal 9 2 4 2 4" xfId="26530" xr:uid="{00000000-0005-0000-0000-000008670000}"/>
    <cellStyle name="Normal 9 2 4 2 4 2" xfId="26531" xr:uid="{00000000-0005-0000-0000-000009670000}"/>
    <cellStyle name="Normal 9 2 4 2 4 2 2" xfId="26532" xr:uid="{00000000-0005-0000-0000-00000A670000}"/>
    <cellStyle name="Normal 9 2 4 2 4 2 2 2" xfId="26533" xr:uid="{00000000-0005-0000-0000-00000B670000}"/>
    <cellStyle name="Normal 9 2 4 2 4 2 2 2 2" xfId="26534" xr:uid="{00000000-0005-0000-0000-00000C670000}"/>
    <cellStyle name="Normal 9 2 4 2 4 2 2 3" xfId="26535" xr:uid="{00000000-0005-0000-0000-00000D670000}"/>
    <cellStyle name="Normal 9 2 4 2 4 2 3" xfId="26536" xr:uid="{00000000-0005-0000-0000-00000E670000}"/>
    <cellStyle name="Normal 9 2 4 2 4 2 3 2" xfId="26537" xr:uid="{00000000-0005-0000-0000-00000F670000}"/>
    <cellStyle name="Normal 9 2 4 2 4 2 3 2 2" xfId="26538" xr:uid="{00000000-0005-0000-0000-000010670000}"/>
    <cellStyle name="Normal 9 2 4 2 4 2 3 3" xfId="26539" xr:uid="{00000000-0005-0000-0000-000011670000}"/>
    <cellStyle name="Normal 9 2 4 2 4 2 4" xfId="26540" xr:uid="{00000000-0005-0000-0000-000012670000}"/>
    <cellStyle name="Normal 9 2 4 2 4 2 4 2" xfId="26541" xr:uid="{00000000-0005-0000-0000-000013670000}"/>
    <cellStyle name="Normal 9 2 4 2 4 2 5" xfId="26542" xr:uid="{00000000-0005-0000-0000-000014670000}"/>
    <cellStyle name="Normal 9 2 4 2 4 2 5 2" xfId="26543" xr:uid="{00000000-0005-0000-0000-000015670000}"/>
    <cellStyle name="Normal 9 2 4 2 4 2 6" xfId="26544" xr:uid="{00000000-0005-0000-0000-000016670000}"/>
    <cellStyle name="Normal 9 2 4 2 4 3" xfId="26545" xr:uid="{00000000-0005-0000-0000-000017670000}"/>
    <cellStyle name="Normal 9 2 4 2 4 3 2" xfId="26546" xr:uid="{00000000-0005-0000-0000-000018670000}"/>
    <cellStyle name="Normal 9 2 4 2 4 3 2 2" xfId="26547" xr:uid="{00000000-0005-0000-0000-000019670000}"/>
    <cellStyle name="Normal 9 2 4 2 4 3 3" xfId="26548" xr:uid="{00000000-0005-0000-0000-00001A670000}"/>
    <cellStyle name="Normal 9 2 4 2 4 4" xfId="26549" xr:uid="{00000000-0005-0000-0000-00001B670000}"/>
    <cellStyle name="Normal 9 2 4 2 4 4 2" xfId="26550" xr:uid="{00000000-0005-0000-0000-00001C670000}"/>
    <cellStyle name="Normal 9 2 4 2 4 4 2 2" xfId="26551" xr:uid="{00000000-0005-0000-0000-00001D670000}"/>
    <cellStyle name="Normal 9 2 4 2 4 4 3" xfId="26552" xr:uid="{00000000-0005-0000-0000-00001E670000}"/>
    <cellStyle name="Normal 9 2 4 2 4 5" xfId="26553" xr:uid="{00000000-0005-0000-0000-00001F670000}"/>
    <cellStyle name="Normal 9 2 4 2 4 5 2" xfId="26554" xr:uid="{00000000-0005-0000-0000-000020670000}"/>
    <cellStyle name="Normal 9 2 4 2 4 6" xfId="26555" xr:uid="{00000000-0005-0000-0000-000021670000}"/>
    <cellStyle name="Normal 9 2 4 2 4 6 2" xfId="26556" xr:uid="{00000000-0005-0000-0000-000022670000}"/>
    <cellStyle name="Normal 9 2 4 2 4 7" xfId="26557" xr:uid="{00000000-0005-0000-0000-000023670000}"/>
    <cellStyle name="Normal 9 2 4 2 5" xfId="26558" xr:uid="{00000000-0005-0000-0000-000024670000}"/>
    <cellStyle name="Normal 9 2 4 2 5 2" xfId="26559" xr:uid="{00000000-0005-0000-0000-000025670000}"/>
    <cellStyle name="Normal 9 2 4 2 5 2 2" xfId="26560" xr:uid="{00000000-0005-0000-0000-000026670000}"/>
    <cellStyle name="Normal 9 2 4 2 5 2 2 2" xfId="26561" xr:uid="{00000000-0005-0000-0000-000027670000}"/>
    <cellStyle name="Normal 9 2 4 2 5 2 3" xfId="26562" xr:uid="{00000000-0005-0000-0000-000028670000}"/>
    <cellStyle name="Normal 9 2 4 2 5 3" xfId="26563" xr:uid="{00000000-0005-0000-0000-000029670000}"/>
    <cellStyle name="Normal 9 2 4 2 5 3 2" xfId="26564" xr:uid="{00000000-0005-0000-0000-00002A670000}"/>
    <cellStyle name="Normal 9 2 4 2 5 3 2 2" xfId="26565" xr:uid="{00000000-0005-0000-0000-00002B670000}"/>
    <cellStyle name="Normal 9 2 4 2 5 3 3" xfId="26566" xr:uid="{00000000-0005-0000-0000-00002C670000}"/>
    <cellStyle name="Normal 9 2 4 2 5 4" xfId="26567" xr:uid="{00000000-0005-0000-0000-00002D670000}"/>
    <cellStyle name="Normal 9 2 4 2 5 4 2" xfId="26568" xr:uid="{00000000-0005-0000-0000-00002E670000}"/>
    <cellStyle name="Normal 9 2 4 2 5 5" xfId="26569" xr:uid="{00000000-0005-0000-0000-00002F670000}"/>
    <cellStyle name="Normal 9 2 4 2 5 5 2" xfId="26570" xr:uid="{00000000-0005-0000-0000-000030670000}"/>
    <cellStyle name="Normal 9 2 4 2 5 6" xfId="26571" xr:uid="{00000000-0005-0000-0000-000031670000}"/>
    <cellStyle name="Normal 9 2 4 2 6" xfId="26572" xr:uid="{00000000-0005-0000-0000-000032670000}"/>
    <cellStyle name="Normal 9 2 4 2 6 2" xfId="26573" xr:uid="{00000000-0005-0000-0000-000033670000}"/>
    <cellStyle name="Normal 9 2 4 2 6 2 2" xfId="26574" xr:uid="{00000000-0005-0000-0000-000034670000}"/>
    <cellStyle name="Normal 9 2 4 2 6 3" xfId="26575" xr:uid="{00000000-0005-0000-0000-000035670000}"/>
    <cellStyle name="Normal 9 2 4 2 7" xfId="26576" xr:uid="{00000000-0005-0000-0000-000036670000}"/>
    <cellStyle name="Normal 9 2 4 2 7 2" xfId="26577" xr:uid="{00000000-0005-0000-0000-000037670000}"/>
    <cellStyle name="Normal 9 2 4 2 7 2 2" xfId="26578" xr:uid="{00000000-0005-0000-0000-000038670000}"/>
    <cellStyle name="Normal 9 2 4 2 7 3" xfId="26579" xr:uid="{00000000-0005-0000-0000-000039670000}"/>
    <cellStyle name="Normal 9 2 4 2 8" xfId="26580" xr:uid="{00000000-0005-0000-0000-00003A670000}"/>
    <cellStyle name="Normal 9 2 4 2 8 2" xfId="26581" xr:uid="{00000000-0005-0000-0000-00003B670000}"/>
    <cellStyle name="Normal 9 2 4 2 9" xfId="26582" xr:uid="{00000000-0005-0000-0000-00003C670000}"/>
    <cellStyle name="Normal 9 2 4 2 9 2" xfId="26583" xr:uid="{00000000-0005-0000-0000-00003D670000}"/>
    <cellStyle name="Normal 9 2 4 3" xfId="26584" xr:uid="{00000000-0005-0000-0000-00003E670000}"/>
    <cellStyle name="Normal 9 2 4 3 2" xfId="26585" xr:uid="{00000000-0005-0000-0000-00003F670000}"/>
    <cellStyle name="Normal 9 2 4 3 2 2" xfId="26586" xr:uid="{00000000-0005-0000-0000-000040670000}"/>
    <cellStyle name="Normal 9 2 4 3 2 2 2" xfId="26587" xr:uid="{00000000-0005-0000-0000-000041670000}"/>
    <cellStyle name="Normal 9 2 4 3 2 2 2 2" xfId="26588" xr:uid="{00000000-0005-0000-0000-000042670000}"/>
    <cellStyle name="Normal 9 2 4 3 2 2 2 2 2" xfId="26589" xr:uid="{00000000-0005-0000-0000-000043670000}"/>
    <cellStyle name="Normal 9 2 4 3 2 2 2 3" xfId="26590" xr:uid="{00000000-0005-0000-0000-000044670000}"/>
    <cellStyle name="Normal 9 2 4 3 2 2 3" xfId="26591" xr:uid="{00000000-0005-0000-0000-000045670000}"/>
    <cellStyle name="Normal 9 2 4 3 2 2 3 2" xfId="26592" xr:uid="{00000000-0005-0000-0000-000046670000}"/>
    <cellStyle name="Normal 9 2 4 3 2 2 3 2 2" xfId="26593" xr:uid="{00000000-0005-0000-0000-000047670000}"/>
    <cellStyle name="Normal 9 2 4 3 2 2 3 3" xfId="26594" xr:uid="{00000000-0005-0000-0000-000048670000}"/>
    <cellStyle name="Normal 9 2 4 3 2 2 4" xfId="26595" xr:uid="{00000000-0005-0000-0000-000049670000}"/>
    <cellStyle name="Normal 9 2 4 3 2 2 4 2" xfId="26596" xr:uid="{00000000-0005-0000-0000-00004A670000}"/>
    <cellStyle name="Normal 9 2 4 3 2 2 5" xfId="26597" xr:uid="{00000000-0005-0000-0000-00004B670000}"/>
    <cellStyle name="Normal 9 2 4 3 2 2 5 2" xfId="26598" xr:uid="{00000000-0005-0000-0000-00004C670000}"/>
    <cellStyle name="Normal 9 2 4 3 2 2 6" xfId="26599" xr:uid="{00000000-0005-0000-0000-00004D670000}"/>
    <cellStyle name="Normal 9 2 4 3 2 3" xfId="26600" xr:uid="{00000000-0005-0000-0000-00004E670000}"/>
    <cellStyle name="Normal 9 2 4 3 2 3 2" xfId="26601" xr:uid="{00000000-0005-0000-0000-00004F670000}"/>
    <cellStyle name="Normal 9 2 4 3 2 3 2 2" xfId="26602" xr:uid="{00000000-0005-0000-0000-000050670000}"/>
    <cellStyle name="Normal 9 2 4 3 2 3 3" xfId="26603" xr:uid="{00000000-0005-0000-0000-000051670000}"/>
    <cellStyle name="Normal 9 2 4 3 2 4" xfId="26604" xr:uid="{00000000-0005-0000-0000-000052670000}"/>
    <cellStyle name="Normal 9 2 4 3 2 4 2" xfId="26605" xr:uid="{00000000-0005-0000-0000-000053670000}"/>
    <cellStyle name="Normal 9 2 4 3 2 4 2 2" xfId="26606" xr:uid="{00000000-0005-0000-0000-000054670000}"/>
    <cellStyle name="Normal 9 2 4 3 2 4 3" xfId="26607" xr:uid="{00000000-0005-0000-0000-000055670000}"/>
    <cellStyle name="Normal 9 2 4 3 2 5" xfId="26608" xr:uid="{00000000-0005-0000-0000-000056670000}"/>
    <cellStyle name="Normal 9 2 4 3 2 5 2" xfId="26609" xr:uid="{00000000-0005-0000-0000-000057670000}"/>
    <cellStyle name="Normal 9 2 4 3 2 6" xfId="26610" xr:uid="{00000000-0005-0000-0000-000058670000}"/>
    <cellStyle name="Normal 9 2 4 3 2 6 2" xfId="26611" xr:uid="{00000000-0005-0000-0000-000059670000}"/>
    <cellStyle name="Normal 9 2 4 3 2 7" xfId="26612" xr:uid="{00000000-0005-0000-0000-00005A670000}"/>
    <cellStyle name="Normal 9 2 4 3 3" xfId="26613" xr:uid="{00000000-0005-0000-0000-00005B670000}"/>
    <cellStyle name="Normal 9 2 4 3 3 2" xfId="26614" xr:uid="{00000000-0005-0000-0000-00005C670000}"/>
    <cellStyle name="Normal 9 2 4 3 3 2 2" xfId="26615" xr:uid="{00000000-0005-0000-0000-00005D670000}"/>
    <cellStyle name="Normal 9 2 4 3 3 2 2 2" xfId="26616" xr:uid="{00000000-0005-0000-0000-00005E670000}"/>
    <cellStyle name="Normal 9 2 4 3 3 2 3" xfId="26617" xr:uid="{00000000-0005-0000-0000-00005F670000}"/>
    <cellStyle name="Normal 9 2 4 3 3 3" xfId="26618" xr:uid="{00000000-0005-0000-0000-000060670000}"/>
    <cellStyle name="Normal 9 2 4 3 3 3 2" xfId="26619" xr:uid="{00000000-0005-0000-0000-000061670000}"/>
    <cellStyle name="Normal 9 2 4 3 3 3 2 2" xfId="26620" xr:uid="{00000000-0005-0000-0000-000062670000}"/>
    <cellStyle name="Normal 9 2 4 3 3 3 3" xfId="26621" xr:uid="{00000000-0005-0000-0000-000063670000}"/>
    <cellStyle name="Normal 9 2 4 3 3 4" xfId="26622" xr:uid="{00000000-0005-0000-0000-000064670000}"/>
    <cellStyle name="Normal 9 2 4 3 3 4 2" xfId="26623" xr:uid="{00000000-0005-0000-0000-000065670000}"/>
    <cellStyle name="Normal 9 2 4 3 3 5" xfId="26624" xr:uid="{00000000-0005-0000-0000-000066670000}"/>
    <cellStyle name="Normal 9 2 4 3 3 5 2" xfId="26625" xr:uid="{00000000-0005-0000-0000-000067670000}"/>
    <cellStyle name="Normal 9 2 4 3 3 6" xfId="26626" xr:uid="{00000000-0005-0000-0000-000068670000}"/>
    <cellStyle name="Normal 9 2 4 3 4" xfId="26627" xr:uid="{00000000-0005-0000-0000-000069670000}"/>
    <cellStyle name="Normal 9 2 4 3 4 2" xfId="26628" xr:uid="{00000000-0005-0000-0000-00006A670000}"/>
    <cellStyle name="Normal 9 2 4 3 4 2 2" xfId="26629" xr:uid="{00000000-0005-0000-0000-00006B670000}"/>
    <cellStyle name="Normal 9 2 4 3 4 3" xfId="26630" xr:uid="{00000000-0005-0000-0000-00006C670000}"/>
    <cellStyle name="Normal 9 2 4 3 5" xfId="26631" xr:uid="{00000000-0005-0000-0000-00006D670000}"/>
    <cellStyle name="Normal 9 2 4 3 5 2" xfId="26632" xr:uid="{00000000-0005-0000-0000-00006E670000}"/>
    <cellStyle name="Normal 9 2 4 3 5 2 2" xfId="26633" xr:uid="{00000000-0005-0000-0000-00006F670000}"/>
    <cellStyle name="Normal 9 2 4 3 5 3" xfId="26634" xr:uid="{00000000-0005-0000-0000-000070670000}"/>
    <cellStyle name="Normal 9 2 4 3 6" xfId="26635" xr:uid="{00000000-0005-0000-0000-000071670000}"/>
    <cellStyle name="Normal 9 2 4 3 6 2" xfId="26636" xr:uid="{00000000-0005-0000-0000-000072670000}"/>
    <cellStyle name="Normal 9 2 4 3 7" xfId="26637" xr:uid="{00000000-0005-0000-0000-000073670000}"/>
    <cellStyle name="Normal 9 2 4 3 7 2" xfId="26638" xr:uid="{00000000-0005-0000-0000-000074670000}"/>
    <cellStyle name="Normal 9 2 4 3 8" xfId="26639" xr:uid="{00000000-0005-0000-0000-000075670000}"/>
    <cellStyle name="Normal 9 2 4 4" xfId="26640" xr:uid="{00000000-0005-0000-0000-000076670000}"/>
    <cellStyle name="Normal 9 2 4 4 2" xfId="26641" xr:uid="{00000000-0005-0000-0000-000077670000}"/>
    <cellStyle name="Normal 9 2 4 4 2 2" xfId="26642" xr:uid="{00000000-0005-0000-0000-000078670000}"/>
    <cellStyle name="Normal 9 2 4 4 2 2 2" xfId="26643" xr:uid="{00000000-0005-0000-0000-000079670000}"/>
    <cellStyle name="Normal 9 2 4 4 2 2 2 2" xfId="26644" xr:uid="{00000000-0005-0000-0000-00007A670000}"/>
    <cellStyle name="Normal 9 2 4 4 2 2 3" xfId="26645" xr:uid="{00000000-0005-0000-0000-00007B670000}"/>
    <cellStyle name="Normal 9 2 4 4 2 3" xfId="26646" xr:uid="{00000000-0005-0000-0000-00007C670000}"/>
    <cellStyle name="Normal 9 2 4 4 2 3 2" xfId="26647" xr:uid="{00000000-0005-0000-0000-00007D670000}"/>
    <cellStyle name="Normal 9 2 4 4 2 3 2 2" xfId="26648" xr:uid="{00000000-0005-0000-0000-00007E670000}"/>
    <cellStyle name="Normal 9 2 4 4 2 3 3" xfId="26649" xr:uid="{00000000-0005-0000-0000-00007F670000}"/>
    <cellStyle name="Normal 9 2 4 4 2 4" xfId="26650" xr:uid="{00000000-0005-0000-0000-000080670000}"/>
    <cellStyle name="Normal 9 2 4 4 2 4 2" xfId="26651" xr:uid="{00000000-0005-0000-0000-000081670000}"/>
    <cellStyle name="Normal 9 2 4 4 2 5" xfId="26652" xr:uid="{00000000-0005-0000-0000-000082670000}"/>
    <cellStyle name="Normal 9 2 4 4 2 5 2" xfId="26653" xr:uid="{00000000-0005-0000-0000-000083670000}"/>
    <cellStyle name="Normal 9 2 4 4 2 6" xfId="26654" xr:uid="{00000000-0005-0000-0000-000084670000}"/>
    <cellStyle name="Normal 9 2 4 4 3" xfId="26655" xr:uid="{00000000-0005-0000-0000-000085670000}"/>
    <cellStyle name="Normal 9 2 4 4 3 2" xfId="26656" xr:uid="{00000000-0005-0000-0000-000086670000}"/>
    <cellStyle name="Normal 9 2 4 4 3 2 2" xfId="26657" xr:uid="{00000000-0005-0000-0000-000087670000}"/>
    <cellStyle name="Normal 9 2 4 4 3 3" xfId="26658" xr:uid="{00000000-0005-0000-0000-000088670000}"/>
    <cellStyle name="Normal 9 2 4 4 4" xfId="26659" xr:uid="{00000000-0005-0000-0000-000089670000}"/>
    <cellStyle name="Normal 9 2 4 4 4 2" xfId="26660" xr:uid="{00000000-0005-0000-0000-00008A670000}"/>
    <cellStyle name="Normal 9 2 4 4 4 2 2" xfId="26661" xr:uid="{00000000-0005-0000-0000-00008B670000}"/>
    <cellStyle name="Normal 9 2 4 4 4 3" xfId="26662" xr:uid="{00000000-0005-0000-0000-00008C670000}"/>
    <cellStyle name="Normal 9 2 4 4 5" xfId="26663" xr:uid="{00000000-0005-0000-0000-00008D670000}"/>
    <cellStyle name="Normal 9 2 4 4 5 2" xfId="26664" xr:uid="{00000000-0005-0000-0000-00008E670000}"/>
    <cellStyle name="Normal 9 2 4 4 6" xfId="26665" xr:uid="{00000000-0005-0000-0000-00008F670000}"/>
    <cellStyle name="Normal 9 2 4 4 6 2" xfId="26666" xr:uid="{00000000-0005-0000-0000-000090670000}"/>
    <cellStyle name="Normal 9 2 4 4 7" xfId="26667" xr:uid="{00000000-0005-0000-0000-000091670000}"/>
    <cellStyle name="Normal 9 2 4 5" xfId="26668" xr:uid="{00000000-0005-0000-0000-000092670000}"/>
    <cellStyle name="Normal 9 2 4 5 2" xfId="26669" xr:uid="{00000000-0005-0000-0000-000093670000}"/>
    <cellStyle name="Normal 9 2 4 5 2 2" xfId="26670" xr:uid="{00000000-0005-0000-0000-000094670000}"/>
    <cellStyle name="Normal 9 2 4 5 2 2 2" xfId="26671" xr:uid="{00000000-0005-0000-0000-000095670000}"/>
    <cellStyle name="Normal 9 2 4 5 2 2 2 2" xfId="26672" xr:uid="{00000000-0005-0000-0000-000096670000}"/>
    <cellStyle name="Normal 9 2 4 5 2 2 3" xfId="26673" xr:uid="{00000000-0005-0000-0000-000097670000}"/>
    <cellStyle name="Normal 9 2 4 5 2 3" xfId="26674" xr:uid="{00000000-0005-0000-0000-000098670000}"/>
    <cellStyle name="Normal 9 2 4 5 2 3 2" xfId="26675" xr:uid="{00000000-0005-0000-0000-000099670000}"/>
    <cellStyle name="Normal 9 2 4 5 2 3 2 2" xfId="26676" xr:uid="{00000000-0005-0000-0000-00009A670000}"/>
    <cellStyle name="Normal 9 2 4 5 2 3 3" xfId="26677" xr:uid="{00000000-0005-0000-0000-00009B670000}"/>
    <cellStyle name="Normal 9 2 4 5 2 4" xfId="26678" xr:uid="{00000000-0005-0000-0000-00009C670000}"/>
    <cellStyle name="Normal 9 2 4 5 2 4 2" xfId="26679" xr:uid="{00000000-0005-0000-0000-00009D670000}"/>
    <cellStyle name="Normal 9 2 4 5 2 5" xfId="26680" xr:uid="{00000000-0005-0000-0000-00009E670000}"/>
    <cellStyle name="Normal 9 2 4 5 2 5 2" xfId="26681" xr:uid="{00000000-0005-0000-0000-00009F670000}"/>
    <cellStyle name="Normal 9 2 4 5 2 6" xfId="26682" xr:uid="{00000000-0005-0000-0000-0000A0670000}"/>
    <cellStyle name="Normal 9 2 4 5 3" xfId="26683" xr:uid="{00000000-0005-0000-0000-0000A1670000}"/>
    <cellStyle name="Normal 9 2 4 5 3 2" xfId="26684" xr:uid="{00000000-0005-0000-0000-0000A2670000}"/>
    <cellStyle name="Normal 9 2 4 5 3 2 2" xfId="26685" xr:uid="{00000000-0005-0000-0000-0000A3670000}"/>
    <cellStyle name="Normal 9 2 4 5 3 3" xfId="26686" xr:uid="{00000000-0005-0000-0000-0000A4670000}"/>
    <cellStyle name="Normal 9 2 4 5 4" xfId="26687" xr:uid="{00000000-0005-0000-0000-0000A5670000}"/>
    <cellStyle name="Normal 9 2 4 5 4 2" xfId="26688" xr:uid="{00000000-0005-0000-0000-0000A6670000}"/>
    <cellStyle name="Normal 9 2 4 5 4 2 2" xfId="26689" xr:uid="{00000000-0005-0000-0000-0000A7670000}"/>
    <cellStyle name="Normal 9 2 4 5 4 3" xfId="26690" xr:uid="{00000000-0005-0000-0000-0000A8670000}"/>
    <cellStyle name="Normal 9 2 4 5 5" xfId="26691" xr:uid="{00000000-0005-0000-0000-0000A9670000}"/>
    <cellStyle name="Normal 9 2 4 5 5 2" xfId="26692" xr:uid="{00000000-0005-0000-0000-0000AA670000}"/>
    <cellStyle name="Normal 9 2 4 5 6" xfId="26693" xr:uid="{00000000-0005-0000-0000-0000AB670000}"/>
    <cellStyle name="Normal 9 2 4 5 6 2" xfId="26694" xr:uid="{00000000-0005-0000-0000-0000AC670000}"/>
    <cellStyle name="Normal 9 2 4 5 7" xfId="26695" xr:uid="{00000000-0005-0000-0000-0000AD670000}"/>
    <cellStyle name="Normal 9 2 4 6" xfId="26696" xr:uid="{00000000-0005-0000-0000-0000AE670000}"/>
    <cellStyle name="Normal 9 2 4 6 2" xfId="26697" xr:uid="{00000000-0005-0000-0000-0000AF670000}"/>
    <cellStyle name="Normal 9 2 4 6 2 2" xfId="26698" xr:uid="{00000000-0005-0000-0000-0000B0670000}"/>
    <cellStyle name="Normal 9 2 4 6 2 2 2" xfId="26699" xr:uid="{00000000-0005-0000-0000-0000B1670000}"/>
    <cellStyle name="Normal 9 2 4 6 2 3" xfId="26700" xr:uid="{00000000-0005-0000-0000-0000B2670000}"/>
    <cellStyle name="Normal 9 2 4 6 3" xfId="26701" xr:uid="{00000000-0005-0000-0000-0000B3670000}"/>
    <cellStyle name="Normal 9 2 4 6 3 2" xfId="26702" xr:uid="{00000000-0005-0000-0000-0000B4670000}"/>
    <cellStyle name="Normal 9 2 4 6 3 2 2" xfId="26703" xr:uid="{00000000-0005-0000-0000-0000B5670000}"/>
    <cellStyle name="Normal 9 2 4 6 3 3" xfId="26704" xr:uid="{00000000-0005-0000-0000-0000B6670000}"/>
    <cellStyle name="Normal 9 2 4 6 4" xfId="26705" xr:uid="{00000000-0005-0000-0000-0000B7670000}"/>
    <cellStyle name="Normal 9 2 4 6 4 2" xfId="26706" xr:uid="{00000000-0005-0000-0000-0000B8670000}"/>
    <cellStyle name="Normal 9 2 4 6 5" xfId="26707" xr:uid="{00000000-0005-0000-0000-0000B9670000}"/>
    <cellStyle name="Normal 9 2 4 6 5 2" xfId="26708" xr:uid="{00000000-0005-0000-0000-0000BA670000}"/>
    <cellStyle name="Normal 9 2 4 6 6" xfId="26709" xr:uid="{00000000-0005-0000-0000-0000BB670000}"/>
    <cellStyle name="Normal 9 2 4 7" xfId="26710" xr:uid="{00000000-0005-0000-0000-0000BC670000}"/>
    <cellStyle name="Normal 9 2 4 7 2" xfId="26711" xr:uid="{00000000-0005-0000-0000-0000BD670000}"/>
    <cellStyle name="Normal 9 2 4 7 2 2" xfId="26712" xr:uid="{00000000-0005-0000-0000-0000BE670000}"/>
    <cellStyle name="Normal 9 2 4 7 3" xfId="26713" xr:uid="{00000000-0005-0000-0000-0000BF670000}"/>
    <cellStyle name="Normal 9 2 4 8" xfId="26714" xr:uid="{00000000-0005-0000-0000-0000C0670000}"/>
    <cellStyle name="Normal 9 2 4 8 2" xfId="26715" xr:uid="{00000000-0005-0000-0000-0000C1670000}"/>
    <cellStyle name="Normal 9 2 4 8 2 2" xfId="26716" xr:uid="{00000000-0005-0000-0000-0000C2670000}"/>
    <cellStyle name="Normal 9 2 4 8 3" xfId="26717" xr:uid="{00000000-0005-0000-0000-0000C3670000}"/>
    <cellStyle name="Normal 9 2 4 9" xfId="26718" xr:uid="{00000000-0005-0000-0000-0000C4670000}"/>
    <cellStyle name="Normal 9 2 4 9 2" xfId="26719" xr:uid="{00000000-0005-0000-0000-0000C5670000}"/>
    <cellStyle name="Normal 9 2 5" xfId="26720" xr:uid="{00000000-0005-0000-0000-0000C6670000}"/>
    <cellStyle name="Normal 9 2 5 10" xfId="26721" xr:uid="{00000000-0005-0000-0000-0000C7670000}"/>
    <cellStyle name="Normal 9 2 5 2" xfId="26722" xr:uid="{00000000-0005-0000-0000-0000C8670000}"/>
    <cellStyle name="Normal 9 2 5 2 2" xfId="26723" xr:uid="{00000000-0005-0000-0000-0000C9670000}"/>
    <cellStyle name="Normal 9 2 5 2 2 2" xfId="26724" xr:uid="{00000000-0005-0000-0000-0000CA670000}"/>
    <cellStyle name="Normal 9 2 5 2 2 2 2" xfId="26725" xr:uid="{00000000-0005-0000-0000-0000CB670000}"/>
    <cellStyle name="Normal 9 2 5 2 2 2 2 2" xfId="26726" xr:uid="{00000000-0005-0000-0000-0000CC670000}"/>
    <cellStyle name="Normal 9 2 5 2 2 2 2 2 2" xfId="26727" xr:uid="{00000000-0005-0000-0000-0000CD670000}"/>
    <cellStyle name="Normal 9 2 5 2 2 2 2 3" xfId="26728" xr:uid="{00000000-0005-0000-0000-0000CE670000}"/>
    <cellStyle name="Normal 9 2 5 2 2 2 3" xfId="26729" xr:uid="{00000000-0005-0000-0000-0000CF670000}"/>
    <cellStyle name="Normal 9 2 5 2 2 2 3 2" xfId="26730" xr:uid="{00000000-0005-0000-0000-0000D0670000}"/>
    <cellStyle name="Normal 9 2 5 2 2 2 3 2 2" xfId="26731" xr:uid="{00000000-0005-0000-0000-0000D1670000}"/>
    <cellStyle name="Normal 9 2 5 2 2 2 3 3" xfId="26732" xr:uid="{00000000-0005-0000-0000-0000D2670000}"/>
    <cellStyle name="Normal 9 2 5 2 2 2 4" xfId="26733" xr:uid="{00000000-0005-0000-0000-0000D3670000}"/>
    <cellStyle name="Normal 9 2 5 2 2 2 4 2" xfId="26734" xr:uid="{00000000-0005-0000-0000-0000D4670000}"/>
    <cellStyle name="Normal 9 2 5 2 2 2 5" xfId="26735" xr:uid="{00000000-0005-0000-0000-0000D5670000}"/>
    <cellStyle name="Normal 9 2 5 2 2 2 5 2" xfId="26736" xr:uid="{00000000-0005-0000-0000-0000D6670000}"/>
    <cellStyle name="Normal 9 2 5 2 2 2 6" xfId="26737" xr:uid="{00000000-0005-0000-0000-0000D7670000}"/>
    <cellStyle name="Normal 9 2 5 2 2 3" xfId="26738" xr:uid="{00000000-0005-0000-0000-0000D8670000}"/>
    <cellStyle name="Normal 9 2 5 2 2 3 2" xfId="26739" xr:uid="{00000000-0005-0000-0000-0000D9670000}"/>
    <cellStyle name="Normal 9 2 5 2 2 3 2 2" xfId="26740" xr:uid="{00000000-0005-0000-0000-0000DA670000}"/>
    <cellStyle name="Normal 9 2 5 2 2 3 3" xfId="26741" xr:uid="{00000000-0005-0000-0000-0000DB670000}"/>
    <cellStyle name="Normal 9 2 5 2 2 4" xfId="26742" xr:uid="{00000000-0005-0000-0000-0000DC670000}"/>
    <cellStyle name="Normal 9 2 5 2 2 4 2" xfId="26743" xr:uid="{00000000-0005-0000-0000-0000DD670000}"/>
    <cellStyle name="Normal 9 2 5 2 2 4 2 2" xfId="26744" xr:uid="{00000000-0005-0000-0000-0000DE670000}"/>
    <cellStyle name="Normal 9 2 5 2 2 4 3" xfId="26745" xr:uid="{00000000-0005-0000-0000-0000DF670000}"/>
    <cellStyle name="Normal 9 2 5 2 2 5" xfId="26746" xr:uid="{00000000-0005-0000-0000-0000E0670000}"/>
    <cellStyle name="Normal 9 2 5 2 2 5 2" xfId="26747" xr:uid="{00000000-0005-0000-0000-0000E1670000}"/>
    <cellStyle name="Normal 9 2 5 2 2 6" xfId="26748" xr:uid="{00000000-0005-0000-0000-0000E2670000}"/>
    <cellStyle name="Normal 9 2 5 2 2 6 2" xfId="26749" xr:uid="{00000000-0005-0000-0000-0000E3670000}"/>
    <cellStyle name="Normal 9 2 5 2 2 7" xfId="26750" xr:uid="{00000000-0005-0000-0000-0000E4670000}"/>
    <cellStyle name="Normal 9 2 5 2 3" xfId="26751" xr:uid="{00000000-0005-0000-0000-0000E5670000}"/>
    <cellStyle name="Normal 9 2 5 2 3 2" xfId="26752" xr:uid="{00000000-0005-0000-0000-0000E6670000}"/>
    <cellStyle name="Normal 9 2 5 2 3 2 2" xfId="26753" xr:uid="{00000000-0005-0000-0000-0000E7670000}"/>
    <cellStyle name="Normal 9 2 5 2 3 2 2 2" xfId="26754" xr:uid="{00000000-0005-0000-0000-0000E8670000}"/>
    <cellStyle name="Normal 9 2 5 2 3 2 3" xfId="26755" xr:uid="{00000000-0005-0000-0000-0000E9670000}"/>
    <cellStyle name="Normal 9 2 5 2 3 3" xfId="26756" xr:uid="{00000000-0005-0000-0000-0000EA670000}"/>
    <cellStyle name="Normal 9 2 5 2 3 3 2" xfId="26757" xr:uid="{00000000-0005-0000-0000-0000EB670000}"/>
    <cellStyle name="Normal 9 2 5 2 3 3 2 2" xfId="26758" xr:uid="{00000000-0005-0000-0000-0000EC670000}"/>
    <cellStyle name="Normal 9 2 5 2 3 3 3" xfId="26759" xr:uid="{00000000-0005-0000-0000-0000ED670000}"/>
    <cellStyle name="Normal 9 2 5 2 3 4" xfId="26760" xr:uid="{00000000-0005-0000-0000-0000EE670000}"/>
    <cellStyle name="Normal 9 2 5 2 3 4 2" xfId="26761" xr:uid="{00000000-0005-0000-0000-0000EF670000}"/>
    <cellStyle name="Normal 9 2 5 2 3 5" xfId="26762" xr:uid="{00000000-0005-0000-0000-0000F0670000}"/>
    <cellStyle name="Normal 9 2 5 2 3 5 2" xfId="26763" xr:uid="{00000000-0005-0000-0000-0000F1670000}"/>
    <cellStyle name="Normal 9 2 5 2 3 6" xfId="26764" xr:uid="{00000000-0005-0000-0000-0000F2670000}"/>
    <cellStyle name="Normal 9 2 5 2 4" xfId="26765" xr:uid="{00000000-0005-0000-0000-0000F3670000}"/>
    <cellStyle name="Normal 9 2 5 2 4 2" xfId="26766" xr:uid="{00000000-0005-0000-0000-0000F4670000}"/>
    <cellStyle name="Normal 9 2 5 2 4 2 2" xfId="26767" xr:uid="{00000000-0005-0000-0000-0000F5670000}"/>
    <cellStyle name="Normal 9 2 5 2 4 3" xfId="26768" xr:uid="{00000000-0005-0000-0000-0000F6670000}"/>
    <cellStyle name="Normal 9 2 5 2 5" xfId="26769" xr:uid="{00000000-0005-0000-0000-0000F7670000}"/>
    <cellStyle name="Normal 9 2 5 2 5 2" xfId="26770" xr:uid="{00000000-0005-0000-0000-0000F8670000}"/>
    <cellStyle name="Normal 9 2 5 2 5 2 2" xfId="26771" xr:uid="{00000000-0005-0000-0000-0000F9670000}"/>
    <cellStyle name="Normal 9 2 5 2 5 3" xfId="26772" xr:uid="{00000000-0005-0000-0000-0000FA670000}"/>
    <cellStyle name="Normal 9 2 5 2 6" xfId="26773" xr:uid="{00000000-0005-0000-0000-0000FB670000}"/>
    <cellStyle name="Normal 9 2 5 2 6 2" xfId="26774" xr:uid="{00000000-0005-0000-0000-0000FC670000}"/>
    <cellStyle name="Normal 9 2 5 2 7" xfId="26775" xr:uid="{00000000-0005-0000-0000-0000FD670000}"/>
    <cellStyle name="Normal 9 2 5 2 7 2" xfId="26776" xr:uid="{00000000-0005-0000-0000-0000FE670000}"/>
    <cellStyle name="Normal 9 2 5 2 8" xfId="26777" xr:uid="{00000000-0005-0000-0000-0000FF670000}"/>
    <cellStyle name="Normal 9 2 5 3" xfId="26778" xr:uid="{00000000-0005-0000-0000-000000680000}"/>
    <cellStyle name="Normal 9 2 5 3 2" xfId="26779" xr:uid="{00000000-0005-0000-0000-000001680000}"/>
    <cellStyle name="Normal 9 2 5 3 2 2" xfId="26780" xr:uid="{00000000-0005-0000-0000-000002680000}"/>
    <cellStyle name="Normal 9 2 5 3 2 2 2" xfId="26781" xr:uid="{00000000-0005-0000-0000-000003680000}"/>
    <cellStyle name="Normal 9 2 5 3 2 2 2 2" xfId="26782" xr:uid="{00000000-0005-0000-0000-000004680000}"/>
    <cellStyle name="Normal 9 2 5 3 2 2 3" xfId="26783" xr:uid="{00000000-0005-0000-0000-000005680000}"/>
    <cellStyle name="Normal 9 2 5 3 2 3" xfId="26784" xr:uid="{00000000-0005-0000-0000-000006680000}"/>
    <cellStyle name="Normal 9 2 5 3 2 3 2" xfId="26785" xr:uid="{00000000-0005-0000-0000-000007680000}"/>
    <cellStyle name="Normal 9 2 5 3 2 3 2 2" xfId="26786" xr:uid="{00000000-0005-0000-0000-000008680000}"/>
    <cellStyle name="Normal 9 2 5 3 2 3 3" xfId="26787" xr:uid="{00000000-0005-0000-0000-000009680000}"/>
    <cellStyle name="Normal 9 2 5 3 2 4" xfId="26788" xr:uid="{00000000-0005-0000-0000-00000A680000}"/>
    <cellStyle name="Normal 9 2 5 3 2 4 2" xfId="26789" xr:uid="{00000000-0005-0000-0000-00000B680000}"/>
    <cellStyle name="Normal 9 2 5 3 2 5" xfId="26790" xr:uid="{00000000-0005-0000-0000-00000C680000}"/>
    <cellStyle name="Normal 9 2 5 3 2 5 2" xfId="26791" xr:uid="{00000000-0005-0000-0000-00000D680000}"/>
    <cellStyle name="Normal 9 2 5 3 2 6" xfId="26792" xr:uid="{00000000-0005-0000-0000-00000E680000}"/>
    <cellStyle name="Normal 9 2 5 3 3" xfId="26793" xr:uid="{00000000-0005-0000-0000-00000F680000}"/>
    <cellStyle name="Normal 9 2 5 3 3 2" xfId="26794" xr:uid="{00000000-0005-0000-0000-000010680000}"/>
    <cellStyle name="Normal 9 2 5 3 3 2 2" xfId="26795" xr:uid="{00000000-0005-0000-0000-000011680000}"/>
    <cellStyle name="Normal 9 2 5 3 3 3" xfId="26796" xr:uid="{00000000-0005-0000-0000-000012680000}"/>
    <cellStyle name="Normal 9 2 5 3 4" xfId="26797" xr:uid="{00000000-0005-0000-0000-000013680000}"/>
    <cellStyle name="Normal 9 2 5 3 4 2" xfId="26798" xr:uid="{00000000-0005-0000-0000-000014680000}"/>
    <cellStyle name="Normal 9 2 5 3 4 2 2" xfId="26799" xr:uid="{00000000-0005-0000-0000-000015680000}"/>
    <cellStyle name="Normal 9 2 5 3 4 3" xfId="26800" xr:uid="{00000000-0005-0000-0000-000016680000}"/>
    <cellStyle name="Normal 9 2 5 3 5" xfId="26801" xr:uid="{00000000-0005-0000-0000-000017680000}"/>
    <cellStyle name="Normal 9 2 5 3 5 2" xfId="26802" xr:uid="{00000000-0005-0000-0000-000018680000}"/>
    <cellStyle name="Normal 9 2 5 3 6" xfId="26803" xr:uid="{00000000-0005-0000-0000-000019680000}"/>
    <cellStyle name="Normal 9 2 5 3 6 2" xfId="26804" xr:uid="{00000000-0005-0000-0000-00001A680000}"/>
    <cellStyle name="Normal 9 2 5 3 7" xfId="26805" xr:uid="{00000000-0005-0000-0000-00001B680000}"/>
    <cellStyle name="Normal 9 2 5 4" xfId="26806" xr:uid="{00000000-0005-0000-0000-00001C680000}"/>
    <cellStyle name="Normal 9 2 5 4 2" xfId="26807" xr:uid="{00000000-0005-0000-0000-00001D680000}"/>
    <cellStyle name="Normal 9 2 5 4 2 2" xfId="26808" xr:uid="{00000000-0005-0000-0000-00001E680000}"/>
    <cellStyle name="Normal 9 2 5 4 2 2 2" xfId="26809" xr:uid="{00000000-0005-0000-0000-00001F680000}"/>
    <cellStyle name="Normal 9 2 5 4 2 2 2 2" xfId="26810" xr:uid="{00000000-0005-0000-0000-000020680000}"/>
    <cellStyle name="Normal 9 2 5 4 2 2 3" xfId="26811" xr:uid="{00000000-0005-0000-0000-000021680000}"/>
    <cellStyle name="Normal 9 2 5 4 2 3" xfId="26812" xr:uid="{00000000-0005-0000-0000-000022680000}"/>
    <cellStyle name="Normal 9 2 5 4 2 3 2" xfId="26813" xr:uid="{00000000-0005-0000-0000-000023680000}"/>
    <cellStyle name="Normal 9 2 5 4 2 3 2 2" xfId="26814" xr:uid="{00000000-0005-0000-0000-000024680000}"/>
    <cellStyle name="Normal 9 2 5 4 2 3 3" xfId="26815" xr:uid="{00000000-0005-0000-0000-000025680000}"/>
    <cellStyle name="Normal 9 2 5 4 2 4" xfId="26816" xr:uid="{00000000-0005-0000-0000-000026680000}"/>
    <cellStyle name="Normal 9 2 5 4 2 4 2" xfId="26817" xr:uid="{00000000-0005-0000-0000-000027680000}"/>
    <cellStyle name="Normal 9 2 5 4 2 5" xfId="26818" xr:uid="{00000000-0005-0000-0000-000028680000}"/>
    <cellStyle name="Normal 9 2 5 4 2 5 2" xfId="26819" xr:uid="{00000000-0005-0000-0000-000029680000}"/>
    <cellStyle name="Normal 9 2 5 4 2 6" xfId="26820" xr:uid="{00000000-0005-0000-0000-00002A680000}"/>
    <cellStyle name="Normal 9 2 5 4 3" xfId="26821" xr:uid="{00000000-0005-0000-0000-00002B680000}"/>
    <cellStyle name="Normal 9 2 5 4 3 2" xfId="26822" xr:uid="{00000000-0005-0000-0000-00002C680000}"/>
    <cellStyle name="Normal 9 2 5 4 3 2 2" xfId="26823" xr:uid="{00000000-0005-0000-0000-00002D680000}"/>
    <cellStyle name="Normal 9 2 5 4 3 3" xfId="26824" xr:uid="{00000000-0005-0000-0000-00002E680000}"/>
    <cellStyle name="Normal 9 2 5 4 4" xfId="26825" xr:uid="{00000000-0005-0000-0000-00002F680000}"/>
    <cellStyle name="Normal 9 2 5 4 4 2" xfId="26826" xr:uid="{00000000-0005-0000-0000-000030680000}"/>
    <cellStyle name="Normal 9 2 5 4 4 2 2" xfId="26827" xr:uid="{00000000-0005-0000-0000-000031680000}"/>
    <cellStyle name="Normal 9 2 5 4 4 3" xfId="26828" xr:uid="{00000000-0005-0000-0000-000032680000}"/>
    <cellStyle name="Normal 9 2 5 4 5" xfId="26829" xr:uid="{00000000-0005-0000-0000-000033680000}"/>
    <cellStyle name="Normal 9 2 5 4 5 2" xfId="26830" xr:uid="{00000000-0005-0000-0000-000034680000}"/>
    <cellStyle name="Normal 9 2 5 4 6" xfId="26831" xr:uid="{00000000-0005-0000-0000-000035680000}"/>
    <cellStyle name="Normal 9 2 5 4 6 2" xfId="26832" xr:uid="{00000000-0005-0000-0000-000036680000}"/>
    <cellStyle name="Normal 9 2 5 4 7" xfId="26833" xr:uid="{00000000-0005-0000-0000-000037680000}"/>
    <cellStyle name="Normal 9 2 5 5" xfId="26834" xr:uid="{00000000-0005-0000-0000-000038680000}"/>
    <cellStyle name="Normal 9 2 5 5 2" xfId="26835" xr:uid="{00000000-0005-0000-0000-000039680000}"/>
    <cellStyle name="Normal 9 2 5 5 2 2" xfId="26836" xr:uid="{00000000-0005-0000-0000-00003A680000}"/>
    <cellStyle name="Normal 9 2 5 5 2 2 2" xfId="26837" xr:uid="{00000000-0005-0000-0000-00003B680000}"/>
    <cellStyle name="Normal 9 2 5 5 2 3" xfId="26838" xr:uid="{00000000-0005-0000-0000-00003C680000}"/>
    <cellStyle name="Normal 9 2 5 5 3" xfId="26839" xr:uid="{00000000-0005-0000-0000-00003D680000}"/>
    <cellStyle name="Normal 9 2 5 5 3 2" xfId="26840" xr:uid="{00000000-0005-0000-0000-00003E680000}"/>
    <cellStyle name="Normal 9 2 5 5 3 2 2" xfId="26841" xr:uid="{00000000-0005-0000-0000-00003F680000}"/>
    <cellStyle name="Normal 9 2 5 5 3 3" xfId="26842" xr:uid="{00000000-0005-0000-0000-000040680000}"/>
    <cellStyle name="Normal 9 2 5 5 4" xfId="26843" xr:uid="{00000000-0005-0000-0000-000041680000}"/>
    <cellStyle name="Normal 9 2 5 5 4 2" xfId="26844" xr:uid="{00000000-0005-0000-0000-000042680000}"/>
    <cellStyle name="Normal 9 2 5 5 5" xfId="26845" xr:uid="{00000000-0005-0000-0000-000043680000}"/>
    <cellStyle name="Normal 9 2 5 5 5 2" xfId="26846" xr:uid="{00000000-0005-0000-0000-000044680000}"/>
    <cellStyle name="Normal 9 2 5 5 6" xfId="26847" xr:uid="{00000000-0005-0000-0000-000045680000}"/>
    <cellStyle name="Normal 9 2 5 6" xfId="26848" xr:uid="{00000000-0005-0000-0000-000046680000}"/>
    <cellStyle name="Normal 9 2 5 6 2" xfId="26849" xr:uid="{00000000-0005-0000-0000-000047680000}"/>
    <cellStyle name="Normal 9 2 5 6 2 2" xfId="26850" xr:uid="{00000000-0005-0000-0000-000048680000}"/>
    <cellStyle name="Normal 9 2 5 6 3" xfId="26851" xr:uid="{00000000-0005-0000-0000-000049680000}"/>
    <cellStyle name="Normal 9 2 5 7" xfId="26852" xr:uid="{00000000-0005-0000-0000-00004A680000}"/>
    <cellStyle name="Normal 9 2 5 7 2" xfId="26853" xr:uid="{00000000-0005-0000-0000-00004B680000}"/>
    <cellStyle name="Normal 9 2 5 7 2 2" xfId="26854" xr:uid="{00000000-0005-0000-0000-00004C680000}"/>
    <cellStyle name="Normal 9 2 5 7 3" xfId="26855" xr:uid="{00000000-0005-0000-0000-00004D680000}"/>
    <cellStyle name="Normal 9 2 5 8" xfId="26856" xr:uid="{00000000-0005-0000-0000-00004E680000}"/>
    <cellStyle name="Normal 9 2 5 8 2" xfId="26857" xr:uid="{00000000-0005-0000-0000-00004F680000}"/>
    <cellStyle name="Normal 9 2 5 9" xfId="26858" xr:uid="{00000000-0005-0000-0000-000050680000}"/>
    <cellStyle name="Normal 9 2 5 9 2" xfId="26859" xr:uid="{00000000-0005-0000-0000-000051680000}"/>
    <cellStyle name="Normal 9 2 6" xfId="26860" xr:uid="{00000000-0005-0000-0000-000052680000}"/>
    <cellStyle name="Normal 9 2 6 10" xfId="26861" xr:uid="{00000000-0005-0000-0000-000053680000}"/>
    <cellStyle name="Normal 9 2 6 2" xfId="26862" xr:uid="{00000000-0005-0000-0000-000054680000}"/>
    <cellStyle name="Normal 9 2 6 2 2" xfId="26863" xr:uid="{00000000-0005-0000-0000-000055680000}"/>
    <cellStyle name="Normal 9 2 6 2 2 2" xfId="26864" xr:uid="{00000000-0005-0000-0000-000056680000}"/>
    <cellStyle name="Normal 9 2 6 2 2 2 2" xfId="26865" xr:uid="{00000000-0005-0000-0000-000057680000}"/>
    <cellStyle name="Normal 9 2 6 2 2 2 2 2" xfId="26866" xr:uid="{00000000-0005-0000-0000-000058680000}"/>
    <cellStyle name="Normal 9 2 6 2 2 2 2 2 2" xfId="26867" xr:uid="{00000000-0005-0000-0000-000059680000}"/>
    <cellStyle name="Normal 9 2 6 2 2 2 2 3" xfId="26868" xr:uid="{00000000-0005-0000-0000-00005A680000}"/>
    <cellStyle name="Normal 9 2 6 2 2 2 3" xfId="26869" xr:uid="{00000000-0005-0000-0000-00005B680000}"/>
    <cellStyle name="Normal 9 2 6 2 2 2 3 2" xfId="26870" xr:uid="{00000000-0005-0000-0000-00005C680000}"/>
    <cellStyle name="Normal 9 2 6 2 2 2 3 2 2" xfId="26871" xr:uid="{00000000-0005-0000-0000-00005D680000}"/>
    <cellStyle name="Normal 9 2 6 2 2 2 3 3" xfId="26872" xr:uid="{00000000-0005-0000-0000-00005E680000}"/>
    <cellStyle name="Normal 9 2 6 2 2 2 4" xfId="26873" xr:uid="{00000000-0005-0000-0000-00005F680000}"/>
    <cellStyle name="Normal 9 2 6 2 2 2 4 2" xfId="26874" xr:uid="{00000000-0005-0000-0000-000060680000}"/>
    <cellStyle name="Normal 9 2 6 2 2 2 5" xfId="26875" xr:uid="{00000000-0005-0000-0000-000061680000}"/>
    <cellStyle name="Normal 9 2 6 2 2 2 5 2" xfId="26876" xr:uid="{00000000-0005-0000-0000-000062680000}"/>
    <cellStyle name="Normal 9 2 6 2 2 2 6" xfId="26877" xr:uid="{00000000-0005-0000-0000-000063680000}"/>
    <cellStyle name="Normal 9 2 6 2 2 3" xfId="26878" xr:uid="{00000000-0005-0000-0000-000064680000}"/>
    <cellStyle name="Normal 9 2 6 2 2 3 2" xfId="26879" xr:uid="{00000000-0005-0000-0000-000065680000}"/>
    <cellStyle name="Normal 9 2 6 2 2 3 2 2" xfId="26880" xr:uid="{00000000-0005-0000-0000-000066680000}"/>
    <cellStyle name="Normal 9 2 6 2 2 3 3" xfId="26881" xr:uid="{00000000-0005-0000-0000-000067680000}"/>
    <cellStyle name="Normal 9 2 6 2 2 4" xfId="26882" xr:uid="{00000000-0005-0000-0000-000068680000}"/>
    <cellStyle name="Normal 9 2 6 2 2 4 2" xfId="26883" xr:uid="{00000000-0005-0000-0000-000069680000}"/>
    <cellStyle name="Normal 9 2 6 2 2 4 2 2" xfId="26884" xr:uid="{00000000-0005-0000-0000-00006A680000}"/>
    <cellStyle name="Normal 9 2 6 2 2 4 3" xfId="26885" xr:uid="{00000000-0005-0000-0000-00006B680000}"/>
    <cellStyle name="Normal 9 2 6 2 2 5" xfId="26886" xr:uid="{00000000-0005-0000-0000-00006C680000}"/>
    <cellStyle name="Normal 9 2 6 2 2 5 2" xfId="26887" xr:uid="{00000000-0005-0000-0000-00006D680000}"/>
    <cellStyle name="Normal 9 2 6 2 2 6" xfId="26888" xr:uid="{00000000-0005-0000-0000-00006E680000}"/>
    <cellStyle name="Normal 9 2 6 2 2 6 2" xfId="26889" xr:uid="{00000000-0005-0000-0000-00006F680000}"/>
    <cellStyle name="Normal 9 2 6 2 2 7" xfId="26890" xr:uid="{00000000-0005-0000-0000-000070680000}"/>
    <cellStyle name="Normal 9 2 6 2 3" xfId="26891" xr:uid="{00000000-0005-0000-0000-000071680000}"/>
    <cellStyle name="Normal 9 2 6 2 3 2" xfId="26892" xr:uid="{00000000-0005-0000-0000-000072680000}"/>
    <cellStyle name="Normal 9 2 6 2 3 2 2" xfId="26893" xr:uid="{00000000-0005-0000-0000-000073680000}"/>
    <cellStyle name="Normal 9 2 6 2 3 2 2 2" xfId="26894" xr:uid="{00000000-0005-0000-0000-000074680000}"/>
    <cellStyle name="Normal 9 2 6 2 3 2 3" xfId="26895" xr:uid="{00000000-0005-0000-0000-000075680000}"/>
    <cellStyle name="Normal 9 2 6 2 3 3" xfId="26896" xr:uid="{00000000-0005-0000-0000-000076680000}"/>
    <cellStyle name="Normal 9 2 6 2 3 3 2" xfId="26897" xr:uid="{00000000-0005-0000-0000-000077680000}"/>
    <cellStyle name="Normal 9 2 6 2 3 3 2 2" xfId="26898" xr:uid="{00000000-0005-0000-0000-000078680000}"/>
    <cellStyle name="Normal 9 2 6 2 3 3 3" xfId="26899" xr:uid="{00000000-0005-0000-0000-000079680000}"/>
    <cellStyle name="Normal 9 2 6 2 3 4" xfId="26900" xr:uid="{00000000-0005-0000-0000-00007A680000}"/>
    <cellStyle name="Normal 9 2 6 2 3 4 2" xfId="26901" xr:uid="{00000000-0005-0000-0000-00007B680000}"/>
    <cellStyle name="Normal 9 2 6 2 3 5" xfId="26902" xr:uid="{00000000-0005-0000-0000-00007C680000}"/>
    <cellStyle name="Normal 9 2 6 2 3 5 2" xfId="26903" xr:uid="{00000000-0005-0000-0000-00007D680000}"/>
    <cellStyle name="Normal 9 2 6 2 3 6" xfId="26904" xr:uid="{00000000-0005-0000-0000-00007E680000}"/>
    <cellStyle name="Normal 9 2 6 2 4" xfId="26905" xr:uid="{00000000-0005-0000-0000-00007F680000}"/>
    <cellStyle name="Normal 9 2 6 2 4 2" xfId="26906" xr:uid="{00000000-0005-0000-0000-000080680000}"/>
    <cellStyle name="Normal 9 2 6 2 4 2 2" xfId="26907" xr:uid="{00000000-0005-0000-0000-000081680000}"/>
    <cellStyle name="Normal 9 2 6 2 4 3" xfId="26908" xr:uid="{00000000-0005-0000-0000-000082680000}"/>
    <cellStyle name="Normal 9 2 6 2 5" xfId="26909" xr:uid="{00000000-0005-0000-0000-000083680000}"/>
    <cellStyle name="Normal 9 2 6 2 5 2" xfId="26910" xr:uid="{00000000-0005-0000-0000-000084680000}"/>
    <cellStyle name="Normal 9 2 6 2 5 2 2" xfId="26911" xr:uid="{00000000-0005-0000-0000-000085680000}"/>
    <cellStyle name="Normal 9 2 6 2 5 3" xfId="26912" xr:uid="{00000000-0005-0000-0000-000086680000}"/>
    <cellStyle name="Normal 9 2 6 2 6" xfId="26913" xr:uid="{00000000-0005-0000-0000-000087680000}"/>
    <cellStyle name="Normal 9 2 6 2 6 2" xfId="26914" xr:uid="{00000000-0005-0000-0000-000088680000}"/>
    <cellStyle name="Normal 9 2 6 2 7" xfId="26915" xr:uid="{00000000-0005-0000-0000-000089680000}"/>
    <cellStyle name="Normal 9 2 6 2 7 2" xfId="26916" xr:uid="{00000000-0005-0000-0000-00008A680000}"/>
    <cellStyle name="Normal 9 2 6 2 8" xfId="26917" xr:uid="{00000000-0005-0000-0000-00008B680000}"/>
    <cellStyle name="Normal 9 2 6 3" xfId="26918" xr:uid="{00000000-0005-0000-0000-00008C680000}"/>
    <cellStyle name="Normal 9 2 6 3 2" xfId="26919" xr:uid="{00000000-0005-0000-0000-00008D680000}"/>
    <cellStyle name="Normal 9 2 6 3 2 2" xfId="26920" xr:uid="{00000000-0005-0000-0000-00008E680000}"/>
    <cellStyle name="Normal 9 2 6 3 2 2 2" xfId="26921" xr:uid="{00000000-0005-0000-0000-00008F680000}"/>
    <cellStyle name="Normal 9 2 6 3 2 2 2 2" xfId="26922" xr:uid="{00000000-0005-0000-0000-000090680000}"/>
    <cellStyle name="Normal 9 2 6 3 2 2 3" xfId="26923" xr:uid="{00000000-0005-0000-0000-000091680000}"/>
    <cellStyle name="Normal 9 2 6 3 2 3" xfId="26924" xr:uid="{00000000-0005-0000-0000-000092680000}"/>
    <cellStyle name="Normal 9 2 6 3 2 3 2" xfId="26925" xr:uid="{00000000-0005-0000-0000-000093680000}"/>
    <cellStyle name="Normal 9 2 6 3 2 3 2 2" xfId="26926" xr:uid="{00000000-0005-0000-0000-000094680000}"/>
    <cellStyle name="Normal 9 2 6 3 2 3 3" xfId="26927" xr:uid="{00000000-0005-0000-0000-000095680000}"/>
    <cellStyle name="Normal 9 2 6 3 2 4" xfId="26928" xr:uid="{00000000-0005-0000-0000-000096680000}"/>
    <cellStyle name="Normal 9 2 6 3 2 4 2" xfId="26929" xr:uid="{00000000-0005-0000-0000-000097680000}"/>
    <cellStyle name="Normal 9 2 6 3 2 5" xfId="26930" xr:uid="{00000000-0005-0000-0000-000098680000}"/>
    <cellStyle name="Normal 9 2 6 3 2 5 2" xfId="26931" xr:uid="{00000000-0005-0000-0000-000099680000}"/>
    <cellStyle name="Normal 9 2 6 3 2 6" xfId="26932" xr:uid="{00000000-0005-0000-0000-00009A680000}"/>
    <cellStyle name="Normal 9 2 6 3 3" xfId="26933" xr:uid="{00000000-0005-0000-0000-00009B680000}"/>
    <cellStyle name="Normal 9 2 6 3 3 2" xfId="26934" xr:uid="{00000000-0005-0000-0000-00009C680000}"/>
    <cellStyle name="Normal 9 2 6 3 3 2 2" xfId="26935" xr:uid="{00000000-0005-0000-0000-00009D680000}"/>
    <cellStyle name="Normal 9 2 6 3 3 3" xfId="26936" xr:uid="{00000000-0005-0000-0000-00009E680000}"/>
    <cellStyle name="Normal 9 2 6 3 4" xfId="26937" xr:uid="{00000000-0005-0000-0000-00009F680000}"/>
    <cellStyle name="Normal 9 2 6 3 4 2" xfId="26938" xr:uid="{00000000-0005-0000-0000-0000A0680000}"/>
    <cellStyle name="Normal 9 2 6 3 4 2 2" xfId="26939" xr:uid="{00000000-0005-0000-0000-0000A1680000}"/>
    <cellStyle name="Normal 9 2 6 3 4 3" xfId="26940" xr:uid="{00000000-0005-0000-0000-0000A2680000}"/>
    <cellStyle name="Normal 9 2 6 3 5" xfId="26941" xr:uid="{00000000-0005-0000-0000-0000A3680000}"/>
    <cellStyle name="Normal 9 2 6 3 5 2" xfId="26942" xr:uid="{00000000-0005-0000-0000-0000A4680000}"/>
    <cellStyle name="Normal 9 2 6 3 6" xfId="26943" xr:uid="{00000000-0005-0000-0000-0000A5680000}"/>
    <cellStyle name="Normal 9 2 6 3 6 2" xfId="26944" xr:uid="{00000000-0005-0000-0000-0000A6680000}"/>
    <cellStyle name="Normal 9 2 6 3 7" xfId="26945" xr:uid="{00000000-0005-0000-0000-0000A7680000}"/>
    <cellStyle name="Normal 9 2 6 4" xfId="26946" xr:uid="{00000000-0005-0000-0000-0000A8680000}"/>
    <cellStyle name="Normal 9 2 6 4 2" xfId="26947" xr:uid="{00000000-0005-0000-0000-0000A9680000}"/>
    <cellStyle name="Normal 9 2 6 4 2 2" xfId="26948" xr:uid="{00000000-0005-0000-0000-0000AA680000}"/>
    <cellStyle name="Normal 9 2 6 4 2 2 2" xfId="26949" xr:uid="{00000000-0005-0000-0000-0000AB680000}"/>
    <cellStyle name="Normal 9 2 6 4 2 2 2 2" xfId="26950" xr:uid="{00000000-0005-0000-0000-0000AC680000}"/>
    <cellStyle name="Normal 9 2 6 4 2 2 3" xfId="26951" xr:uid="{00000000-0005-0000-0000-0000AD680000}"/>
    <cellStyle name="Normal 9 2 6 4 2 3" xfId="26952" xr:uid="{00000000-0005-0000-0000-0000AE680000}"/>
    <cellStyle name="Normal 9 2 6 4 2 3 2" xfId="26953" xr:uid="{00000000-0005-0000-0000-0000AF680000}"/>
    <cellStyle name="Normal 9 2 6 4 2 3 2 2" xfId="26954" xr:uid="{00000000-0005-0000-0000-0000B0680000}"/>
    <cellStyle name="Normal 9 2 6 4 2 3 3" xfId="26955" xr:uid="{00000000-0005-0000-0000-0000B1680000}"/>
    <cellStyle name="Normal 9 2 6 4 2 4" xfId="26956" xr:uid="{00000000-0005-0000-0000-0000B2680000}"/>
    <cellStyle name="Normal 9 2 6 4 2 4 2" xfId="26957" xr:uid="{00000000-0005-0000-0000-0000B3680000}"/>
    <cellStyle name="Normal 9 2 6 4 2 5" xfId="26958" xr:uid="{00000000-0005-0000-0000-0000B4680000}"/>
    <cellStyle name="Normal 9 2 6 4 2 5 2" xfId="26959" xr:uid="{00000000-0005-0000-0000-0000B5680000}"/>
    <cellStyle name="Normal 9 2 6 4 2 6" xfId="26960" xr:uid="{00000000-0005-0000-0000-0000B6680000}"/>
    <cellStyle name="Normal 9 2 6 4 3" xfId="26961" xr:uid="{00000000-0005-0000-0000-0000B7680000}"/>
    <cellStyle name="Normal 9 2 6 4 3 2" xfId="26962" xr:uid="{00000000-0005-0000-0000-0000B8680000}"/>
    <cellStyle name="Normal 9 2 6 4 3 2 2" xfId="26963" xr:uid="{00000000-0005-0000-0000-0000B9680000}"/>
    <cellStyle name="Normal 9 2 6 4 3 3" xfId="26964" xr:uid="{00000000-0005-0000-0000-0000BA680000}"/>
    <cellStyle name="Normal 9 2 6 4 4" xfId="26965" xr:uid="{00000000-0005-0000-0000-0000BB680000}"/>
    <cellStyle name="Normal 9 2 6 4 4 2" xfId="26966" xr:uid="{00000000-0005-0000-0000-0000BC680000}"/>
    <cellStyle name="Normal 9 2 6 4 4 2 2" xfId="26967" xr:uid="{00000000-0005-0000-0000-0000BD680000}"/>
    <cellStyle name="Normal 9 2 6 4 4 3" xfId="26968" xr:uid="{00000000-0005-0000-0000-0000BE680000}"/>
    <cellStyle name="Normal 9 2 6 4 5" xfId="26969" xr:uid="{00000000-0005-0000-0000-0000BF680000}"/>
    <cellStyle name="Normal 9 2 6 4 5 2" xfId="26970" xr:uid="{00000000-0005-0000-0000-0000C0680000}"/>
    <cellStyle name="Normal 9 2 6 4 6" xfId="26971" xr:uid="{00000000-0005-0000-0000-0000C1680000}"/>
    <cellStyle name="Normal 9 2 6 4 6 2" xfId="26972" xr:uid="{00000000-0005-0000-0000-0000C2680000}"/>
    <cellStyle name="Normal 9 2 6 4 7" xfId="26973" xr:uid="{00000000-0005-0000-0000-0000C3680000}"/>
    <cellStyle name="Normal 9 2 6 5" xfId="26974" xr:uid="{00000000-0005-0000-0000-0000C4680000}"/>
    <cellStyle name="Normal 9 2 6 5 2" xfId="26975" xr:uid="{00000000-0005-0000-0000-0000C5680000}"/>
    <cellStyle name="Normal 9 2 6 5 2 2" xfId="26976" xr:uid="{00000000-0005-0000-0000-0000C6680000}"/>
    <cellStyle name="Normal 9 2 6 5 2 2 2" xfId="26977" xr:uid="{00000000-0005-0000-0000-0000C7680000}"/>
    <cellStyle name="Normal 9 2 6 5 2 3" xfId="26978" xr:uid="{00000000-0005-0000-0000-0000C8680000}"/>
    <cellStyle name="Normal 9 2 6 5 3" xfId="26979" xr:uid="{00000000-0005-0000-0000-0000C9680000}"/>
    <cellStyle name="Normal 9 2 6 5 3 2" xfId="26980" xr:uid="{00000000-0005-0000-0000-0000CA680000}"/>
    <cellStyle name="Normal 9 2 6 5 3 2 2" xfId="26981" xr:uid="{00000000-0005-0000-0000-0000CB680000}"/>
    <cellStyle name="Normal 9 2 6 5 3 3" xfId="26982" xr:uid="{00000000-0005-0000-0000-0000CC680000}"/>
    <cellStyle name="Normal 9 2 6 5 4" xfId="26983" xr:uid="{00000000-0005-0000-0000-0000CD680000}"/>
    <cellStyle name="Normal 9 2 6 5 4 2" xfId="26984" xr:uid="{00000000-0005-0000-0000-0000CE680000}"/>
    <cellStyle name="Normal 9 2 6 5 5" xfId="26985" xr:uid="{00000000-0005-0000-0000-0000CF680000}"/>
    <cellStyle name="Normal 9 2 6 5 5 2" xfId="26986" xr:uid="{00000000-0005-0000-0000-0000D0680000}"/>
    <cellStyle name="Normal 9 2 6 5 6" xfId="26987" xr:uid="{00000000-0005-0000-0000-0000D1680000}"/>
    <cellStyle name="Normal 9 2 6 6" xfId="26988" xr:uid="{00000000-0005-0000-0000-0000D2680000}"/>
    <cellStyle name="Normal 9 2 6 6 2" xfId="26989" xr:uid="{00000000-0005-0000-0000-0000D3680000}"/>
    <cellStyle name="Normal 9 2 6 6 2 2" xfId="26990" xr:uid="{00000000-0005-0000-0000-0000D4680000}"/>
    <cellStyle name="Normal 9 2 6 6 3" xfId="26991" xr:uid="{00000000-0005-0000-0000-0000D5680000}"/>
    <cellStyle name="Normal 9 2 6 7" xfId="26992" xr:uid="{00000000-0005-0000-0000-0000D6680000}"/>
    <cellStyle name="Normal 9 2 6 7 2" xfId="26993" xr:uid="{00000000-0005-0000-0000-0000D7680000}"/>
    <cellStyle name="Normal 9 2 6 7 2 2" xfId="26994" xr:uid="{00000000-0005-0000-0000-0000D8680000}"/>
    <cellStyle name="Normal 9 2 6 7 3" xfId="26995" xr:uid="{00000000-0005-0000-0000-0000D9680000}"/>
    <cellStyle name="Normal 9 2 6 8" xfId="26996" xr:uid="{00000000-0005-0000-0000-0000DA680000}"/>
    <cellStyle name="Normal 9 2 6 8 2" xfId="26997" xr:uid="{00000000-0005-0000-0000-0000DB680000}"/>
    <cellStyle name="Normal 9 2 6 9" xfId="26998" xr:uid="{00000000-0005-0000-0000-0000DC680000}"/>
    <cellStyle name="Normal 9 2 6 9 2" xfId="26999" xr:uid="{00000000-0005-0000-0000-0000DD680000}"/>
    <cellStyle name="Normal 9 2 7" xfId="27000" xr:uid="{00000000-0005-0000-0000-0000DE680000}"/>
    <cellStyle name="Normal 9 2 7 2" xfId="27001" xr:uid="{00000000-0005-0000-0000-0000DF680000}"/>
    <cellStyle name="Normal 9 2 7 2 2" xfId="27002" xr:uid="{00000000-0005-0000-0000-0000E0680000}"/>
    <cellStyle name="Normal 9 2 7 2 2 2" xfId="27003" xr:uid="{00000000-0005-0000-0000-0000E1680000}"/>
    <cellStyle name="Normal 9 2 7 2 2 2 2" xfId="27004" xr:uid="{00000000-0005-0000-0000-0000E2680000}"/>
    <cellStyle name="Normal 9 2 7 2 2 2 2 2" xfId="27005" xr:uid="{00000000-0005-0000-0000-0000E3680000}"/>
    <cellStyle name="Normal 9 2 7 2 2 2 3" xfId="27006" xr:uid="{00000000-0005-0000-0000-0000E4680000}"/>
    <cellStyle name="Normal 9 2 7 2 2 3" xfId="27007" xr:uid="{00000000-0005-0000-0000-0000E5680000}"/>
    <cellStyle name="Normal 9 2 7 2 2 3 2" xfId="27008" xr:uid="{00000000-0005-0000-0000-0000E6680000}"/>
    <cellStyle name="Normal 9 2 7 2 2 3 2 2" xfId="27009" xr:uid="{00000000-0005-0000-0000-0000E7680000}"/>
    <cellStyle name="Normal 9 2 7 2 2 3 3" xfId="27010" xr:uid="{00000000-0005-0000-0000-0000E8680000}"/>
    <cellStyle name="Normal 9 2 7 2 2 4" xfId="27011" xr:uid="{00000000-0005-0000-0000-0000E9680000}"/>
    <cellStyle name="Normal 9 2 7 2 2 4 2" xfId="27012" xr:uid="{00000000-0005-0000-0000-0000EA680000}"/>
    <cellStyle name="Normal 9 2 7 2 2 5" xfId="27013" xr:uid="{00000000-0005-0000-0000-0000EB680000}"/>
    <cellStyle name="Normal 9 2 7 2 2 5 2" xfId="27014" xr:uid="{00000000-0005-0000-0000-0000EC680000}"/>
    <cellStyle name="Normal 9 2 7 2 2 6" xfId="27015" xr:uid="{00000000-0005-0000-0000-0000ED680000}"/>
    <cellStyle name="Normal 9 2 7 2 3" xfId="27016" xr:uid="{00000000-0005-0000-0000-0000EE680000}"/>
    <cellStyle name="Normal 9 2 7 2 3 2" xfId="27017" xr:uid="{00000000-0005-0000-0000-0000EF680000}"/>
    <cellStyle name="Normal 9 2 7 2 3 2 2" xfId="27018" xr:uid="{00000000-0005-0000-0000-0000F0680000}"/>
    <cellStyle name="Normal 9 2 7 2 3 3" xfId="27019" xr:uid="{00000000-0005-0000-0000-0000F1680000}"/>
    <cellStyle name="Normal 9 2 7 2 4" xfId="27020" xr:uid="{00000000-0005-0000-0000-0000F2680000}"/>
    <cellStyle name="Normal 9 2 7 2 4 2" xfId="27021" xr:uid="{00000000-0005-0000-0000-0000F3680000}"/>
    <cellStyle name="Normal 9 2 7 2 4 2 2" xfId="27022" xr:uid="{00000000-0005-0000-0000-0000F4680000}"/>
    <cellStyle name="Normal 9 2 7 2 4 3" xfId="27023" xr:uid="{00000000-0005-0000-0000-0000F5680000}"/>
    <cellStyle name="Normal 9 2 7 2 5" xfId="27024" xr:uid="{00000000-0005-0000-0000-0000F6680000}"/>
    <cellStyle name="Normal 9 2 7 2 5 2" xfId="27025" xr:uid="{00000000-0005-0000-0000-0000F7680000}"/>
    <cellStyle name="Normal 9 2 7 2 6" xfId="27026" xr:uid="{00000000-0005-0000-0000-0000F8680000}"/>
    <cellStyle name="Normal 9 2 7 2 6 2" xfId="27027" xr:uid="{00000000-0005-0000-0000-0000F9680000}"/>
    <cellStyle name="Normal 9 2 7 2 7" xfId="27028" xr:uid="{00000000-0005-0000-0000-0000FA680000}"/>
    <cellStyle name="Normal 9 2 7 3" xfId="27029" xr:uid="{00000000-0005-0000-0000-0000FB680000}"/>
    <cellStyle name="Normal 9 2 7 3 2" xfId="27030" xr:uid="{00000000-0005-0000-0000-0000FC680000}"/>
    <cellStyle name="Normal 9 2 7 3 2 2" xfId="27031" xr:uid="{00000000-0005-0000-0000-0000FD680000}"/>
    <cellStyle name="Normal 9 2 7 3 2 2 2" xfId="27032" xr:uid="{00000000-0005-0000-0000-0000FE680000}"/>
    <cellStyle name="Normal 9 2 7 3 2 3" xfId="27033" xr:uid="{00000000-0005-0000-0000-0000FF680000}"/>
    <cellStyle name="Normal 9 2 7 3 3" xfId="27034" xr:uid="{00000000-0005-0000-0000-000000690000}"/>
    <cellStyle name="Normal 9 2 7 3 3 2" xfId="27035" xr:uid="{00000000-0005-0000-0000-000001690000}"/>
    <cellStyle name="Normal 9 2 7 3 3 2 2" xfId="27036" xr:uid="{00000000-0005-0000-0000-000002690000}"/>
    <cellStyle name="Normal 9 2 7 3 3 3" xfId="27037" xr:uid="{00000000-0005-0000-0000-000003690000}"/>
    <cellStyle name="Normal 9 2 7 3 4" xfId="27038" xr:uid="{00000000-0005-0000-0000-000004690000}"/>
    <cellStyle name="Normal 9 2 7 3 4 2" xfId="27039" xr:uid="{00000000-0005-0000-0000-000005690000}"/>
    <cellStyle name="Normal 9 2 7 3 5" xfId="27040" xr:uid="{00000000-0005-0000-0000-000006690000}"/>
    <cellStyle name="Normal 9 2 7 3 5 2" xfId="27041" xr:uid="{00000000-0005-0000-0000-000007690000}"/>
    <cellStyle name="Normal 9 2 7 3 6" xfId="27042" xr:uid="{00000000-0005-0000-0000-000008690000}"/>
    <cellStyle name="Normal 9 2 7 4" xfId="27043" xr:uid="{00000000-0005-0000-0000-000009690000}"/>
    <cellStyle name="Normal 9 2 7 4 2" xfId="27044" xr:uid="{00000000-0005-0000-0000-00000A690000}"/>
    <cellStyle name="Normal 9 2 7 4 2 2" xfId="27045" xr:uid="{00000000-0005-0000-0000-00000B690000}"/>
    <cellStyle name="Normal 9 2 7 4 3" xfId="27046" xr:uid="{00000000-0005-0000-0000-00000C690000}"/>
    <cellStyle name="Normal 9 2 7 5" xfId="27047" xr:uid="{00000000-0005-0000-0000-00000D690000}"/>
    <cellStyle name="Normal 9 2 7 5 2" xfId="27048" xr:uid="{00000000-0005-0000-0000-00000E690000}"/>
    <cellStyle name="Normal 9 2 7 5 2 2" xfId="27049" xr:uid="{00000000-0005-0000-0000-00000F690000}"/>
    <cellStyle name="Normal 9 2 7 5 3" xfId="27050" xr:uid="{00000000-0005-0000-0000-000010690000}"/>
    <cellStyle name="Normal 9 2 7 6" xfId="27051" xr:uid="{00000000-0005-0000-0000-000011690000}"/>
    <cellStyle name="Normal 9 2 7 6 2" xfId="27052" xr:uid="{00000000-0005-0000-0000-000012690000}"/>
    <cellStyle name="Normal 9 2 7 7" xfId="27053" xr:uid="{00000000-0005-0000-0000-000013690000}"/>
    <cellStyle name="Normal 9 2 7 7 2" xfId="27054" xr:uid="{00000000-0005-0000-0000-000014690000}"/>
    <cellStyle name="Normal 9 2 7 8" xfId="27055" xr:uid="{00000000-0005-0000-0000-000015690000}"/>
    <cellStyle name="Normal 9 2 8" xfId="27056" xr:uid="{00000000-0005-0000-0000-000016690000}"/>
    <cellStyle name="Normal 9 2 8 2" xfId="27057" xr:uid="{00000000-0005-0000-0000-000017690000}"/>
    <cellStyle name="Normal 9 2 8 2 2" xfId="27058" xr:uid="{00000000-0005-0000-0000-000018690000}"/>
    <cellStyle name="Normal 9 2 8 2 2 2" xfId="27059" xr:uid="{00000000-0005-0000-0000-000019690000}"/>
    <cellStyle name="Normal 9 2 8 2 2 2 2" xfId="27060" xr:uid="{00000000-0005-0000-0000-00001A690000}"/>
    <cellStyle name="Normal 9 2 8 2 2 3" xfId="27061" xr:uid="{00000000-0005-0000-0000-00001B690000}"/>
    <cellStyle name="Normal 9 2 8 2 3" xfId="27062" xr:uid="{00000000-0005-0000-0000-00001C690000}"/>
    <cellStyle name="Normal 9 2 8 2 3 2" xfId="27063" xr:uid="{00000000-0005-0000-0000-00001D690000}"/>
    <cellStyle name="Normal 9 2 8 2 3 2 2" xfId="27064" xr:uid="{00000000-0005-0000-0000-00001E690000}"/>
    <cellStyle name="Normal 9 2 8 2 3 3" xfId="27065" xr:uid="{00000000-0005-0000-0000-00001F690000}"/>
    <cellStyle name="Normal 9 2 8 2 4" xfId="27066" xr:uid="{00000000-0005-0000-0000-000020690000}"/>
    <cellStyle name="Normal 9 2 8 2 4 2" xfId="27067" xr:uid="{00000000-0005-0000-0000-000021690000}"/>
    <cellStyle name="Normal 9 2 8 2 5" xfId="27068" xr:uid="{00000000-0005-0000-0000-000022690000}"/>
    <cellStyle name="Normal 9 2 8 2 5 2" xfId="27069" xr:uid="{00000000-0005-0000-0000-000023690000}"/>
    <cellStyle name="Normal 9 2 8 2 6" xfId="27070" xr:uid="{00000000-0005-0000-0000-000024690000}"/>
    <cellStyle name="Normal 9 2 8 3" xfId="27071" xr:uid="{00000000-0005-0000-0000-000025690000}"/>
    <cellStyle name="Normal 9 2 8 3 2" xfId="27072" xr:uid="{00000000-0005-0000-0000-000026690000}"/>
    <cellStyle name="Normal 9 2 8 3 2 2" xfId="27073" xr:uid="{00000000-0005-0000-0000-000027690000}"/>
    <cellStyle name="Normal 9 2 8 3 3" xfId="27074" xr:uid="{00000000-0005-0000-0000-000028690000}"/>
    <cellStyle name="Normal 9 2 8 4" xfId="27075" xr:uid="{00000000-0005-0000-0000-000029690000}"/>
    <cellStyle name="Normal 9 2 8 4 2" xfId="27076" xr:uid="{00000000-0005-0000-0000-00002A690000}"/>
    <cellStyle name="Normal 9 2 8 4 2 2" xfId="27077" xr:uid="{00000000-0005-0000-0000-00002B690000}"/>
    <cellStyle name="Normal 9 2 8 4 3" xfId="27078" xr:uid="{00000000-0005-0000-0000-00002C690000}"/>
    <cellStyle name="Normal 9 2 8 5" xfId="27079" xr:uid="{00000000-0005-0000-0000-00002D690000}"/>
    <cellStyle name="Normal 9 2 8 5 2" xfId="27080" xr:uid="{00000000-0005-0000-0000-00002E690000}"/>
    <cellStyle name="Normal 9 2 8 6" xfId="27081" xr:uid="{00000000-0005-0000-0000-00002F690000}"/>
    <cellStyle name="Normal 9 2 8 6 2" xfId="27082" xr:uid="{00000000-0005-0000-0000-000030690000}"/>
    <cellStyle name="Normal 9 2 8 7" xfId="27083" xr:uid="{00000000-0005-0000-0000-000031690000}"/>
    <cellStyle name="Normal 9 2 9" xfId="27084" xr:uid="{00000000-0005-0000-0000-000032690000}"/>
    <cellStyle name="Normal 9 2 9 2" xfId="27085" xr:uid="{00000000-0005-0000-0000-000033690000}"/>
    <cellStyle name="Normal 9 2 9 2 2" xfId="27086" xr:uid="{00000000-0005-0000-0000-000034690000}"/>
    <cellStyle name="Normal 9 2 9 2 2 2" xfId="27087" xr:uid="{00000000-0005-0000-0000-000035690000}"/>
    <cellStyle name="Normal 9 2 9 2 2 2 2" xfId="27088" xr:uid="{00000000-0005-0000-0000-000036690000}"/>
    <cellStyle name="Normal 9 2 9 2 2 3" xfId="27089" xr:uid="{00000000-0005-0000-0000-000037690000}"/>
    <cellStyle name="Normal 9 2 9 2 3" xfId="27090" xr:uid="{00000000-0005-0000-0000-000038690000}"/>
    <cellStyle name="Normal 9 2 9 2 3 2" xfId="27091" xr:uid="{00000000-0005-0000-0000-000039690000}"/>
    <cellStyle name="Normal 9 2 9 2 3 2 2" xfId="27092" xr:uid="{00000000-0005-0000-0000-00003A690000}"/>
    <cellStyle name="Normal 9 2 9 2 3 3" xfId="27093" xr:uid="{00000000-0005-0000-0000-00003B690000}"/>
    <cellStyle name="Normal 9 2 9 2 4" xfId="27094" xr:uid="{00000000-0005-0000-0000-00003C690000}"/>
    <cellStyle name="Normal 9 2 9 2 4 2" xfId="27095" xr:uid="{00000000-0005-0000-0000-00003D690000}"/>
    <cellStyle name="Normal 9 2 9 2 5" xfId="27096" xr:uid="{00000000-0005-0000-0000-00003E690000}"/>
    <cellStyle name="Normal 9 2 9 2 5 2" xfId="27097" xr:uid="{00000000-0005-0000-0000-00003F690000}"/>
    <cellStyle name="Normal 9 2 9 2 6" xfId="27098" xr:uid="{00000000-0005-0000-0000-000040690000}"/>
    <cellStyle name="Normal 9 2 9 3" xfId="27099" xr:uid="{00000000-0005-0000-0000-000041690000}"/>
    <cellStyle name="Normal 9 2 9 3 2" xfId="27100" xr:uid="{00000000-0005-0000-0000-000042690000}"/>
    <cellStyle name="Normal 9 2 9 3 2 2" xfId="27101" xr:uid="{00000000-0005-0000-0000-000043690000}"/>
    <cellStyle name="Normal 9 2 9 3 3" xfId="27102" xr:uid="{00000000-0005-0000-0000-000044690000}"/>
    <cellStyle name="Normal 9 2 9 4" xfId="27103" xr:uid="{00000000-0005-0000-0000-000045690000}"/>
    <cellStyle name="Normal 9 2 9 4 2" xfId="27104" xr:uid="{00000000-0005-0000-0000-000046690000}"/>
    <cellStyle name="Normal 9 2 9 4 2 2" xfId="27105" xr:uid="{00000000-0005-0000-0000-000047690000}"/>
    <cellStyle name="Normal 9 2 9 4 3" xfId="27106" xr:uid="{00000000-0005-0000-0000-000048690000}"/>
    <cellStyle name="Normal 9 2 9 5" xfId="27107" xr:uid="{00000000-0005-0000-0000-000049690000}"/>
    <cellStyle name="Normal 9 2 9 5 2" xfId="27108" xr:uid="{00000000-0005-0000-0000-00004A690000}"/>
    <cellStyle name="Normal 9 2 9 6" xfId="27109" xr:uid="{00000000-0005-0000-0000-00004B690000}"/>
    <cellStyle name="Normal 9 2 9 6 2" xfId="27110" xr:uid="{00000000-0005-0000-0000-00004C690000}"/>
    <cellStyle name="Normal 9 2 9 7" xfId="27111" xr:uid="{00000000-0005-0000-0000-00004D690000}"/>
    <cellStyle name="Normal 9 2_3 - Revenue Credits" xfId="27112" xr:uid="{00000000-0005-0000-0000-00004E690000}"/>
    <cellStyle name="Normal 9 3" xfId="27113" xr:uid="{00000000-0005-0000-0000-00004F690000}"/>
    <cellStyle name="Normal 9 4" xfId="27114" xr:uid="{00000000-0005-0000-0000-000050690000}"/>
    <cellStyle name="Normal 9 4 10" xfId="27115" xr:uid="{00000000-0005-0000-0000-000051690000}"/>
    <cellStyle name="Normal 9 4 10 2" xfId="27116" xr:uid="{00000000-0005-0000-0000-000052690000}"/>
    <cellStyle name="Normal 9 4 11" xfId="27117" xr:uid="{00000000-0005-0000-0000-000053690000}"/>
    <cellStyle name="Normal 9 4 11 2" xfId="27118" xr:uid="{00000000-0005-0000-0000-000054690000}"/>
    <cellStyle name="Normal 9 4 12" xfId="27119" xr:uid="{00000000-0005-0000-0000-000055690000}"/>
    <cellStyle name="Normal 9 4 2" xfId="27120" xr:uid="{00000000-0005-0000-0000-000056690000}"/>
    <cellStyle name="Normal 9 4 2 10" xfId="27121" xr:uid="{00000000-0005-0000-0000-000057690000}"/>
    <cellStyle name="Normal 9 4 2 10 2" xfId="27122" xr:uid="{00000000-0005-0000-0000-000058690000}"/>
    <cellStyle name="Normal 9 4 2 11" xfId="27123" xr:uid="{00000000-0005-0000-0000-000059690000}"/>
    <cellStyle name="Normal 9 4 2 2" xfId="27124" xr:uid="{00000000-0005-0000-0000-00005A690000}"/>
    <cellStyle name="Normal 9 4 2 2 10" xfId="27125" xr:uid="{00000000-0005-0000-0000-00005B690000}"/>
    <cellStyle name="Normal 9 4 2 2 2" xfId="27126" xr:uid="{00000000-0005-0000-0000-00005C690000}"/>
    <cellStyle name="Normal 9 4 2 2 2 2" xfId="27127" xr:uid="{00000000-0005-0000-0000-00005D690000}"/>
    <cellStyle name="Normal 9 4 2 2 2 2 2" xfId="27128" xr:uid="{00000000-0005-0000-0000-00005E690000}"/>
    <cellStyle name="Normal 9 4 2 2 2 2 2 2" xfId="27129" xr:uid="{00000000-0005-0000-0000-00005F690000}"/>
    <cellStyle name="Normal 9 4 2 2 2 2 2 2 2" xfId="27130" xr:uid="{00000000-0005-0000-0000-000060690000}"/>
    <cellStyle name="Normal 9 4 2 2 2 2 2 2 2 2" xfId="27131" xr:uid="{00000000-0005-0000-0000-000061690000}"/>
    <cellStyle name="Normal 9 4 2 2 2 2 2 2 3" xfId="27132" xr:uid="{00000000-0005-0000-0000-000062690000}"/>
    <cellStyle name="Normal 9 4 2 2 2 2 2 3" xfId="27133" xr:uid="{00000000-0005-0000-0000-000063690000}"/>
    <cellStyle name="Normal 9 4 2 2 2 2 2 3 2" xfId="27134" xr:uid="{00000000-0005-0000-0000-000064690000}"/>
    <cellStyle name="Normal 9 4 2 2 2 2 2 3 2 2" xfId="27135" xr:uid="{00000000-0005-0000-0000-000065690000}"/>
    <cellStyle name="Normal 9 4 2 2 2 2 2 3 3" xfId="27136" xr:uid="{00000000-0005-0000-0000-000066690000}"/>
    <cellStyle name="Normal 9 4 2 2 2 2 2 4" xfId="27137" xr:uid="{00000000-0005-0000-0000-000067690000}"/>
    <cellStyle name="Normal 9 4 2 2 2 2 2 4 2" xfId="27138" xr:uid="{00000000-0005-0000-0000-000068690000}"/>
    <cellStyle name="Normal 9 4 2 2 2 2 2 5" xfId="27139" xr:uid="{00000000-0005-0000-0000-000069690000}"/>
    <cellStyle name="Normal 9 4 2 2 2 2 2 5 2" xfId="27140" xr:uid="{00000000-0005-0000-0000-00006A690000}"/>
    <cellStyle name="Normal 9 4 2 2 2 2 2 6" xfId="27141" xr:uid="{00000000-0005-0000-0000-00006B690000}"/>
    <cellStyle name="Normal 9 4 2 2 2 2 3" xfId="27142" xr:uid="{00000000-0005-0000-0000-00006C690000}"/>
    <cellStyle name="Normal 9 4 2 2 2 2 3 2" xfId="27143" xr:uid="{00000000-0005-0000-0000-00006D690000}"/>
    <cellStyle name="Normal 9 4 2 2 2 2 3 2 2" xfId="27144" xr:uid="{00000000-0005-0000-0000-00006E690000}"/>
    <cellStyle name="Normal 9 4 2 2 2 2 3 3" xfId="27145" xr:uid="{00000000-0005-0000-0000-00006F690000}"/>
    <cellStyle name="Normal 9 4 2 2 2 2 4" xfId="27146" xr:uid="{00000000-0005-0000-0000-000070690000}"/>
    <cellStyle name="Normal 9 4 2 2 2 2 4 2" xfId="27147" xr:uid="{00000000-0005-0000-0000-000071690000}"/>
    <cellStyle name="Normal 9 4 2 2 2 2 4 2 2" xfId="27148" xr:uid="{00000000-0005-0000-0000-000072690000}"/>
    <cellStyle name="Normal 9 4 2 2 2 2 4 3" xfId="27149" xr:uid="{00000000-0005-0000-0000-000073690000}"/>
    <cellStyle name="Normal 9 4 2 2 2 2 5" xfId="27150" xr:uid="{00000000-0005-0000-0000-000074690000}"/>
    <cellStyle name="Normal 9 4 2 2 2 2 5 2" xfId="27151" xr:uid="{00000000-0005-0000-0000-000075690000}"/>
    <cellStyle name="Normal 9 4 2 2 2 2 6" xfId="27152" xr:uid="{00000000-0005-0000-0000-000076690000}"/>
    <cellStyle name="Normal 9 4 2 2 2 2 6 2" xfId="27153" xr:uid="{00000000-0005-0000-0000-000077690000}"/>
    <cellStyle name="Normal 9 4 2 2 2 2 7" xfId="27154" xr:uid="{00000000-0005-0000-0000-000078690000}"/>
    <cellStyle name="Normal 9 4 2 2 2 3" xfId="27155" xr:uid="{00000000-0005-0000-0000-000079690000}"/>
    <cellStyle name="Normal 9 4 2 2 2 3 2" xfId="27156" xr:uid="{00000000-0005-0000-0000-00007A690000}"/>
    <cellStyle name="Normal 9 4 2 2 2 3 2 2" xfId="27157" xr:uid="{00000000-0005-0000-0000-00007B690000}"/>
    <cellStyle name="Normal 9 4 2 2 2 3 2 2 2" xfId="27158" xr:uid="{00000000-0005-0000-0000-00007C690000}"/>
    <cellStyle name="Normal 9 4 2 2 2 3 2 3" xfId="27159" xr:uid="{00000000-0005-0000-0000-00007D690000}"/>
    <cellStyle name="Normal 9 4 2 2 2 3 3" xfId="27160" xr:uid="{00000000-0005-0000-0000-00007E690000}"/>
    <cellStyle name="Normal 9 4 2 2 2 3 3 2" xfId="27161" xr:uid="{00000000-0005-0000-0000-00007F690000}"/>
    <cellStyle name="Normal 9 4 2 2 2 3 3 2 2" xfId="27162" xr:uid="{00000000-0005-0000-0000-000080690000}"/>
    <cellStyle name="Normal 9 4 2 2 2 3 3 3" xfId="27163" xr:uid="{00000000-0005-0000-0000-000081690000}"/>
    <cellStyle name="Normal 9 4 2 2 2 3 4" xfId="27164" xr:uid="{00000000-0005-0000-0000-000082690000}"/>
    <cellStyle name="Normal 9 4 2 2 2 3 4 2" xfId="27165" xr:uid="{00000000-0005-0000-0000-000083690000}"/>
    <cellStyle name="Normal 9 4 2 2 2 3 5" xfId="27166" xr:uid="{00000000-0005-0000-0000-000084690000}"/>
    <cellStyle name="Normal 9 4 2 2 2 3 5 2" xfId="27167" xr:uid="{00000000-0005-0000-0000-000085690000}"/>
    <cellStyle name="Normal 9 4 2 2 2 3 6" xfId="27168" xr:uid="{00000000-0005-0000-0000-000086690000}"/>
    <cellStyle name="Normal 9 4 2 2 2 4" xfId="27169" xr:uid="{00000000-0005-0000-0000-000087690000}"/>
    <cellStyle name="Normal 9 4 2 2 2 4 2" xfId="27170" xr:uid="{00000000-0005-0000-0000-000088690000}"/>
    <cellStyle name="Normal 9 4 2 2 2 4 2 2" xfId="27171" xr:uid="{00000000-0005-0000-0000-000089690000}"/>
    <cellStyle name="Normal 9 4 2 2 2 4 3" xfId="27172" xr:uid="{00000000-0005-0000-0000-00008A690000}"/>
    <cellStyle name="Normal 9 4 2 2 2 5" xfId="27173" xr:uid="{00000000-0005-0000-0000-00008B690000}"/>
    <cellStyle name="Normal 9 4 2 2 2 5 2" xfId="27174" xr:uid="{00000000-0005-0000-0000-00008C690000}"/>
    <cellStyle name="Normal 9 4 2 2 2 5 2 2" xfId="27175" xr:uid="{00000000-0005-0000-0000-00008D690000}"/>
    <cellStyle name="Normal 9 4 2 2 2 5 3" xfId="27176" xr:uid="{00000000-0005-0000-0000-00008E690000}"/>
    <cellStyle name="Normal 9 4 2 2 2 6" xfId="27177" xr:uid="{00000000-0005-0000-0000-00008F690000}"/>
    <cellStyle name="Normal 9 4 2 2 2 6 2" xfId="27178" xr:uid="{00000000-0005-0000-0000-000090690000}"/>
    <cellStyle name="Normal 9 4 2 2 2 7" xfId="27179" xr:uid="{00000000-0005-0000-0000-000091690000}"/>
    <cellStyle name="Normal 9 4 2 2 2 7 2" xfId="27180" xr:uid="{00000000-0005-0000-0000-000092690000}"/>
    <cellStyle name="Normal 9 4 2 2 2 8" xfId="27181" xr:uid="{00000000-0005-0000-0000-000093690000}"/>
    <cellStyle name="Normal 9 4 2 2 3" xfId="27182" xr:uid="{00000000-0005-0000-0000-000094690000}"/>
    <cellStyle name="Normal 9 4 2 2 3 2" xfId="27183" xr:uid="{00000000-0005-0000-0000-000095690000}"/>
    <cellStyle name="Normal 9 4 2 2 3 2 2" xfId="27184" xr:uid="{00000000-0005-0000-0000-000096690000}"/>
    <cellStyle name="Normal 9 4 2 2 3 2 2 2" xfId="27185" xr:uid="{00000000-0005-0000-0000-000097690000}"/>
    <cellStyle name="Normal 9 4 2 2 3 2 2 2 2" xfId="27186" xr:uid="{00000000-0005-0000-0000-000098690000}"/>
    <cellStyle name="Normal 9 4 2 2 3 2 2 3" xfId="27187" xr:uid="{00000000-0005-0000-0000-000099690000}"/>
    <cellStyle name="Normal 9 4 2 2 3 2 3" xfId="27188" xr:uid="{00000000-0005-0000-0000-00009A690000}"/>
    <cellStyle name="Normal 9 4 2 2 3 2 3 2" xfId="27189" xr:uid="{00000000-0005-0000-0000-00009B690000}"/>
    <cellStyle name="Normal 9 4 2 2 3 2 3 2 2" xfId="27190" xr:uid="{00000000-0005-0000-0000-00009C690000}"/>
    <cellStyle name="Normal 9 4 2 2 3 2 3 3" xfId="27191" xr:uid="{00000000-0005-0000-0000-00009D690000}"/>
    <cellStyle name="Normal 9 4 2 2 3 2 4" xfId="27192" xr:uid="{00000000-0005-0000-0000-00009E690000}"/>
    <cellStyle name="Normal 9 4 2 2 3 2 4 2" xfId="27193" xr:uid="{00000000-0005-0000-0000-00009F690000}"/>
    <cellStyle name="Normal 9 4 2 2 3 2 5" xfId="27194" xr:uid="{00000000-0005-0000-0000-0000A0690000}"/>
    <cellStyle name="Normal 9 4 2 2 3 2 5 2" xfId="27195" xr:uid="{00000000-0005-0000-0000-0000A1690000}"/>
    <cellStyle name="Normal 9 4 2 2 3 2 6" xfId="27196" xr:uid="{00000000-0005-0000-0000-0000A2690000}"/>
    <cellStyle name="Normal 9 4 2 2 3 3" xfId="27197" xr:uid="{00000000-0005-0000-0000-0000A3690000}"/>
    <cellStyle name="Normal 9 4 2 2 3 3 2" xfId="27198" xr:uid="{00000000-0005-0000-0000-0000A4690000}"/>
    <cellStyle name="Normal 9 4 2 2 3 3 2 2" xfId="27199" xr:uid="{00000000-0005-0000-0000-0000A5690000}"/>
    <cellStyle name="Normal 9 4 2 2 3 3 3" xfId="27200" xr:uid="{00000000-0005-0000-0000-0000A6690000}"/>
    <cellStyle name="Normal 9 4 2 2 3 4" xfId="27201" xr:uid="{00000000-0005-0000-0000-0000A7690000}"/>
    <cellStyle name="Normal 9 4 2 2 3 4 2" xfId="27202" xr:uid="{00000000-0005-0000-0000-0000A8690000}"/>
    <cellStyle name="Normal 9 4 2 2 3 4 2 2" xfId="27203" xr:uid="{00000000-0005-0000-0000-0000A9690000}"/>
    <cellStyle name="Normal 9 4 2 2 3 4 3" xfId="27204" xr:uid="{00000000-0005-0000-0000-0000AA690000}"/>
    <cellStyle name="Normal 9 4 2 2 3 5" xfId="27205" xr:uid="{00000000-0005-0000-0000-0000AB690000}"/>
    <cellStyle name="Normal 9 4 2 2 3 5 2" xfId="27206" xr:uid="{00000000-0005-0000-0000-0000AC690000}"/>
    <cellStyle name="Normal 9 4 2 2 3 6" xfId="27207" xr:uid="{00000000-0005-0000-0000-0000AD690000}"/>
    <cellStyle name="Normal 9 4 2 2 3 6 2" xfId="27208" xr:uid="{00000000-0005-0000-0000-0000AE690000}"/>
    <cellStyle name="Normal 9 4 2 2 3 7" xfId="27209" xr:uid="{00000000-0005-0000-0000-0000AF690000}"/>
    <cellStyle name="Normal 9 4 2 2 4" xfId="27210" xr:uid="{00000000-0005-0000-0000-0000B0690000}"/>
    <cellStyle name="Normal 9 4 2 2 4 2" xfId="27211" xr:uid="{00000000-0005-0000-0000-0000B1690000}"/>
    <cellStyle name="Normal 9 4 2 2 4 2 2" xfId="27212" xr:uid="{00000000-0005-0000-0000-0000B2690000}"/>
    <cellStyle name="Normal 9 4 2 2 4 2 2 2" xfId="27213" xr:uid="{00000000-0005-0000-0000-0000B3690000}"/>
    <cellStyle name="Normal 9 4 2 2 4 2 2 2 2" xfId="27214" xr:uid="{00000000-0005-0000-0000-0000B4690000}"/>
    <cellStyle name="Normal 9 4 2 2 4 2 2 3" xfId="27215" xr:uid="{00000000-0005-0000-0000-0000B5690000}"/>
    <cellStyle name="Normal 9 4 2 2 4 2 3" xfId="27216" xr:uid="{00000000-0005-0000-0000-0000B6690000}"/>
    <cellStyle name="Normal 9 4 2 2 4 2 3 2" xfId="27217" xr:uid="{00000000-0005-0000-0000-0000B7690000}"/>
    <cellStyle name="Normal 9 4 2 2 4 2 3 2 2" xfId="27218" xr:uid="{00000000-0005-0000-0000-0000B8690000}"/>
    <cellStyle name="Normal 9 4 2 2 4 2 3 3" xfId="27219" xr:uid="{00000000-0005-0000-0000-0000B9690000}"/>
    <cellStyle name="Normal 9 4 2 2 4 2 4" xfId="27220" xr:uid="{00000000-0005-0000-0000-0000BA690000}"/>
    <cellStyle name="Normal 9 4 2 2 4 2 4 2" xfId="27221" xr:uid="{00000000-0005-0000-0000-0000BB690000}"/>
    <cellStyle name="Normal 9 4 2 2 4 2 5" xfId="27222" xr:uid="{00000000-0005-0000-0000-0000BC690000}"/>
    <cellStyle name="Normal 9 4 2 2 4 2 5 2" xfId="27223" xr:uid="{00000000-0005-0000-0000-0000BD690000}"/>
    <cellStyle name="Normal 9 4 2 2 4 2 6" xfId="27224" xr:uid="{00000000-0005-0000-0000-0000BE690000}"/>
    <cellStyle name="Normal 9 4 2 2 4 3" xfId="27225" xr:uid="{00000000-0005-0000-0000-0000BF690000}"/>
    <cellStyle name="Normal 9 4 2 2 4 3 2" xfId="27226" xr:uid="{00000000-0005-0000-0000-0000C0690000}"/>
    <cellStyle name="Normal 9 4 2 2 4 3 2 2" xfId="27227" xr:uid="{00000000-0005-0000-0000-0000C1690000}"/>
    <cellStyle name="Normal 9 4 2 2 4 3 3" xfId="27228" xr:uid="{00000000-0005-0000-0000-0000C2690000}"/>
    <cellStyle name="Normal 9 4 2 2 4 4" xfId="27229" xr:uid="{00000000-0005-0000-0000-0000C3690000}"/>
    <cellStyle name="Normal 9 4 2 2 4 4 2" xfId="27230" xr:uid="{00000000-0005-0000-0000-0000C4690000}"/>
    <cellStyle name="Normal 9 4 2 2 4 4 2 2" xfId="27231" xr:uid="{00000000-0005-0000-0000-0000C5690000}"/>
    <cellStyle name="Normal 9 4 2 2 4 4 3" xfId="27232" xr:uid="{00000000-0005-0000-0000-0000C6690000}"/>
    <cellStyle name="Normal 9 4 2 2 4 5" xfId="27233" xr:uid="{00000000-0005-0000-0000-0000C7690000}"/>
    <cellStyle name="Normal 9 4 2 2 4 5 2" xfId="27234" xr:uid="{00000000-0005-0000-0000-0000C8690000}"/>
    <cellStyle name="Normal 9 4 2 2 4 6" xfId="27235" xr:uid="{00000000-0005-0000-0000-0000C9690000}"/>
    <cellStyle name="Normal 9 4 2 2 4 6 2" xfId="27236" xr:uid="{00000000-0005-0000-0000-0000CA690000}"/>
    <cellStyle name="Normal 9 4 2 2 4 7" xfId="27237" xr:uid="{00000000-0005-0000-0000-0000CB690000}"/>
    <cellStyle name="Normal 9 4 2 2 5" xfId="27238" xr:uid="{00000000-0005-0000-0000-0000CC690000}"/>
    <cellStyle name="Normal 9 4 2 2 5 2" xfId="27239" xr:uid="{00000000-0005-0000-0000-0000CD690000}"/>
    <cellStyle name="Normal 9 4 2 2 5 2 2" xfId="27240" xr:uid="{00000000-0005-0000-0000-0000CE690000}"/>
    <cellStyle name="Normal 9 4 2 2 5 2 2 2" xfId="27241" xr:uid="{00000000-0005-0000-0000-0000CF690000}"/>
    <cellStyle name="Normal 9 4 2 2 5 2 3" xfId="27242" xr:uid="{00000000-0005-0000-0000-0000D0690000}"/>
    <cellStyle name="Normal 9 4 2 2 5 3" xfId="27243" xr:uid="{00000000-0005-0000-0000-0000D1690000}"/>
    <cellStyle name="Normal 9 4 2 2 5 3 2" xfId="27244" xr:uid="{00000000-0005-0000-0000-0000D2690000}"/>
    <cellStyle name="Normal 9 4 2 2 5 3 2 2" xfId="27245" xr:uid="{00000000-0005-0000-0000-0000D3690000}"/>
    <cellStyle name="Normal 9 4 2 2 5 3 3" xfId="27246" xr:uid="{00000000-0005-0000-0000-0000D4690000}"/>
    <cellStyle name="Normal 9 4 2 2 5 4" xfId="27247" xr:uid="{00000000-0005-0000-0000-0000D5690000}"/>
    <cellStyle name="Normal 9 4 2 2 5 4 2" xfId="27248" xr:uid="{00000000-0005-0000-0000-0000D6690000}"/>
    <cellStyle name="Normal 9 4 2 2 5 5" xfId="27249" xr:uid="{00000000-0005-0000-0000-0000D7690000}"/>
    <cellStyle name="Normal 9 4 2 2 5 5 2" xfId="27250" xr:uid="{00000000-0005-0000-0000-0000D8690000}"/>
    <cellStyle name="Normal 9 4 2 2 5 6" xfId="27251" xr:uid="{00000000-0005-0000-0000-0000D9690000}"/>
    <cellStyle name="Normal 9 4 2 2 6" xfId="27252" xr:uid="{00000000-0005-0000-0000-0000DA690000}"/>
    <cellStyle name="Normal 9 4 2 2 6 2" xfId="27253" xr:uid="{00000000-0005-0000-0000-0000DB690000}"/>
    <cellStyle name="Normal 9 4 2 2 6 2 2" xfId="27254" xr:uid="{00000000-0005-0000-0000-0000DC690000}"/>
    <cellStyle name="Normal 9 4 2 2 6 3" xfId="27255" xr:uid="{00000000-0005-0000-0000-0000DD690000}"/>
    <cellStyle name="Normal 9 4 2 2 7" xfId="27256" xr:uid="{00000000-0005-0000-0000-0000DE690000}"/>
    <cellStyle name="Normal 9 4 2 2 7 2" xfId="27257" xr:uid="{00000000-0005-0000-0000-0000DF690000}"/>
    <cellStyle name="Normal 9 4 2 2 7 2 2" xfId="27258" xr:uid="{00000000-0005-0000-0000-0000E0690000}"/>
    <cellStyle name="Normal 9 4 2 2 7 3" xfId="27259" xr:uid="{00000000-0005-0000-0000-0000E1690000}"/>
    <cellStyle name="Normal 9 4 2 2 8" xfId="27260" xr:uid="{00000000-0005-0000-0000-0000E2690000}"/>
    <cellStyle name="Normal 9 4 2 2 8 2" xfId="27261" xr:uid="{00000000-0005-0000-0000-0000E3690000}"/>
    <cellStyle name="Normal 9 4 2 2 9" xfId="27262" xr:uid="{00000000-0005-0000-0000-0000E4690000}"/>
    <cellStyle name="Normal 9 4 2 2 9 2" xfId="27263" xr:uid="{00000000-0005-0000-0000-0000E5690000}"/>
    <cellStyle name="Normal 9 4 2 3" xfId="27264" xr:uid="{00000000-0005-0000-0000-0000E6690000}"/>
    <cellStyle name="Normal 9 4 2 3 2" xfId="27265" xr:uid="{00000000-0005-0000-0000-0000E7690000}"/>
    <cellStyle name="Normal 9 4 2 3 2 2" xfId="27266" xr:uid="{00000000-0005-0000-0000-0000E8690000}"/>
    <cellStyle name="Normal 9 4 2 3 2 2 2" xfId="27267" xr:uid="{00000000-0005-0000-0000-0000E9690000}"/>
    <cellStyle name="Normal 9 4 2 3 2 2 2 2" xfId="27268" xr:uid="{00000000-0005-0000-0000-0000EA690000}"/>
    <cellStyle name="Normal 9 4 2 3 2 2 2 2 2" xfId="27269" xr:uid="{00000000-0005-0000-0000-0000EB690000}"/>
    <cellStyle name="Normal 9 4 2 3 2 2 2 3" xfId="27270" xr:uid="{00000000-0005-0000-0000-0000EC690000}"/>
    <cellStyle name="Normal 9 4 2 3 2 2 3" xfId="27271" xr:uid="{00000000-0005-0000-0000-0000ED690000}"/>
    <cellStyle name="Normal 9 4 2 3 2 2 3 2" xfId="27272" xr:uid="{00000000-0005-0000-0000-0000EE690000}"/>
    <cellStyle name="Normal 9 4 2 3 2 2 3 2 2" xfId="27273" xr:uid="{00000000-0005-0000-0000-0000EF690000}"/>
    <cellStyle name="Normal 9 4 2 3 2 2 3 3" xfId="27274" xr:uid="{00000000-0005-0000-0000-0000F0690000}"/>
    <cellStyle name="Normal 9 4 2 3 2 2 4" xfId="27275" xr:uid="{00000000-0005-0000-0000-0000F1690000}"/>
    <cellStyle name="Normal 9 4 2 3 2 2 4 2" xfId="27276" xr:uid="{00000000-0005-0000-0000-0000F2690000}"/>
    <cellStyle name="Normal 9 4 2 3 2 2 5" xfId="27277" xr:uid="{00000000-0005-0000-0000-0000F3690000}"/>
    <cellStyle name="Normal 9 4 2 3 2 2 5 2" xfId="27278" xr:uid="{00000000-0005-0000-0000-0000F4690000}"/>
    <cellStyle name="Normal 9 4 2 3 2 2 6" xfId="27279" xr:uid="{00000000-0005-0000-0000-0000F5690000}"/>
    <cellStyle name="Normal 9 4 2 3 2 3" xfId="27280" xr:uid="{00000000-0005-0000-0000-0000F6690000}"/>
    <cellStyle name="Normal 9 4 2 3 2 3 2" xfId="27281" xr:uid="{00000000-0005-0000-0000-0000F7690000}"/>
    <cellStyle name="Normal 9 4 2 3 2 3 2 2" xfId="27282" xr:uid="{00000000-0005-0000-0000-0000F8690000}"/>
    <cellStyle name="Normal 9 4 2 3 2 3 3" xfId="27283" xr:uid="{00000000-0005-0000-0000-0000F9690000}"/>
    <cellStyle name="Normal 9 4 2 3 2 4" xfId="27284" xr:uid="{00000000-0005-0000-0000-0000FA690000}"/>
    <cellStyle name="Normal 9 4 2 3 2 4 2" xfId="27285" xr:uid="{00000000-0005-0000-0000-0000FB690000}"/>
    <cellStyle name="Normal 9 4 2 3 2 4 2 2" xfId="27286" xr:uid="{00000000-0005-0000-0000-0000FC690000}"/>
    <cellStyle name="Normal 9 4 2 3 2 4 3" xfId="27287" xr:uid="{00000000-0005-0000-0000-0000FD690000}"/>
    <cellStyle name="Normal 9 4 2 3 2 5" xfId="27288" xr:uid="{00000000-0005-0000-0000-0000FE690000}"/>
    <cellStyle name="Normal 9 4 2 3 2 5 2" xfId="27289" xr:uid="{00000000-0005-0000-0000-0000FF690000}"/>
    <cellStyle name="Normal 9 4 2 3 2 6" xfId="27290" xr:uid="{00000000-0005-0000-0000-0000006A0000}"/>
    <cellStyle name="Normal 9 4 2 3 2 6 2" xfId="27291" xr:uid="{00000000-0005-0000-0000-0000016A0000}"/>
    <cellStyle name="Normal 9 4 2 3 2 7" xfId="27292" xr:uid="{00000000-0005-0000-0000-0000026A0000}"/>
    <cellStyle name="Normal 9 4 2 3 3" xfId="27293" xr:uid="{00000000-0005-0000-0000-0000036A0000}"/>
    <cellStyle name="Normal 9 4 2 3 3 2" xfId="27294" xr:uid="{00000000-0005-0000-0000-0000046A0000}"/>
    <cellStyle name="Normal 9 4 2 3 3 2 2" xfId="27295" xr:uid="{00000000-0005-0000-0000-0000056A0000}"/>
    <cellStyle name="Normal 9 4 2 3 3 2 2 2" xfId="27296" xr:uid="{00000000-0005-0000-0000-0000066A0000}"/>
    <cellStyle name="Normal 9 4 2 3 3 2 3" xfId="27297" xr:uid="{00000000-0005-0000-0000-0000076A0000}"/>
    <cellStyle name="Normal 9 4 2 3 3 3" xfId="27298" xr:uid="{00000000-0005-0000-0000-0000086A0000}"/>
    <cellStyle name="Normal 9 4 2 3 3 3 2" xfId="27299" xr:uid="{00000000-0005-0000-0000-0000096A0000}"/>
    <cellStyle name="Normal 9 4 2 3 3 3 2 2" xfId="27300" xr:uid="{00000000-0005-0000-0000-00000A6A0000}"/>
    <cellStyle name="Normal 9 4 2 3 3 3 3" xfId="27301" xr:uid="{00000000-0005-0000-0000-00000B6A0000}"/>
    <cellStyle name="Normal 9 4 2 3 3 4" xfId="27302" xr:uid="{00000000-0005-0000-0000-00000C6A0000}"/>
    <cellStyle name="Normal 9 4 2 3 3 4 2" xfId="27303" xr:uid="{00000000-0005-0000-0000-00000D6A0000}"/>
    <cellStyle name="Normal 9 4 2 3 3 5" xfId="27304" xr:uid="{00000000-0005-0000-0000-00000E6A0000}"/>
    <cellStyle name="Normal 9 4 2 3 3 5 2" xfId="27305" xr:uid="{00000000-0005-0000-0000-00000F6A0000}"/>
    <cellStyle name="Normal 9 4 2 3 3 6" xfId="27306" xr:uid="{00000000-0005-0000-0000-0000106A0000}"/>
    <cellStyle name="Normal 9 4 2 3 4" xfId="27307" xr:uid="{00000000-0005-0000-0000-0000116A0000}"/>
    <cellStyle name="Normal 9 4 2 3 4 2" xfId="27308" xr:uid="{00000000-0005-0000-0000-0000126A0000}"/>
    <cellStyle name="Normal 9 4 2 3 4 2 2" xfId="27309" xr:uid="{00000000-0005-0000-0000-0000136A0000}"/>
    <cellStyle name="Normal 9 4 2 3 4 3" xfId="27310" xr:uid="{00000000-0005-0000-0000-0000146A0000}"/>
    <cellStyle name="Normal 9 4 2 3 5" xfId="27311" xr:uid="{00000000-0005-0000-0000-0000156A0000}"/>
    <cellStyle name="Normal 9 4 2 3 5 2" xfId="27312" xr:uid="{00000000-0005-0000-0000-0000166A0000}"/>
    <cellStyle name="Normal 9 4 2 3 5 2 2" xfId="27313" xr:uid="{00000000-0005-0000-0000-0000176A0000}"/>
    <cellStyle name="Normal 9 4 2 3 5 3" xfId="27314" xr:uid="{00000000-0005-0000-0000-0000186A0000}"/>
    <cellStyle name="Normal 9 4 2 3 6" xfId="27315" xr:uid="{00000000-0005-0000-0000-0000196A0000}"/>
    <cellStyle name="Normal 9 4 2 3 6 2" xfId="27316" xr:uid="{00000000-0005-0000-0000-00001A6A0000}"/>
    <cellStyle name="Normal 9 4 2 3 7" xfId="27317" xr:uid="{00000000-0005-0000-0000-00001B6A0000}"/>
    <cellStyle name="Normal 9 4 2 3 7 2" xfId="27318" xr:uid="{00000000-0005-0000-0000-00001C6A0000}"/>
    <cellStyle name="Normal 9 4 2 3 8" xfId="27319" xr:uid="{00000000-0005-0000-0000-00001D6A0000}"/>
    <cellStyle name="Normal 9 4 2 4" xfId="27320" xr:uid="{00000000-0005-0000-0000-00001E6A0000}"/>
    <cellStyle name="Normal 9 4 2 4 2" xfId="27321" xr:uid="{00000000-0005-0000-0000-00001F6A0000}"/>
    <cellStyle name="Normal 9 4 2 4 2 2" xfId="27322" xr:uid="{00000000-0005-0000-0000-0000206A0000}"/>
    <cellStyle name="Normal 9 4 2 4 2 2 2" xfId="27323" xr:uid="{00000000-0005-0000-0000-0000216A0000}"/>
    <cellStyle name="Normal 9 4 2 4 2 2 2 2" xfId="27324" xr:uid="{00000000-0005-0000-0000-0000226A0000}"/>
    <cellStyle name="Normal 9 4 2 4 2 2 3" xfId="27325" xr:uid="{00000000-0005-0000-0000-0000236A0000}"/>
    <cellStyle name="Normal 9 4 2 4 2 3" xfId="27326" xr:uid="{00000000-0005-0000-0000-0000246A0000}"/>
    <cellStyle name="Normal 9 4 2 4 2 3 2" xfId="27327" xr:uid="{00000000-0005-0000-0000-0000256A0000}"/>
    <cellStyle name="Normal 9 4 2 4 2 3 2 2" xfId="27328" xr:uid="{00000000-0005-0000-0000-0000266A0000}"/>
    <cellStyle name="Normal 9 4 2 4 2 3 3" xfId="27329" xr:uid="{00000000-0005-0000-0000-0000276A0000}"/>
    <cellStyle name="Normal 9 4 2 4 2 4" xfId="27330" xr:uid="{00000000-0005-0000-0000-0000286A0000}"/>
    <cellStyle name="Normal 9 4 2 4 2 4 2" xfId="27331" xr:uid="{00000000-0005-0000-0000-0000296A0000}"/>
    <cellStyle name="Normal 9 4 2 4 2 5" xfId="27332" xr:uid="{00000000-0005-0000-0000-00002A6A0000}"/>
    <cellStyle name="Normal 9 4 2 4 2 5 2" xfId="27333" xr:uid="{00000000-0005-0000-0000-00002B6A0000}"/>
    <cellStyle name="Normal 9 4 2 4 2 6" xfId="27334" xr:uid="{00000000-0005-0000-0000-00002C6A0000}"/>
    <cellStyle name="Normal 9 4 2 4 3" xfId="27335" xr:uid="{00000000-0005-0000-0000-00002D6A0000}"/>
    <cellStyle name="Normal 9 4 2 4 3 2" xfId="27336" xr:uid="{00000000-0005-0000-0000-00002E6A0000}"/>
    <cellStyle name="Normal 9 4 2 4 3 2 2" xfId="27337" xr:uid="{00000000-0005-0000-0000-00002F6A0000}"/>
    <cellStyle name="Normal 9 4 2 4 3 3" xfId="27338" xr:uid="{00000000-0005-0000-0000-0000306A0000}"/>
    <cellStyle name="Normal 9 4 2 4 4" xfId="27339" xr:uid="{00000000-0005-0000-0000-0000316A0000}"/>
    <cellStyle name="Normal 9 4 2 4 4 2" xfId="27340" xr:uid="{00000000-0005-0000-0000-0000326A0000}"/>
    <cellStyle name="Normal 9 4 2 4 4 2 2" xfId="27341" xr:uid="{00000000-0005-0000-0000-0000336A0000}"/>
    <cellStyle name="Normal 9 4 2 4 4 3" xfId="27342" xr:uid="{00000000-0005-0000-0000-0000346A0000}"/>
    <cellStyle name="Normal 9 4 2 4 5" xfId="27343" xr:uid="{00000000-0005-0000-0000-0000356A0000}"/>
    <cellStyle name="Normal 9 4 2 4 5 2" xfId="27344" xr:uid="{00000000-0005-0000-0000-0000366A0000}"/>
    <cellStyle name="Normal 9 4 2 4 6" xfId="27345" xr:uid="{00000000-0005-0000-0000-0000376A0000}"/>
    <cellStyle name="Normal 9 4 2 4 6 2" xfId="27346" xr:uid="{00000000-0005-0000-0000-0000386A0000}"/>
    <cellStyle name="Normal 9 4 2 4 7" xfId="27347" xr:uid="{00000000-0005-0000-0000-0000396A0000}"/>
    <cellStyle name="Normal 9 4 2 5" xfId="27348" xr:uid="{00000000-0005-0000-0000-00003A6A0000}"/>
    <cellStyle name="Normal 9 4 2 5 2" xfId="27349" xr:uid="{00000000-0005-0000-0000-00003B6A0000}"/>
    <cellStyle name="Normal 9 4 2 5 2 2" xfId="27350" xr:uid="{00000000-0005-0000-0000-00003C6A0000}"/>
    <cellStyle name="Normal 9 4 2 5 2 2 2" xfId="27351" xr:uid="{00000000-0005-0000-0000-00003D6A0000}"/>
    <cellStyle name="Normal 9 4 2 5 2 2 2 2" xfId="27352" xr:uid="{00000000-0005-0000-0000-00003E6A0000}"/>
    <cellStyle name="Normal 9 4 2 5 2 2 3" xfId="27353" xr:uid="{00000000-0005-0000-0000-00003F6A0000}"/>
    <cellStyle name="Normal 9 4 2 5 2 3" xfId="27354" xr:uid="{00000000-0005-0000-0000-0000406A0000}"/>
    <cellStyle name="Normal 9 4 2 5 2 3 2" xfId="27355" xr:uid="{00000000-0005-0000-0000-0000416A0000}"/>
    <cellStyle name="Normal 9 4 2 5 2 3 2 2" xfId="27356" xr:uid="{00000000-0005-0000-0000-0000426A0000}"/>
    <cellStyle name="Normal 9 4 2 5 2 3 3" xfId="27357" xr:uid="{00000000-0005-0000-0000-0000436A0000}"/>
    <cellStyle name="Normal 9 4 2 5 2 4" xfId="27358" xr:uid="{00000000-0005-0000-0000-0000446A0000}"/>
    <cellStyle name="Normal 9 4 2 5 2 4 2" xfId="27359" xr:uid="{00000000-0005-0000-0000-0000456A0000}"/>
    <cellStyle name="Normal 9 4 2 5 2 5" xfId="27360" xr:uid="{00000000-0005-0000-0000-0000466A0000}"/>
    <cellStyle name="Normal 9 4 2 5 2 5 2" xfId="27361" xr:uid="{00000000-0005-0000-0000-0000476A0000}"/>
    <cellStyle name="Normal 9 4 2 5 2 6" xfId="27362" xr:uid="{00000000-0005-0000-0000-0000486A0000}"/>
    <cellStyle name="Normal 9 4 2 5 3" xfId="27363" xr:uid="{00000000-0005-0000-0000-0000496A0000}"/>
    <cellStyle name="Normal 9 4 2 5 3 2" xfId="27364" xr:uid="{00000000-0005-0000-0000-00004A6A0000}"/>
    <cellStyle name="Normal 9 4 2 5 3 2 2" xfId="27365" xr:uid="{00000000-0005-0000-0000-00004B6A0000}"/>
    <cellStyle name="Normal 9 4 2 5 3 3" xfId="27366" xr:uid="{00000000-0005-0000-0000-00004C6A0000}"/>
    <cellStyle name="Normal 9 4 2 5 4" xfId="27367" xr:uid="{00000000-0005-0000-0000-00004D6A0000}"/>
    <cellStyle name="Normal 9 4 2 5 4 2" xfId="27368" xr:uid="{00000000-0005-0000-0000-00004E6A0000}"/>
    <cellStyle name="Normal 9 4 2 5 4 2 2" xfId="27369" xr:uid="{00000000-0005-0000-0000-00004F6A0000}"/>
    <cellStyle name="Normal 9 4 2 5 4 3" xfId="27370" xr:uid="{00000000-0005-0000-0000-0000506A0000}"/>
    <cellStyle name="Normal 9 4 2 5 5" xfId="27371" xr:uid="{00000000-0005-0000-0000-0000516A0000}"/>
    <cellStyle name="Normal 9 4 2 5 5 2" xfId="27372" xr:uid="{00000000-0005-0000-0000-0000526A0000}"/>
    <cellStyle name="Normal 9 4 2 5 6" xfId="27373" xr:uid="{00000000-0005-0000-0000-0000536A0000}"/>
    <cellStyle name="Normal 9 4 2 5 6 2" xfId="27374" xr:uid="{00000000-0005-0000-0000-0000546A0000}"/>
    <cellStyle name="Normal 9 4 2 5 7" xfId="27375" xr:uid="{00000000-0005-0000-0000-0000556A0000}"/>
    <cellStyle name="Normal 9 4 2 6" xfId="27376" xr:uid="{00000000-0005-0000-0000-0000566A0000}"/>
    <cellStyle name="Normal 9 4 2 6 2" xfId="27377" xr:uid="{00000000-0005-0000-0000-0000576A0000}"/>
    <cellStyle name="Normal 9 4 2 6 2 2" xfId="27378" xr:uid="{00000000-0005-0000-0000-0000586A0000}"/>
    <cellStyle name="Normal 9 4 2 6 2 2 2" xfId="27379" xr:uid="{00000000-0005-0000-0000-0000596A0000}"/>
    <cellStyle name="Normal 9 4 2 6 2 3" xfId="27380" xr:uid="{00000000-0005-0000-0000-00005A6A0000}"/>
    <cellStyle name="Normal 9 4 2 6 3" xfId="27381" xr:uid="{00000000-0005-0000-0000-00005B6A0000}"/>
    <cellStyle name="Normal 9 4 2 6 3 2" xfId="27382" xr:uid="{00000000-0005-0000-0000-00005C6A0000}"/>
    <cellStyle name="Normal 9 4 2 6 3 2 2" xfId="27383" xr:uid="{00000000-0005-0000-0000-00005D6A0000}"/>
    <cellStyle name="Normal 9 4 2 6 3 3" xfId="27384" xr:uid="{00000000-0005-0000-0000-00005E6A0000}"/>
    <cellStyle name="Normal 9 4 2 6 4" xfId="27385" xr:uid="{00000000-0005-0000-0000-00005F6A0000}"/>
    <cellStyle name="Normal 9 4 2 6 4 2" xfId="27386" xr:uid="{00000000-0005-0000-0000-0000606A0000}"/>
    <cellStyle name="Normal 9 4 2 6 5" xfId="27387" xr:uid="{00000000-0005-0000-0000-0000616A0000}"/>
    <cellStyle name="Normal 9 4 2 6 5 2" xfId="27388" xr:uid="{00000000-0005-0000-0000-0000626A0000}"/>
    <cellStyle name="Normal 9 4 2 6 6" xfId="27389" xr:uid="{00000000-0005-0000-0000-0000636A0000}"/>
    <cellStyle name="Normal 9 4 2 7" xfId="27390" xr:uid="{00000000-0005-0000-0000-0000646A0000}"/>
    <cellStyle name="Normal 9 4 2 7 2" xfId="27391" xr:uid="{00000000-0005-0000-0000-0000656A0000}"/>
    <cellStyle name="Normal 9 4 2 7 2 2" xfId="27392" xr:uid="{00000000-0005-0000-0000-0000666A0000}"/>
    <cellStyle name="Normal 9 4 2 7 3" xfId="27393" xr:uid="{00000000-0005-0000-0000-0000676A0000}"/>
    <cellStyle name="Normal 9 4 2 8" xfId="27394" xr:uid="{00000000-0005-0000-0000-0000686A0000}"/>
    <cellStyle name="Normal 9 4 2 8 2" xfId="27395" xr:uid="{00000000-0005-0000-0000-0000696A0000}"/>
    <cellStyle name="Normal 9 4 2 8 2 2" xfId="27396" xr:uid="{00000000-0005-0000-0000-00006A6A0000}"/>
    <cellStyle name="Normal 9 4 2 8 3" xfId="27397" xr:uid="{00000000-0005-0000-0000-00006B6A0000}"/>
    <cellStyle name="Normal 9 4 2 9" xfId="27398" xr:uid="{00000000-0005-0000-0000-00006C6A0000}"/>
    <cellStyle name="Normal 9 4 2 9 2" xfId="27399" xr:uid="{00000000-0005-0000-0000-00006D6A0000}"/>
    <cellStyle name="Normal 9 4 3" xfId="27400" xr:uid="{00000000-0005-0000-0000-00006E6A0000}"/>
    <cellStyle name="Normal 9 4 3 10" xfId="27401" xr:uid="{00000000-0005-0000-0000-00006F6A0000}"/>
    <cellStyle name="Normal 9 4 3 2" xfId="27402" xr:uid="{00000000-0005-0000-0000-0000706A0000}"/>
    <cellStyle name="Normal 9 4 3 2 2" xfId="27403" xr:uid="{00000000-0005-0000-0000-0000716A0000}"/>
    <cellStyle name="Normal 9 4 3 2 2 2" xfId="27404" xr:uid="{00000000-0005-0000-0000-0000726A0000}"/>
    <cellStyle name="Normal 9 4 3 2 2 2 2" xfId="27405" xr:uid="{00000000-0005-0000-0000-0000736A0000}"/>
    <cellStyle name="Normal 9 4 3 2 2 2 2 2" xfId="27406" xr:uid="{00000000-0005-0000-0000-0000746A0000}"/>
    <cellStyle name="Normal 9 4 3 2 2 2 2 2 2" xfId="27407" xr:uid="{00000000-0005-0000-0000-0000756A0000}"/>
    <cellStyle name="Normal 9 4 3 2 2 2 2 3" xfId="27408" xr:uid="{00000000-0005-0000-0000-0000766A0000}"/>
    <cellStyle name="Normal 9 4 3 2 2 2 3" xfId="27409" xr:uid="{00000000-0005-0000-0000-0000776A0000}"/>
    <cellStyle name="Normal 9 4 3 2 2 2 3 2" xfId="27410" xr:uid="{00000000-0005-0000-0000-0000786A0000}"/>
    <cellStyle name="Normal 9 4 3 2 2 2 3 2 2" xfId="27411" xr:uid="{00000000-0005-0000-0000-0000796A0000}"/>
    <cellStyle name="Normal 9 4 3 2 2 2 3 3" xfId="27412" xr:uid="{00000000-0005-0000-0000-00007A6A0000}"/>
    <cellStyle name="Normal 9 4 3 2 2 2 4" xfId="27413" xr:uid="{00000000-0005-0000-0000-00007B6A0000}"/>
    <cellStyle name="Normal 9 4 3 2 2 2 4 2" xfId="27414" xr:uid="{00000000-0005-0000-0000-00007C6A0000}"/>
    <cellStyle name="Normal 9 4 3 2 2 2 5" xfId="27415" xr:uid="{00000000-0005-0000-0000-00007D6A0000}"/>
    <cellStyle name="Normal 9 4 3 2 2 2 5 2" xfId="27416" xr:uid="{00000000-0005-0000-0000-00007E6A0000}"/>
    <cellStyle name="Normal 9 4 3 2 2 2 6" xfId="27417" xr:uid="{00000000-0005-0000-0000-00007F6A0000}"/>
    <cellStyle name="Normal 9 4 3 2 2 3" xfId="27418" xr:uid="{00000000-0005-0000-0000-0000806A0000}"/>
    <cellStyle name="Normal 9 4 3 2 2 3 2" xfId="27419" xr:uid="{00000000-0005-0000-0000-0000816A0000}"/>
    <cellStyle name="Normal 9 4 3 2 2 3 2 2" xfId="27420" xr:uid="{00000000-0005-0000-0000-0000826A0000}"/>
    <cellStyle name="Normal 9 4 3 2 2 3 3" xfId="27421" xr:uid="{00000000-0005-0000-0000-0000836A0000}"/>
    <cellStyle name="Normal 9 4 3 2 2 4" xfId="27422" xr:uid="{00000000-0005-0000-0000-0000846A0000}"/>
    <cellStyle name="Normal 9 4 3 2 2 4 2" xfId="27423" xr:uid="{00000000-0005-0000-0000-0000856A0000}"/>
    <cellStyle name="Normal 9 4 3 2 2 4 2 2" xfId="27424" xr:uid="{00000000-0005-0000-0000-0000866A0000}"/>
    <cellStyle name="Normal 9 4 3 2 2 4 3" xfId="27425" xr:uid="{00000000-0005-0000-0000-0000876A0000}"/>
    <cellStyle name="Normal 9 4 3 2 2 5" xfId="27426" xr:uid="{00000000-0005-0000-0000-0000886A0000}"/>
    <cellStyle name="Normal 9 4 3 2 2 5 2" xfId="27427" xr:uid="{00000000-0005-0000-0000-0000896A0000}"/>
    <cellStyle name="Normal 9 4 3 2 2 6" xfId="27428" xr:uid="{00000000-0005-0000-0000-00008A6A0000}"/>
    <cellStyle name="Normal 9 4 3 2 2 6 2" xfId="27429" xr:uid="{00000000-0005-0000-0000-00008B6A0000}"/>
    <cellStyle name="Normal 9 4 3 2 2 7" xfId="27430" xr:uid="{00000000-0005-0000-0000-00008C6A0000}"/>
    <cellStyle name="Normal 9 4 3 2 3" xfId="27431" xr:uid="{00000000-0005-0000-0000-00008D6A0000}"/>
    <cellStyle name="Normal 9 4 3 2 3 2" xfId="27432" xr:uid="{00000000-0005-0000-0000-00008E6A0000}"/>
    <cellStyle name="Normal 9 4 3 2 3 2 2" xfId="27433" xr:uid="{00000000-0005-0000-0000-00008F6A0000}"/>
    <cellStyle name="Normal 9 4 3 2 3 2 2 2" xfId="27434" xr:uid="{00000000-0005-0000-0000-0000906A0000}"/>
    <cellStyle name="Normal 9 4 3 2 3 2 3" xfId="27435" xr:uid="{00000000-0005-0000-0000-0000916A0000}"/>
    <cellStyle name="Normal 9 4 3 2 3 3" xfId="27436" xr:uid="{00000000-0005-0000-0000-0000926A0000}"/>
    <cellStyle name="Normal 9 4 3 2 3 3 2" xfId="27437" xr:uid="{00000000-0005-0000-0000-0000936A0000}"/>
    <cellStyle name="Normal 9 4 3 2 3 3 2 2" xfId="27438" xr:uid="{00000000-0005-0000-0000-0000946A0000}"/>
    <cellStyle name="Normal 9 4 3 2 3 3 3" xfId="27439" xr:uid="{00000000-0005-0000-0000-0000956A0000}"/>
    <cellStyle name="Normal 9 4 3 2 3 4" xfId="27440" xr:uid="{00000000-0005-0000-0000-0000966A0000}"/>
    <cellStyle name="Normal 9 4 3 2 3 4 2" xfId="27441" xr:uid="{00000000-0005-0000-0000-0000976A0000}"/>
    <cellStyle name="Normal 9 4 3 2 3 5" xfId="27442" xr:uid="{00000000-0005-0000-0000-0000986A0000}"/>
    <cellStyle name="Normal 9 4 3 2 3 5 2" xfId="27443" xr:uid="{00000000-0005-0000-0000-0000996A0000}"/>
    <cellStyle name="Normal 9 4 3 2 3 6" xfId="27444" xr:uid="{00000000-0005-0000-0000-00009A6A0000}"/>
    <cellStyle name="Normal 9 4 3 2 4" xfId="27445" xr:uid="{00000000-0005-0000-0000-00009B6A0000}"/>
    <cellStyle name="Normal 9 4 3 2 4 2" xfId="27446" xr:uid="{00000000-0005-0000-0000-00009C6A0000}"/>
    <cellStyle name="Normal 9 4 3 2 4 2 2" xfId="27447" xr:uid="{00000000-0005-0000-0000-00009D6A0000}"/>
    <cellStyle name="Normal 9 4 3 2 4 3" xfId="27448" xr:uid="{00000000-0005-0000-0000-00009E6A0000}"/>
    <cellStyle name="Normal 9 4 3 2 5" xfId="27449" xr:uid="{00000000-0005-0000-0000-00009F6A0000}"/>
    <cellStyle name="Normal 9 4 3 2 5 2" xfId="27450" xr:uid="{00000000-0005-0000-0000-0000A06A0000}"/>
    <cellStyle name="Normal 9 4 3 2 5 2 2" xfId="27451" xr:uid="{00000000-0005-0000-0000-0000A16A0000}"/>
    <cellStyle name="Normal 9 4 3 2 5 3" xfId="27452" xr:uid="{00000000-0005-0000-0000-0000A26A0000}"/>
    <cellStyle name="Normal 9 4 3 2 6" xfId="27453" xr:uid="{00000000-0005-0000-0000-0000A36A0000}"/>
    <cellStyle name="Normal 9 4 3 2 6 2" xfId="27454" xr:uid="{00000000-0005-0000-0000-0000A46A0000}"/>
    <cellStyle name="Normal 9 4 3 2 7" xfId="27455" xr:uid="{00000000-0005-0000-0000-0000A56A0000}"/>
    <cellStyle name="Normal 9 4 3 2 7 2" xfId="27456" xr:uid="{00000000-0005-0000-0000-0000A66A0000}"/>
    <cellStyle name="Normal 9 4 3 2 8" xfId="27457" xr:uid="{00000000-0005-0000-0000-0000A76A0000}"/>
    <cellStyle name="Normal 9 4 3 3" xfId="27458" xr:uid="{00000000-0005-0000-0000-0000A86A0000}"/>
    <cellStyle name="Normal 9 4 3 3 2" xfId="27459" xr:uid="{00000000-0005-0000-0000-0000A96A0000}"/>
    <cellStyle name="Normal 9 4 3 3 2 2" xfId="27460" xr:uid="{00000000-0005-0000-0000-0000AA6A0000}"/>
    <cellStyle name="Normal 9 4 3 3 2 2 2" xfId="27461" xr:uid="{00000000-0005-0000-0000-0000AB6A0000}"/>
    <cellStyle name="Normal 9 4 3 3 2 2 2 2" xfId="27462" xr:uid="{00000000-0005-0000-0000-0000AC6A0000}"/>
    <cellStyle name="Normal 9 4 3 3 2 2 3" xfId="27463" xr:uid="{00000000-0005-0000-0000-0000AD6A0000}"/>
    <cellStyle name="Normal 9 4 3 3 2 3" xfId="27464" xr:uid="{00000000-0005-0000-0000-0000AE6A0000}"/>
    <cellStyle name="Normal 9 4 3 3 2 3 2" xfId="27465" xr:uid="{00000000-0005-0000-0000-0000AF6A0000}"/>
    <cellStyle name="Normal 9 4 3 3 2 3 2 2" xfId="27466" xr:uid="{00000000-0005-0000-0000-0000B06A0000}"/>
    <cellStyle name="Normal 9 4 3 3 2 3 3" xfId="27467" xr:uid="{00000000-0005-0000-0000-0000B16A0000}"/>
    <cellStyle name="Normal 9 4 3 3 2 4" xfId="27468" xr:uid="{00000000-0005-0000-0000-0000B26A0000}"/>
    <cellStyle name="Normal 9 4 3 3 2 4 2" xfId="27469" xr:uid="{00000000-0005-0000-0000-0000B36A0000}"/>
    <cellStyle name="Normal 9 4 3 3 2 5" xfId="27470" xr:uid="{00000000-0005-0000-0000-0000B46A0000}"/>
    <cellStyle name="Normal 9 4 3 3 2 5 2" xfId="27471" xr:uid="{00000000-0005-0000-0000-0000B56A0000}"/>
    <cellStyle name="Normal 9 4 3 3 2 6" xfId="27472" xr:uid="{00000000-0005-0000-0000-0000B66A0000}"/>
    <cellStyle name="Normal 9 4 3 3 3" xfId="27473" xr:uid="{00000000-0005-0000-0000-0000B76A0000}"/>
    <cellStyle name="Normal 9 4 3 3 3 2" xfId="27474" xr:uid="{00000000-0005-0000-0000-0000B86A0000}"/>
    <cellStyle name="Normal 9 4 3 3 3 2 2" xfId="27475" xr:uid="{00000000-0005-0000-0000-0000B96A0000}"/>
    <cellStyle name="Normal 9 4 3 3 3 3" xfId="27476" xr:uid="{00000000-0005-0000-0000-0000BA6A0000}"/>
    <cellStyle name="Normal 9 4 3 3 4" xfId="27477" xr:uid="{00000000-0005-0000-0000-0000BB6A0000}"/>
    <cellStyle name="Normal 9 4 3 3 4 2" xfId="27478" xr:uid="{00000000-0005-0000-0000-0000BC6A0000}"/>
    <cellStyle name="Normal 9 4 3 3 4 2 2" xfId="27479" xr:uid="{00000000-0005-0000-0000-0000BD6A0000}"/>
    <cellStyle name="Normal 9 4 3 3 4 3" xfId="27480" xr:uid="{00000000-0005-0000-0000-0000BE6A0000}"/>
    <cellStyle name="Normal 9 4 3 3 5" xfId="27481" xr:uid="{00000000-0005-0000-0000-0000BF6A0000}"/>
    <cellStyle name="Normal 9 4 3 3 5 2" xfId="27482" xr:uid="{00000000-0005-0000-0000-0000C06A0000}"/>
    <cellStyle name="Normal 9 4 3 3 6" xfId="27483" xr:uid="{00000000-0005-0000-0000-0000C16A0000}"/>
    <cellStyle name="Normal 9 4 3 3 6 2" xfId="27484" xr:uid="{00000000-0005-0000-0000-0000C26A0000}"/>
    <cellStyle name="Normal 9 4 3 3 7" xfId="27485" xr:uid="{00000000-0005-0000-0000-0000C36A0000}"/>
    <cellStyle name="Normal 9 4 3 4" xfId="27486" xr:uid="{00000000-0005-0000-0000-0000C46A0000}"/>
    <cellStyle name="Normal 9 4 3 4 2" xfId="27487" xr:uid="{00000000-0005-0000-0000-0000C56A0000}"/>
    <cellStyle name="Normal 9 4 3 4 2 2" xfId="27488" xr:uid="{00000000-0005-0000-0000-0000C66A0000}"/>
    <cellStyle name="Normal 9 4 3 4 2 2 2" xfId="27489" xr:uid="{00000000-0005-0000-0000-0000C76A0000}"/>
    <cellStyle name="Normal 9 4 3 4 2 2 2 2" xfId="27490" xr:uid="{00000000-0005-0000-0000-0000C86A0000}"/>
    <cellStyle name="Normal 9 4 3 4 2 2 3" xfId="27491" xr:uid="{00000000-0005-0000-0000-0000C96A0000}"/>
    <cellStyle name="Normal 9 4 3 4 2 3" xfId="27492" xr:uid="{00000000-0005-0000-0000-0000CA6A0000}"/>
    <cellStyle name="Normal 9 4 3 4 2 3 2" xfId="27493" xr:uid="{00000000-0005-0000-0000-0000CB6A0000}"/>
    <cellStyle name="Normal 9 4 3 4 2 3 2 2" xfId="27494" xr:uid="{00000000-0005-0000-0000-0000CC6A0000}"/>
    <cellStyle name="Normal 9 4 3 4 2 3 3" xfId="27495" xr:uid="{00000000-0005-0000-0000-0000CD6A0000}"/>
    <cellStyle name="Normal 9 4 3 4 2 4" xfId="27496" xr:uid="{00000000-0005-0000-0000-0000CE6A0000}"/>
    <cellStyle name="Normal 9 4 3 4 2 4 2" xfId="27497" xr:uid="{00000000-0005-0000-0000-0000CF6A0000}"/>
    <cellStyle name="Normal 9 4 3 4 2 5" xfId="27498" xr:uid="{00000000-0005-0000-0000-0000D06A0000}"/>
    <cellStyle name="Normal 9 4 3 4 2 5 2" xfId="27499" xr:uid="{00000000-0005-0000-0000-0000D16A0000}"/>
    <cellStyle name="Normal 9 4 3 4 2 6" xfId="27500" xr:uid="{00000000-0005-0000-0000-0000D26A0000}"/>
    <cellStyle name="Normal 9 4 3 4 3" xfId="27501" xr:uid="{00000000-0005-0000-0000-0000D36A0000}"/>
    <cellStyle name="Normal 9 4 3 4 3 2" xfId="27502" xr:uid="{00000000-0005-0000-0000-0000D46A0000}"/>
    <cellStyle name="Normal 9 4 3 4 3 2 2" xfId="27503" xr:uid="{00000000-0005-0000-0000-0000D56A0000}"/>
    <cellStyle name="Normal 9 4 3 4 3 3" xfId="27504" xr:uid="{00000000-0005-0000-0000-0000D66A0000}"/>
    <cellStyle name="Normal 9 4 3 4 4" xfId="27505" xr:uid="{00000000-0005-0000-0000-0000D76A0000}"/>
    <cellStyle name="Normal 9 4 3 4 4 2" xfId="27506" xr:uid="{00000000-0005-0000-0000-0000D86A0000}"/>
    <cellStyle name="Normal 9 4 3 4 4 2 2" xfId="27507" xr:uid="{00000000-0005-0000-0000-0000D96A0000}"/>
    <cellStyle name="Normal 9 4 3 4 4 3" xfId="27508" xr:uid="{00000000-0005-0000-0000-0000DA6A0000}"/>
    <cellStyle name="Normal 9 4 3 4 5" xfId="27509" xr:uid="{00000000-0005-0000-0000-0000DB6A0000}"/>
    <cellStyle name="Normal 9 4 3 4 5 2" xfId="27510" xr:uid="{00000000-0005-0000-0000-0000DC6A0000}"/>
    <cellStyle name="Normal 9 4 3 4 6" xfId="27511" xr:uid="{00000000-0005-0000-0000-0000DD6A0000}"/>
    <cellStyle name="Normal 9 4 3 4 6 2" xfId="27512" xr:uid="{00000000-0005-0000-0000-0000DE6A0000}"/>
    <cellStyle name="Normal 9 4 3 4 7" xfId="27513" xr:uid="{00000000-0005-0000-0000-0000DF6A0000}"/>
    <cellStyle name="Normal 9 4 3 5" xfId="27514" xr:uid="{00000000-0005-0000-0000-0000E06A0000}"/>
    <cellStyle name="Normal 9 4 3 5 2" xfId="27515" xr:uid="{00000000-0005-0000-0000-0000E16A0000}"/>
    <cellStyle name="Normal 9 4 3 5 2 2" xfId="27516" xr:uid="{00000000-0005-0000-0000-0000E26A0000}"/>
    <cellStyle name="Normal 9 4 3 5 2 2 2" xfId="27517" xr:uid="{00000000-0005-0000-0000-0000E36A0000}"/>
    <cellStyle name="Normal 9 4 3 5 2 3" xfId="27518" xr:uid="{00000000-0005-0000-0000-0000E46A0000}"/>
    <cellStyle name="Normal 9 4 3 5 3" xfId="27519" xr:uid="{00000000-0005-0000-0000-0000E56A0000}"/>
    <cellStyle name="Normal 9 4 3 5 3 2" xfId="27520" xr:uid="{00000000-0005-0000-0000-0000E66A0000}"/>
    <cellStyle name="Normal 9 4 3 5 3 2 2" xfId="27521" xr:uid="{00000000-0005-0000-0000-0000E76A0000}"/>
    <cellStyle name="Normal 9 4 3 5 3 3" xfId="27522" xr:uid="{00000000-0005-0000-0000-0000E86A0000}"/>
    <cellStyle name="Normal 9 4 3 5 4" xfId="27523" xr:uid="{00000000-0005-0000-0000-0000E96A0000}"/>
    <cellStyle name="Normal 9 4 3 5 4 2" xfId="27524" xr:uid="{00000000-0005-0000-0000-0000EA6A0000}"/>
    <cellStyle name="Normal 9 4 3 5 5" xfId="27525" xr:uid="{00000000-0005-0000-0000-0000EB6A0000}"/>
    <cellStyle name="Normal 9 4 3 5 5 2" xfId="27526" xr:uid="{00000000-0005-0000-0000-0000EC6A0000}"/>
    <cellStyle name="Normal 9 4 3 5 6" xfId="27527" xr:uid="{00000000-0005-0000-0000-0000ED6A0000}"/>
    <cellStyle name="Normal 9 4 3 6" xfId="27528" xr:uid="{00000000-0005-0000-0000-0000EE6A0000}"/>
    <cellStyle name="Normal 9 4 3 6 2" xfId="27529" xr:uid="{00000000-0005-0000-0000-0000EF6A0000}"/>
    <cellStyle name="Normal 9 4 3 6 2 2" xfId="27530" xr:uid="{00000000-0005-0000-0000-0000F06A0000}"/>
    <cellStyle name="Normal 9 4 3 6 3" xfId="27531" xr:uid="{00000000-0005-0000-0000-0000F16A0000}"/>
    <cellStyle name="Normal 9 4 3 7" xfId="27532" xr:uid="{00000000-0005-0000-0000-0000F26A0000}"/>
    <cellStyle name="Normal 9 4 3 7 2" xfId="27533" xr:uid="{00000000-0005-0000-0000-0000F36A0000}"/>
    <cellStyle name="Normal 9 4 3 7 2 2" xfId="27534" xr:uid="{00000000-0005-0000-0000-0000F46A0000}"/>
    <cellStyle name="Normal 9 4 3 7 3" xfId="27535" xr:uid="{00000000-0005-0000-0000-0000F56A0000}"/>
    <cellStyle name="Normal 9 4 3 8" xfId="27536" xr:uid="{00000000-0005-0000-0000-0000F66A0000}"/>
    <cellStyle name="Normal 9 4 3 8 2" xfId="27537" xr:uid="{00000000-0005-0000-0000-0000F76A0000}"/>
    <cellStyle name="Normal 9 4 3 9" xfId="27538" xr:uid="{00000000-0005-0000-0000-0000F86A0000}"/>
    <cellStyle name="Normal 9 4 3 9 2" xfId="27539" xr:uid="{00000000-0005-0000-0000-0000F96A0000}"/>
    <cellStyle name="Normal 9 4 4" xfId="27540" xr:uid="{00000000-0005-0000-0000-0000FA6A0000}"/>
    <cellStyle name="Normal 9 4 4 2" xfId="27541" xr:uid="{00000000-0005-0000-0000-0000FB6A0000}"/>
    <cellStyle name="Normal 9 4 4 2 2" xfId="27542" xr:uid="{00000000-0005-0000-0000-0000FC6A0000}"/>
    <cellStyle name="Normal 9 4 4 2 2 2" xfId="27543" xr:uid="{00000000-0005-0000-0000-0000FD6A0000}"/>
    <cellStyle name="Normal 9 4 4 2 2 2 2" xfId="27544" xr:uid="{00000000-0005-0000-0000-0000FE6A0000}"/>
    <cellStyle name="Normal 9 4 4 2 2 2 2 2" xfId="27545" xr:uid="{00000000-0005-0000-0000-0000FF6A0000}"/>
    <cellStyle name="Normal 9 4 4 2 2 2 3" xfId="27546" xr:uid="{00000000-0005-0000-0000-0000006B0000}"/>
    <cellStyle name="Normal 9 4 4 2 2 3" xfId="27547" xr:uid="{00000000-0005-0000-0000-0000016B0000}"/>
    <cellStyle name="Normal 9 4 4 2 2 3 2" xfId="27548" xr:uid="{00000000-0005-0000-0000-0000026B0000}"/>
    <cellStyle name="Normal 9 4 4 2 2 3 2 2" xfId="27549" xr:uid="{00000000-0005-0000-0000-0000036B0000}"/>
    <cellStyle name="Normal 9 4 4 2 2 3 3" xfId="27550" xr:uid="{00000000-0005-0000-0000-0000046B0000}"/>
    <cellStyle name="Normal 9 4 4 2 2 4" xfId="27551" xr:uid="{00000000-0005-0000-0000-0000056B0000}"/>
    <cellStyle name="Normal 9 4 4 2 2 4 2" xfId="27552" xr:uid="{00000000-0005-0000-0000-0000066B0000}"/>
    <cellStyle name="Normal 9 4 4 2 2 5" xfId="27553" xr:uid="{00000000-0005-0000-0000-0000076B0000}"/>
    <cellStyle name="Normal 9 4 4 2 2 5 2" xfId="27554" xr:uid="{00000000-0005-0000-0000-0000086B0000}"/>
    <cellStyle name="Normal 9 4 4 2 2 6" xfId="27555" xr:uid="{00000000-0005-0000-0000-0000096B0000}"/>
    <cellStyle name="Normal 9 4 4 2 3" xfId="27556" xr:uid="{00000000-0005-0000-0000-00000A6B0000}"/>
    <cellStyle name="Normal 9 4 4 2 3 2" xfId="27557" xr:uid="{00000000-0005-0000-0000-00000B6B0000}"/>
    <cellStyle name="Normal 9 4 4 2 3 2 2" xfId="27558" xr:uid="{00000000-0005-0000-0000-00000C6B0000}"/>
    <cellStyle name="Normal 9 4 4 2 3 3" xfId="27559" xr:uid="{00000000-0005-0000-0000-00000D6B0000}"/>
    <cellStyle name="Normal 9 4 4 2 4" xfId="27560" xr:uid="{00000000-0005-0000-0000-00000E6B0000}"/>
    <cellStyle name="Normal 9 4 4 2 4 2" xfId="27561" xr:uid="{00000000-0005-0000-0000-00000F6B0000}"/>
    <cellStyle name="Normal 9 4 4 2 4 2 2" xfId="27562" xr:uid="{00000000-0005-0000-0000-0000106B0000}"/>
    <cellStyle name="Normal 9 4 4 2 4 3" xfId="27563" xr:uid="{00000000-0005-0000-0000-0000116B0000}"/>
    <cellStyle name="Normal 9 4 4 2 5" xfId="27564" xr:uid="{00000000-0005-0000-0000-0000126B0000}"/>
    <cellStyle name="Normal 9 4 4 2 5 2" xfId="27565" xr:uid="{00000000-0005-0000-0000-0000136B0000}"/>
    <cellStyle name="Normal 9 4 4 2 6" xfId="27566" xr:uid="{00000000-0005-0000-0000-0000146B0000}"/>
    <cellStyle name="Normal 9 4 4 2 6 2" xfId="27567" xr:uid="{00000000-0005-0000-0000-0000156B0000}"/>
    <cellStyle name="Normal 9 4 4 2 7" xfId="27568" xr:uid="{00000000-0005-0000-0000-0000166B0000}"/>
    <cellStyle name="Normal 9 4 4 3" xfId="27569" xr:uid="{00000000-0005-0000-0000-0000176B0000}"/>
    <cellStyle name="Normal 9 4 4 3 2" xfId="27570" xr:uid="{00000000-0005-0000-0000-0000186B0000}"/>
    <cellStyle name="Normal 9 4 4 3 2 2" xfId="27571" xr:uid="{00000000-0005-0000-0000-0000196B0000}"/>
    <cellStyle name="Normal 9 4 4 3 2 2 2" xfId="27572" xr:uid="{00000000-0005-0000-0000-00001A6B0000}"/>
    <cellStyle name="Normal 9 4 4 3 2 3" xfId="27573" xr:uid="{00000000-0005-0000-0000-00001B6B0000}"/>
    <cellStyle name="Normal 9 4 4 3 3" xfId="27574" xr:uid="{00000000-0005-0000-0000-00001C6B0000}"/>
    <cellStyle name="Normal 9 4 4 3 3 2" xfId="27575" xr:uid="{00000000-0005-0000-0000-00001D6B0000}"/>
    <cellStyle name="Normal 9 4 4 3 3 2 2" xfId="27576" xr:uid="{00000000-0005-0000-0000-00001E6B0000}"/>
    <cellStyle name="Normal 9 4 4 3 3 3" xfId="27577" xr:uid="{00000000-0005-0000-0000-00001F6B0000}"/>
    <cellStyle name="Normal 9 4 4 3 4" xfId="27578" xr:uid="{00000000-0005-0000-0000-0000206B0000}"/>
    <cellStyle name="Normal 9 4 4 3 4 2" xfId="27579" xr:uid="{00000000-0005-0000-0000-0000216B0000}"/>
    <cellStyle name="Normal 9 4 4 3 5" xfId="27580" xr:uid="{00000000-0005-0000-0000-0000226B0000}"/>
    <cellStyle name="Normal 9 4 4 3 5 2" xfId="27581" xr:uid="{00000000-0005-0000-0000-0000236B0000}"/>
    <cellStyle name="Normal 9 4 4 3 6" xfId="27582" xr:uid="{00000000-0005-0000-0000-0000246B0000}"/>
    <cellStyle name="Normal 9 4 4 4" xfId="27583" xr:uid="{00000000-0005-0000-0000-0000256B0000}"/>
    <cellStyle name="Normal 9 4 4 4 2" xfId="27584" xr:uid="{00000000-0005-0000-0000-0000266B0000}"/>
    <cellStyle name="Normal 9 4 4 4 2 2" xfId="27585" xr:uid="{00000000-0005-0000-0000-0000276B0000}"/>
    <cellStyle name="Normal 9 4 4 4 3" xfId="27586" xr:uid="{00000000-0005-0000-0000-0000286B0000}"/>
    <cellStyle name="Normal 9 4 4 5" xfId="27587" xr:uid="{00000000-0005-0000-0000-0000296B0000}"/>
    <cellStyle name="Normal 9 4 4 5 2" xfId="27588" xr:uid="{00000000-0005-0000-0000-00002A6B0000}"/>
    <cellStyle name="Normal 9 4 4 5 2 2" xfId="27589" xr:uid="{00000000-0005-0000-0000-00002B6B0000}"/>
    <cellStyle name="Normal 9 4 4 5 3" xfId="27590" xr:uid="{00000000-0005-0000-0000-00002C6B0000}"/>
    <cellStyle name="Normal 9 4 4 6" xfId="27591" xr:uid="{00000000-0005-0000-0000-00002D6B0000}"/>
    <cellStyle name="Normal 9 4 4 6 2" xfId="27592" xr:uid="{00000000-0005-0000-0000-00002E6B0000}"/>
    <cellStyle name="Normal 9 4 4 7" xfId="27593" xr:uid="{00000000-0005-0000-0000-00002F6B0000}"/>
    <cellStyle name="Normal 9 4 4 7 2" xfId="27594" xr:uid="{00000000-0005-0000-0000-0000306B0000}"/>
    <cellStyle name="Normal 9 4 4 8" xfId="27595" xr:uid="{00000000-0005-0000-0000-0000316B0000}"/>
    <cellStyle name="Normal 9 4 5" xfId="27596" xr:uid="{00000000-0005-0000-0000-0000326B0000}"/>
    <cellStyle name="Normal 9 4 5 2" xfId="27597" xr:uid="{00000000-0005-0000-0000-0000336B0000}"/>
    <cellStyle name="Normal 9 4 5 2 2" xfId="27598" xr:uid="{00000000-0005-0000-0000-0000346B0000}"/>
    <cellStyle name="Normal 9 4 5 2 2 2" xfId="27599" xr:uid="{00000000-0005-0000-0000-0000356B0000}"/>
    <cellStyle name="Normal 9 4 5 2 2 2 2" xfId="27600" xr:uid="{00000000-0005-0000-0000-0000366B0000}"/>
    <cellStyle name="Normal 9 4 5 2 2 3" xfId="27601" xr:uid="{00000000-0005-0000-0000-0000376B0000}"/>
    <cellStyle name="Normal 9 4 5 2 3" xfId="27602" xr:uid="{00000000-0005-0000-0000-0000386B0000}"/>
    <cellStyle name="Normal 9 4 5 2 3 2" xfId="27603" xr:uid="{00000000-0005-0000-0000-0000396B0000}"/>
    <cellStyle name="Normal 9 4 5 2 3 2 2" xfId="27604" xr:uid="{00000000-0005-0000-0000-00003A6B0000}"/>
    <cellStyle name="Normal 9 4 5 2 3 3" xfId="27605" xr:uid="{00000000-0005-0000-0000-00003B6B0000}"/>
    <cellStyle name="Normal 9 4 5 2 4" xfId="27606" xr:uid="{00000000-0005-0000-0000-00003C6B0000}"/>
    <cellStyle name="Normal 9 4 5 2 4 2" xfId="27607" xr:uid="{00000000-0005-0000-0000-00003D6B0000}"/>
    <cellStyle name="Normal 9 4 5 2 5" xfId="27608" xr:uid="{00000000-0005-0000-0000-00003E6B0000}"/>
    <cellStyle name="Normal 9 4 5 2 5 2" xfId="27609" xr:uid="{00000000-0005-0000-0000-00003F6B0000}"/>
    <cellStyle name="Normal 9 4 5 2 6" xfId="27610" xr:uid="{00000000-0005-0000-0000-0000406B0000}"/>
    <cellStyle name="Normal 9 4 5 3" xfId="27611" xr:uid="{00000000-0005-0000-0000-0000416B0000}"/>
    <cellStyle name="Normal 9 4 5 3 2" xfId="27612" xr:uid="{00000000-0005-0000-0000-0000426B0000}"/>
    <cellStyle name="Normal 9 4 5 3 2 2" xfId="27613" xr:uid="{00000000-0005-0000-0000-0000436B0000}"/>
    <cellStyle name="Normal 9 4 5 3 3" xfId="27614" xr:uid="{00000000-0005-0000-0000-0000446B0000}"/>
    <cellStyle name="Normal 9 4 5 4" xfId="27615" xr:uid="{00000000-0005-0000-0000-0000456B0000}"/>
    <cellStyle name="Normal 9 4 5 4 2" xfId="27616" xr:uid="{00000000-0005-0000-0000-0000466B0000}"/>
    <cellStyle name="Normal 9 4 5 4 2 2" xfId="27617" xr:uid="{00000000-0005-0000-0000-0000476B0000}"/>
    <cellStyle name="Normal 9 4 5 4 3" xfId="27618" xr:uid="{00000000-0005-0000-0000-0000486B0000}"/>
    <cellStyle name="Normal 9 4 5 5" xfId="27619" xr:uid="{00000000-0005-0000-0000-0000496B0000}"/>
    <cellStyle name="Normal 9 4 5 5 2" xfId="27620" xr:uid="{00000000-0005-0000-0000-00004A6B0000}"/>
    <cellStyle name="Normal 9 4 5 6" xfId="27621" xr:uid="{00000000-0005-0000-0000-00004B6B0000}"/>
    <cellStyle name="Normal 9 4 5 6 2" xfId="27622" xr:uid="{00000000-0005-0000-0000-00004C6B0000}"/>
    <cellStyle name="Normal 9 4 5 7" xfId="27623" xr:uid="{00000000-0005-0000-0000-00004D6B0000}"/>
    <cellStyle name="Normal 9 4 6" xfId="27624" xr:uid="{00000000-0005-0000-0000-00004E6B0000}"/>
    <cellStyle name="Normal 9 4 6 2" xfId="27625" xr:uid="{00000000-0005-0000-0000-00004F6B0000}"/>
    <cellStyle name="Normal 9 4 6 2 2" xfId="27626" xr:uid="{00000000-0005-0000-0000-0000506B0000}"/>
    <cellStyle name="Normal 9 4 6 2 2 2" xfId="27627" xr:uid="{00000000-0005-0000-0000-0000516B0000}"/>
    <cellStyle name="Normal 9 4 6 2 2 2 2" xfId="27628" xr:uid="{00000000-0005-0000-0000-0000526B0000}"/>
    <cellStyle name="Normal 9 4 6 2 2 3" xfId="27629" xr:uid="{00000000-0005-0000-0000-0000536B0000}"/>
    <cellStyle name="Normal 9 4 6 2 3" xfId="27630" xr:uid="{00000000-0005-0000-0000-0000546B0000}"/>
    <cellStyle name="Normal 9 4 6 2 3 2" xfId="27631" xr:uid="{00000000-0005-0000-0000-0000556B0000}"/>
    <cellStyle name="Normal 9 4 6 2 3 2 2" xfId="27632" xr:uid="{00000000-0005-0000-0000-0000566B0000}"/>
    <cellStyle name="Normal 9 4 6 2 3 3" xfId="27633" xr:uid="{00000000-0005-0000-0000-0000576B0000}"/>
    <cellStyle name="Normal 9 4 6 2 4" xfId="27634" xr:uid="{00000000-0005-0000-0000-0000586B0000}"/>
    <cellStyle name="Normal 9 4 6 2 4 2" xfId="27635" xr:uid="{00000000-0005-0000-0000-0000596B0000}"/>
    <cellStyle name="Normal 9 4 6 2 5" xfId="27636" xr:uid="{00000000-0005-0000-0000-00005A6B0000}"/>
    <cellStyle name="Normal 9 4 6 2 5 2" xfId="27637" xr:uid="{00000000-0005-0000-0000-00005B6B0000}"/>
    <cellStyle name="Normal 9 4 6 2 6" xfId="27638" xr:uid="{00000000-0005-0000-0000-00005C6B0000}"/>
    <cellStyle name="Normal 9 4 6 3" xfId="27639" xr:uid="{00000000-0005-0000-0000-00005D6B0000}"/>
    <cellStyle name="Normal 9 4 6 3 2" xfId="27640" xr:uid="{00000000-0005-0000-0000-00005E6B0000}"/>
    <cellStyle name="Normal 9 4 6 3 2 2" xfId="27641" xr:uid="{00000000-0005-0000-0000-00005F6B0000}"/>
    <cellStyle name="Normal 9 4 6 3 3" xfId="27642" xr:uid="{00000000-0005-0000-0000-0000606B0000}"/>
    <cellStyle name="Normal 9 4 6 4" xfId="27643" xr:uid="{00000000-0005-0000-0000-0000616B0000}"/>
    <cellStyle name="Normal 9 4 6 4 2" xfId="27644" xr:uid="{00000000-0005-0000-0000-0000626B0000}"/>
    <cellStyle name="Normal 9 4 6 4 2 2" xfId="27645" xr:uid="{00000000-0005-0000-0000-0000636B0000}"/>
    <cellStyle name="Normal 9 4 6 4 3" xfId="27646" xr:uid="{00000000-0005-0000-0000-0000646B0000}"/>
    <cellStyle name="Normal 9 4 6 5" xfId="27647" xr:uid="{00000000-0005-0000-0000-0000656B0000}"/>
    <cellStyle name="Normal 9 4 6 5 2" xfId="27648" xr:uid="{00000000-0005-0000-0000-0000666B0000}"/>
    <cellStyle name="Normal 9 4 6 6" xfId="27649" xr:uid="{00000000-0005-0000-0000-0000676B0000}"/>
    <cellStyle name="Normal 9 4 6 6 2" xfId="27650" xr:uid="{00000000-0005-0000-0000-0000686B0000}"/>
    <cellStyle name="Normal 9 4 6 7" xfId="27651" xr:uid="{00000000-0005-0000-0000-0000696B0000}"/>
    <cellStyle name="Normal 9 4 7" xfId="27652" xr:uid="{00000000-0005-0000-0000-00006A6B0000}"/>
    <cellStyle name="Normal 9 4 7 2" xfId="27653" xr:uid="{00000000-0005-0000-0000-00006B6B0000}"/>
    <cellStyle name="Normal 9 4 7 2 2" xfId="27654" xr:uid="{00000000-0005-0000-0000-00006C6B0000}"/>
    <cellStyle name="Normal 9 4 7 2 2 2" xfId="27655" xr:uid="{00000000-0005-0000-0000-00006D6B0000}"/>
    <cellStyle name="Normal 9 4 7 2 3" xfId="27656" xr:uid="{00000000-0005-0000-0000-00006E6B0000}"/>
    <cellStyle name="Normal 9 4 7 3" xfId="27657" xr:uid="{00000000-0005-0000-0000-00006F6B0000}"/>
    <cellStyle name="Normal 9 4 7 3 2" xfId="27658" xr:uid="{00000000-0005-0000-0000-0000706B0000}"/>
    <cellStyle name="Normal 9 4 7 3 2 2" xfId="27659" xr:uid="{00000000-0005-0000-0000-0000716B0000}"/>
    <cellStyle name="Normal 9 4 7 3 3" xfId="27660" xr:uid="{00000000-0005-0000-0000-0000726B0000}"/>
    <cellStyle name="Normal 9 4 7 4" xfId="27661" xr:uid="{00000000-0005-0000-0000-0000736B0000}"/>
    <cellStyle name="Normal 9 4 7 4 2" xfId="27662" xr:uid="{00000000-0005-0000-0000-0000746B0000}"/>
    <cellStyle name="Normal 9 4 7 5" xfId="27663" xr:uid="{00000000-0005-0000-0000-0000756B0000}"/>
    <cellStyle name="Normal 9 4 7 5 2" xfId="27664" xr:uid="{00000000-0005-0000-0000-0000766B0000}"/>
    <cellStyle name="Normal 9 4 7 6" xfId="27665" xr:uid="{00000000-0005-0000-0000-0000776B0000}"/>
    <cellStyle name="Normal 9 4 8" xfId="27666" xr:uid="{00000000-0005-0000-0000-0000786B0000}"/>
    <cellStyle name="Normal 9 4 8 2" xfId="27667" xr:uid="{00000000-0005-0000-0000-0000796B0000}"/>
    <cellStyle name="Normal 9 4 8 2 2" xfId="27668" xr:uid="{00000000-0005-0000-0000-00007A6B0000}"/>
    <cellStyle name="Normal 9 4 8 3" xfId="27669" xr:uid="{00000000-0005-0000-0000-00007B6B0000}"/>
    <cellStyle name="Normal 9 4 9" xfId="27670" xr:uid="{00000000-0005-0000-0000-00007C6B0000}"/>
    <cellStyle name="Normal 9 4 9 2" xfId="27671" xr:uid="{00000000-0005-0000-0000-00007D6B0000}"/>
    <cellStyle name="Normal 9 4 9 2 2" xfId="27672" xr:uid="{00000000-0005-0000-0000-00007E6B0000}"/>
    <cellStyle name="Normal 9 4 9 3" xfId="27673" xr:uid="{00000000-0005-0000-0000-00007F6B0000}"/>
    <cellStyle name="Normal 9 5" xfId="27674" xr:uid="{00000000-0005-0000-0000-0000806B0000}"/>
    <cellStyle name="Normal 9 5 10" xfId="27675" xr:uid="{00000000-0005-0000-0000-0000816B0000}"/>
    <cellStyle name="Normal 9 5 10 2" xfId="27676" xr:uid="{00000000-0005-0000-0000-0000826B0000}"/>
    <cellStyle name="Normal 9 5 11" xfId="27677" xr:uid="{00000000-0005-0000-0000-0000836B0000}"/>
    <cellStyle name="Normal 9 5 2" xfId="27678" xr:uid="{00000000-0005-0000-0000-0000846B0000}"/>
    <cellStyle name="Normal 9 5 2 10" xfId="27679" xr:uid="{00000000-0005-0000-0000-0000856B0000}"/>
    <cellStyle name="Normal 9 5 2 2" xfId="27680" xr:uid="{00000000-0005-0000-0000-0000866B0000}"/>
    <cellStyle name="Normal 9 5 2 2 2" xfId="27681" xr:uid="{00000000-0005-0000-0000-0000876B0000}"/>
    <cellStyle name="Normal 9 5 2 2 2 2" xfId="27682" xr:uid="{00000000-0005-0000-0000-0000886B0000}"/>
    <cellStyle name="Normal 9 5 2 2 2 2 2" xfId="27683" xr:uid="{00000000-0005-0000-0000-0000896B0000}"/>
    <cellStyle name="Normal 9 5 2 2 2 2 2 2" xfId="27684" xr:uid="{00000000-0005-0000-0000-00008A6B0000}"/>
    <cellStyle name="Normal 9 5 2 2 2 2 2 2 2" xfId="27685" xr:uid="{00000000-0005-0000-0000-00008B6B0000}"/>
    <cellStyle name="Normal 9 5 2 2 2 2 2 3" xfId="27686" xr:uid="{00000000-0005-0000-0000-00008C6B0000}"/>
    <cellStyle name="Normal 9 5 2 2 2 2 3" xfId="27687" xr:uid="{00000000-0005-0000-0000-00008D6B0000}"/>
    <cellStyle name="Normal 9 5 2 2 2 2 3 2" xfId="27688" xr:uid="{00000000-0005-0000-0000-00008E6B0000}"/>
    <cellStyle name="Normal 9 5 2 2 2 2 3 2 2" xfId="27689" xr:uid="{00000000-0005-0000-0000-00008F6B0000}"/>
    <cellStyle name="Normal 9 5 2 2 2 2 3 3" xfId="27690" xr:uid="{00000000-0005-0000-0000-0000906B0000}"/>
    <cellStyle name="Normal 9 5 2 2 2 2 4" xfId="27691" xr:uid="{00000000-0005-0000-0000-0000916B0000}"/>
    <cellStyle name="Normal 9 5 2 2 2 2 4 2" xfId="27692" xr:uid="{00000000-0005-0000-0000-0000926B0000}"/>
    <cellStyle name="Normal 9 5 2 2 2 2 5" xfId="27693" xr:uid="{00000000-0005-0000-0000-0000936B0000}"/>
    <cellStyle name="Normal 9 5 2 2 2 2 5 2" xfId="27694" xr:uid="{00000000-0005-0000-0000-0000946B0000}"/>
    <cellStyle name="Normal 9 5 2 2 2 2 6" xfId="27695" xr:uid="{00000000-0005-0000-0000-0000956B0000}"/>
    <cellStyle name="Normal 9 5 2 2 2 3" xfId="27696" xr:uid="{00000000-0005-0000-0000-0000966B0000}"/>
    <cellStyle name="Normal 9 5 2 2 2 3 2" xfId="27697" xr:uid="{00000000-0005-0000-0000-0000976B0000}"/>
    <cellStyle name="Normal 9 5 2 2 2 3 2 2" xfId="27698" xr:uid="{00000000-0005-0000-0000-0000986B0000}"/>
    <cellStyle name="Normal 9 5 2 2 2 3 3" xfId="27699" xr:uid="{00000000-0005-0000-0000-0000996B0000}"/>
    <cellStyle name="Normal 9 5 2 2 2 4" xfId="27700" xr:uid="{00000000-0005-0000-0000-00009A6B0000}"/>
    <cellStyle name="Normal 9 5 2 2 2 4 2" xfId="27701" xr:uid="{00000000-0005-0000-0000-00009B6B0000}"/>
    <cellStyle name="Normal 9 5 2 2 2 4 2 2" xfId="27702" xr:uid="{00000000-0005-0000-0000-00009C6B0000}"/>
    <cellStyle name="Normal 9 5 2 2 2 4 3" xfId="27703" xr:uid="{00000000-0005-0000-0000-00009D6B0000}"/>
    <cellStyle name="Normal 9 5 2 2 2 5" xfId="27704" xr:uid="{00000000-0005-0000-0000-00009E6B0000}"/>
    <cellStyle name="Normal 9 5 2 2 2 5 2" xfId="27705" xr:uid="{00000000-0005-0000-0000-00009F6B0000}"/>
    <cellStyle name="Normal 9 5 2 2 2 6" xfId="27706" xr:uid="{00000000-0005-0000-0000-0000A06B0000}"/>
    <cellStyle name="Normal 9 5 2 2 2 6 2" xfId="27707" xr:uid="{00000000-0005-0000-0000-0000A16B0000}"/>
    <cellStyle name="Normal 9 5 2 2 2 7" xfId="27708" xr:uid="{00000000-0005-0000-0000-0000A26B0000}"/>
    <cellStyle name="Normal 9 5 2 2 3" xfId="27709" xr:uid="{00000000-0005-0000-0000-0000A36B0000}"/>
    <cellStyle name="Normal 9 5 2 2 3 2" xfId="27710" xr:uid="{00000000-0005-0000-0000-0000A46B0000}"/>
    <cellStyle name="Normal 9 5 2 2 3 2 2" xfId="27711" xr:uid="{00000000-0005-0000-0000-0000A56B0000}"/>
    <cellStyle name="Normal 9 5 2 2 3 2 2 2" xfId="27712" xr:uid="{00000000-0005-0000-0000-0000A66B0000}"/>
    <cellStyle name="Normal 9 5 2 2 3 2 3" xfId="27713" xr:uid="{00000000-0005-0000-0000-0000A76B0000}"/>
    <cellStyle name="Normal 9 5 2 2 3 3" xfId="27714" xr:uid="{00000000-0005-0000-0000-0000A86B0000}"/>
    <cellStyle name="Normal 9 5 2 2 3 3 2" xfId="27715" xr:uid="{00000000-0005-0000-0000-0000A96B0000}"/>
    <cellStyle name="Normal 9 5 2 2 3 3 2 2" xfId="27716" xr:uid="{00000000-0005-0000-0000-0000AA6B0000}"/>
    <cellStyle name="Normal 9 5 2 2 3 3 3" xfId="27717" xr:uid="{00000000-0005-0000-0000-0000AB6B0000}"/>
    <cellStyle name="Normal 9 5 2 2 3 4" xfId="27718" xr:uid="{00000000-0005-0000-0000-0000AC6B0000}"/>
    <cellStyle name="Normal 9 5 2 2 3 4 2" xfId="27719" xr:uid="{00000000-0005-0000-0000-0000AD6B0000}"/>
    <cellStyle name="Normal 9 5 2 2 3 5" xfId="27720" xr:uid="{00000000-0005-0000-0000-0000AE6B0000}"/>
    <cellStyle name="Normal 9 5 2 2 3 5 2" xfId="27721" xr:uid="{00000000-0005-0000-0000-0000AF6B0000}"/>
    <cellStyle name="Normal 9 5 2 2 3 6" xfId="27722" xr:uid="{00000000-0005-0000-0000-0000B06B0000}"/>
    <cellStyle name="Normal 9 5 2 2 4" xfId="27723" xr:uid="{00000000-0005-0000-0000-0000B16B0000}"/>
    <cellStyle name="Normal 9 5 2 2 4 2" xfId="27724" xr:uid="{00000000-0005-0000-0000-0000B26B0000}"/>
    <cellStyle name="Normal 9 5 2 2 4 2 2" xfId="27725" xr:uid="{00000000-0005-0000-0000-0000B36B0000}"/>
    <cellStyle name="Normal 9 5 2 2 4 3" xfId="27726" xr:uid="{00000000-0005-0000-0000-0000B46B0000}"/>
    <cellStyle name="Normal 9 5 2 2 5" xfId="27727" xr:uid="{00000000-0005-0000-0000-0000B56B0000}"/>
    <cellStyle name="Normal 9 5 2 2 5 2" xfId="27728" xr:uid="{00000000-0005-0000-0000-0000B66B0000}"/>
    <cellStyle name="Normal 9 5 2 2 5 2 2" xfId="27729" xr:uid="{00000000-0005-0000-0000-0000B76B0000}"/>
    <cellStyle name="Normal 9 5 2 2 5 3" xfId="27730" xr:uid="{00000000-0005-0000-0000-0000B86B0000}"/>
    <cellStyle name="Normal 9 5 2 2 6" xfId="27731" xr:uid="{00000000-0005-0000-0000-0000B96B0000}"/>
    <cellStyle name="Normal 9 5 2 2 6 2" xfId="27732" xr:uid="{00000000-0005-0000-0000-0000BA6B0000}"/>
    <cellStyle name="Normal 9 5 2 2 7" xfId="27733" xr:uid="{00000000-0005-0000-0000-0000BB6B0000}"/>
    <cellStyle name="Normal 9 5 2 2 7 2" xfId="27734" xr:uid="{00000000-0005-0000-0000-0000BC6B0000}"/>
    <cellStyle name="Normal 9 5 2 2 8" xfId="27735" xr:uid="{00000000-0005-0000-0000-0000BD6B0000}"/>
    <cellStyle name="Normal 9 5 2 3" xfId="27736" xr:uid="{00000000-0005-0000-0000-0000BE6B0000}"/>
    <cellStyle name="Normal 9 5 2 3 2" xfId="27737" xr:uid="{00000000-0005-0000-0000-0000BF6B0000}"/>
    <cellStyle name="Normal 9 5 2 3 2 2" xfId="27738" xr:uid="{00000000-0005-0000-0000-0000C06B0000}"/>
    <cellStyle name="Normal 9 5 2 3 2 2 2" xfId="27739" xr:uid="{00000000-0005-0000-0000-0000C16B0000}"/>
    <cellStyle name="Normal 9 5 2 3 2 2 2 2" xfId="27740" xr:uid="{00000000-0005-0000-0000-0000C26B0000}"/>
    <cellStyle name="Normal 9 5 2 3 2 2 3" xfId="27741" xr:uid="{00000000-0005-0000-0000-0000C36B0000}"/>
    <cellStyle name="Normal 9 5 2 3 2 3" xfId="27742" xr:uid="{00000000-0005-0000-0000-0000C46B0000}"/>
    <cellStyle name="Normal 9 5 2 3 2 3 2" xfId="27743" xr:uid="{00000000-0005-0000-0000-0000C56B0000}"/>
    <cellStyle name="Normal 9 5 2 3 2 3 2 2" xfId="27744" xr:uid="{00000000-0005-0000-0000-0000C66B0000}"/>
    <cellStyle name="Normal 9 5 2 3 2 3 3" xfId="27745" xr:uid="{00000000-0005-0000-0000-0000C76B0000}"/>
    <cellStyle name="Normal 9 5 2 3 2 4" xfId="27746" xr:uid="{00000000-0005-0000-0000-0000C86B0000}"/>
    <cellStyle name="Normal 9 5 2 3 2 4 2" xfId="27747" xr:uid="{00000000-0005-0000-0000-0000C96B0000}"/>
    <cellStyle name="Normal 9 5 2 3 2 5" xfId="27748" xr:uid="{00000000-0005-0000-0000-0000CA6B0000}"/>
    <cellStyle name="Normal 9 5 2 3 2 5 2" xfId="27749" xr:uid="{00000000-0005-0000-0000-0000CB6B0000}"/>
    <cellStyle name="Normal 9 5 2 3 2 6" xfId="27750" xr:uid="{00000000-0005-0000-0000-0000CC6B0000}"/>
    <cellStyle name="Normal 9 5 2 3 3" xfId="27751" xr:uid="{00000000-0005-0000-0000-0000CD6B0000}"/>
    <cellStyle name="Normal 9 5 2 3 3 2" xfId="27752" xr:uid="{00000000-0005-0000-0000-0000CE6B0000}"/>
    <cellStyle name="Normal 9 5 2 3 3 2 2" xfId="27753" xr:uid="{00000000-0005-0000-0000-0000CF6B0000}"/>
    <cellStyle name="Normal 9 5 2 3 3 3" xfId="27754" xr:uid="{00000000-0005-0000-0000-0000D06B0000}"/>
    <cellStyle name="Normal 9 5 2 3 4" xfId="27755" xr:uid="{00000000-0005-0000-0000-0000D16B0000}"/>
    <cellStyle name="Normal 9 5 2 3 4 2" xfId="27756" xr:uid="{00000000-0005-0000-0000-0000D26B0000}"/>
    <cellStyle name="Normal 9 5 2 3 4 2 2" xfId="27757" xr:uid="{00000000-0005-0000-0000-0000D36B0000}"/>
    <cellStyle name="Normal 9 5 2 3 4 3" xfId="27758" xr:uid="{00000000-0005-0000-0000-0000D46B0000}"/>
    <cellStyle name="Normal 9 5 2 3 5" xfId="27759" xr:uid="{00000000-0005-0000-0000-0000D56B0000}"/>
    <cellStyle name="Normal 9 5 2 3 5 2" xfId="27760" xr:uid="{00000000-0005-0000-0000-0000D66B0000}"/>
    <cellStyle name="Normal 9 5 2 3 6" xfId="27761" xr:uid="{00000000-0005-0000-0000-0000D76B0000}"/>
    <cellStyle name="Normal 9 5 2 3 6 2" xfId="27762" xr:uid="{00000000-0005-0000-0000-0000D86B0000}"/>
    <cellStyle name="Normal 9 5 2 3 7" xfId="27763" xr:uid="{00000000-0005-0000-0000-0000D96B0000}"/>
    <cellStyle name="Normal 9 5 2 4" xfId="27764" xr:uid="{00000000-0005-0000-0000-0000DA6B0000}"/>
    <cellStyle name="Normal 9 5 2 4 2" xfId="27765" xr:uid="{00000000-0005-0000-0000-0000DB6B0000}"/>
    <cellStyle name="Normal 9 5 2 4 2 2" xfId="27766" xr:uid="{00000000-0005-0000-0000-0000DC6B0000}"/>
    <cellStyle name="Normal 9 5 2 4 2 2 2" xfId="27767" xr:uid="{00000000-0005-0000-0000-0000DD6B0000}"/>
    <cellStyle name="Normal 9 5 2 4 2 2 2 2" xfId="27768" xr:uid="{00000000-0005-0000-0000-0000DE6B0000}"/>
    <cellStyle name="Normal 9 5 2 4 2 2 3" xfId="27769" xr:uid="{00000000-0005-0000-0000-0000DF6B0000}"/>
    <cellStyle name="Normal 9 5 2 4 2 3" xfId="27770" xr:uid="{00000000-0005-0000-0000-0000E06B0000}"/>
    <cellStyle name="Normal 9 5 2 4 2 3 2" xfId="27771" xr:uid="{00000000-0005-0000-0000-0000E16B0000}"/>
    <cellStyle name="Normal 9 5 2 4 2 3 2 2" xfId="27772" xr:uid="{00000000-0005-0000-0000-0000E26B0000}"/>
    <cellStyle name="Normal 9 5 2 4 2 3 3" xfId="27773" xr:uid="{00000000-0005-0000-0000-0000E36B0000}"/>
    <cellStyle name="Normal 9 5 2 4 2 4" xfId="27774" xr:uid="{00000000-0005-0000-0000-0000E46B0000}"/>
    <cellStyle name="Normal 9 5 2 4 2 4 2" xfId="27775" xr:uid="{00000000-0005-0000-0000-0000E56B0000}"/>
    <cellStyle name="Normal 9 5 2 4 2 5" xfId="27776" xr:uid="{00000000-0005-0000-0000-0000E66B0000}"/>
    <cellStyle name="Normal 9 5 2 4 2 5 2" xfId="27777" xr:uid="{00000000-0005-0000-0000-0000E76B0000}"/>
    <cellStyle name="Normal 9 5 2 4 2 6" xfId="27778" xr:uid="{00000000-0005-0000-0000-0000E86B0000}"/>
    <cellStyle name="Normal 9 5 2 4 3" xfId="27779" xr:uid="{00000000-0005-0000-0000-0000E96B0000}"/>
    <cellStyle name="Normal 9 5 2 4 3 2" xfId="27780" xr:uid="{00000000-0005-0000-0000-0000EA6B0000}"/>
    <cellStyle name="Normal 9 5 2 4 3 2 2" xfId="27781" xr:uid="{00000000-0005-0000-0000-0000EB6B0000}"/>
    <cellStyle name="Normal 9 5 2 4 3 3" xfId="27782" xr:uid="{00000000-0005-0000-0000-0000EC6B0000}"/>
    <cellStyle name="Normal 9 5 2 4 4" xfId="27783" xr:uid="{00000000-0005-0000-0000-0000ED6B0000}"/>
    <cellStyle name="Normal 9 5 2 4 4 2" xfId="27784" xr:uid="{00000000-0005-0000-0000-0000EE6B0000}"/>
    <cellStyle name="Normal 9 5 2 4 4 2 2" xfId="27785" xr:uid="{00000000-0005-0000-0000-0000EF6B0000}"/>
    <cellStyle name="Normal 9 5 2 4 4 3" xfId="27786" xr:uid="{00000000-0005-0000-0000-0000F06B0000}"/>
    <cellStyle name="Normal 9 5 2 4 5" xfId="27787" xr:uid="{00000000-0005-0000-0000-0000F16B0000}"/>
    <cellStyle name="Normal 9 5 2 4 5 2" xfId="27788" xr:uid="{00000000-0005-0000-0000-0000F26B0000}"/>
    <cellStyle name="Normal 9 5 2 4 6" xfId="27789" xr:uid="{00000000-0005-0000-0000-0000F36B0000}"/>
    <cellStyle name="Normal 9 5 2 4 6 2" xfId="27790" xr:uid="{00000000-0005-0000-0000-0000F46B0000}"/>
    <cellStyle name="Normal 9 5 2 4 7" xfId="27791" xr:uid="{00000000-0005-0000-0000-0000F56B0000}"/>
    <cellStyle name="Normal 9 5 2 5" xfId="27792" xr:uid="{00000000-0005-0000-0000-0000F66B0000}"/>
    <cellStyle name="Normal 9 5 2 5 2" xfId="27793" xr:uid="{00000000-0005-0000-0000-0000F76B0000}"/>
    <cellStyle name="Normal 9 5 2 5 2 2" xfId="27794" xr:uid="{00000000-0005-0000-0000-0000F86B0000}"/>
    <cellStyle name="Normal 9 5 2 5 2 2 2" xfId="27795" xr:uid="{00000000-0005-0000-0000-0000F96B0000}"/>
    <cellStyle name="Normal 9 5 2 5 2 3" xfId="27796" xr:uid="{00000000-0005-0000-0000-0000FA6B0000}"/>
    <cellStyle name="Normal 9 5 2 5 3" xfId="27797" xr:uid="{00000000-0005-0000-0000-0000FB6B0000}"/>
    <cellStyle name="Normal 9 5 2 5 3 2" xfId="27798" xr:uid="{00000000-0005-0000-0000-0000FC6B0000}"/>
    <cellStyle name="Normal 9 5 2 5 3 2 2" xfId="27799" xr:uid="{00000000-0005-0000-0000-0000FD6B0000}"/>
    <cellStyle name="Normal 9 5 2 5 3 3" xfId="27800" xr:uid="{00000000-0005-0000-0000-0000FE6B0000}"/>
    <cellStyle name="Normal 9 5 2 5 4" xfId="27801" xr:uid="{00000000-0005-0000-0000-0000FF6B0000}"/>
    <cellStyle name="Normal 9 5 2 5 4 2" xfId="27802" xr:uid="{00000000-0005-0000-0000-0000006C0000}"/>
    <cellStyle name="Normal 9 5 2 5 5" xfId="27803" xr:uid="{00000000-0005-0000-0000-0000016C0000}"/>
    <cellStyle name="Normal 9 5 2 5 5 2" xfId="27804" xr:uid="{00000000-0005-0000-0000-0000026C0000}"/>
    <cellStyle name="Normal 9 5 2 5 6" xfId="27805" xr:uid="{00000000-0005-0000-0000-0000036C0000}"/>
    <cellStyle name="Normal 9 5 2 6" xfId="27806" xr:uid="{00000000-0005-0000-0000-0000046C0000}"/>
    <cellStyle name="Normal 9 5 2 6 2" xfId="27807" xr:uid="{00000000-0005-0000-0000-0000056C0000}"/>
    <cellStyle name="Normal 9 5 2 6 2 2" xfId="27808" xr:uid="{00000000-0005-0000-0000-0000066C0000}"/>
    <cellStyle name="Normal 9 5 2 6 3" xfId="27809" xr:uid="{00000000-0005-0000-0000-0000076C0000}"/>
    <cellStyle name="Normal 9 5 2 7" xfId="27810" xr:uid="{00000000-0005-0000-0000-0000086C0000}"/>
    <cellStyle name="Normal 9 5 2 7 2" xfId="27811" xr:uid="{00000000-0005-0000-0000-0000096C0000}"/>
    <cellStyle name="Normal 9 5 2 7 2 2" xfId="27812" xr:uid="{00000000-0005-0000-0000-00000A6C0000}"/>
    <cellStyle name="Normal 9 5 2 7 3" xfId="27813" xr:uid="{00000000-0005-0000-0000-00000B6C0000}"/>
    <cellStyle name="Normal 9 5 2 8" xfId="27814" xr:uid="{00000000-0005-0000-0000-00000C6C0000}"/>
    <cellStyle name="Normal 9 5 2 8 2" xfId="27815" xr:uid="{00000000-0005-0000-0000-00000D6C0000}"/>
    <cellStyle name="Normal 9 5 2 9" xfId="27816" xr:uid="{00000000-0005-0000-0000-00000E6C0000}"/>
    <cellStyle name="Normal 9 5 2 9 2" xfId="27817" xr:uid="{00000000-0005-0000-0000-00000F6C0000}"/>
    <cellStyle name="Normal 9 5 3" xfId="27818" xr:uid="{00000000-0005-0000-0000-0000106C0000}"/>
    <cellStyle name="Normal 9 5 3 2" xfId="27819" xr:uid="{00000000-0005-0000-0000-0000116C0000}"/>
    <cellStyle name="Normal 9 5 3 2 2" xfId="27820" xr:uid="{00000000-0005-0000-0000-0000126C0000}"/>
    <cellStyle name="Normal 9 5 3 2 2 2" xfId="27821" xr:uid="{00000000-0005-0000-0000-0000136C0000}"/>
    <cellStyle name="Normal 9 5 3 2 2 2 2" xfId="27822" xr:uid="{00000000-0005-0000-0000-0000146C0000}"/>
    <cellStyle name="Normal 9 5 3 2 2 2 2 2" xfId="27823" xr:uid="{00000000-0005-0000-0000-0000156C0000}"/>
    <cellStyle name="Normal 9 5 3 2 2 2 3" xfId="27824" xr:uid="{00000000-0005-0000-0000-0000166C0000}"/>
    <cellStyle name="Normal 9 5 3 2 2 3" xfId="27825" xr:uid="{00000000-0005-0000-0000-0000176C0000}"/>
    <cellStyle name="Normal 9 5 3 2 2 3 2" xfId="27826" xr:uid="{00000000-0005-0000-0000-0000186C0000}"/>
    <cellStyle name="Normal 9 5 3 2 2 3 2 2" xfId="27827" xr:uid="{00000000-0005-0000-0000-0000196C0000}"/>
    <cellStyle name="Normal 9 5 3 2 2 3 3" xfId="27828" xr:uid="{00000000-0005-0000-0000-00001A6C0000}"/>
    <cellStyle name="Normal 9 5 3 2 2 4" xfId="27829" xr:uid="{00000000-0005-0000-0000-00001B6C0000}"/>
    <cellStyle name="Normal 9 5 3 2 2 4 2" xfId="27830" xr:uid="{00000000-0005-0000-0000-00001C6C0000}"/>
    <cellStyle name="Normal 9 5 3 2 2 5" xfId="27831" xr:uid="{00000000-0005-0000-0000-00001D6C0000}"/>
    <cellStyle name="Normal 9 5 3 2 2 5 2" xfId="27832" xr:uid="{00000000-0005-0000-0000-00001E6C0000}"/>
    <cellStyle name="Normal 9 5 3 2 2 6" xfId="27833" xr:uid="{00000000-0005-0000-0000-00001F6C0000}"/>
    <cellStyle name="Normal 9 5 3 2 3" xfId="27834" xr:uid="{00000000-0005-0000-0000-0000206C0000}"/>
    <cellStyle name="Normal 9 5 3 2 3 2" xfId="27835" xr:uid="{00000000-0005-0000-0000-0000216C0000}"/>
    <cellStyle name="Normal 9 5 3 2 3 2 2" xfId="27836" xr:uid="{00000000-0005-0000-0000-0000226C0000}"/>
    <cellStyle name="Normal 9 5 3 2 3 3" xfId="27837" xr:uid="{00000000-0005-0000-0000-0000236C0000}"/>
    <cellStyle name="Normal 9 5 3 2 4" xfId="27838" xr:uid="{00000000-0005-0000-0000-0000246C0000}"/>
    <cellStyle name="Normal 9 5 3 2 4 2" xfId="27839" xr:uid="{00000000-0005-0000-0000-0000256C0000}"/>
    <cellStyle name="Normal 9 5 3 2 4 2 2" xfId="27840" xr:uid="{00000000-0005-0000-0000-0000266C0000}"/>
    <cellStyle name="Normal 9 5 3 2 4 3" xfId="27841" xr:uid="{00000000-0005-0000-0000-0000276C0000}"/>
    <cellStyle name="Normal 9 5 3 2 5" xfId="27842" xr:uid="{00000000-0005-0000-0000-0000286C0000}"/>
    <cellStyle name="Normal 9 5 3 2 5 2" xfId="27843" xr:uid="{00000000-0005-0000-0000-0000296C0000}"/>
    <cellStyle name="Normal 9 5 3 2 6" xfId="27844" xr:uid="{00000000-0005-0000-0000-00002A6C0000}"/>
    <cellStyle name="Normal 9 5 3 2 6 2" xfId="27845" xr:uid="{00000000-0005-0000-0000-00002B6C0000}"/>
    <cellStyle name="Normal 9 5 3 2 7" xfId="27846" xr:uid="{00000000-0005-0000-0000-00002C6C0000}"/>
    <cellStyle name="Normal 9 5 3 3" xfId="27847" xr:uid="{00000000-0005-0000-0000-00002D6C0000}"/>
    <cellStyle name="Normal 9 5 3 3 2" xfId="27848" xr:uid="{00000000-0005-0000-0000-00002E6C0000}"/>
    <cellStyle name="Normal 9 5 3 3 2 2" xfId="27849" xr:uid="{00000000-0005-0000-0000-00002F6C0000}"/>
    <cellStyle name="Normal 9 5 3 3 2 2 2" xfId="27850" xr:uid="{00000000-0005-0000-0000-0000306C0000}"/>
    <cellStyle name="Normal 9 5 3 3 2 3" xfId="27851" xr:uid="{00000000-0005-0000-0000-0000316C0000}"/>
    <cellStyle name="Normal 9 5 3 3 3" xfId="27852" xr:uid="{00000000-0005-0000-0000-0000326C0000}"/>
    <cellStyle name="Normal 9 5 3 3 3 2" xfId="27853" xr:uid="{00000000-0005-0000-0000-0000336C0000}"/>
    <cellStyle name="Normal 9 5 3 3 3 2 2" xfId="27854" xr:uid="{00000000-0005-0000-0000-0000346C0000}"/>
    <cellStyle name="Normal 9 5 3 3 3 3" xfId="27855" xr:uid="{00000000-0005-0000-0000-0000356C0000}"/>
    <cellStyle name="Normal 9 5 3 3 4" xfId="27856" xr:uid="{00000000-0005-0000-0000-0000366C0000}"/>
    <cellStyle name="Normal 9 5 3 3 4 2" xfId="27857" xr:uid="{00000000-0005-0000-0000-0000376C0000}"/>
    <cellStyle name="Normal 9 5 3 3 5" xfId="27858" xr:uid="{00000000-0005-0000-0000-0000386C0000}"/>
    <cellStyle name="Normal 9 5 3 3 5 2" xfId="27859" xr:uid="{00000000-0005-0000-0000-0000396C0000}"/>
    <cellStyle name="Normal 9 5 3 3 6" xfId="27860" xr:uid="{00000000-0005-0000-0000-00003A6C0000}"/>
    <cellStyle name="Normal 9 5 3 4" xfId="27861" xr:uid="{00000000-0005-0000-0000-00003B6C0000}"/>
    <cellStyle name="Normal 9 5 3 4 2" xfId="27862" xr:uid="{00000000-0005-0000-0000-00003C6C0000}"/>
    <cellStyle name="Normal 9 5 3 4 2 2" xfId="27863" xr:uid="{00000000-0005-0000-0000-00003D6C0000}"/>
    <cellStyle name="Normal 9 5 3 4 3" xfId="27864" xr:uid="{00000000-0005-0000-0000-00003E6C0000}"/>
    <cellStyle name="Normal 9 5 3 5" xfId="27865" xr:uid="{00000000-0005-0000-0000-00003F6C0000}"/>
    <cellStyle name="Normal 9 5 3 5 2" xfId="27866" xr:uid="{00000000-0005-0000-0000-0000406C0000}"/>
    <cellStyle name="Normal 9 5 3 5 2 2" xfId="27867" xr:uid="{00000000-0005-0000-0000-0000416C0000}"/>
    <cellStyle name="Normal 9 5 3 5 3" xfId="27868" xr:uid="{00000000-0005-0000-0000-0000426C0000}"/>
    <cellStyle name="Normal 9 5 3 6" xfId="27869" xr:uid="{00000000-0005-0000-0000-0000436C0000}"/>
    <cellStyle name="Normal 9 5 3 6 2" xfId="27870" xr:uid="{00000000-0005-0000-0000-0000446C0000}"/>
    <cellStyle name="Normal 9 5 3 7" xfId="27871" xr:uid="{00000000-0005-0000-0000-0000456C0000}"/>
    <cellStyle name="Normal 9 5 3 7 2" xfId="27872" xr:uid="{00000000-0005-0000-0000-0000466C0000}"/>
    <cellStyle name="Normal 9 5 3 8" xfId="27873" xr:uid="{00000000-0005-0000-0000-0000476C0000}"/>
    <cellStyle name="Normal 9 5 4" xfId="27874" xr:uid="{00000000-0005-0000-0000-0000486C0000}"/>
    <cellStyle name="Normal 9 5 4 2" xfId="27875" xr:uid="{00000000-0005-0000-0000-0000496C0000}"/>
    <cellStyle name="Normal 9 5 4 2 2" xfId="27876" xr:uid="{00000000-0005-0000-0000-00004A6C0000}"/>
    <cellStyle name="Normal 9 5 4 2 2 2" xfId="27877" xr:uid="{00000000-0005-0000-0000-00004B6C0000}"/>
    <cellStyle name="Normal 9 5 4 2 2 2 2" xfId="27878" xr:uid="{00000000-0005-0000-0000-00004C6C0000}"/>
    <cellStyle name="Normal 9 5 4 2 2 3" xfId="27879" xr:uid="{00000000-0005-0000-0000-00004D6C0000}"/>
    <cellStyle name="Normal 9 5 4 2 3" xfId="27880" xr:uid="{00000000-0005-0000-0000-00004E6C0000}"/>
    <cellStyle name="Normal 9 5 4 2 3 2" xfId="27881" xr:uid="{00000000-0005-0000-0000-00004F6C0000}"/>
    <cellStyle name="Normal 9 5 4 2 3 2 2" xfId="27882" xr:uid="{00000000-0005-0000-0000-0000506C0000}"/>
    <cellStyle name="Normal 9 5 4 2 3 3" xfId="27883" xr:uid="{00000000-0005-0000-0000-0000516C0000}"/>
    <cellStyle name="Normal 9 5 4 2 4" xfId="27884" xr:uid="{00000000-0005-0000-0000-0000526C0000}"/>
    <cellStyle name="Normal 9 5 4 2 4 2" xfId="27885" xr:uid="{00000000-0005-0000-0000-0000536C0000}"/>
    <cellStyle name="Normal 9 5 4 2 5" xfId="27886" xr:uid="{00000000-0005-0000-0000-0000546C0000}"/>
    <cellStyle name="Normal 9 5 4 2 5 2" xfId="27887" xr:uid="{00000000-0005-0000-0000-0000556C0000}"/>
    <cellStyle name="Normal 9 5 4 2 6" xfId="27888" xr:uid="{00000000-0005-0000-0000-0000566C0000}"/>
    <cellStyle name="Normal 9 5 4 3" xfId="27889" xr:uid="{00000000-0005-0000-0000-0000576C0000}"/>
    <cellStyle name="Normal 9 5 4 3 2" xfId="27890" xr:uid="{00000000-0005-0000-0000-0000586C0000}"/>
    <cellStyle name="Normal 9 5 4 3 2 2" xfId="27891" xr:uid="{00000000-0005-0000-0000-0000596C0000}"/>
    <cellStyle name="Normal 9 5 4 3 3" xfId="27892" xr:uid="{00000000-0005-0000-0000-00005A6C0000}"/>
    <cellStyle name="Normal 9 5 4 4" xfId="27893" xr:uid="{00000000-0005-0000-0000-00005B6C0000}"/>
    <cellStyle name="Normal 9 5 4 4 2" xfId="27894" xr:uid="{00000000-0005-0000-0000-00005C6C0000}"/>
    <cellStyle name="Normal 9 5 4 4 2 2" xfId="27895" xr:uid="{00000000-0005-0000-0000-00005D6C0000}"/>
    <cellStyle name="Normal 9 5 4 4 3" xfId="27896" xr:uid="{00000000-0005-0000-0000-00005E6C0000}"/>
    <cellStyle name="Normal 9 5 4 5" xfId="27897" xr:uid="{00000000-0005-0000-0000-00005F6C0000}"/>
    <cellStyle name="Normal 9 5 4 5 2" xfId="27898" xr:uid="{00000000-0005-0000-0000-0000606C0000}"/>
    <cellStyle name="Normal 9 5 4 6" xfId="27899" xr:uid="{00000000-0005-0000-0000-0000616C0000}"/>
    <cellStyle name="Normal 9 5 4 6 2" xfId="27900" xr:uid="{00000000-0005-0000-0000-0000626C0000}"/>
    <cellStyle name="Normal 9 5 4 7" xfId="27901" xr:uid="{00000000-0005-0000-0000-0000636C0000}"/>
    <cellStyle name="Normal 9 5 5" xfId="27902" xr:uid="{00000000-0005-0000-0000-0000646C0000}"/>
    <cellStyle name="Normal 9 5 5 2" xfId="27903" xr:uid="{00000000-0005-0000-0000-0000656C0000}"/>
    <cellStyle name="Normal 9 5 5 2 2" xfId="27904" xr:uid="{00000000-0005-0000-0000-0000666C0000}"/>
    <cellStyle name="Normal 9 5 5 2 2 2" xfId="27905" xr:uid="{00000000-0005-0000-0000-0000676C0000}"/>
    <cellStyle name="Normal 9 5 5 2 2 2 2" xfId="27906" xr:uid="{00000000-0005-0000-0000-0000686C0000}"/>
    <cellStyle name="Normal 9 5 5 2 2 3" xfId="27907" xr:uid="{00000000-0005-0000-0000-0000696C0000}"/>
    <cellStyle name="Normal 9 5 5 2 3" xfId="27908" xr:uid="{00000000-0005-0000-0000-00006A6C0000}"/>
    <cellStyle name="Normal 9 5 5 2 3 2" xfId="27909" xr:uid="{00000000-0005-0000-0000-00006B6C0000}"/>
    <cellStyle name="Normal 9 5 5 2 3 2 2" xfId="27910" xr:uid="{00000000-0005-0000-0000-00006C6C0000}"/>
    <cellStyle name="Normal 9 5 5 2 3 3" xfId="27911" xr:uid="{00000000-0005-0000-0000-00006D6C0000}"/>
    <cellStyle name="Normal 9 5 5 2 4" xfId="27912" xr:uid="{00000000-0005-0000-0000-00006E6C0000}"/>
    <cellStyle name="Normal 9 5 5 2 4 2" xfId="27913" xr:uid="{00000000-0005-0000-0000-00006F6C0000}"/>
    <cellStyle name="Normal 9 5 5 2 5" xfId="27914" xr:uid="{00000000-0005-0000-0000-0000706C0000}"/>
    <cellStyle name="Normal 9 5 5 2 5 2" xfId="27915" xr:uid="{00000000-0005-0000-0000-0000716C0000}"/>
    <cellStyle name="Normal 9 5 5 2 6" xfId="27916" xr:uid="{00000000-0005-0000-0000-0000726C0000}"/>
    <cellStyle name="Normal 9 5 5 3" xfId="27917" xr:uid="{00000000-0005-0000-0000-0000736C0000}"/>
    <cellStyle name="Normal 9 5 5 3 2" xfId="27918" xr:uid="{00000000-0005-0000-0000-0000746C0000}"/>
    <cellStyle name="Normal 9 5 5 3 2 2" xfId="27919" xr:uid="{00000000-0005-0000-0000-0000756C0000}"/>
    <cellStyle name="Normal 9 5 5 3 3" xfId="27920" xr:uid="{00000000-0005-0000-0000-0000766C0000}"/>
    <cellStyle name="Normal 9 5 5 4" xfId="27921" xr:uid="{00000000-0005-0000-0000-0000776C0000}"/>
    <cellStyle name="Normal 9 5 5 4 2" xfId="27922" xr:uid="{00000000-0005-0000-0000-0000786C0000}"/>
    <cellStyle name="Normal 9 5 5 4 2 2" xfId="27923" xr:uid="{00000000-0005-0000-0000-0000796C0000}"/>
    <cellStyle name="Normal 9 5 5 4 3" xfId="27924" xr:uid="{00000000-0005-0000-0000-00007A6C0000}"/>
    <cellStyle name="Normal 9 5 5 5" xfId="27925" xr:uid="{00000000-0005-0000-0000-00007B6C0000}"/>
    <cellStyle name="Normal 9 5 5 5 2" xfId="27926" xr:uid="{00000000-0005-0000-0000-00007C6C0000}"/>
    <cellStyle name="Normal 9 5 5 6" xfId="27927" xr:uid="{00000000-0005-0000-0000-00007D6C0000}"/>
    <cellStyle name="Normal 9 5 5 6 2" xfId="27928" xr:uid="{00000000-0005-0000-0000-00007E6C0000}"/>
    <cellStyle name="Normal 9 5 5 7" xfId="27929" xr:uid="{00000000-0005-0000-0000-00007F6C0000}"/>
    <cellStyle name="Normal 9 5 6" xfId="27930" xr:uid="{00000000-0005-0000-0000-0000806C0000}"/>
    <cellStyle name="Normal 9 5 6 2" xfId="27931" xr:uid="{00000000-0005-0000-0000-0000816C0000}"/>
    <cellStyle name="Normal 9 5 6 2 2" xfId="27932" xr:uid="{00000000-0005-0000-0000-0000826C0000}"/>
    <cellStyle name="Normal 9 5 6 2 2 2" xfId="27933" xr:uid="{00000000-0005-0000-0000-0000836C0000}"/>
    <cellStyle name="Normal 9 5 6 2 3" xfId="27934" xr:uid="{00000000-0005-0000-0000-0000846C0000}"/>
    <cellStyle name="Normal 9 5 6 3" xfId="27935" xr:uid="{00000000-0005-0000-0000-0000856C0000}"/>
    <cellStyle name="Normal 9 5 6 3 2" xfId="27936" xr:uid="{00000000-0005-0000-0000-0000866C0000}"/>
    <cellStyle name="Normal 9 5 6 3 2 2" xfId="27937" xr:uid="{00000000-0005-0000-0000-0000876C0000}"/>
    <cellStyle name="Normal 9 5 6 3 3" xfId="27938" xr:uid="{00000000-0005-0000-0000-0000886C0000}"/>
    <cellStyle name="Normal 9 5 6 4" xfId="27939" xr:uid="{00000000-0005-0000-0000-0000896C0000}"/>
    <cellStyle name="Normal 9 5 6 4 2" xfId="27940" xr:uid="{00000000-0005-0000-0000-00008A6C0000}"/>
    <cellStyle name="Normal 9 5 6 5" xfId="27941" xr:uid="{00000000-0005-0000-0000-00008B6C0000}"/>
    <cellStyle name="Normal 9 5 6 5 2" xfId="27942" xr:uid="{00000000-0005-0000-0000-00008C6C0000}"/>
    <cellStyle name="Normal 9 5 6 6" xfId="27943" xr:uid="{00000000-0005-0000-0000-00008D6C0000}"/>
    <cellStyle name="Normal 9 5 7" xfId="27944" xr:uid="{00000000-0005-0000-0000-00008E6C0000}"/>
    <cellStyle name="Normal 9 5 7 2" xfId="27945" xr:uid="{00000000-0005-0000-0000-00008F6C0000}"/>
    <cellStyle name="Normal 9 5 7 2 2" xfId="27946" xr:uid="{00000000-0005-0000-0000-0000906C0000}"/>
    <cellStyle name="Normal 9 5 7 3" xfId="27947" xr:uid="{00000000-0005-0000-0000-0000916C0000}"/>
    <cellStyle name="Normal 9 5 8" xfId="27948" xr:uid="{00000000-0005-0000-0000-0000926C0000}"/>
    <cellStyle name="Normal 9 5 8 2" xfId="27949" xr:uid="{00000000-0005-0000-0000-0000936C0000}"/>
    <cellStyle name="Normal 9 5 8 2 2" xfId="27950" xr:uid="{00000000-0005-0000-0000-0000946C0000}"/>
    <cellStyle name="Normal 9 5 8 3" xfId="27951" xr:uid="{00000000-0005-0000-0000-0000956C0000}"/>
    <cellStyle name="Normal 9 5 9" xfId="27952" xr:uid="{00000000-0005-0000-0000-0000966C0000}"/>
    <cellStyle name="Normal 9 5 9 2" xfId="27953" xr:uid="{00000000-0005-0000-0000-0000976C0000}"/>
    <cellStyle name="Normal 9 6" xfId="27954" xr:uid="{00000000-0005-0000-0000-0000986C0000}"/>
    <cellStyle name="Normal 9 6 10" xfId="27955" xr:uid="{00000000-0005-0000-0000-0000996C0000}"/>
    <cellStyle name="Normal 9 6 2" xfId="27956" xr:uid="{00000000-0005-0000-0000-00009A6C0000}"/>
    <cellStyle name="Normal 9 6 2 2" xfId="27957" xr:uid="{00000000-0005-0000-0000-00009B6C0000}"/>
    <cellStyle name="Normal 9 6 2 2 2" xfId="27958" xr:uid="{00000000-0005-0000-0000-00009C6C0000}"/>
    <cellStyle name="Normal 9 6 2 2 2 2" xfId="27959" xr:uid="{00000000-0005-0000-0000-00009D6C0000}"/>
    <cellStyle name="Normal 9 6 2 2 2 2 2" xfId="27960" xr:uid="{00000000-0005-0000-0000-00009E6C0000}"/>
    <cellStyle name="Normal 9 6 2 2 2 2 2 2" xfId="27961" xr:uid="{00000000-0005-0000-0000-00009F6C0000}"/>
    <cellStyle name="Normal 9 6 2 2 2 2 3" xfId="27962" xr:uid="{00000000-0005-0000-0000-0000A06C0000}"/>
    <cellStyle name="Normal 9 6 2 2 2 3" xfId="27963" xr:uid="{00000000-0005-0000-0000-0000A16C0000}"/>
    <cellStyle name="Normal 9 6 2 2 2 3 2" xfId="27964" xr:uid="{00000000-0005-0000-0000-0000A26C0000}"/>
    <cellStyle name="Normal 9 6 2 2 2 3 2 2" xfId="27965" xr:uid="{00000000-0005-0000-0000-0000A36C0000}"/>
    <cellStyle name="Normal 9 6 2 2 2 3 3" xfId="27966" xr:uid="{00000000-0005-0000-0000-0000A46C0000}"/>
    <cellStyle name="Normal 9 6 2 2 2 4" xfId="27967" xr:uid="{00000000-0005-0000-0000-0000A56C0000}"/>
    <cellStyle name="Normal 9 6 2 2 2 4 2" xfId="27968" xr:uid="{00000000-0005-0000-0000-0000A66C0000}"/>
    <cellStyle name="Normal 9 6 2 2 2 5" xfId="27969" xr:uid="{00000000-0005-0000-0000-0000A76C0000}"/>
    <cellStyle name="Normal 9 6 2 2 2 5 2" xfId="27970" xr:uid="{00000000-0005-0000-0000-0000A86C0000}"/>
    <cellStyle name="Normal 9 6 2 2 2 6" xfId="27971" xr:uid="{00000000-0005-0000-0000-0000A96C0000}"/>
    <cellStyle name="Normal 9 6 2 2 3" xfId="27972" xr:uid="{00000000-0005-0000-0000-0000AA6C0000}"/>
    <cellStyle name="Normal 9 6 2 2 3 2" xfId="27973" xr:uid="{00000000-0005-0000-0000-0000AB6C0000}"/>
    <cellStyle name="Normal 9 6 2 2 3 2 2" xfId="27974" xr:uid="{00000000-0005-0000-0000-0000AC6C0000}"/>
    <cellStyle name="Normal 9 6 2 2 3 3" xfId="27975" xr:uid="{00000000-0005-0000-0000-0000AD6C0000}"/>
    <cellStyle name="Normal 9 6 2 2 4" xfId="27976" xr:uid="{00000000-0005-0000-0000-0000AE6C0000}"/>
    <cellStyle name="Normal 9 6 2 2 4 2" xfId="27977" xr:uid="{00000000-0005-0000-0000-0000AF6C0000}"/>
    <cellStyle name="Normal 9 6 2 2 4 2 2" xfId="27978" xr:uid="{00000000-0005-0000-0000-0000B06C0000}"/>
    <cellStyle name="Normal 9 6 2 2 4 3" xfId="27979" xr:uid="{00000000-0005-0000-0000-0000B16C0000}"/>
    <cellStyle name="Normal 9 6 2 2 5" xfId="27980" xr:uid="{00000000-0005-0000-0000-0000B26C0000}"/>
    <cellStyle name="Normal 9 6 2 2 5 2" xfId="27981" xr:uid="{00000000-0005-0000-0000-0000B36C0000}"/>
    <cellStyle name="Normal 9 6 2 2 6" xfId="27982" xr:uid="{00000000-0005-0000-0000-0000B46C0000}"/>
    <cellStyle name="Normal 9 6 2 2 6 2" xfId="27983" xr:uid="{00000000-0005-0000-0000-0000B56C0000}"/>
    <cellStyle name="Normal 9 6 2 2 7" xfId="27984" xr:uid="{00000000-0005-0000-0000-0000B66C0000}"/>
    <cellStyle name="Normal 9 6 2 3" xfId="27985" xr:uid="{00000000-0005-0000-0000-0000B76C0000}"/>
    <cellStyle name="Normal 9 6 2 3 2" xfId="27986" xr:uid="{00000000-0005-0000-0000-0000B86C0000}"/>
    <cellStyle name="Normal 9 6 2 3 2 2" xfId="27987" xr:uid="{00000000-0005-0000-0000-0000B96C0000}"/>
    <cellStyle name="Normal 9 6 2 3 2 2 2" xfId="27988" xr:uid="{00000000-0005-0000-0000-0000BA6C0000}"/>
    <cellStyle name="Normal 9 6 2 3 2 3" xfId="27989" xr:uid="{00000000-0005-0000-0000-0000BB6C0000}"/>
    <cellStyle name="Normal 9 6 2 3 3" xfId="27990" xr:uid="{00000000-0005-0000-0000-0000BC6C0000}"/>
    <cellStyle name="Normal 9 6 2 3 3 2" xfId="27991" xr:uid="{00000000-0005-0000-0000-0000BD6C0000}"/>
    <cellStyle name="Normal 9 6 2 3 3 2 2" xfId="27992" xr:uid="{00000000-0005-0000-0000-0000BE6C0000}"/>
    <cellStyle name="Normal 9 6 2 3 3 3" xfId="27993" xr:uid="{00000000-0005-0000-0000-0000BF6C0000}"/>
    <cellStyle name="Normal 9 6 2 3 4" xfId="27994" xr:uid="{00000000-0005-0000-0000-0000C06C0000}"/>
    <cellStyle name="Normal 9 6 2 3 4 2" xfId="27995" xr:uid="{00000000-0005-0000-0000-0000C16C0000}"/>
    <cellStyle name="Normal 9 6 2 3 5" xfId="27996" xr:uid="{00000000-0005-0000-0000-0000C26C0000}"/>
    <cellStyle name="Normal 9 6 2 3 5 2" xfId="27997" xr:uid="{00000000-0005-0000-0000-0000C36C0000}"/>
    <cellStyle name="Normal 9 6 2 3 6" xfId="27998" xr:uid="{00000000-0005-0000-0000-0000C46C0000}"/>
    <cellStyle name="Normal 9 6 2 4" xfId="27999" xr:uid="{00000000-0005-0000-0000-0000C56C0000}"/>
    <cellStyle name="Normal 9 6 2 4 2" xfId="28000" xr:uid="{00000000-0005-0000-0000-0000C66C0000}"/>
    <cellStyle name="Normal 9 6 2 4 2 2" xfId="28001" xr:uid="{00000000-0005-0000-0000-0000C76C0000}"/>
    <cellStyle name="Normal 9 6 2 4 3" xfId="28002" xr:uid="{00000000-0005-0000-0000-0000C86C0000}"/>
    <cellStyle name="Normal 9 6 2 5" xfId="28003" xr:uid="{00000000-0005-0000-0000-0000C96C0000}"/>
    <cellStyle name="Normal 9 6 2 5 2" xfId="28004" xr:uid="{00000000-0005-0000-0000-0000CA6C0000}"/>
    <cellStyle name="Normal 9 6 2 5 2 2" xfId="28005" xr:uid="{00000000-0005-0000-0000-0000CB6C0000}"/>
    <cellStyle name="Normal 9 6 2 5 3" xfId="28006" xr:uid="{00000000-0005-0000-0000-0000CC6C0000}"/>
    <cellStyle name="Normal 9 6 2 6" xfId="28007" xr:uid="{00000000-0005-0000-0000-0000CD6C0000}"/>
    <cellStyle name="Normal 9 6 2 6 2" xfId="28008" xr:uid="{00000000-0005-0000-0000-0000CE6C0000}"/>
    <cellStyle name="Normal 9 6 2 7" xfId="28009" xr:uid="{00000000-0005-0000-0000-0000CF6C0000}"/>
    <cellStyle name="Normal 9 6 2 7 2" xfId="28010" xr:uid="{00000000-0005-0000-0000-0000D06C0000}"/>
    <cellStyle name="Normal 9 6 2 8" xfId="28011" xr:uid="{00000000-0005-0000-0000-0000D16C0000}"/>
    <cellStyle name="Normal 9 6 3" xfId="28012" xr:uid="{00000000-0005-0000-0000-0000D26C0000}"/>
    <cellStyle name="Normal 9 6 3 2" xfId="28013" xr:uid="{00000000-0005-0000-0000-0000D36C0000}"/>
    <cellStyle name="Normal 9 6 3 2 2" xfId="28014" xr:uid="{00000000-0005-0000-0000-0000D46C0000}"/>
    <cellStyle name="Normal 9 6 3 2 2 2" xfId="28015" xr:uid="{00000000-0005-0000-0000-0000D56C0000}"/>
    <cellStyle name="Normal 9 6 3 2 2 2 2" xfId="28016" xr:uid="{00000000-0005-0000-0000-0000D66C0000}"/>
    <cellStyle name="Normal 9 6 3 2 2 3" xfId="28017" xr:uid="{00000000-0005-0000-0000-0000D76C0000}"/>
    <cellStyle name="Normal 9 6 3 2 3" xfId="28018" xr:uid="{00000000-0005-0000-0000-0000D86C0000}"/>
    <cellStyle name="Normal 9 6 3 2 3 2" xfId="28019" xr:uid="{00000000-0005-0000-0000-0000D96C0000}"/>
    <cellStyle name="Normal 9 6 3 2 3 2 2" xfId="28020" xr:uid="{00000000-0005-0000-0000-0000DA6C0000}"/>
    <cellStyle name="Normal 9 6 3 2 3 3" xfId="28021" xr:uid="{00000000-0005-0000-0000-0000DB6C0000}"/>
    <cellStyle name="Normal 9 6 3 2 4" xfId="28022" xr:uid="{00000000-0005-0000-0000-0000DC6C0000}"/>
    <cellStyle name="Normal 9 6 3 2 4 2" xfId="28023" xr:uid="{00000000-0005-0000-0000-0000DD6C0000}"/>
    <cellStyle name="Normal 9 6 3 2 5" xfId="28024" xr:uid="{00000000-0005-0000-0000-0000DE6C0000}"/>
    <cellStyle name="Normal 9 6 3 2 5 2" xfId="28025" xr:uid="{00000000-0005-0000-0000-0000DF6C0000}"/>
    <cellStyle name="Normal 9 6 3 2 6" xfId="28026" xr:uid="{00000000-0005-0000-0000-0000E06C0000}"/>
    <cellStyle name="Normal 9 6 3 3" xfId="28027" xr:uid="{00000000-0005-0000-0000-0000E16C0000}"/>
    <cellStyle name="Normal 9 6 3 3 2" xfId="28028" xr:uid="{00000000-0005-0000-0000-0000E26C0000}"/>
    <cellStyle name="Normal 9 6 3 3 2 2" xfId="28029" xr:uid="{00000000-0005-0000-0000-0000E36C0000}"/>
    <cellStyle name="Normal 9 6 3 3 3" xfId="28030" xr:uid="{00000000-0005-0000-0000-0000E46C0000}"/>
    <cellStyle name="Normal 9 6 3 4" xfId="28031" xr:uid="{00000000-0005-0000-0000-0000E56C0000}"/>
    <cellStyle name="Normal 9 6 3 4 2" xfId="28032" xr:uid="{00000000-0005-0000-0000-0000E66C0000}"/>
    <cellStyle name="Normal 9 6 3 4 2 2" xfId="28033" xr:uid="{00000000-0005-0000-0000-0000E76C0000}"/>
    <cellStyle name="Normal 9 6 3 4 3" xfId="28034" xr:uid="{00000000-0005-0000-0000-0000E86C0000}"/>
    <cellStyle name="Normal 9 6 3 5" xfId="28035" xr:uid="{00000000-0005-0000-0000-0000E96C0000}"/>
    <cellStyle name="Normal 9 6 3 5 2" xfId="28036" xr:uid="{00000000-0005-0000-0000-0000EA6C0000}"/>
    <cellStyle name="Normal 9 6 3 6" xfId="28037" xr:uid="{00000000-0005-0000-0000-0000EB6C0000}"/>
    <cellStyle name="Normal 9 6 3 6 2" xfId="28038" xr:uid="{00000000-0005-0000-0000-0000EC6C0000}"/>
    <cellStyle name="Normal 9 6 3 7" xfId="28039" xr:uid="{00000000-0005-0000-0000-0000ED6C0000}"/>
    <cellStyle name="Normal 9 6 4" xfId="28040" xr:uid="{00000000-0005-0000-0000-0000EE6C0000}"/>
    <cellStyle name="Normal 9 6 4 2" xfId="28041" xr:uid="{00000000-0005-0000-0000-0000EF6C0000}"/>
    <cellStyle name="Normal 9 6 4 2 2" xfId="28042" xr:uid="{00000000-0005-0000-0000-0000F06C0000}"/>
    <cellStyle name="Normal 9 6 4 2 2 2" xfId="28043" xr:uid="{00000000-0005-0000-0000-0000F16C0000}"/>
    <cellStyle name="Normal 9 6 4 2 2 2 2" xfId="28044" xr:uid="{00000000-0005-0000-0000-0000F26C0000}"/>
    <cellStyle name="Normal 9 6 4 2 2 3" xfId="28045" xr:uid="{00000000-0005-0000-0000-0000F36C0000}"/>
    <cellStyle name="Normal 9 6 4 2 3" xfId="28046" xr:uid="{00000000-0005-0000-0000-0000F46C0000}"/>
    <cellStyle name="Normal 9 6 4 2 3 2" xfId="28047" xr:uid="{00000000-0005-0000-0000-0000F56C0000}"/>
    <cellStyle name="Normal 9 6 4 2 3 2 2" xfId="28048" xr:uid="{00000000-0005-0000-0000-0000F66C0000}"/>
    <cellStyle name="Normal 9 6 4 2 3 3" xfId="28049" xr:uid="{00000000-0005-0000-0000-0000F76C0000}"/>
    <cellStyle name="Normal 9 6 4 2 4" xfId="28050" xr:uid="{00000000-0005-0000-0000-0000F86C0000}"/>
    <cellStyle name="Normal 9 6 4 2 4 2" xfId="28051" xr:uid="{00000000-0005-0000-0000-0000F96C0000}"/>
    <cellStyle name="Normal 9 6 4 2 5" xfId="28052" xr:uid="{00000000-0005-0000-0000-0000FA6C0000}"/>
    <cellStyle name="Normal 9 6 4 2 5 2" xfId="28053" xr:uid="{00000000-0005-0000-0000-0000FB6C0000}"/>
    <cellStyle name="Normal 9 6 4 2 6" xfId="28054" xr:uid="{00000000-0005-0000-0000-0000FC6C0000}"/>
    <cellStyle name="Normal 9 6 4 3" xfId="28055" xr:uid="{00000000-0005-0000-0000-0000FD6C0000}"/>
    <cellStyle name="Normal 9 6 4 3 2" xfId="28056" xr:uid="{00000000-0005-0000-0000-0000FE6C0000}"/>
    <cellStyle name="Normal 9 6 4 3 2 2" xfId="28057" xr:uid="{00000000-0005-0000-0000-0000FF6C0000}"/>
    <cellStyle name="Normal 9 6 4 3 3" xfId="28058" xr:uid="{00000000-0005-0000-0000-0000006D0000}"/>
    <cellStyle name="Normal 9 6 4 4" xfId="28059" xr:uid="{00000000-0005-0000-0000-0000016D0000}"/>
    <cellStyle name="Normal 9 6 4 4 2" xfId="28060" xr:uid="{00000000-0005-0000-0000-0000026D0000}"/>
    <cellStyle name="Normal 9 6 4 4 2 2" xfId="28061" xr:uid="{00000000-0005-0000-0000-0000036D0000}"/>
    <cellStyle name="Normal 9 6 4 4 3" xfId="28062" xr:uid="{00000000-0005-0000-0000-0000046D0000}"/>
    <cellStyle name="Normal 9 6 4 5" xfId="28063" xr:uid="{00000000-0005-0000-0000-0000056D0000}"/>
    <cellStyle name="Normal 9 6 4 5 2" xfId="28064" xr:uid="{00000000-0005-0000-0000-0000066D0000}"/>
    <cellStyle name="Normal 9 6 4 6" xfId="28065" xr:uid="{00000000-0005-0000-0000-0000076D0000}"/>
    <cellStyle name="Normal 9 6 4 6 2" xfId="28066" xr:uid="{00000000-0005-0000-0000-0000086D0000}"/>
    <cellStyle name="Normal 9 6 4 7" xfId="28067" xr:uid="{00000000-0005-0000-0000-0000096D0000}"/>
    <cellStyle name="Normal 9 6 5" xfId="28068" xr:uid="{00000000-0005-0000-0000-00000A6D0000}"/>
    <cellStyle name="Normal 9 6 5 2" xfId="28069" xr:uid="{00000000-0005-0000-0000-00000B6D0000}"/>
    <cellStyle name="Normal 9 6 5 2 2" xfId="28070" xr:uid="{00000000-0005-0000-0000-00000C6D0000}"/>
    <cellStyle name="Normal 9 6 5 2 2 2" xfId="28071" xr:uid="{00000000-0005-0000-0000-00000D6D0000}"/>
    <cellStyle name="Normal 9 6 5 2 3" xfId="28072" xr:uid="{00000000-0005-0000-0000-00000E6D0000}"/>
    <cellStyle name="Normal 9 6 5 3" xfId="28073" xr:uid="{00000000-0005-0000-0000-00000F6D0000}"/>
    <cellStyle name="Normal 9 6 5 3 2" xfId="28074" xr:uid="{00000000-0005-0000-0000-0000106D0000}"/>
    <cellStyle name="Normal 9 6 5 3 2 2" xfId="28075" xr:uid="{00000000-0005-0000-0000-0000116D0000}"/>
    <cellStyle name="Normal 9 6 5 3 3" xfId="28076" xr:uid="{00000000-0005-0000-0000-0000126D0000}"/>
    <cellStyle name="Normal 9 6 5 4" xfId="28077" xr:uid="{00000000-0005-0000-0000-0000136D0000}"/>
    <cellStyle name="Normal 9 6 5 4 2" xfId="28078" xr:uid="{00000000-0005-0000-0000-0000146D0000}"/>
    <cellStyle name="Normal 9 6 5 5" xfId="28079" xr:uid="{00000000-0005-0000-0000-0000156D0000}"/>
    <cellStyle name="Normal 9 6 5 5 2" xfId="28080" xr:uid="{00000000-0005-0000-0000-0000166D0000}"/>
    <cellStyle name="Normal 9 6 5 6" xfId="28081" xr:uid="{00000000-0005-0000-0000-0000176D0000}"/>
    <cellStyle name="Normal 9 6 6" xfId="28082" xr:uid="{00000000-0005-0000-0000-0000186D0000}"/>
    <cellStyle name="Normal 9 6 6 2" xfId="28083" xr:uid="{00000000-0005-0000-0000-0000196D0000}"/>
    <cellStyle name="Normal 9 6 6 2 2" xfId="28084" xr:uid="{00000000-0005-0000-0000-00001A6D0000}"/>
    <cellStyle name="Normal 9 6 6 3" xfId="28085" xr:uid="{00000000-0005-0000-0000-00001B6D0000}"/>
    <cellStyle name="Normal 9 6 7" xfId="28086" xr:uid="{00000000-0005-0000-0000-00001C6D0000}"/>
    <cellStyle name="Normal 9 6 7 2" xfId="28087" xr:uid="{00000000-0005-0000-0000-00001D6D0000}"/>
    <cellStyle name="Normal 9 6 7 2 2" xfId="28088" xr:uid="{00000000-0005-0000-0000-00001E6D0000}"/>
    <cellStyle name="Normal 9 6 7 3" xfId="28089" xr:uid="{00000000-0005-0000-0000-00001F6D0000}"/>
    <cellStyle name="Normal 9 6 8" xfId="28090" xr:uid="{00000000-0005-0000-0000-0000206D0000}"/>
    <cellStyle name="Normal 9 6 8 2" xfId="28091" xr:uid="{00000000-0005-0000-0000-0000216D0000}"/>
    <cellStyle name="Normal 9 6 9" xfId="28092" xr:uid="{00000000-0005-0000-0000-0000226D0000}"/>
    <cellStyle name="Normal 9 6 9 2" xfId="28093" xr:uid="{00000000-0005-0000-0000-0000236D0000}"/>
    <cellStyle name="Normal 9 7" xfId="28094" xr:uid="{00000000-0005-0000-0000-0000246D0000}"/>
    <cellStyle name="Normal 9 7 2" xfId="28095" xr:uid="{00000000-0005-0000-0000-0000256D0000}"/>
    <cellStyle name="Normal 9 7 2 2" xfId="28096" xr:uid="{00000000-0005-0000-0000-0000266D0000}"/>
    <cellStyle name="Normal 9 7 2 2 2" xfId="28097" xr:uid="{00000000-0005-0000-0000-0000276D0000}"/>
    <cellStyle name="Normal 9 7 2 2 2 2" xfId="28098" xr:uid="{00000000-0005-0000-0000-0000286D0000}"/>
    <cellStyle name="Normal 9 7 2 2 2 2 2" xfId="28099" xr:uid="{00000000-0005-0000-0000-0000296D0000}"/>
    <cellStyle name="Normal 9 7 2 2 2 3" xfId="28100" xr:uid="{00000000-0005-0000-0000-00002A6D0000}"/>
    <cellStyle name="Normal 9 7 2 2 3" xfId="28101" xr:uid="{00000000-0005-0000-0000-00002B6D0000}"/>
    <cellStyle name="Normal 9 7 2 2 3 2" xfId="28102" xr:uid="{00000000-0005-0000-0000-00002C6D0000}"/>
    <cellStyle name="Normal 9 7 2 2 3 2 2" xfId="28103" xr:uid="{00000000-0005-0000-0000-00002D6D0000}"/>
    <cellStyle name="Normal 9 7 2 2 3 3" xfId="28104" xr:uid="{00000000-0005-0000-0000-00002E6D0000}"/>
    <cellStyle name="Normal 9 7 2 2 4" xfId="28105" xr:uid="{00000000-0005-0000-0000-00002F6D0000}"/>
    <cellStyle name="Normal 9 7 2 2 4 2" xfId="28106" xr:uid="{00000000-0005-0000-0000-0000306D0000}"/>
    <cellStyle name="Normal 9 7 2 2 5" xfId="28107" xr:uid="{00000000-0005-0000-0000-0000316D0000}"/>
    <cellStyle name="Normal 9 7 2 2 5 2" xfId="28108" xr:uid="{00000000-0005-0000-0000-0000326D0000}"/>
    <cellStyle name="Normal 9 7 2 2 6" xfId="28109" xr:uid="{00000000-0005-0000-0000-0000336D0000}"/>
    <cellStyle name="Normal 9 7 2 3" xfId="28110" xr:uid="{00000000-0005-0000-0000-0000346D0000}"/>
    <cellStyle name="Normal 9 7 2 3 2" xfId="28111" xr:uid="{00000000-0005-0000-0000-0000356D0000}"/>
    <cellStyle name="Normal 9 7 2 3 2 2" xfId="28112" xr:uid="{00000000-0005-0000-0000-0000366D0000}"/>
    <cellStyle name="Normal 9 7 2 3 3" xfId="28113" xr:uid="{00000000-0005-0000-0000-0000376D0000}"/>
    <cellStyle name="Normal 9 7 2 4" xfId="28114" xr:uid="{00000000-0005-0000-0000-0000386D0000}"/>
    <cellStyle name="Normal 9 7 2 4 2" xfId="28115" xr:uid="{00000000-0005-0000-0000-0000396D0000}"/>
    <cellStyle name="Normal 9 7 2 4 2 2" xfId="28116" xr:uid="{00000000-0005-0000-0000-00003A6D0000}"/>
    <cellStyle name="Normal 9 7 2 4 3" xfId="28117" xr:uid="{00000000-0005-0000-0000-00003B6D0000}"/>
    <cellStyle name="Normal 9 7 2 5" xfId="28118" xr:uid="{00000000-0005-0000-0000-00003C6D0000}"/>
    <cellStyle name="Normal 9 7 2 5 2" xfId="28119" xr:uid="{00000000-0005-0000-0000-00003D6D0000}"/>
    <cellStyle name="Normal 9 7 2 6" xfId="28120" xr:uid="{00000000-0005-0000-0000-00003E6D0000}"/>
    <cellStyle name="Normal 9 7 2 6 2" xfId="28121" xr:uid="{00000000-0005-0000-0000-00003F6D0000}"/>
    <cellStyle name="Normal 9 7 2 7" xfId="28122" xr:uid="{00000000-0005-0000-0000-0000406D0000}"/>
    <cellStyle name="Normal 9 7 3" xfId="28123" xr:uid="{00000000-0005-0000-0000-0000416D0000}"/>
    <cellStyle name="Normal 9 7 3 2" xfId="28124" xr:uid="{00000000-0005-0000-0000-0000426D0000}"/>
    <cellStyle name="Normal 9 7 3 2 2" xfId="28125" xr:uid="{00000000-0005-0000-0000-0000436D0000}"/>
    <cellStyle name="Normal 9 7 3 2 2 2" xfId="28126" xr:uid="{00000000-0005-0000-0000-0000446D0000}"/>
    <cellStyle name="Normal 9 7 3 2 3" xfId="28127" xr:uid="{00000000-0005-0000-0000-0000456D0000}"/>
    <cellStyle name="Normal 9 7 3 3" xfId="28128" xr:uid="{00000000-0005-0000-0000-0000466D0000}"/>
    <cellStyle name="Normal 9 7 3 3 2" xfId="28129" xr:uid="{00000000-0005-0000-0000-0000476D0000}"/>
    <cellStyle name="Normal 9 7 3 3 2 2" xfId="28130" xr:uid="{00000000-0005-0000-0000-0000486D0000}"/>
    <cellStyle name="Normal 9 7 3 3 3" xfId="28131" xr:uid="{00000000-0005-0000-0000-0000496D0000}"/>
    <cellStyle name="Normal 9 7 3 4" xfId="28132" xr:uid="{00000000-0005-0000-0000-00004A6D0000}"/>
    <cellStyle name="Normal 9 7 3 4 2" xfId="28133" xr:uid="{00000000-0005-0000-0000-00004B6D0000}"/>
    <cellStyle name="Normal 9 7 3 5" xfId="28134" xr:uid="{00000000-0005-0000-0000-00004C6D0000}"/>
    <cellStyle name="Normal 9 7 3 5 2" xfId="28135" xr:uid="{00000000-0005-0000-0000-00004D6D0000}"/>
    <cellStyle name="Normal 9 7 3 6" xfId="28136" xr:uid="{00000000-0005-0000-0000-00004E6D0000}"/>
    <cellStyle name="Normal 9 7 4" xfId="28137" xr:uid="{00000000-0005-0000-0000-00004F6D0000}"/>
    <cellStyle name="Normal 9 7 4 2" xfId="28138" xr:uid="{00000000-0005-0000-0000-0000506D0000}"/>
    <cellStyle name="Normal 9 7 4 2 2" xfId="28139" xr:uid="{00000000-0005-0000-0000-0000516D0000}"/>
    <cellStyle name="Normal 9 7 4 3" xfId="28140" xr:uid="{00000000-0005-0000-0000-0000526D0000}"/>
    <cellStyle name="Normal 9 7 5" xfId="28141" xr:uid="{00000000-0005-0000-0000-0000536D0000}"/>
    <cellStyle name="Normal 9 7 5 2" xfId="28142" xr:uid="{00000000-0005-0000-0000-0000546D0000}"/>
    <cellStyle name="Normal 9 7 5 2 2" xfId="28143" xr:uid="{00000000-0005-0000-0000-0000556D0000}"/>
    <cellStyle name="Normal 9 7 5 3" xfId="28144" xr:uid="{00000000-0005-0000-0000-0000566D0000}"/>
    <cellStyle name="Normal 9 7 6" xfId="28145" xr:uid="{00000000-0005-0000-0000-0000576D0000}"/>
    <cellStyle name="Normal 9 7 6 2" xfId="28146" xr:uid="{00000000-0005-0000-0000-0000586D0000}"/>
    <cellStyle name="Normal 9 7 7" xfId="28147" xr:uid="{00000000-0005-0000-0000-0000596D0000}"/>
    <cellStyle name="Normal 9 7 7 2" xfId="28148" xr:uid="{00000000-0005-0000-0000-00005A6D0000}"/>
    <cellStyle name="Normal 9 7 8" xfId="28149" xr:uid="{00000000-0005-0000-0000-00005B6D0000}"/>
    <cellStyle name="Normal 9 8" xfId="28150" xr:uid="{00000000-0005-0000-0000-00005C6D0000}"/>
    <cellStyle name="Normal 9 8 2" xfId="28151" xr:uid="{00000000-0005-0000-0000-00005D6D0000}"/>
    <cellStyle name="Normal 9 8 2 2" xfId="28152" xr:uid="{00000000-0005-0000-0000-00005E6D0000}"/>
    <cellStyle name="Normal 9 8 2 2 2" xfId="28153" xr:uid="{00000000-0005-0000-0000-00005F6D0000}"/>
    <cellStyle name="Normal 9 8 2 2 2 2" xfId="28154" xr:uid="{00000000-0005-0000-0000-0000606D0000}"/>
    <cellStyle name="Normal 9 8 2 2 3" xfId="28155" xr:uid="{00000000-0005-0000-0000-0000616D0000}"/>
    <cellStyle name="Normal 9 8 2 3" xfId="28156" xr:uid="{00000000-0005-0000-0000-0000626D0000}"/>
    <cellStyle name="Normal 9 8 2 3 2" xfId="28157" xr:uid="{00000000-0005-0000-0000-0000636D0000}"/>
    <cellStyle name="Normal 9 8 2 3 2 2" xfId="28158" xr:uid="{00000000-0005-0000-0000-0000646D0000}"/>
    <cellStyle name="Normal 9 8 2 3 3" xfId="28159" xr:uid="{00000000-0005-0000-0000-0000656D0000}"/>
    <cellStyle name="Normal 9 8 2 4" xfId="28160" xr:uid="{00000000-0005-0000-0000-0000666D0000}"/>
    <cellStyle name="Normal 9 8 2 4 2" xfId="28161" xr:uid="{00000000-0005-0000-0000-0000676D0000}"/>
    <cellStyle name="Normal 9 8 2 5" xfId="28162" xr:uid="{00000000-0005-0000-0000-0000686D0000}"/>
    <cellStyle name="Normal 9 8 2 5 2" xfId="28163" xr:uid="{00000000-0005-0000-0000-0000696D0000}"/>
    <cellStyle name="Normal 9 8 2 6" xfId="28164" xr:uid="{00000000-0005-0000-0000-00006A6D0000}"/>
    <cellStyle name="Normal 9 8 3" xfId="28165" xr:uid="{00000000-0005-0000-0000-00006B6D0000}"/>
    <cellStyle name="Normal 9 8 3 2" xfId="28166" xr:uid="{00000000-0005-0000-0000-00006C6D0000}"/>
    <cellStyle name="Normal 9 8 3 2 2" xfId="28167" xr:uid="{00000000-0005-0000-0000-00006D6D0000}"/>
    <cellStyle name="Normal 9 8 3 3" xfId="28168" xr:uid="{00000000-0005-0000-0000-00006E6D0000}"/>
    <cellStyle name="Normal 9 8 4" xfId="28169" xr:uid="{00000000-0005-0000-0000-00006F6D0000}"/>
    <cellStyle name="Normal 9 8 4 2" xfId="28170" xr:uid="{00000000-0005-0000-0000-0000706D0000}"/>
    <cellStyle name="Normal 9 8 4 2 2" xfId="28171" xr:uid="{00000000-0005-0000-0000-0000716D0000}"/>
    <cellStyle name="Normal 9 8 4 3" xfId="28172" xr:uid="{00000000-0005-0000-0000-0000726D0000}"/>
    <cellStyle name="Normal 9 8 5" xfId="28173" xr:uid="{00000000-0005-0000-0000-0000736D0000}"/>
    <cellStyle name="Normal 9 8 5 2" xfId="28174" xr:uid="{00000000-0005-0000-0000-0000746D0000}"/>
    <cellStyle name="Normal 9 8 6" xfId="28175" xr:uid="{00000000-0005-0000-0000-0000756D0000}"/>
    <cellStyle name="Normal 9 8 6 2" xfId="28176" xr:uid="{00000000-0005-0000-0000-0000766D0000}"/>
    <cellStyle name="Normal 9 8 7" xfId="28177" xr:uid="{00000000-0005-0000-0000-0000776D0000}"/>
    <cellStyle name="Normal 9 9" xfId="28178" xr:uid="{00000000-0005-0000-0000-0000786D0000}"/>
    <cellStyle name="Normal 9 9 2" xfId="28179" xr:uid="{00000000-0005-0000-0000-0000796D0000}"/>
    <cellStyle name="Normal 9 9 2 2" xfId="28180" xr:uid="{00000000-0005-0000-0000-00007A6D0000}"/>
    <cellStyle name="Normal 9 9 2 2 2" xfId="28181" xr:uid="{00000000-0005-0000-0000-00007B6D0000}"/>
    <cellStyle name="Normal 9 9 2 2 2 2" xfId="28182" xr:uid="{00000000-0005-0000-0000-00007C6D0000}"/>
    <cellStyle name="Normal 9 9 2 2 3" xfId="28183" xr:uid="{00000000-0005-0000-0000-00007D6D0000}"/>
    <cellStyle name="Normal 9 9 2 3" xfId="28184" xr:uid="{00000000-0005-0000-0000-00007E6D0000}"/>
    <cellStyle name="Normal 9 9 2 3 2" xfId="28185" xr:uid="{00000000-0005-0000-0000-00007F6D0000}"/>
    <cellStyle name="Normal 9 9 2 3 2 2" xfId="28186" xr:uid="{00000000-0005-0000-0000-0000806D0000}"/>
    <cellStyle name="Normal 9 9 2 3 3" xfId="28187" xr:uid="{00000000-0005-0000-0000-0000816D0000}"/>
    <cellStyle name="Normal 9 9 2 4" xfId="28188" xr:uid="{00000000-0005-0000-0000-0000826D0000}"/>
    <cellStyle name="Normal 9 9 2 4 2" xfId="28189" xr:uid="{00000000-0005-0000-0000-0000836D0000}"/>
    <cellStyle name="Normal 9 9 2 5" xfId="28190" xr:uid="{00000000-0005-0000-0000-0000846D0000}"/>
    <cellStyle name="Normal 9 9 2 5 2" xfId="28191" xr:uid="{00000000-0005-0000-0000-0000856D0000}"/>
    <cellStyle name="Normal 9 9 2 6" xfId="28192" xr:uid="{00000000-0005-0000-0000-0000866D0000}"/>
    <cellStyle name="Normal 9 9 3" xfId="28193" xr:uid="{00000000-0005-0000-0000-0000876D0000}"/>
    <cellStyle name="Normal 9 9 3 2" xfId="28194" xr:uid="{00000000-0005-0000-0000-0000886D0000}"/>
    <cellStyle name="Normal 9 9 3 2 2" xfId="28195" xr:uid="{00000000-0005-0000-0000-0000896D0000}"/>
    <cellStyle name="Normal 9 9 3 3" xfId="28196" xr:uid="{00000000-0005-0000-0000-00008A6D0000}"/>
    <cellStyle name="Normal 9 9 4" xfId="28197" xr:uid="{00000000-0005-0000-0000-00008B6D0000}"/>
    <cellStyle name="Normal 9 9 4 2" xfId="28198" xr:uid="{00000000-0005-0000-0000-00008C6D0000}"/>
    <cellStyle name="Normal 9 9 4 2 2" xfId="28199" xr:uid="{00000000-0005-0000-0000-00008D6D0000}"/>
    <cellStyle name="Normal 9 9 4 3" xfId="28200" xr:uid="{00000000-0005-0000-0000-00008E6D0000}"/>
    <cellStyle name="Normal 9 9 5" xfId="28201" xr:uid="{00000000-0005-0000-0000-00008F6D0000}"/>
    <cellStyle name="Normal 9 9 5 2" xfId="28202" xr:uid="{00000000-0005-0000-0000-0000906D0000}"/>
    <cellStyle name="Normal 9 9 6" xfId="28203" xr:uid="{00000000-0005-0000-0000-0000916D0000}"/>
    <cellStyle name="Normal 9 9 6 2" xfId="28204" xr:uid="{00000000-0005-0000-0000-0000926D0000}"/>
    <cellStyle name="Normal 9 9 7" xfId="28205" xr:uid="{00000000-0005-0000-0000-0000936D0000}"/>
    <cellStyle name="Normal 9_10-15-10-Stmt AU - Period I - Working 1 0" xfId="28206" xr:uid="{00000000-0005-0000-0000-0000946D0000}"/>
    <cellStyle name="Normal dotted under" xfId="356" xr:uid="{00000000-0005-0000-0000-0000956D0000}"/>
    <cellStyle name="Normal U" xfId="357" xr:uid="{00000000-0005-0000-0000-0000966D0000}"/>
    <cellStyle name="Normal_21 Exh B" xfId="60" xr:uid="{00000000-0005-0000-0000-0000976D0000}"/>
    <cellStyle name="Normal_21 Exh B 2" xfId="38365" xr:uid="{AF36E62A-08A0-44DC-BAEC-3690B9C0B706}"/>
    <cellStyle name="Normal_AR workpaper --2002 Def Tax Exp by Account 8-14-02" xfId="61" xr:uid="{00000000-0005-0000-0000-0000986D0000}"/>
    <cellStyle name="Normal_Attachment GG Template ER11-28 11-18-10" xfId="527" xr:uid="{00000000-0005-0000-0000-0000996D0000}"/>
    <cellStyle name="Normal_Attachment Os for 2002 True-up" xfId="62" xr:uid="{00000000-0005-0000-0000-00009A6D0000}"/>
    <cellStyle name="Normal3d" xfId="358" xr:uid="{00000000-0005-0000-0000-00009B6D0000}"/>
    <cellStyle name="NormalGB" xfId="359" xr:uid="{00000000-0005-0000-0000-00009C6D0000}"/>
    <cellStyle name="Note 10" xfId="28207" xr:uid="{00000000-0005-0000-0000-00009D6D0000}"/>
    <cellStyle name="Note 10 10" xfId="28208" xr:uid="{00000000-0005-0000-0000-00009E6D0000}"/>
    <cellStyle name="Note 10 10 2" xfId="28209" xr:uid="{00000000-0005-0000-0000-00009F6D0000}"/>
    <cellStyle name="Note 10 10 2 2" xfId="28210" xr:uid="{00000000-0005-0000-0000-0000A06D0000}"/>
    <cellStyle name="Note 10 10 3" xfId="28211" xr:uid="{00000000-0005-0000-0000-0000A16D0000}"/>
    <cellStyle name="Note 10 11" xfId="28212" xr:uid="{00000000-0005-0000-0000-0000A26D0000}"/>
    <cellStyle name="Note 10 11 2" xfId="28213" xr:uid="{00000000-0005-0000-0000-0000A36D0000}"/>
    <cellStyle name="Note 10 12" xfId="28214" xr:uid="{00000000-0005-0000-0000-0000A46D0000}"/>
    <cellStyle name="Note 10 12 2" xfId="28215" xr:uid="{00000000-0005-0000-0000-0000A56D0000}"/>
    <cellStyle name="Note 10 13" xfId="28216" xr:uid="{00000000-0005-0000-0000-0000A66D0000}"/>
    <cellStyle name="Note 10 13 2" xfId="28217" xr:uid="{00000000-0005-0000-0000-0000A76D0000}"/>
    <cellStyle name="Note 10 14" xfId="28218" xr:uid="{00000000-0005-0000-0000-0000A86D0000}"/>
    <cellStyle name="Note 10 14 2" xfId="28219" xr:uid="{00000000-0005-0000-0000-0000A96D0000}"/>
    <cellStyle name="Note 10 15" xfId="28220" xr:uid="{00000000-0005-0000-0000-0000AA6D0000}"/>
    <cellStyle name="Note 10 15 2" xfId="28221" xr:uid="{00000000-0005-0000-0000-0000AB6D0000}"/>
    <cellStyle name="Note 10 16" xfId="28222" xr:uid="{00000000-0005-0000-0000-0000AC6D0000}"/>
    <cellStyle name="Note 10 2" xfId="28223" xr:uid="{00000000-0005-0000-0000-0000AD6D0000}"/>
    <cellStyle name="Note 10 2 10" xfId="28224" xr:uid="{00000000-0005-0000-0000-0000AE6D0000}"/>
    <cellStyle name="Note 10 2 10 2" xfId="28225" xr:uid="{00000000-0005-0000-0000-0000AF6D0000}"/>
    <cellStyle name="Note 10 2 11" xfId="28226" xr:uid="{00000000-0005-0000-0000-0000B06D0000}"/>
    <cellStyle name="Note 10 2 11 2" xfId="28227" xr:uid="{00000000-0005-0000-0000-0000B16D0000}"/>
    <cellStyle name="Note 10 2 12" xfId="28228" xr:uid="{00000000-0005-0000-0000-0000B26D0000}"/>
    <cellStyle name="Note 10 2 12 2" xfId="28229" xr:uid="{00000000-0005-0000-0000-0000B36D0000}"/>
    <cellStyle name="Note 10 2 13" xfId="28230" xr:uid="{00000000-0005-0000-0000-0000B46D0000}"/>
    <cellStyle name="Note 10 2 13 2" xfId="28231" xr:uid="{00000000-0005-0000-0000-0000B56D0000}"/>
    <cellStyle name="Note 10 2 14" xfId="28232" xr:uid="{00000000-0005-0000-0000-0000B66D0000}"/>
    <cellStyle name="Note 10 2 2" xfId="28233" xr:uid="{00000000-0005-0000-0000-0000B76D0000}"/>
    <cellStyle name="Note 10 2 2 10" xfId="28234" xr:uid="{00000000-0005-0000-0000-0000B86D0000}"/>
    <cellStyle name="Note 10 2 2 10 2" xfId="28235" xr:uid="{00000000-0005-0000-0000-0000B96D0000}"/>
    <cellStyle name="Note 10 2 2 11" xfId="28236" xr:uid="{00000000-0005-0000-0000-0000BA6D0000}"/>
    <cellStyle name="Note 10 2 2 11 2" xfId="28237" xr:uid="{00000000-0005-0000-0000-0000BB6D0000}"/>
    <cellStyle name="Note 10 2 2 12" xfId="28238" xr:uid="{00000000-0005-0000-0000-0000BC6D0000}"/>
    <cellStyle name="Note 10 2 2 12 2" xfId="28239" xr:uid="{00000000-0005-0000-0000-0000BD6D0000}"/>
    <cellStyle name="Note 10 2 2 13" xfId="28240" xr:uid="{00000000-0005-0000-0000-0000BE6D0000}"/>
    <cellStyle name="Note 10 2 2 2" xfId="28241" xr:uid="{00000000-0005-0000-0000-0000BF6D0000}"/>
    <cellStyle name="Note 10 2 2 2 2" xfId="28242" xr:uid="{00000000-0005-0000-0000-0000C06D0000}"/>
    <cellStyle name="Note 10 2 2 2 2 2" xfId="28243" xr:uid="{00000000-0005-0000-0000-0000C16D0000}"/>
    <cellStyle name="Note 10 2 2 2 2 2 2" xfId="28244" xr:uid="{00000000-0005-0000-0000-0000C26D0000}"/>
    <cellStyle name="Note 10 2 2 2 2 3" xfId="28245" xr:uid="{00000000-0005-0000-0000-0000C36D0000}"/>
    <cellStyle name="Note 10 2 2 2 3" xfId="28246" xr:uid="{00000000-0005-0000-0000-0000C46D0000}"/>
    <cellStyle name="Note 10 2 2 2 3 2" xfId="28247" xr:uid="{00000000-0005-0000-0000-0000C56D0000}"/>
    <cellStyle name="Note 10 2 2 2 3 2 2" xfId="28248" xr:uid="{00000000-0005-0000-0000-0000C66D0000}"/>
    <cellStyle name="Note 10 2 2 2 3 3" xfId="28249" xr:uid="{00000000-0005-0000-0000-0000C76D0000}"/>
    <cellStyle name="Note 10 2 2 2 4" xfId="28250" xr:uid="{00000000-0005-0000-0000-0000C86D0000}"/>
    <cellStyle name="Note 10 2 2 2 4 2" xfId="28251" xr:uid="{00000000-0005-0000-0000-0000C96D0000}"/>
    <cellStyle name="Note 10 2 2 2 5" xfId="28252" xr:uid="{00000000-0005-0000-0000-0000CA6D0000}"/>
    <cellStyle name="Note 10 2 2 2 5 2" xfId="28253" xr:uid="{00000000-0005-0000-0000-0000CB6D0000}"/>
    <cellStyle name="Note 10 2 2 2 6" xfId="28254" xr:uid="{00000000-0005-0000-0000-0000CC6D0000}"/>
    <cellStyle name="Note 10 2 2 2 6 2" xfId="28255" xr:uid="{00000000-0005-0000-0000-0000CD6D0000}"/>
    <cellStyle name="Note 10 2 2 2 7" xfId="28256" xr:uid="{00000000-0005-0000-0000-0000CE6D0000}"/>
    <cellStyle name="Note 10 2 2 2 7 2" xfId="28257" xr:uid="{00000000-0005-0000-0000-0000CF6D0000}"/>
    <cellStyle name="Note 10 2 2 2 8" xfId="28258" xr:uid="{00000000-0005-0000-0000-0000D06D0000}"/>
    <cellStyle name="Note 10 2 2 3" xfId="28259" xr:uid="{00000000-0005-0000-0000-0000D16D0000}"/>
    <cellStyle name="Note 10 2 2 3 10" xfId="28260" xr:uid="{00000000-0005-0000-0000-0000D26D0000}"/>
    <cellStyle name="Note 10 2 2 3 10 2" xfId="28261" xr:uid="{00000000-0005-0000-0000-0000D36D0000}"/>
    <cellStyle name="Note 10 2 2 3 11" xfId="28262" xr:uid="{00000000-0005-0000-0000-0000D46D0000}"/>
    <cellStyle name="Note 10 2 2 3 2" xfId="28263" xr:uid="{00000000-0005-0000-0000-0000D56D0000}"/>
    <cellStyle name="Note 10 2 2 3 2 2" xfId="28264" xr:uid="{00000000-0005-0000-0000-0000D66D0000}"/>
    <cellStyle name="Note 10 2 2 3 2 2 2" xfId="28265" xr:uid="{00000000-0005-0000-0000-0000D76D0000}"/>
    <cellStyle name="Note 10 2 2 3 2 3" xfId="28266" xr:uid="{00000000-0005-0000-0000-0000D86D0000}"/>
    <cellStyle name="Note 10 2 2 3 3" xfId="28267" xr:uid="{00000000-0005-0000-0000-0000D96D0000}"/>
    <cellStyle name="Note 10 2 2 3 3 2" xfId="28268" xr:uid="{00000000-0005-0000-0000-0000DA6D0000}"/>
    <cellStyle name="Note 10 2 2 3 4" xfId="28269" xr:uid="{00000000-0005-0000-0000-0000DB6D0000}"/>
    <cellStyle name="Note 10 2 2 3 4 2" xfId="28270" xr:uid="{00000000-0005-0000-0000-0000DC6D0000}"/>
    <cellStyle name="Note 10 2 2 3 5" xfId="28271" xr:uid="{00000000-0005-0000-0000-0000DD6D0000}"/>
    <cellStyle name="Note 10 2 2 3 5 2" xfId="28272" xr:uid="{00000000-0005-0000-0000-0000DE6D0000}"/>
    <cellStyle name="Note 10 2 2 3 6" xfId="28273" xr:uid="{00000000-0005-0000-0000-0000DF6D0000}"/>
    <cellStyle name="Note 10 2 2 3 6 2" xfId="28274" xr:uid="{00000000-0005-0000-0000-0000E06D0000}"/>
    <cellStyle name="Note 10 2 2 3 7" xfId="28275" xr:uid="{00000000-0005-0000-0000-0000E16D0000}"/>
    <cellStyle name="Note 10 2 2 3 7 2" xfId="28276" xr:uid="{00000000-0005-0000-0000-0000E26D0000}"/>
    <cellStyle name="Note 10 2 2 3 8" xfId="28277" xr:uid="{00000000-0005-0000-0000-0000E36D0000}"/>
    <cellStyle name="Note 10 2 2 3 8 2" xfId="28278" xr:uid="{00000000-0005-0000-0000-0000E46D0000}"/>
    <cellStyle name="Note 10 2 2 3 9" xfId="28279" xr:uid="{00000000-0005-0000-0000-0000E56D0000}"/>
    <cellStyle name="Note 10 2 2 3 9 2" xfId="28280" xr:uid="{00000000-0005-0000-0000-0000E66D0000}"/>
    <cellStyle name="Note 10 2 2 4" xfId="28281" xr:uid="{00000000-0005-0000-0000-0000E76D0000}"/>
    <cellStyle name="Note 10 2 2 4 10" xfId="28282" xr:uid="{00000000-0005-0000-0000-0000E86D0000}"/>
    <cellStyle name="Note 10 2 2 4 10 2" xfId="28283" xr:uid="{00000000-0005-0000-0000-0000E96D0000}"/>
    <cellStyle name="Note 10 2 2 4 11" xfId="28284" xr:uid="{00000000-0005-0000-0000-0000EA6D0000}"/>
    <cellStyle name="Note 10 2 2 4 2" xfId="28285" xr:uid="{00000000-0005-0000-0000-0000EB6D0000}"/>
    <cellStyle name="Note 10 2 2 4 2 2" xfId="28286" xr:uid="{00000000-0005-0000-0000-0000EC6D0000}"/>
    <cellStyle name="Note 10 2 2 4 2 2 2" xfId="28287" xr:uid="{00000000-0005-0000-0000-0000ED6D0000}"/>
    <cellStyle name="Note 10 2 2 4 2 3" xfId="28288" xr:uid="{00000000-0005-0000-0000-0000EE6D0000}"/>
    <cellStyle name="Note 10 2 2 4 3" xfId="28289" xr:uid="{00000000-0005-0000-0000-0000EF6D0000}"/>
    <cellStyle name="Note 10 2 2 4 3 2" xfId="28290" xr:uid="{00000000-0005-0000-0000-0000F06D0000}"/>
    <cellStyle name="Note 10 2 2 4 4" xfId="28291" xr:uid="{00000000-0005-0000-0000-0000F16D0000}"/>
    <cellStyle name="Note 10 2 2 4 4 2" xfId="28292" xr:uid="{00000000-0005-0000-0000-0000F26D0000}"/>
    <cellStyle name="Note 10 2 2 4 5" xfId="28293" xr:uid="{00000000-0005-0000-0000-0000F36D0000}"/>
    <cellStyle name="Note 10 2 2 4 5 2" xfId="28294" xr:uid="{00000000-0005-0000-0000-0000F46D0000}"/>
    <cellStyle name="Note 10 2 2 4 6" xfId="28295" xr:uid="{00000000-0005-0000-0000-0000F56D0000}"/>
    <cellStyle name="Note 10 2 2 4 6 2" xfId="28296" xr:uid="{00000000-0005-0000-0000-0000F66D0000}"/>
    <cellStyle name="Note 10 2 2 4 7" xfId="28297" xr:uid="{00000000-0005-0000-0000-0000F76D0000}"/>
    <cellStyle name="Note 10 2 2 4 7 2" xfId="28298" xr:uid="{00000000-0005-0000-0000-0000F86D0000}"/>
    <cellStyle name="Note 10 2 2 4 8" xfId="28299" xr:uid="{00000000-0005-0000-0000-0000F96D0000}"/>
    <cellStyle name="Note 10 2 2 4 8 2" xfId="28300" xr:uid="{00000000-0005-0000-0000-0000FA6D0000}"/>
    <cellStyle name="Note 10 2 2 4 9" xfId="28301" xr:uid="{00000000-0005-0000-0000-0000FB6D0000}"/>
    <cellStyle name="Note 10 2 2 4 9 2" xfId="28302" xr:uid="{00000000-0005-0000-0000-0000FC6D0000}"/>
    <cellStyle name="Note 10 2 2 5" xfId="28303" xr:uid="{00000000-0005-0000-0000-0000FD6D0000}"/>
    <cellStyle name="Note 10 2 2 5 10" xfId="28304" xr:uid="{00000000-0005-0000-0000-0000FE6D0000}"/>
    <cellStyle name="Note 10 2 2 5 10 2" xfId="28305" xr:uid="{00000000-0005-0000-0000-0000FF6D0000}"/>
    <cellStyle name="Note 10 2 2 5 11" xfId="28306" xr:uid="{00000000-0005-0000-0000-0000006E0000}"/>
    <cellStyle name="Note 10 2 2 5 2" xfId="28307" xr:uid="{00000000-0005-0000-0000-0000016E0000}"/>
    <cellStyle name="Note 10 2 2 5 2 2" xfId="28308" xr:uid="{00000000-0005-0000-0000-0000026E0000}"/>
    <cellStyle name="Note 10 2 2 5 2 2 2" xfId="28309" xr:uid="{00000000-0005-0000-0000-0000036E0000}"/>
    <cellStyle name="Note 10 2 2 5 2 3" xfId="28310" xr:uid="{00000000-0005-0000-0000-0000046E0000}"/>
    <cellStyle name="Note 10 2 2 5 3" xfId="28311" xr:uid="{00000000-0005-0000-0000-0000056E0000}"/>
    <cellStyle name="Note 10 2 2 5 3 2" xfId="28312" xr:uid="{00000000-0005-0000-0000-0000066E0000}"/>
    <cellStyle name="Note 10 2 2 5 4" xfId="28313" xr:uid="{00000000-0005-0000-0000-0000076E0000}"/>
    <cellStyle name="Note 10 2 2 5 4 2" xfId="28314" xr:uid="{00000000-0005-0000-0000-0000086E0000}"/>
    <cellStyle name="Note 10 2 2 5 5" xfId="28315" xr:uid="{00000000-0005-0000-0000-0000096E0000}"/>
    <cellStyle name="Note 10 2 2 5 5 2" xfId="28316" xr:uid="{00000000-0005-0000-0000-00000A6E0000}"/>
    <cellStyle name="Note 10 2 2 5 6" xfId="28317" xr:uid="{00000000-0005-0000-0000-00000B6E0000}"/>
    <cellStyle name="Note 10 2 2 5 6 2" xfId="28318" xr:uid="{00000000-0005-0000-0000-00000C6E0000}"/>
    <cellStyle name="Note 10 2 2 5 7" xfId="28319" xr:uid="{00000000-0005-0000-0000-00000D6E0000}"/>
    <cellStyle name="Note 10 2 2 5 7 2" xfId="28320" xr:uid="{00000000-0005-0000-0000-00000E6E0000}"/>
    <cellStyle name="Note 10 2 2 5 8" xfId="28321" xr:uid="{00000000-0005-0000-0000-00000F6E0000}"/>
    <cellStyle name="Note 10 2 2 5 8 2" xfId="28322" xr:uid="{00000000-0005-0000-0000-0000106E0000}"/>
    <cellStyle name="Note 10 2 2 5 9" xfId="28323" xr:uid="{00000000-0005-0000-0000-0000116E0000}"/>
    <cellStyle name="Note 10 2 2 5 9 2" xfId="28324" xr:uid="{00000000-0005-0000-0000-0000126E0000}"/>
    <cellStyle name="Note 10 2 2 6" xfId="28325" xr:uid="{00000000-0005-0000-0000-0000136E0000}"/>
    <cellStyle name="Note 10 2 2 6 10" xfId="28326" xr:uid="{00000000-0005-0000-0000-0000146E0000}"/>
    <cellStyle name="Note 10 2 2 6 10 2" xfId="28327" xr:uid="{00000000-0005-0000-0000-0000156E0000}"/>
    <cellStyle name="Note 10 2 2 6 11" xfId="28328" xr:uid="{00000000-0005-0000-0000-0000166E0000}"/>
    <cellStyle name="Note 10 2 2 6 2" xfId="28329" xr:uid="{00000000-0005-0000-0000-0000176E0000}"/>
    <cellStyle name="Note 10 2 2 6 2 2" xfId="28330" xr:uid="{00000000-0005-0000-0000-0000186E0000}"/>
    <cellStyle name="Note 10 2 2 6 2 2 2" xfId="28331" xr:uid="{00000000-0005-0000-0000-0000196E0000}"/>
    <cellStyle name="Note 10 2 2 6 2 3" xfId="28332" xr:uid="{00000000-0005-0000-0000-00001A6E0000}"/>
    <cellStyle name="Note 10 2 2 6 3" xfId="28333" xr:uid="{00000000-0005-0000-0000-00001B6E0000}"/>
    <cellStyle name="Note 10 2 2 6 3 2" xfId="28334" xr:uid="{00000000-0005-0000-0000-00001C6E0000}"/>
    <cellStyle name="Note 10 2 2 6 4" xfId="28335" xr:uid="{00000000-0005-0000-0000-00001D6E0000}"/>
    <cellStyle name="Note 10 2 2 6 4 2" xfId="28336" xr:uid="{00000000-0005-0000-0000-00001E6E0000}"/>
    <cellStyle name="Note 10 2 2 6 5" xfId="28337" xr:uid="{00000000-0005-0000-0000-00001F6E0000}"/>
    <cellStyle name="Note 10 2 2 6 5 2" xfId="28338" xr:uid="{00000000-0005-0000-0000-0000206E0000}"/>
    <cellStyle name="Note 10 2 2 6 6" xfId="28339" xr:uid="{00000000-0005-0000-0000-0000216E0000}"/>
    <cellStyle name="Note 10 2 2 6 6 2" xfId="28340" xr:uid="{00000000-0005-0000-0000-0000226E0000}"/>
    <cellStyle name="Note 10 2 2 6 7" xfId="28341" xr:uid="{00000000-0005-0000-0000-0000236E0000}"/>
    <cellStyle name="Note 10 2 2 6 7 2" xfId="28342" xr:uid="{00000000-0005-0000-0000-0000246E0000}"/>
    <cellStyle name="Note 10 2 2 6 8" xfId="28343" xr:uid="{00000000-0005-0000-0000-0000256E0000}"/>
    <cellStyle name="Note 10 2 2 6 8 2" xfId="28344" xr:uid="{00000000-0005-0000-0000-0000266E0000}"/>
    <cellStyle name="Note 10 2 2 6 9" xfId="28345" xr:uid="{00000000-0005-0000-0000-0000276E0000}"/>
    <cellStyle name="Note 10 2 2 6 9 2" xfId="28346" xr:uid="{00000000-0005-0000-0000-0000286E0000}"/>
    <cellStyle name="Note 10 2 2 7" xfId="28347" xr:uid="{00000000-0005-0000-0000-0000296E0000}"/>
    <cellStyle name="Note 10 2 2 7 2" xfId="28348" xr:uid="{00000000-0005-0000-0000-00002A6E0000}"/>
    <cellStyle name="Note 10 2 2 7 2 2" xfId="28349" xr:uid="{00000000-0005-0000-0000-00002B6E0000}"/>
    <cellStyle name="Note 10 2 2 7 3" xfId="28350" xr:uid="{00000000-0005-0000-0000-00002C6E0000}"/>
    <cellStyle name="Note 10 2 2 8" xfId="28351" xr:uid="{00000000-0005-0000-0000-00002D6E0000}"/>
    <cellStyle name="Note 10 2 2 8 2" xfId="28352" xr:uid="{00000000-0005-0000-0000-00002E6E0000}"/>
    <cellStyle name="Note 10 2 2 9" xfId="28353" xr:uid="{00000000-0005-0000-0000-00002F6E0000}"/>
    <cellStyle name="Note 10 2 2 9 2" xfId="28354" xr:uid="{00000000-0005-0000-0000-0000306E0000}"/>
    <cellStyle name="Note 10 2 3" xfId="28355" xr:uid="{00000000-0005-0000-0000-0000316E0000}"/>
    <cellStyle name="Note 10 2 3 2" xfId="28356" xr:uid="{00000000-0005-0000-0000-0000326E0000}"/>
    <cellStyle name="Note 10 2 3 2 2" xfId="28357" xr:uid="{00000000-0005-0000-0000-0000336E0000}"/>
    <cellStyle name="Note 10 2 3 2 2 2" xfId="28358" xr:uid="{00000000-0005-0000-0000-0000346E0000}"/>
    <cellStyle name="Note 10 2 3 2 3" xfId="28359" xr:uid="{00000000-0005-0000-0000-0000356E0000}"/>
    <cellStyle name="Note 10 2 3 3" xfId="28360" xr:uid="{00000000-0005-0000-0000-0000366E0000}"/>
    <cellStyle name="Note 10 2 3 3 2" xfId="28361" xr:uid="{00000000-0005-0000-0000-0000376E0000}"/>
    <cellStyle name="Note 10 2 3 3 2 2" xfId="28362" xr:uid="{00000000-0005-0000-0000-0000386E0000}"/>
    <cellStyle name="Note 10 2 3 3 3" xfId="28363" xr:uid="{00000000-0005-0000-0000-0000396E0000}"/>
    <cellStyle name="Note 10 2 3 4" xfId="28364" xr:uid="{00000000-0005-0000-0000-00003A6E0000}"/>
    <cellStyle name="Note 10 2 3 4 2" xfId="28365" xr:uid="{00000000-0005-0000-0000-00003B6E0000}"/>
    <cellStyle name="Note 10 2 3 5" xfId="28366" xr:uid="{00000000-0005-0000-0000-00003C6E0000}"/>
    <cellStyle name="Note 10 2 3 5 2" xfId="28367" xr:uid="{00000000-0005-0000-0000-00003D6E0000}"/>
    <cellStyle name="Note 10 2 3 6" xfId="28368" xr:uid="{00000000-0005-0000-0000-00003E6E0000}"/>
    <cellStyle name="Note 10 2 3 6 2" xfId="28369" xr:uid="{00000000-0005-0000-0000-00003F6E0000}"/>
    <cellStyle name="Note 10 2 3 7" xfId="28370" xr:uid="{00000000-0005-0000-0000-0000406E0000}"/>
    <cellStyle name="Note 10 2 3 7 2" xfId="28371" xr:uid="{00000000-0005-0000-0000-0000416E0000}"/>
    <cellStyle name="Note 10 2 3 8" xfId="28372" xr:uid="{00000000-0005-0000-0000-0000426E0000}"/>
    <cellStyle name="Note 10 2 4" xfId="28373" xr:uid="{00000000-0005-0000-0000-0000436E0000}"/>
    <cellStyle name="Note 10 2 4 10" xfId="28374" xr:uid="{00000000-0005-0000-0000-0000446E0000}"/>
    <cellStyle name="Note 10 2 4 10 2" xfId="28375" xr:uid="{00000000-0005-0000-0000-0000456E0000}"/>
    <cellStyle name="Note 10 2 4 11" xfId="28376" xr:uid="{00000000-0005-0000-0000-0000466E0000}"/>
    <cellStyle name="Note 10 2 4 2" xfId="28377" xr:uid="{00000000-0005-0000-0000-0000476E0000}"/>
    <cellStyle name="Note 10 2 4 2 2" xfId="28378" xr:uid="{00000000-0005-0000-0000-0000486E0000}"/>
    <cellStyle name="Note 10 2 4 2 2 2" xfId="28379" xr:uid="{00000000-0005-0000-0000-0000496E0000}"/>
    <cellStyle name="Note 10 2 4 2 3" xfId="28380" xr:uid="{00000000-0005-0000-0000-00004A6E0000}"/>
    <cellStyle name="Note 10 2 4 3" xfId="28381" xr:uid="{00000000-0005-0000-0000-00004B6E0000}"/>
    <cellStyle name="Note 10 2 4 3 2" xfId="28382" xr:uid="{00000000-0005-0000-0000-00004C6E0000}"/>
    <cellStyle name="Note 10 2 4 4" xfId="28383" xr:uid="{00000000-0005-0000-0000-00004D6E0000}"/>
    <cellStyle name="Note 10 2 4 4 2" xfId="28384" xr:uid="{00000000-0005-0000-0000-00004E6E0000}"/>
    <cellStyle name="Note 10 2 4 5" xfId="28385" xr:uid="{00000000-0005-0000-0000-00004F6E0000}"/>
    <cellStyle name="Note 10 2 4 5 2" xfId="28386" xr:uid="{00000000-0005-0000-0000-0000506E0000}"/>
    <cellStyle name="Note 10 2 4 6" xfId="28387" xr:uid="{00000000-0005-0000-0000-0000516E0000}"/>
    <cellStyle name="Note 10 2 4 6 2" xfId="28388" xr:uid="{00000000-0005-0000-0000-0000526E0000}"/>
    <cellStyle name="Note 10 2 4 7" xfId="28389" xr:uid="{00000000-0005-0000-0000-0000536E0000}"/>
    <cellStyle name="Note 10 2 4 7 2" xfId="28390" xr:uid="{00000000-0005-0000-0000-0000546E0000}"/>
    <cellStyle name="Note 10 2 4 8" xfId="28391" xr:uid="{00000000-0005-0000-0000-0000556E0000}"/>
    <cellStyle name="Note 10 2 4 8 2" xfId="28392" xr:uid="{00000000-0005-0000-0000-0000566E0000}"/>
    <cellStyle name="Note 10 2 4 9" xfId="28393" xr:uid="{00000000-0005-0000-0000-0000576E0000}"/>
    <cellStyle name="Note 10 2 4 9 2" xfId="28394" xr:uid="{00000000-0005-0000-0000-0000586E0000}"/>
    <cellStyle name="Note 10 2 5" xfId="28395" xr:uid="{00000000-0005-0000-0000-0000596E0000}"/>
    <cellStyle name="Note 10 2 5 10" xfId="28396" xr:uid="{00000000-0005-0000-0000-00005A6E0000}"/>
    <cellStyle name="Note 10 2 5 10 2" xfId="28397" xr:uid="{00000000-0005-0000-0000-00005B6E0000}"/>
    <cellStyle name="Note 10 2 5 11" xfId="28398" xr:uid="{00000000-0005-0000-0000-00005C6E0000}"/>
    <cellStyle name="Note 10 2 5 2" xfId="28399" xr:uid="{00000000-0005-0000-0000-00005D6E0000}"/>
    <cellStyle name="Note 10 2 5 2 2" xfId="28400" xr:uid="{00000000-0005-0000-0000-00005E6E0000}"/>
    <cellStyle name="Note 10 2 5 2 2 2" xfId="28401" xr:uid="{00000000-0005-0000-0000-00005F6E0000}"/>
    <cellStyle name="Note 10 2 5 2 3" xfId="28402" xr:uid="{00000000-0005-0000-0000-0000606E0000}"/>
    <cellStyle name="Note 10 2 5 3" xfId="28403" xr:uid="{00000000-0005-0000-0000-0000616E0000}"/>
    <cellStyle name="Note 10 2 5 3 2" xfId="28404" xr:uid="{00000000-0005-0000-0000-0000626E0000}"/>
    <cellStyle name="Note 10 2 5 4" xfId="28405" xr:uid="{00000000-0005-0000-0000-0000636E0000}"/>
    <cellStyle name="Note 10 2 5 4 2" xfId="28406" xr:uid="{00000000-0005-0000-0000-0000646E0000}"/>
    <cellStyle name="Note 10 2 5 5" xfId="28407" xr:uid="{00000000-0005-0000-0000-0000656E0000}"/>
    <cellStyle name="Note 10 2 5 5 2" xfId="28408" xr:uid="{00000000-0005-0000-0000-0000666E0000}"/>
    <cellStyle name="Note 10 2 5 6" xfId="28409" xr:uid="{00000000-0005-0000-0000-0000676E0000}"/>
    <cellStyle name="Note 10 2 5 6 2" xfId="28410" xr:uid="{00000000-0005-0000-0000-0000686E0000}"/>
    <cellStyle name="Note 10 2 5 7" xfId="28411" xr:uid="{00000000-0005-0000-0000-0000696E0000}"/>
    <cellStyle name="Note 10 2 5 7 2" xfId="28412" xr:uid="{00000000-0005-0000-0000-00006A6E0000}"/>
    <cellStyle name="Note 10 2 5 8" xfId="28413" xr:uid="{00000000-0005-0000-0000-00006B6E0000}"/>
    <cellStyle name="Note 10 2 5 8 2" xfId="28414" xr:uid="{00000000-0005-0000-0000-00006C6E0000}"/>
    <cellStyle name="Note 10 2 5 9" xfId="28415" xr:uid="{00000000-0005-0000-0000-00006D6E0000}"/>
    <cellStyle name="Note 10 2 5 9 2" xfId="28416" xr:uid="{00000000-0005-0000-0000-00006E6E0000}"/>
    <cellStyle name="Note 10 2 6" xfId="28417" xr:uid="{00000000-0005-0000-0000-00006F6E0000}"/>
    <cellStyle name="Note 10 2 6 10" xfId="28418" xr:uid="{00000000-0005-0000-0000-0000706E0000}"/>
    <cellStyle name="Note 10 2 6 10 2" xfId="28419" xr:uid="{00000000-0005-0000-0000-0000716E0000}"/>
    <cellStyle name="Note 10 2 6 11" xfId="28420" xr:uid="{00000000-0005-0000-0000-0000726E0000}"/>
    <cellStyle name="Note 10 2 6 2" xfId="28421" xr:uid="{00000000-0005-0000-0000-0000736E0000}"/>
    <cellStyle name="Note 10 2 6 2 2" xfId="28422" xr:uid="{00000000-0005-0000-0000-0000746E0000}"/>
    <cellStyle name="Note 10 2 6 2 2 2" xfId="28423" xr:uid="{00000000-0005-0000-0000-0000756E0000}"/>
    <cellStyle name="Note 10 2 6 2 3" xfId="28424" xr:uid="{00000000-0005-0000-0000-0000766E0000}"/>
    <cellStyle name="Note 10 2 6 3" xfId="28425" xr:uid="{00000000-0005-0000-0000-0000776E0000}"/>
    <cellStyle name="Note 10 2 6 3 2" xfId="28426" xr:uid="{00000000-0005-0000-0000-0000786E0000}"/>
    <cellStyle name="Note 10 2 6 4" xfId="28427" xr:uid="{00000000-0005-0000-0000-0000796E0000}"/>
    <cellStyle name="Note 10 2 6 4 2" xfId="28428" xr:uid="{00000000-0005-0000-0000-00007A6E0000}"/>
    <cellStyle name="Note 10 2 6 5" xfId="28429" xr:uid="{00000000-0005-0000-0000-00007B6E0000}"/>
    <cellStyle name="Note 10 2 6 5 2" xfId="28430" xr:uid="{00000000-0005-0000-0000-00007C6E0000}"/>
    <cellStyle name="Note 10 2 6 6" xfId="28431" xr:uid="{00000000-0005-0000-0000-00007D6E0000}"/>
    <cellStyle name="Note 10 2 6 6 2" xfId="28432" xr:uid="{00000000-0005-0000-0000-00007E6E0000}"/>
    <cellStyle name="Note 10 2 6 7" xfId="28433" xr:uid="{00000000-0005-0000-0000-00007F6E0000}"/>
    <cellStyle name="Note 10 2 6 7 2" xfId="28434" xr:uid="{00000000-0005-0000-0000-0000806E0000}"/>
    <cellStyle name="Note 10 2 6 8" xfId="28435" xr:uid="{00000000-0005-0000-0000-0000816E0000}"/>
    <cellStyle name="Note 10 2 6 8 2" xfId="28436" xr:uid="{00000000-0005-0000-0000-0000826E0000}"/>
    <cellStyle name="Note 10 2 6 9" xfId="28437" xr:uid="{00000000-0005-0000-0000-0000836E0000}"/>
    <cellStyle name="Note 10 2 6 9 2" xfId="28438" xr:uid="{00000000-0005-0000-0000-0000846E0000}"/>
    <cellStyle name="Note 10 2 7" xfId="28439" xr:uid="{00000000-0005-0000-0000-0000856E0000}"/>
    <cellStyle name="Note 10 2 7 10" xfId="28440" xr:uid="{00000000-0005-0000-0000-0000866E0000}"/>
    <cellStyle name="Note 10 2 7 10 2" xfId="28441" xr:uid="{00000000-0005-0000-0000-0000876E0000}"/>
    <cellStyle name="Note 10 2 7 11" xfId="28442" xr:uid="{00000000-0005-0000-0000-0000886E0000}"/>
    <cellStyle name="Note 10 2 7 2" xfId="28443" xr:uid="{00000000-0005-0000-0000-0000896E0000}"/>
    <cellStyle name="Note 10 2 7 2 2" xfId="28444" xr:uid="{00000000-0005-0000-0000-00008A6E0000}"/>
    <cellStyle name="Note 10 2 7 2 2 2" xfId="28445" xr:uid="{00000000-0005-0000-0000-00008B6E0000}"/>
    <cellStyle name="Note 10 2 7 2 3" xfId="28446" xr:uid="{00000000-0005-0000-0000-00008C6E0000}"/>
    <cellStyle name="Note 10 2 7 3" xfId="28447" xr:uid="{00000000-0005-0000-0000-00008D6E0000}"/>
    <cellStyle name="Note 10 2 7 3 2" xfId="28448" xr:uid="{00000000-0005-0000-0000-00008E6E0000}"/>
    <cellStyle name="Note 10 2 7 4" xfId="28449" xr:uid="{00000000-0005-0000-0000-00008F6E0000}"/>
    <cellStyle name="Note 10 2 7 4 2" xfId="28450" xr:uid="{00000000-0005-0000-0000-0000906E0000}"/>
    <cellStyle name="Note 10 2 7 5" xfId="28451" xr:uid="{00000000-0005-0000-0000-0000916E0000}"/>
    <cellStyle name="Note 10 2 7 5 2" xfId="28452" xr:uid="{00000000-0005-0000-0000-0000926E0000}"/>
    <cellStyle name="Note 10 2 7 6" xfId="28453" xr:uid="{00000000-0005-0000-0000-0000936E0000}"/>
    <cellStyle name="Note 10 2 7 6 2" xfId="28454" xr:uid="{00000000-0005-0000-0000-0000946E0000}"/>
    <cellStyle name="Note 10 2 7 7" xfId="28455" xr:uid="{00000000-0005-0000-0000-0000956E0000}"/>
    <cellStyle name="Note 10 2 7 7 2" xfId="28456" xr:uid="{00000000-0005-0000-0000-0000966E0000}"/>
    <cellStyle name="Note 10 2 7 8" xfId="28457" xr:uid="{00000000-0005-0000-0000-0000976E0000}"/>
    <cellStyle name="Note 10 2 7 8 2" xfId="28458" xr:uid="{00000000-0005-0000-0000-0000986E0000}"/>
    <cellStyle name="Note 10 2 7 9" xfId="28459" xr:uid="{00000000-0005-0000-0000-0000996E0000}"/>
    <cellStyle name="Note 10 2 7 9 2" xfId="28460" xr:uid="{00000000-0005-0000-0000-00009A6E0000}"/>
    <cellStyle name="Note 10 2 8" xfId="28461" xr:uid="{00000000-0005-0000-0000-00009B6E0000}"/>
    <cellStyle name="Note 10 2 8 2" xfId="28462" xr:uid="{00000000-0005-0000-0000-00009C6E0000}"/>
    <cellStyle name="Note 10 2 8 2 2" xfId="28463" xr:uid="{00000000-0005-0000-0000-00009D6E0000}"/>
    <cellStyle name="Note 10 2 8 3" xfId="28464" xr:uid="{00000000-0005-0000-0000-00009E6E0000}"/>
    <cellStyle name="Note 10 2 9" xfId="28465" xr:uid="{00000000-0005-0000-0000-00009F6E0000}"/>
    <cellStyle name="Note 10 2 9 2" xfId="28466" xr:uid="{00000000-0005-0000-0000-0000A06E0000}"/>
    <cellStyle name="Note 10 2_7 - Cap Add WS" xfId="28467" xr:uid="{00000000-0005-0000-0000-0000A16E0000}"/>
    <cellStyle name="Note 10 3" xfId="28468" xr:uid="{00000000-0005-0000-0000-0000A26E0000}"/>
    <cellStyle name="Note 10 3 10" xfId="28469" xr:uid="{00000000-0005-0000-0000-0000A36E0000}"/>
    <cellStyle name="Note 10 3 10 2" xfId="28470" xr:uid="{00000000-0005-0000-0000-0000A46E0000}"/>
    <cellStyle name="Note 10 3 11" xfId="28471" xr:uid="{00000000-0005-0000-0000-0000A56E0000}"/>
    <cellStyle name="Note 10 3 11 2" xfId="28472" xr:uid="{00000000-0005-0000-0000-0000A66E0000}"/>
    <cellStyle name="Note 10 3 12" xfId="28473" xr:uid="{00000000-0005-0000-0000-0000A76E0000}"/>
    <cellStyle name="Note 10 3 12 2" xfId="28474" xr:uid="{00000000-0005-0000-0000-0000A86E0000}"/>
    <cellStyle name="Note 10 3 13" xfId="28475" xr:uid="{00000000-0005-0000-0000-0000A96E0000}"/>
    <cellStyle name="Note 10 3 13 2" xfId="28476" xr:uid="{00000000-0005-0000-0000-0000AA6E0000}"/>
    <cellStyle name="Note 10 3 14" xfId="28477" xr:uid="{00000000-0005-0000-0000-0000AB6E0000}"/>
    <cellStyle name="Note 10 3 2" xfId="28478" xr:uid="{00000000-0005-0000-0000-0000AC6E0000}"/>
    <cellStyle name="Note 10 3 2 10" xfId="28479" xr:uid="{00000000-0005-0000-0000-0000AD6E0000}"/>
    <cellStyle name="Note 10 3 2 10 2" xfId="28480" xr:uid="{00000000-0005-0000-0000-0000AE6E0000}"/>
    <cellStyle name="Note 10 3 2 11" xfId="28481" xr:uid="{00000000-0005-0000-0000-0000AF6E0000}"/>
    <cellStyle name="Note 10 3 2 11 2" xfId="28482" xr:uid="{00000000-0005-0000-0000-0000B06E0000}"/>
    <cellStyle name="Note 10 3 2 12" xfId="28483" xr:uid="{00000000-0005-0000-0000-0000B16E0000}"/>
    <cellStyle name="Note 10 3 2 12 2" xfId="28484" xr:uid="{00000000-0005-0000-0000-0000B26E0000}"/>
    <cellStyle name="Note 10 3 2 13" xfId="28485" xr:uid="{00000000-0005-0000-0000-0000B36E0000}"/>
    <cellStyle name="Note 10 3 2 2" xfId="28486" xr:uid="{00000000-0005-0000-0000-0000B46E0000}"/>
    <cellStyle name="Note 10 3 2 2 2" xfId="28487" xr:uid="{00000000-0005-0000-0000-0000B56E0000}"/>
    <cellStyle name="Note 10 3 2 2 2 2" xfId="28488" xr:uid="{00000000-0005-0000-0000-0000B66E0000}"/>
    <cellStyle name="Note 10 3 2 2 2 2 2" xfId="28489" xr:uid="{00000000-0005-0000-0000-0000B76E0000}"/>
    <cellStyle name="Note 10 3 2 2 2 3" xfId="28490" xr:uid="{00000000-0005-0000-0000-0000B86E0000}"/>
    <cellStyle name="Note 10 3 2 2 3" xfId="28491" xr:uid="{00000000-0005-0000-0000-0000B96E0000}"/>
    <cellStyle name="Note 10 3 2 2 3 2" xfId="28492" xr:uid="{00000000-0005-0000-0000-0000BA6E0000}"/>
    <cellStyle name="Note 10 3 2 2 3 2 2" xfId="28493" xr:uid="{00000000-0005-0000-0000-0000BB6E0000}"/>
    <cellStyle name="Note 10 3 2 2 3 3" xfId="28494" xr:uid="{00000000-0005-0000-0000-0000BC6E0000}"/>
    <cellStyle name="Note 10 3 2 2 4" xfId="28495" xr:uid="{00000000-0005-0000-0000-0000BD6E0000}"/>
    <cellStyle name="Note 10 3 2 2 4 2" xfId="28496" xr:uid="{00000000-0005-0000-0000-0000BE6E0000}"/>
    <cellStyle name="Note 10 3 2 2 5" xfId="28497" xr:uid="{00000000-0005-0000-0000-0000BF6E0000}"/>
    <cellStyle name="Note 10 3 2 2 5 2" xfId="28498" xr:uid="{00000000-0005-0000-0000-0000C06E0000}"/>
    <cellStyle name="Note 10 3 2 2 6" xfId="28499" xr:uid="{00000000-0005-0000-0000-0000C16E0000}"/>
    <cellStyle name="Note 10 3 2 2 6 2" xfId="28500" xr:uid="{00000000-0005-0000-0000-0000C26E0000}"/>
    <cellStyle name="Note 10 3 2 2 7" xfId="28501" xr:uid="{00000000-0005-0000-0000-0000C36E0000}"/>
    <cellStyle name="Note 10 3 2 2 7 2" xfId="28502" xr:uid="{00000000-0005-0000-0000-0000C46E0000}"/>
    <cellStyle name="Note 10 3 2 2 8" xfId="28503" xr:uid="{00000000-0005-0000-0000-0000C56E0000}"/>
    <cellStyle name="Note 10 3 2 3" xfId="28504" xr:uid="{00000000-0005-0000-0000-0000C66E0000}"/>
    <cellStyle name="Note 10 3 2 3 10" xfId="28505" xr:uid="{00000000-0005-0000-0000-0000C76E0000}"/>
    <cellStyle name="Note 10 3 2 3 10 2" xfId="28506" xr:uid="{00000000-0005-0000-0000-0000C86E0000}"/>
    <cellStyle name="Note 10 3 2 3 11" xfId="28507" xr:uid="{00000000-0005-0000-0000-0000C96E0000}"/>
    <cellStyle name="Note 10 3 2 3 2" xfId="28508" xr:uid="{00000000-0005-0000-0000-0000CA6E0000}"/>
    <cellStyle name="Note 10 3 2 3 2 2" xfId="28509" xr:uid="{00000000-0005-0000-0000-0000CB6E0000}"/>
    <cellStyle name="Note 10 3 2 3 2 2 2" xfId="28510" xr:uid="{00000000-0005-0000-0000-0000CC6E0000}"/>
    <cellStyle name="Note 10 3 2 3 2 3" xfId="28511" xr:uid="{00000000-0005-0000-0000-0000CD6E0000}"/>
    <cellStyle name="Note 10 3 2 3 3" xfId="28512" xr:uid="{00000000-0005-0000-0000-0000CE6E0000}"/>
    <cellStyle name="Note 10 3 2 3 3 2" xfId="28513" xr:uid="{00000000-0005-0000-0000-0000CF6E0000}"/>
    <cellStyle name="Note 10 3 2 3 4" xfId="28514" xr:uid="{00000000-0005-0000-0000-0000D06E0000}"/>
    <cellStyle name="Note 10 3 2 3 4 2" xfId="28515" xr:uid="{00000000-0005-0000-0000-0000D16E0000}"/>
    <cellStyle name="Note 10 3 2 3 5" xfId="28516" xr:uid="{00000000-0005-0000-0000-0000D26E0000}"/>
    <cellStyle name="Note 10 3 2 3 5 2" xfId="28517" xr:uid="{00000000-0005-0000-0000-0000D36E0000}"/>
    <cellStyle name="Note 10 3 2 3 6" xfId="28518" xr:uid="{00000000-0005-0000-0000-0000D46E0000}"/>
    <cellStyle name="Note 10 3 2 3 6 2" xfId="28519" xr:uid="{00000000-0005-0000-0000-0000D56E0000}"/>
    <cellStyle name="Note 10 3 2 3 7" xfId="28520" xr:uid="{00000000-0005-0000-0000-0000D66E0000}"/>
    <cellStyle name="Note 10 3 2 3 7 2" xfId="28521" xr:uid="{00000000-0005-0000-0000-0000D76E0000}"/>
    <cellStyle name="Note 10 3 2 3 8" xfId="28522" xr:uid="{00000000-0005-0000-0000-0000D86E0000}"/>
    <cellStyle name="Note 10 3 2 3 8 2" xfId="28523" xr:uid="{00000000-0005-0000-0000-0000D96E0000}"/>
    <cellStyle name="Note 10 3 2 3 9" xfId="28524" xr:uid="{00000000-0005-0000-0000-0000DA6E0000}"/>
    <cellStyle name="Note 10 3 2 3 9 2" xfId="28525" xr:uid="{00000000-0005-0000-0000-0000DB6E0000}"/>
    <cellStyle name="Note 10 3 2 4" xfId="28526" xr:uid="{00000000-0005-0000-0000-0000DC6E0000}"/>
    <cellStyle name="Note 10 3 2 4 10" xfId="28527" xr:uid="{00000000-0005-0000-0000-0000DD6E0000}"/>
    <cellStyle name="Note 10 3 2 4 10 2" xfId="28528" xr:uid="{00000000-0005-0000-0000-0000DE6E0000}"/>
    <cellStyle name="Note 10 3 2 4 11" xfId="28529" xr:uid="{00000000-0005-0000-0000-0000DF6E0000}"/>
    <cellStyle name="Note 10 3 2 4 2" xfId="28530" xr:uid="{00000000-0005-0000-0000-0000E06E0000}"/>
    <cellStyle name="Note 10 3 2 4 2 2" xfId="28531" xr:uid="{00000000-0005-0000-0000-0000E16E0000}"/>
    <cellStyle name="Note 10 3 2 4 2 2 2" xfId="28532" xr:uid="{00000000-0005-0000-0000-0000E26E0000}"/>
    <cellStyle name="Note 10 3 2 4 2 3" xfId="28533" xr:uid="{00000000-0005-0000-0000-0000E36E0000}"/>
    <cellStyle name="Note 10 3 2 4 3" xfId="28534" xr:uid="{00000000-0005-0000-0000-0000E46E0000}"/>
    <cellStyle name="Note 10 3 2 4 3 2" xfId="28535" xr:uid="{00000000-0005-0000-0000-0000E56E0000}"/>
    <cellStyle name="Note 10 3 2 4 4" xfId="28536" xr:uid="{00000000-0005-0000-0000-0000E66E0000}"/>
    <cellStyle name="Note 10 3 2 4 4 2" xfId="28537" xr:uid="{00000000-0005-0000-0000-0000E76E0000}"/>
    <cellStyle name="Note 10 3 2 4 5" xfId="28538" xr:uid="{00000000-0005-0000-0000-0000E86E0000}"/>
    <cellStyle name="Note 10 3 2 4 5 2" xfId="28539" xr:uid="{00000000-0005-0000-0000-0000E96E0000}"/>
    <cellStyle name="Note 10 3 2 4 6" xfId="28540" xr:uid="{00000000-0005-0000-0000-0000EA6E0000}"/>
    <cellStyle name="Note 10 3 2 4 6 2" xfId="28541" xr:uid="{00000000-0005-0000-0000-0000EB6E0000}"/>
    <cellStyle name="Note 10 3 2 4 7" xfId="28542" xr:uid="{00000000-0005-0000-0000-0000EC6E0000}"/>
    <cellStyle name="Note 10 3 2 4 7 2" xfId="28543" xr:uid="{00000000-0005-0000-0000-0000ED6E0000}"/>
    <cellStyle name="Note 10 3 2 4 8" xfId="28544" xr:uid="{00000000-0005-0000-0000-0000EE6E0000}"/>
    <cellStyle name="Note 10 3 2 4 8 2" xfId="28545" xr:uid="{00000000-0005-0000-0000-0000EF6E0000}"/>
    <cellStyle name="Note 10 3 2 4 9" xfId="28546" xr:uid="{00000000-0005-0000-0000-0000F06E0000}"/>
    <cellStyle name="Note 10 3 2 4 9 2" xfId="28547" xr:uid="{00000000-0005-0000-0000-0000F16E0000}"/>
    <cellStyle name="Note 10 3 2 5" xfId="28548" xr:uid="{00000000-0005-0000-0000-0000F26E0000}"/>
    <cellStyle name="Note 10 3 2 5 10" xfId="28549" xr:uid="{00000000-0005-0000-0000-0000F36E0000}"/>
    <cellStyle name="Note 10 3 2 5 10 2" xfId="28550" xr:uid="{00000000-0005-0000-0000-0000F46E0000}"/>
    <cellStyle name="Note 10 3 2 5 11" xfId="28551" xr:uid="{00000000-0005-0000-0000-0000F56E0000}"/>
    <cellStyle name="Note 10 3 2 5 2" xfId="28552" xr:uid="{00000000-0005-0000-0000-0000F66E0000}"/>
    <cellStyle name="Note 10 3 2 5 2 2" xfId="28553" xr:uid="{00000000-0005-0000-0000-0000F76E0000}"/>
    <cellStyle name="Note 10 3 2 5 2 2 2" xfId="28554" xr:uid="{00000000-0005-0000-0000-0000F86E0000}"/>
    <cellStyle name="Note 10 3 2 5 2 3" xfId="28555" xr:uid="{00000000-0005-0000-0000-0000F96E0000}"/>
    <cellStyle name="Note 10 3 2 5 3" xfId="28556" xr:uid="{00000000-0005-0000-0000-0000FA6E0000}"/>
    <cellStyle name="Note 10 3 2 5 3 2" xfId="28557" xr:uid="{00000000-0005-0000-0000-0000FB6E0000}"/>
    <cellStyle name="Note 10 3 2 5 4" xfId="28558" xr:uid="{00000000-0005-0000-0000-0000FC6E0000}"/>
    <cellStyle name="Note 10 3 2 5 4 2" xfId="28559" xr:uid="{00000000-0005-0000-0000-0000FD6E0000}"/>
    <cellStyle name="Note 10 3 2 5 5" xfId="28560" xr:uid="{00000000-0005-0000-0000-0000FE6E0000}"/>
    <cellStyle name="Note 10 3 2 5 5 2" xfId="28561" xr:uid="{00000000-0005-0000-0000-0000FF6E0000}"/>
    <cellStyle name="Note 10 3 2 5 6" xfId="28562" xr:uid="{00000000-0005-0000-0000-0000006F0000}"/>
    <cellStyle name="Note 10 3 2 5 6 2" xfId="28563" xr:uid="{00000000-0005-0000-0000-0000016F0000}"/>
    <cellStyle name="Note 10 3 2 5 7" xfId="28564" xr:uid="{00000000-0005-0000-0000-0000026F0000}"/>
    <cellStyle name="Note 10 3 2 5 7 2" xfId="28565" xr:uid="{00000000-0005-0000-0000-0000036F0000}"/>
    <cellStyle name="Note 10 3 2 5 8" xfId="28566" xr:uid="{00000000-0005-0000-0000-0000046F0000}"/>
    <cellStyle name="Note 10 3 2 5 8 2" xfId="28567" xr:uid="{00000000-0005-0000-0000-0000056F0000}"/>
    <cellStyle name="Note 10 3 2 5 9" xfId="28568" xr:uid="{00000000-0005-0000-0000-0000066F0000}"/>
    <cellStyle name="Note 10 3 2 5 9 2" xfId="28569" xr:uid="{00000000-0005-0000-0000-0000076F0000}"/>
    <cellStyle name="Note 10 3 2 6" xfId="28570" xr:uid="{00000000-0005-0000-0000-0000086F0000}"/>
    <cellStyle name="Note 10 3 2 6 10" xfId="28571" xr:uid="{00000000-0005-0000-0000-0000096F0000}"/>
    <cellStyle name="Note 10 3 2 6 10 2" xfId="28572" xr:uid="{00000000-0005-0000-0000-00000A6F0000}"/>
    <cellStyle name="Note 10 3 2 6 11" xfId="28573" xr:uid="{00000000-0005-0000-0000-00000B6F0000}"/>
    <cellStyle name="Note 10 3 2 6 2" xfId="28574" xr:uid="{00000000-0005-0000-0000-00000C6F0000}"/>
    <cellStyle name="Note 10 3 2 6 2 2" xfId="28575" xr:uid="{00000000-0005-0000-0000-00000D6F0000}"/>
    <cellStyle name="Note 10 3 2 6 2 2 2" xfId="28576" xr:uid="{00000000-0005-0000-0000-00000E6F0000}"/>
    <cellStyle name="Note 10 3 2 6 2 3" xfId="28577" xr:uid="{00000000-0005-0000-0000-00000F6F0000}"/>
    <cellStyle name="Note 10 3 2 6 3" xfId="28578" xr:uid="{00000000-0005-0000-0000-0000106F0000}"/>
    <cellStyle name="Note 10 3 2 6 3 2" xfId="28579" xr:uid="{00000000-0005-0000-0000-0000116F0000}"/>
    <cellStyle name="Note 10 3 2 6 4" xfId="28580" xr:uid="{00000000-0005-0000-0000-0000126F0000}"/>
    <cellStyle name="Note 10 3 2 6 4 2" xfId="28581" xr:uid="{00000000-0005-0000-0000-0000136F0000}"/>
    <cellStyle name="Note 10 3 2 6 5" xfId="28582" xr:uid="{00000000-0005-0000-0000-0000146F0000}"/>
    <cellStyle name="Note 10 3 2 6 5 2" xfId="28583" xr:uid="{00000000-0005-0000-0000-0000156F0000}"/>
    <cellStyle name="Note 10 3 2 6 6" xfId="28584" xr:uid="{00000000-0005-0000-0000-0000166F0000}"/>
    <cellStyle name="Note 10 3 2 6 6 2" xfId="28585" xr:uid="{00000000-0005-0000-0000-0000176F0000}"/>
    <cellStyle name="Note 10 3 2 6 7" xfId="28586" xr:uid="{00000000-0005-0000-0000-0000186F0000}"/>
    <cellStyle name="Note 10 3 2 6 7 2" xfId="28587" xr:uid="{00000000-0005-0000-0000-0000196F0000}"/>
    <cellStyle name="Note 10 3 2 6 8" xfId="28588" xr:uid="{00000000-0005-0000-0000-00001A6F0000}"/>
    <cellStyle name="Note 10 3 2 6 8 2" xfId="28589" xr:uid="{00000000-0005-0000-0000-00001B6F0000}"/>
    <cellStyle name="Note 10 3 2 6 9" xfId="28590" xr:uid="{00000000-0005-0000-0000-00001C6F0000}"/>
    <cellStyle name="Note 10 3 2 6 9 2" xfId="28591" xr:uid="{00000000-0005-0000-0000-00001D6F0000}"/>
    <cellStyle name="Note 10 3 2 7" xfId="28592" xr:uid="{00000000-0005-0000-0000-00001E6F0000}"/>
    <cellStyle name="Note 10 3 2 7 2" xfId="28593" xr:uid="{00000000-0005-0000-0000-00001F6F0000}"/>
    <cellStyle name="Note 10 3 2 7 2 2" xfId="28594" xr:uid="{00000000-0005-0000-0000-0000206F0000}"/>
    <cellStyle name="Note 10 3 2 7 3" xfId="28595" xr:uid="{00000000-0005-0000-0000-0000216F0000}"/>
    <cellStyle name="Note 10 3 2 8" xfId="28596" xr:uid="{00000000-0005-0000-0000-0000226F0000}"/>
    <cellStyle name="Note 10 3 2 8 2" xfId="28597" xr:uid="{00000000-0005-0000-0000-0000236F0000}"/>
    <cellStyle name="Note 10 3 2 9" xfId="28598" xr:uid="{00000000-0005-0000-0000-0000246F0000}"/>
    <cellStyle name="Note 10 3 2 9 2" xfId="28599" xr:uid="{00000000-0005-0000-0000-0000256F0000}"/>
    <cellStyle name="Note 10 3 3" xfId="28600" xr:uid="{00000000-0005-0000-0000-0000266F0000}"/>
    <cellStyle name="Note 10 3 3 2" xfId="28601" xr:uid="{00000000-0005-0000-0000-0000276F0000}"/>
    <cellStyle name="Note 10 3 3 2 2" xfId="28602" xr:uid="{00000000-0005-0000-0000-0000286F0000}"/>
    <cellStyle name="Note 10 3 3 2 2 2" xfId="28603" xr:uid="{00000000-0005-0000-0000-0000296F0000}"/>
    <cellStyle name="Note 10 3 3 2 3" xfId="28604" xr:uid="{00000000-0005-0000-0000-00002A6F0000}"/>
    <cellStyle name="Note 10 3 3 3" xfId="28605" xr:uid="{00000000-0005-0000-0000-00002B6F0000}"/>
    <cellStyle name="Note 10 3 3 3 2" xfId="28606" xr:uid="{00000000-0005-0000-0000-00002C6F0000}"/>
    <cellStyle name="Note 10 3 3 3 2 2" xfId="28607" xr:uid="{00000000-0005-0000-0000-00002D6F0000}"/>
    <cellStyle name="Note 10 3 3 3 3" xfId="28608" xr:uid="{00000000-0005-0000-0000-00002E6F0000}"/>
    <cellStyle name="Note 10 3 3 4" xfId="28609" xr:uid="{00000000-0005-0000-0000-00002F6F0000}"/>
    <cellStyle name="Note 10 3 3 4 2" xfId="28610" xr:uid="{00000000-0005-0000-0000-0000306F0000}"/>
    <cellStyle name="Note 10 3 3 5" xfId="28611" xr:uid="{00000000-0005-0000-0000-0000316F0000}"/>
    <cellStyle name="Note 10 3 3 5 2" xfId="28612" xr:uid="{00000000-0005-0000-0000-0000326F0000}"/>
    <cellStyle name="Note 10 3 3 6" xfId="28613" xr:uid="{00000000-0005-0000-0000-0000336F0000}"/>
    <cellStyle name="Note 10 3 3 6 2" xfId="28614" xr:uid="{00000000-0005-0000-0000-0000346F0000}"/>
    <cellStyle name="Note 10 3 3 7" xfId="28615" xr:uid="{00000000-0005-0000-0000-0000356F0000}"/>
    <cellStyle name="Note 10 3 3 7 2" xfId="28616" xr:uid="{00000000-0005-0000-0000-0000366F0000}"/>
    <cellStyle name="Note 10 3 3 8" xfId="28617" xr:uid="{00000000-0005-0000-0000-0000376F0000}"/>
    <cellStyle name="Note 10 3 4" xfId="28618" xr:uid="{00000000-0005-0000-0000-0000386F0000}"/>
    <cellStyle name="Note 10 3 4 10" xfId="28619" xr:uid="{00000000-0005-0000-0000-0000396F0000}"/>
    <cellStyle name="Note 10 3 4 10 2" xfId="28620" xr:uid="{00000000-0005-0000-0000-00003A6F0000}"/>
    <cellStyle name="Note 10 3 4 11" xfId="28621" xr:uid="{00000000-0005-0000-0000-00003B6F0000}"/>
    <cellStyle name="Note 10 3 4 2" xfId="28622" xr:uid="{00000000-0005-0000-0000-00003C6F0000}"/>
    <cellStyle name="Note 10 3 4 2 2" xfId="28623" xr:uid="{00000000-0005-0000-0000-00003D6F0000}"/>
    <cellStyle name="Note 10 3 4 2 2 2" xfId="28624" xr:uid="{00000000-0005-0000-0000-00003E6F0000}"/>
    <cellStyle name="Note 10 3 4 2 3" xfId="28625" xr:uid="{00000000-0005-0000-0000-00003F6F0000}"/>
    <cellStyle name="Note 10 3 4 3" xfId="28626" xr:uid="{00000000-0005-0000-0000-0000406F0000}"/>
    <cellStyle name="Note 10 3 4 3 2" xfId="28627" xr:uid="{00000000-0005-0000-0000-0000416F0000}"/>
    <cellStyle name="Note 10 3 4 4" xfId="28628" xr:uid="{00000000-0005-0000-0000-0000426F0000}"/>
    <cellStyle name="Note 10 3 4 4 2" xfId="28629" xr:uid="{00000000-0005-0000-0000-0000436F0000}"/>
    <cellStyle name="Note 10 3 4 5" xfId="28630" xr:uid="{00000000-0005-0000-0000-0000446F0000}"/>
    <cellStyle name="Note 10 3 4 5 2" xfId="28631" xr:uid="{00000000-0005-0000-0000-0000456F0000}"/>
    <cellStyle name="Note 10 3 4 6" xfId="28632" xr:uid="{00000000-0005-0000-0000-0000466F0000}"/>
    <cellStyle name="Note 10 3 4 6 2" xfId="28633" xr:uid="{00000000-0005-0000-0000-0000476F0000}"/>
    <cellStyle name="Note 10 3 4 7" xfId="28634" xr:uid="{00000000-0005-0000-0000-0000486F0000}"/>
    <cellStyle name="Note 10 3 4 7 2" xfId="28635" xr:uid="{00000000-0005-0000-0000-0000496F0000}"/>
    <cellStyle name="Note 10 3 4 8" xfId="28636" xr:uid="{00000000-0005-0000-0000-00004A6F0000}"/>
    <cellStyle name="Note 10 3 4 8 2" xfId="28637" xr:uid="{00000000-0005-0000-0000-00004B6F0000}"/>
    <cellStyle name="Note 10 3 4 9" xfId="28638" xr:uid="{00000000-0005-0000-0000-00004C6F0000}"/>
    <cellStyle name="Note 10 3 4 9 2" xfId="28639" xr:uid="{00000000-0005-0000-0000-00004D6F0000}"/>
    <cellStyle name="Note 10 3 5" xfId="28640" xr:uid="{00000000-0005-0000-0000-00004E6F0000}"/>
    <cellStyle name="Note 10 3 5 10" xfId="28641" xr:uid="{00000000-0005-0000-0000-00004F6F0000}"/>
    <cellStyle name="Note 10 3 5 10 2" xfId="28642" xr:uid="{00000000-0005-0000-0000-0000506F0000}"/>
    <cellStyle name="Note 10 3 5 11" xfId="28643" xr:uid="{00000000-0005-0000-0000-0000516F0000}"/>
    <cellStyle name="Note 10 3 5 2" xfId="28644" xr:uid="{00000000-0005-0000-0000-0000526F0000}"/>
    <cellStyle name="Note 10 3 5 2 2" xfId="28645" xr:uid="{00000000-0005-0000-0000-0000536F0000}"/>
    <cellStyle name="Note 10 3 5 2 2 2" xfId="28646" xr:uid="{00000000-0005-0000-0000-0000546F0000}"/>
    <cellStyle name="Note 10 3 5 2 3" xfId="28647" xr:uid="{00000000-0005-0000-0000-0000556F0000}"/>
    <cellStyle name="Note 10 3 5 3" xfId="28648" xr:uid="{00000000-0005-0000-0000-0000566F0000}"/>
    <cellStyle name="Note 10 3 5 3 2" xfId="28649" xr:uid="{00000000-0005-0000-0000-0000576F0000}"/>
    <cellStyle name="Note 10 3 5 4" xfId="28650" xr:uid="{00000000-0005-0000-0000-0000586F0000}"/>
    <cellStyle name="Note 10 3 5 4 2" xfId="28651" xr:uid="{00000000-0005-0000-0000-0000596F0000}"/>
    <cellStyle name="Note 10 3 5 5" xfId="28652" xr:uid="{00000000-0005-0000-0000-00005A6F0000}"/>
    <cellStyle name="Note 10 3 5 5 2" xfId="28653" xr:uid="{00000000-0005-0000-0000-00005B6F0000}"/>
    <cellStyle name="Note 10 3 5 6" xfId="28654" xr:uid="{00000000-0005-0000-0000-00005C6F0000}"/>
    <cellStyle name="Note 10 3 5 6 2" xfId="28655" xr:uid="{00000000-0005-0000-0000-00005D6F0000}"/>
    <cellStyle name="Note 10 3 5 7" xfId="28656" xr:uid="{00000000-0005-0000-0000-00005E6F0000}"/>
    <cellStyle name="Note 10 3 5 7 2" xfId="28657" xr:uid="{00000000-0005-0000-0000-00005F6F0000}"/>
    <cellStyle name="Note 10 3 5 8" xfId="28658" xr:uid="{00000000-0005-0000-0000-0000606F0000}"/>
    <cellStyle name="Note 10 3 5 8 2" xfId="28659" xr:uid="{00000000-0005-0000-0000-0000616F0000}"/>
    <cellStyle name="Note 10 3 5 9" xfId="28660" xr:uid="{00000000-0005-0000-0000-0000626F0000}"/>
    <cellStyle name="Note 10 3 5 9 2" xfId="28661" xr:uid="{00000000-0005-0000-0000-0000636F0000}"/>
    <cellStyle name="Note 10 3 6" xfId="28662" xr:uid="{00000000-0005-0000-0000-0000646F0000}"/>
    <cellStyle name="Note 10 3 6 10" xfId="28663" xr:uid="{00000000-0005-0000-0000-0000656F0000}"/>
    <cellStyle name="Note 10 3 6 10 2" xfId="28664" xr:uid="{00000000-0005-0000-0000-0000666F0000}"/>
    <cellStyle name="Note 10 3 6 11" xfId="28665" xr:uid="{00000000-0005-0000-0000-0000676F0000}"/>
    <cellStyle name="Note 10 3 6 2" xfId="28666" xr:uid="{00000000-0005-0000-0000-0000686F0000}"/>
    <cellStyle name="Note 10 3 6 2 2" xfId="28667" xr:uid="{00000000-0005-0000-0000-0000696F0000}"/>
    <cellStyle name="Note 10 3 6 2 2 2" xfId="28668" xr:uid="{00000000-0005-0000-0000-00006A6F0000}"/>
    <cellStyle name="Note 10 3 6 2 3" xfId="28669" xr:uid="{00000000-0005-0000-0000-00006B6F0000}"/>
    <cellStyle name="Note 10 3 6 3" xfId="28670" xr:uid="{00000000-0005-0000-0000-00006C6F0000}"/>
    <cellStyle name="Note 10 3 6 3 2" xfId="28671" xr:uid="{00000000-0005-0000-0000-00006D6F0000}"/>
    <cellStyle name="Note 10 3 6 4" xfId="28672" xr:uid="{00000000-0005-0000-0000-00006E6F0000}"/>
    <cellStyle name="Note 10 3 6 4 2" xfId="28673" xr:uid="{00000000-0005-0000-0000-00006F6F0000}"/>
    <cellStyle name="Note 10 3 6 5" xfId="28674" xr:uid="{00000000-0005-0000-0000-0000706F0000}"/>
    <cellStyle name="Note 10 3 6 5 2" xfId="28675" xr:uid="{00000000-0005-0000-0000-0000716F0000}"/>
    <cellStyle name="Note 10 3 6 6" xfId="28676" xr:uid="{00000000-0005-0000-0000-0000726F0000}"/>
    <cellStyle name="Note 10 3 6 6 2" xfId="28677" xr:uid="{00000000-0005-0000-0000-0000736F0000}"/>
    <cellStyle name="Note 10 3 6 7" xfId="28678" xr:uid="{00000000-0005-0000-0000-0000746F0000}"/>
    <cellStyle name="Note 10 3 6 7 2" xfId="28679" xr:uid="{00000000-0005-0000-0000-0000756F0000}"/>
    <cellStyle name="Note 10 3 6 8" xfId="28680" xr:uid="{00000000-0005-0000-0000-0000766F0000}"/>
    <cellStyle name="Note 10 3 6 8 2" xfId="28681" xr:uid="{00000000-0005-0000-0000-0000776F0000}"/>
    <cellStyle name="Note 10 3 6 9" xfId="28682" xr:uid="{00000000-0005-0000-0000-0000786F0000}"/>
    <cellStyle name="Note 10 3 6 9 2" xfId="28683" xr:uid="{00000000-0005-0000-0000-0000796F0000}"/>
    <cellStyle name="Note 10 3 7" xfId="28684" xr:uid="{00000000-0005-0000-0000-00007A6F0000}"/>
    <cellStyle name="Note 10 3 7 10" xfId="28685" xr:uid="{00000000-0005-0000-0000-00007B6F0000}"/>
    <cellStyle name="Note 10 3 7 10 2" xfId="28686" xr:uid="{00000000-0005-0000-0000-00007C6F0000}"/>
    <cellStyle name="Note 10 3 7 11" xfId="28687" xr:uid="{00000000-0005-0000-0000-00007D6F0000}"/>
    <cellStyle name="Note 10 3 7 2" xfId="28688" xr:uid="{00000000-0005-0000-0000-00007E6F0000}"/>
    <cellStyle name="Note 10 3 7 2 2" xfId="28689" xr:uid="{00000000-0005-0000-0000-00007F6F0000}"/>
    <cellStyle name="Note 10 3 7 2 2 2" xfId="28690" xr:uid="{00000000-0005-0000-0000-0000806F0000}"/>
    <cellStyle name="Note 10 3 7 2 3" xfId="28691" xr:uid="{00000000-0005-0000-0000-0000816F0000}"/>
    <cellStyle name="Note 10 3 7 3" xfId="28692" xr:uid="{00000000-0005-0000-0000-0000826F0000}"/>
    <cellStyle name="Note 10 3 7 3 2" xfId="28693" xr:uid="{00000000-0005-0000-0000-0000836F0000}"/>
    <cellStyle name="Note 10 3 7 4" xfId="28694" xr:uid="{00000000-0005-0000-0000-0000846F0000}"/>
    <cellStyle name="Note 10 3 7 4 2" xfId="28695" xr:uid="{00000000-0005-0000-0000-0000856F0000}"/>
    <cellStyle name="Note 10 3 7 5" xfId="28696" xr:uid="{00000000-0005-0000-0000-0000866F0000}"/>
    <cellStyle name="Note 10 3 7 5 2" xfId="28697" xr:uid="{00000000-0005-0000-0000-0000876F0000}"/>
    <cellStyle name="Note 10 3 7 6" xfId="28698" xr:uid="{00000000-0005-0000-0000-0000886F0000}"/>
    <cellStyle name="Note 10 3 7 6 2" xfId="28699" xr:uid="{00000000-0005-0000-0000-0000896F0000}"/>
    <cellStyle name="Note 10 3 7 7" xfId="28700" xr:uid="{00000000-0005-0000-0000-00008A6F0000}"/>
    <cellStyle name="Note 10 3 7 7 2" xfId="28701" xr:uid="{00000000-0005-0000-0000-00008B6F0000}"/>
    <cellStyle name="Note 10 3 7 8" xfId="28702" xr:uid="{00000000-0005-0000-0000-00008C6F0000}"/>
    <cellStyle name="Note 10 3 7 8 2" xfId="28703" xr:uid="{00000000-0005-0000-0000-00008D6F0000}"/>
    <cellStyle name="Note 10 3 7 9" xfId="28704" xr:uid="{00000000-0005-0000-0000-00008E6F0000}"/>
    <cellStyle name="Note 10 3 7 9 2" xfId="28705" xr:uid="{00000000-0005-0000-0000-00008F6F0000}"/>
    <cellStyle name="Note 10 3 8" xfId="28706" xr:uid="{00000000-0005-0000-0000-0000906F0000}"/>
    <cellStyle name="Note 10 3 8 2" xfId="28707" xr:uid="{00000000-0005-0000-0000-0000916F0000}"/>
    <cellStyle name="Note 10 3 8 2 2" xfId="28708" xr:uid="{00000000-0005-0000-0000-0000926F0000}"/>
    <cellStyle name="Note 10 3 8 3" xfId="28709" xr:uid="{00000000-0005-0000-0000-0000936F0000}"/>
    <cellStyle name="Note 10 3 9" xfId="28710" xr:uid="{00000000-0005-0000-0000-0000946F0000}"/>
    <cellStyle name="Note 10 3 9 2" xfId="28711" xr:uid="{00000000-0005-0000-0000-0000956F0000}"/>
    <cellStyle name="Note 10 3_7 - Cap Add WS" xfId="28712" xr:uid="{00000000-0005-0000-0000-0000966F0000}"/>
    <cellStyle name="Note 10 4" xfId="28713" xr:uid="{00000000-0005-0000-0000-0000976F0000}"/>
    <cellStyle name="Note 10 4 10" xfId="28714" xr:uid="{00000000-0005-0000-0000-0000986F0000}"/>
    <cellStyle name="Note 10 4 10 2" xfId="28715" xr:uid="{00000000-0005-0000-0000-0000996F0000}"/>
    <cellStyle name="Note 10 4 11" xfId="28716" xr:uid="{00000000-0005-0000-0000-00009A6F0000}"/>
    <cellStyle name="Note 10 4 11 2" xfId="28717" xr:uid="{00000000-0005-0000-0000-00009B6F0000}"/>
    <cellStyle name="Note 10 4 12" xfId="28718" xr:uid="{00000000-0005-0000-0000-00009C6F0000}"/>
    <cellStyle name="Note 10 4 12 2" xfId="28719" xr:uid="{00000000-0005-0000-0000-00009D6F0000}"/>
    <cellStyle name="Note 10 4 13" xfId="28720" xr:uid="{00000000-0005-0000-0000-00009E6F0000}"/>
    <cellStyle name="Note 10 4 2" xfId="28721" xr:uid="{00000000-0005-0000-0000-00009F6F0000}"/>
    <cellStyle name="Note 10 4 2 2" xfId="28722" xr:uid="{00000000-0005-0000-0000-0000A06F0000}"/>
    <cellStyle name="Note 10 4 2 2 2" xfId="28723" xr:uid="{00000000-0005-0000-0000-0000A16F0000}"/>
    <cellStyle name="Note 10 4 2 2 2 2" xfId="28724" xr:uid="{00000000-0005-0000-0000-0000A26F0000}"/>
    <cellStyle name="Note 10 4 2 2 3" xfId="28725" xr:uid="{00000000-0005-0000-0000-0000A36F0000}"/>
    <cellStyle name="Note 10 4 2 3" xfId="28726" xr:uid="{00000000-0005-0000-0000-0000A46F0000}"/>
    <cellStyle name="Note 10 4 2 3 2" xfId="28727" xr:uid="{00000000-0005-0000-0000-0000A56F0000}"/>
    <cellStyle name="Note 10 4 2 3 2 2" xfId="28728" xr:uid="{00000000-0005-0000-0000-0000A66F0000}"/>
    <cellStyle name="Note 10 4 2 3 3" xfId="28729" xr:uid="{00000000-0005-0000-0000-0000A76F0000}"/>
    <cellStyle name="Note 10 4 2 4" xfId="28730" xr:uid="{00000000-0005-0000-0000-0000A86F0000}"/>
    <cellStyle name="Note 10 4 2 4 2" xfId="28731" xr:uid="{00000000-0005-0000-0000-0000A96F0000}"/>
    <cellStyle name="Note 10 4 2 5" xfId="28732" xr:uid="{00000000-0005-0000-0000-0000AA6F0000}"/>
    <cellStyle name="Note 10 4 2 5 2" xfId="28733" xr:uid="{00000000-0005-0000-0000-0000AB6F0000}"/>
    <cellStyle name="Note 10 4 2 6" xfId="28734" xr:uid="{00000000-0005-0000-0000-0000AC6F0000}"/>
    <cellStyle name="Note 10 4 2 6 2" xfId="28735" xr:uid="{00000000-0005-0000-0000-0000AD6F0000}"/>
    <cellStyle name="Note 10 4 2 7" xfId="28736" xr:uid="{00000000-0005-0000-0000-0000AE6F0000}"/>
    <cellStyle name="Note 10 4 2 7 2" xfId="28737" xr:uid="{00000000-0005-0000-0000-0000AF6F0000}"/>
    <cellStyle name="Note 10 4 2 8" xfId="28738" xr:uid="{00000000-0005-0000-0000-0000B06F0000}"/>
    <cellStyle name="Note 10 4 3" xfId="28739" xr:uid="{00000000-0005-0000-0000-0000B16F0000}"/>
    <cellStyle name="Note 10 4 3 10" xfId="28740" xr:uid="{00000000-0005-0000-0000-0000B26F0000}"/>
    <cellStyle name="Note 10 4 3 10 2" xfId="28741" xr:uid="{00000000-0005-0000-0000-0000B36F0000}"/>
    <cellStyle name="Note 10 4 3 11" xfId="28742" xr:uid="{00000000-0005-0000-0000-0000B46F0000}"/>
    <cellStyle name="Note 10 4 3 2" xfId="28743" xr:uid="{00000000-0005-0000-0000-0000B56F0000}"/>
    <cellStyle name="Note 10 4 3 2 2" xfId="28744" xr:uid="{00000000-0005-0000-0000-0000B66F0000}"/>
    <cellStyle name="Note 10 4 3 2 2 2" xfId="28745" xr:uid="{00000000-0005-0000-0000-0000B76F0000}"/>
    <cellStyle name="Note 10 4 3 2 3" xfId="28746" xr:uid="{00000000-0005-0000-0000-0000B86F0000}"/>
    <cellStyle name="Note 10 4 3 3" xfId="28747" xr:uid="{00000000-0005-0000-0000-0000B96F0000}"/>
    <cellStyle name="Note 10 4 3 3 2" xfId="28748" xr:uid="{00000000-0005-0000-0000-0000BA6F0000}"/>
    <cellStyle name="Note 10 4 3 4" xfId="28749" xr:uid="{00000000-0005-0000-0000-0000BB6F0000}"/>
    <cellStyle name="Note 10 4 3 4 2" xfId="28750" xr:uid="{00000000-0005-0000-0000-0000BC6F0000}"/>
    <cellStyle name="Note 10 4 3 5" xfId="28751" xr:uid="{00000000-0005-0000-0000-0000BD6F0000}"/>
    <cellStyle name="Note 10 4 3 5 2" xfId="28752" xr:uid="{00000000-0005-0000-0000-0000BE6F0000}"/>
    <cellStyle name="Note 10 4 3 6" xfId="28753" xr:uid="{00000000-0005-0000-0000-0000BF6F0000}"/>
    <cellStyle name="Note 10 4 3 6 2" xfId="28754" xr:uid="{00000000-0005-0000-0000-0000C06F0000}"/>
    <cellStyle name="Note 10 4 3 7" xfId="28755" xr:uid="{00000000-0005-0000-0000-0000C16F0000}"/>
    <cellStyle name="Note 10 4 3 7 2" xfId="28756" xr:uid="{00000000-0005-0000-0000-0000C26F0000}"/>
    <cellStyle name="Note 10 4 3 8" xfId="28757" xr:uid="{00000000-0005-0000-0000-0000C36F0000}"/>
    <cellStyle name="Note 10 4 3 8 2" xfId="28758" xr:uid="{00000000-0005-0000-0000-0000C46F0000}"/>
    <cellStyle name="Note 10 4 3 9" xfId="28759" xr:uid="{00000000-0005-0000-0000-0000C56F0000}"/>
    <cellStyle name="Note 10 4 3 9 2" xfId="28760" xr:uid="{00000000-0005-0000-0000-0000C66F0000}"/>
    <cellStyle name="Note 10 4 4" xfId="28761" xr:uid="{00000000-0005-0000-0000-0000C76F0000}"/>
    <cellStyle name="Note 10 4 4 10" xfId="28762" xr:uid="{00000000-0005-0000-0000-0000C86F0000}"/>
    <cellStyle name="Note 10 4 4 10 2" xfId="28763" xr:uid="{00000000-0005-0000-0000-0000C96F0000}"/>
    <cellStyle name="Note 10 4 4 11" xfId="28764" xr:uid="{00000000-0005-0000-0000-0000CA6F0000}"/>
    <cellStyle name="Note 10 4 4 2" xfId="28765" xr:uid="{00000000-0005-0000-0000-0000CB6F0000}"/>
    <cellStyle name="Note 10 4 4 2 2" xfId="28766" xr:uid="{00000000-0005-0000-0000-0000CC6F0000}"/>
    <cellStyle name="Note 10 4 4 2 2 2" xfId="28767" xr:uid="{00000000-0005-0000-0000-0000CD6F0000}"/>
    <cellStyle name="Note 10 4 4 2 3" xfId="28768" xr:uid="{00000000-0005-0000-0000-0000CE6F0000}"/>
    <cellStyle name="Note 10 4 4 3" xfId="28769" xr:uid="{00000000-0005-0000-0000-0000CF6F0000}"/>
    <cellStyle name="Note 10 4 4 3 2" xfId="28770" xr:uid="{00000000-0005-0000-0000-0000D06F0000}"/>
    <cellStyle name="Note 10 4 4 4" xfId="28771" xr:uid="{00000000-0005-0000-0000-0000D16F0000}"/>
    <cellStyle name="Note 10 4 4 4 2" xfId="28772" xr:uid="{00000000-0005-0000-0000-0000D26F0000}"/>
    <cellStyle name="Note 10 4 4 5" xfId="28773" xr:uid="{00000000-0005-0000-0000-0000D36F0000}"/>
    <cellStyle name="Note 10 4 4 5 2" xfId="28774" xr:uid="{00000000-0005-0000-0000-0000D46F0000}"/>
    <cellStyle name="Note 10 4 4 6" xfId="28775" xr:uid="{00000000-0005-0000-0000-0000D56F0000}"/>
    <cellStyle name="Note 10 4 4 6 2" xfId="28776" xr:uid="{00000000-0005-0000-0000-0000D66F0000}"/>
    <cellStyle name="Note 10 4 4 7" xfId="28777" xr:uid="{00000000-0005-0000-0000-0000D76F0000}"/>
    <cellStyle name="Note 10 4 4 7 2" xfId="28778" xr:uid="{00000000-0005-0000-0000-0000D86F0000}"/>
    <cellStyle name="Note 10 4 4 8" xfId="28779" xr:uid="{00000000-0005-0000-0000-0000D96F0000}"/>
    <cellStyle name="Note 10 4 4 8 2" xfId="28780" xr:uid="{00000000-0005-0000-0000-0000DA6F0000}"/>
    <cellStyle name="Note 10 4 4 9" xfId="28781" xr:uid="{00000000-0005-0000-0000-0000DB6F0000}"/>
    <cellStyle name="Note 10 4 4 9 2" xfId="28782" xr:uid="{00000000-0005-0000-0000-0000DC6F0000}"/>
    <cellStyle name="Note 10 4 5" xfId="28783" xr:uid="{00000000-0005-0000-0000-0000DD6F0000}"/>
    <cellStyle name="Note 10 4 5 10" xfId="28784" xr:uid="{00000000-0005-0000-0000-0000DE6F0000}"/>
    <cellStyle name="Note 10 4 5 10 2" xfId="28785" xr:uid="{00000000-0005-0000-0000-0000DF6F0000}"/>
    <cellStyle name="Note 10 4 5 11" xfId="28786" xr:uid="{00000000-0005-0000-0000-0000E06F0000}"/>
    <cellStyle name="Note 10 4 5 2" xfId="28787" xr:uid="{00000000-0005-0000-0000-0000E16F0000}"/>
    <cellStyle name="Note 10 4 5 2 2" xfId="28788" xr:uid="{00000000-0005-0000-0000-0000E26F0000}"/>
    <cellStyle name="Note 10 4 5 2 2 2" xfId="28789" xr:uid="{00000000-0005-0000-0000-0000E36F0000}"/>
    <cellStyle name="Note 10 4 5 2 3" xfId="28790" xr:uid="{00000000-0005-0000-0000-0000E46F0000}"/>
    <cellStyle name="Note 10 4 5 3" xfId="28791" xr:uid="{00000000-0005-0000-0000-0000E56F0000}"/>
    <cellStyle name="Note 10 4 5 3 2" xfId="28792" xr:uid="{00000000-0005-0000-0000-0000E66F0000}"/>
    <cellStyle name="Note 10 4 5 4" xfId="28793" xr:uid="{00000000-0005-0000-0000-0000E76F0000}"/>
    <cellStyle name="Note 10 4 5 4 2" xfId="28794" xr:uid="{00000000-0005-0000-0000-0000E86F0000}"/>
    <cellStyle name="Note 10 4 5 5" xfId="28795" xr:uid="{00000000-0005-0000-0000-0000E96F0000}"/>
    <cellStyle name="Note 10 4 5 5 2" xfId="28796" xr:uid="{00000000-0005-0000-0000-0000EA6F0000}"/>
    <cellStyle name="Note 10 4 5 6" xfId="28797" xr:uid="{00000000-0005-0000-0000-0000EB6F0000}"/>
    <cellStyle name="Note 10 4 5 6 2" xfId="28798" xr:uid="{00000000-0005-0000-0000-0000EC6F0000}"/>
    <cellStyle name="Note 10 4 5 7" xfId="28799" xr:uid="{00000000-0005-0000-0000-0000ED6F0000}"/>
    <cellStyle name="Note 10 4 5 7 2" xfId="28800" xr:uid="{00000000-0005-0000-0000-0000EE6F0000}"/>
    <cellStyle name="Note 10 4 5 8" xfId="28801" xr:uid="{00000000-0005-0000-0000-0000EF6F0000}"/>
    <cellStyle name="Note 10 4 5 8 2" xfId="28802" xr:uid="{00000000-0005-0000-0000-0000F06F0000}"/>
    <cellStyle name="Note 10 4 5 9" xfId="28803" xr:uid="{00000000-0005-0000-0000-0000F16F0000}"/>
    <cellStyle name="Note 10 4 5 9 2" xfId="28804" xr:uid="{00000000-0005-0000-0000-0000F26F0000}"/>
    <cellStyle name="Note 10 4 6" xfId="28805" xr:uid="{00000000-0005-0000-0000-0000F36F0000}"/>
    <cellStyle name="Note 10 4 6 10" xfId="28806" xr:uid="{00000000-0005-0000-0000-0000F46F0000}"/>
    <cellStyle name="Note 10 4 6 10 2" xfId="28807" xr:uid="{00000000-0005-0000-0000-0000F56F0000}"/>
    <cellStyle name="Note 10 4 6 11" xfId="28808" xr:uid="{00000000-0005-0000-0000-0000F66F0000}"/>
    <cellStyle name="Note 10 4 6 2" xfId="28809" xr:uid="{00000000-0005-0000-0000-0000F76F0000}"/>
    <cellStyle name="Note 10 4 6 2 2" xfId="28810" xr:uid="{00000000-0005-0000-0000-0000F86F0000}"/>
    <cellStyle name="Note 10 4 6 2 2 2" xfId="28811" xr:uid="{00000000-0005-0000-0000-0000F96F0000}"/>
    <cellStyle name="Note 10 4 6 2 3" xfId="28812" xr:uid="{00000000-0005-0000-0000-0000FA6F0000}"/>
    <cellStyle name="Note 10 4 6 3" xfId="28813" xr:uid="{00000000-0005-0000-0000-0000FB6F0000}"/>
    <cellStyle name="Note 10 4 6 3 2" xfId="28814" xr:uid="{00000000-0005-0000-0000-0000FC6F0000}"/>
    <cellStyle name="Note 10 4 6 4" xfId="28815" xr:uid="{00000000-0005-0000-0000-0000FD6F0000}"/>
    <cellStyle name="Note 10 4 6 4 2" xfId="28816" xr:uid="{00000000-0005-0000-0000-0000FE6F0000}"/>
    <cellStyle name="Note 10 4 6 5" xfId="28817" xr:uid="{00000000-0005-0000-0000-0000FF6F0000}"/>
    <cellStyle name="Note 10 4 6 5 2" xfId="28818" xr:uid="{00000000-0005-0000-0000-000000700000}"/>
    <cellStyle name="Note 10 4 6 6" xfId="28819" xr:uid="{00000000-0005-0000-0000-000001700000}"/>
    <cellStyle name="Note 10 4 6 6 2" xfId="28820" xr:uid="{00000000-0005-0000-0000-000002700000}"/>
    <cellStyle name="Note 10 4 6 7" xfId="28821" xr:uid="{00000000-0005-0000-0000-000003700000}"/>
    <cellStyle name="Note 10 4 6 7 2" xfId="28822" xr:uid="{00000000-0005-0000-0000-000004700000}"/>
    <cellStyle name="Note 10 4 6 8" xfId="28823" xr:uid="{00000000-0005-0000-0000-000005700000}"/>
    <cellStyle name="Note 10 4 6 8 2" xfId="28824" xr:uid="{00000000-0005-0000-0000-000006700000}"/>
    <cellStyle name="Note 10 4 6 9" xfId="28825" xr:uid="{00000000-0005-0000-0000-000007700000}"/>
    <cellStyle name="Note 10 4 6 9 2" xfId="28826" xr:uid="{00000000-0005-0000-0000-000008700000}"/>
    <cellStyle name="Note 10 4 7" xfId="28827" xr:uid="{00000000-0005-0000-0000-000009700000}"/>
    <cellStyle name="Note 10 4 7 2" xfId="28828" xr:uid="{00000000-0005-0000-0000-00000A700000}"/>
    <cellStyle name="Note 10 4 7 2 2" xfId="28829" xr:uid="{00000000-0005-0000-0000-00000B700000}"/>
    <cellStyle name="Note 10 4 7 3" xfId="28830" xr:uid="{00000000-0005-0000-0000-00000C700000}"/>
    <cellStyle name="Note 10 4 8" xfId="28831" xr:uid="{00000000-0005-0000-0000-00000D700000}"/>
    <cellStyle name="Note 10 4 8 2" xfId="28832" xr:uid="{00000000-0005-0000-0000-00000E700000}"/>
    <cellStyle name="Note 10 4 9" xfId="28833" xr:uid="{00000000-0005-0000-0000-00000F700000}"/>
    <cellStyle name="Note 10 4 9 2" xfId="28834" xr:uid="{00000000-0005-0000-0000-000010700000}"/>
    <cellStyle name="Note 10 5" xfId="28835" xr:uid="{00000000-0005-0000-0000-000011700000}"/>
    <cellStyle name="Note 10 5 2" xfId="28836" xr:uid="{00000000-0005-0000-0000-000012700000}"/>
    <cellStyle name="Note 10 5 2 2" xfId="28837" xr:uid="{00000000-0005-0000-0000-000013700000}"/>
    <cellStyle name="Note 10 5 2 2 2" xfId="28838" xr:uid="{00000000-0005-0000-0000-000014700000}"/>
    <cellStyle name="Note 10 5 2 3" xfId="28839" xr:uid="{00000000-0005-0000-0000-000015700000}"/>
    <cellStyle name="Note 10 5 3" xfId="28840" xr:uid="{00000000-0005-0000-0000-000016700000}"/>
    <cellStyle name="Note 10 5 3 2" xfId="28841" xr:uid="{00000000-0005-0000-0000-000017700000}"/>
    <cellStyle name="Note 10 5 3 2 2" xfId="28842" xr:uid="{00000000-0005-0000-0000-000018700000}"/>
    <cellStyle name="Note 10 5 3 3" xfId="28843" xr:uid="{00000000-0005-0000-0000-000019700000}"/>
    <cellStyle name="Note 10 5 4" xfId="28844" xr:uid="{00000000-0005-0000-0000-00001A700000}"/>
    <cellStyle name="Note 10 5 4 2" xfId="28845" xr:uid="{00000000-0005-0000-0000-00001B700000}"/>
    <cellStyle name="Note 10 5 5" xfId="28846" xr:uid="{00000000-0005-0000-0000-00001C700000}"/>
    <cellStyle name="Note 10 5 5 2" xfId="28847" xr:uid="{00000000-0005-0000-0000-00001D700000}"/>
    <cellStyle name="Note 10 5 6" xfId="28848" xr:uid="{00000000-0005-0000-0000-00001E700000}"/>
    <cellStyle name="Note 10 5 6 2" xfId="28849" xr:uid="{00000000-0005-0000-0000-00001F700000}"/>
    <cellStyle name="Note 10 5 7" xfId="28850" xr:uid="{00000000-0005-0000-0000-000020700000}"/>
    <cellStyle name="Note 10 5 7 2" xfId="28851" xr:uid="{00000000-0005-0000-0000-000021700000}"/>
    <cellStyle name="Note 10 5 8" xfId="28852" xr:uid="{00000000-0005-0000-0000-000022700000}"/>
    <cellStyle name="Note 10 6" xfId="28853" xr:uid="{00000000-0005-0000-0000-000023700000}"/>
    <cellStyle name="Note 10 6 10" xfId="28854" xr:uid="{00000000-0005-0000-0000-000024700000}"/>
    <cellStyle name="Note 10 6 10 2" xfId="28855" xr:uid="{00000000-0005-0000-0000-000025700000}"/>
    <cellStyle name="Note 10 6 11" xfId="28856" xr:uid="{00000000-0005-0000-0000-000026700000}"/>
    <cellStyle name="Note 10 6 2" xfId="28857" xr:uid="{00000000-0005-0000-0000-000027700000}"/>
    <cellStyle name="Note 10 6 2 2" xfId="28858" xr:uid="{00000000-0005-0000-0000-000028700000}"/>
    <cellStyle name="Note 10 6 2 2 2" xfId="28859" xr:uid="{00000000-0005-0000-0000-000029700000}"/>
    <cellStyle name="Note 10 6 2 3" xfId="28860" xr:uid="{00000000-0005-0000-0000-00002A700000}"/>
    <cellStyle name="Note 10 6 3" xfId="28861" xr:uid="{00000000-0005-0000-0000-00002B700000}"/>
    <cellStyle name="Note 10 6 3 2" xfId="28862" xr:uid="{00000000-0005-0000-0000-00002C700000}"/>
    <cellStyle name="Note 10 6 4" xfId="28863" xr:uid="{00000000-0005-0000-0000-00002D700000}"/>
    <cellStyle name="Note 10 6 4 2" xfId="28864" xr:uid="{00000000-0005-0000-0000-00002E700000}"/>
    <cellStyle name="Note 10 6 5" xfId="28865" xr:uid="{00000000-0005-0000-0000-00002F700000}"/>
    <cellStyle name="Note 10 6 5 2" xfId="28866" xr:uid="{00000000-0005-0000-0000-000030700000}"/>
    <cellStyle name="Note 10 6 6" xfId="28867" xr:uid="{00000000-0005-0000-0000-000031700000}"/>
    <cellStyle name="Note 10 6 6 2" xfId="28868" xr:uid="{00000000-0005-0000-0000-000032700000}"/>
    <cellStyle name="Note 10 6 7" xfId="28869" xr:uid="{00000000-0005-0000-0000-000033700000}"/>
    <cellStyle name="Note 10 6 7 2" xfId="28870" xr:uid="{00000000-0005-0000-0000-000034700000}"/>
    <cellStyle name="Note 10 6 8" xfId="28871" xr:uid="{00000000-0005-0000-0000-000035700000}"/>
    <cellStyle name="Note 10 6 8 2" xfId="28872" xr:uid="{00000000-0005-0000-0000-000036700000}"/>
    <cellStyle name="Note 10 6 9" xfId="28873" xr:uid="{00000000-0005-0000-0000-000037700000}"/>
    <cellStyle name="Note 10 6 9 2" xfId="28874" xr:uid="{00000000-0005-0000-0000-000038700000}"/>
    <cellStyle name="Note 10 7" xfId="28875" xr:uid="{00000000-0005-0000-0000-000039700000}"/>
    <cellStyle name="Note 10 7 10" xfId="28876" xr:uid="{00000000-0005-0000-0000-00003A700000}"/>
    <cellStyle name="Note 10 7 10 2" xfId="28877" xr:uid="{00000000-0005-0000-0000-00003B700000}"/>
    <cellStyle name="Note 10 7 11" xfId="28878" xr:uid="{00000000-0005-0000-0000-00003C700000}"/>
    <cellStyle name="Note 10 7 2" xfId="28879" xr:uid="{00000000-0005-0000-0000-00003D700000}"/>
    <cellStyle name="Note 10 7 2 2" xfId="28880" xr:uid="{00000000-0005-0000-0000-00003E700000}"/>
    <cellStyle name="Note 10 7 2 2 2" xfId="28881" xr:uid="{00000000-0005-0000-0000-00003F700000}"/>
    <cellStyle name="Note 10 7 2 3" xfId="28882" xr:uid="{00000000-0005-0000-0000-000040700000}"/>
    <cellStyle name="Note 10 7 3" xfId="28883" xr:uid="{00000000-0005-0000-0000-000041700000}"/>
    <cellStyle name="Note 10 7 3 2" xfId="28884" xr:uid="{00000000-0005-0000-0000-000042700000}"/>
    <cellStyle name="Note 10 7 4" xfId="28885" xr:uid="{00000000-0005-0000-0000-000043700000}"/>
    <cellStyle name="Note 10 7 4 2" xfId="28886" xr:uid="{00000000-0005-0000-0000-000044700000}"/>
    <cellStyle name="Note 10 7 5" xfId="28887" xr:uid="{00000000-0005-0000-0000-000045700000}"/>
    <cellStyle name="Note 10 7 5 2" xfId="28888" xr:uid="{00000000-0005-0000-0000-000046700000}"/>
    <cellStyle name="Note 10 7 6" xfId="28889" xr:uid="{00000000-0005-0000-0000-000047700000}"/>
    <cellStyle name="Note 10 7 6 2" xfId="28890" xr:uid="{00000000-0005-0000-0000-000048700000}"/>
    <cellStyle name="Note 10 7 7" xfId="28891" xr:uid="{00000000-0005-0000-0000-000049700000}"/>
    <cellStyle name="Note 10 7 7 2" xfId="28892" xr:uid="{00000000-0005-0000-0000-00004A700000}"/>
    <cellStyle name="Note 10 7 8" xfId="28893" xr:uid="{00000000-0005-0000-0000-00004B700000}"/>
    <cellStyle name="Note 10 7 8 2" xfId="28894" xr:uid="{00000000-0005-0000-0000-00004C700000}"/>
    <cellStyle name="Note 10 7 9" xfId="28895" xr:uid="{00000000-0005-0000-0000-00004D700000}"/>
    <cellStyle name="Note 10 7 9 2" xfId="28896" xr:uid="{00000000-0005-0000-0000-00004E700000}"/>
    <cellStyle name="Note 10 8" xfId="28897" xr:uid="{00000000-0005-0000-0000-00004F700000}"/>
    <cellStyle name="Note 10 8 10" xfId="28898" xr:uid="{00000000-0005-0000-0000-000050700000}"/>
    <cellStyle name="Note 10 8 10 2" xfId="28899" xr:uid="{00000000-0005-0000-0000-000051700000}"/>
    <cellStyle name="Note 10 8 11" xfId="28900" xr:uid="{00000000-0005-0000-0000-000052700000}"/>
    <cellStyle name="Note 10 8 2" xfId="28901" xr:uid="{00000000-0005-0000-0000-000053700000}"/>
    <cellStyle name="Note 10 8 2 2" xfId="28902" xr:uid="{00000000-0005-0000-0000-000054700000}"/>
    <cellStyle name="Note 10 8 2 2 2" xfId="28903" xr:uid="{00000000-0005-0000-0000-000055700000}"/>
    <cellStyle name="Note 10 8 2 3" xfId="28904" xr:uid="{00000000-0005-0000-0000-000056700000}"/>
    <cellStyle name="Note 10 8 3" xfId="28905" xr:uid="{00000000-0005-0000-0000-000057700000}"/>
    <cellStyle name="Note 10 8 3 2" xfId="28906" xr:uid="{00000000-0005-0000-0000-000058700000}"/>
    <cellStyle name="Note 10 8 4" xfId="28907" xr:uid="{00000000-0005-0000-0000-000059700000}"/>
    <cellStyle name="Note 10 8 4 2" xfId="28908" xr:uid="{00000000-0005-0000-0000-00005A700000}"/>
    <cellStyle name="Note 10 8 5" xfId="28909" xr:uid="{00000000-0005-0000-0000-00005B700000}"/>
    <cellStyle name="Note 10 8 5 2" xfId="28910" xr:uid="{00000000-0005-0000-0000-00005C700000}"/>
    <cellStyle name="Note 10 8 6" xfId="28911" xr:uid="{00000000-0005-0000-0000-00005D700000}"/>
    <cellStyle name="Note 10 8 6 2" xfId="28912" xr:uid="{00000000-0005-0000-0000-00005E700000}"/>
    <cellStyle name="Note 10 8 7" xfId="28913" xr:uid="{00000000-0005-0000-0000-00005F700000}"/>
    <cellStyle name="Note 10 8 7 2" xfId="28914" xr:uid="{00000000-0005-0000-0000-000060700000}"/>
    <cellStyle name="Note 10 8 8" xfId="28915" xr:uid="{00000000-0005-0000-0000-000061700000}"/>
    <cellStyle name="Note 10 8 8 2" xfId="28916" xr:uid="{00000000-0005-0000-0000-000062700000}"/>
    <cellStyle name="Note 10 8 9" xfId="28917" xr:uid="{00000000-0005-0000-0000-000063700000}"/>
    <cellStyle name="Note 10 8 9 2" xfId="28918" xr:uid="{00000000-0005-0000-0000-000064700000}"/>
    <cellStyle name="Note 10 9" xfId="28919" xr:uid="{00000000-0005-0000-0000-000065700000}"/>
    <cellStyle name="Note 10 9 10" xfId="28920" xr:uid="{00000000-0005-0000-0000-000066700000}"/>
    <cellStyle name="Note 10 9 10 2" xfId="28921" xr:uid="{00000000-0005-0000-0000-000067700000}"/>
    <cellStyle name="Note 10 9 11" xfId="28922" xr:uid="{00000000-0005-0000-0000-000068700000}"/>
    <cellStyle name="Note 10 9 2" xfId="28923" xr:uid="{00000000-0005-0000-0000-000069700000}"/>
    <cellStyle name="Note 10 9 2 2" xfId="28924" xr:uid="{00000000-0005-0000-0000-00006A700000}"/>
    <cellStyle name="Note 10 9 2 2 2" xfId="28925" xr:uid="{00000000-0005-0000-0000-00006B700000}"/>
    <cellStyle name="Note 10 9 2 3" xfId="28926" xr:uid="{00000000-0005-0000-0000-00006C700000}"/>
    <cellStyle name="Note 10 9 3" xfId="28927" xr:uid="{00000000-0005-0000-0000-00006D700000}"/>
    <cellStyle name="Note 10 9 3 2" xfId="28928" xr:uid="{00000000-0005-0000-0000-00006E700000}"/>
    <cellStyle name="Note 10 9 4" xfId="28929" xr:uid="{00000000-0005-0000-0000-00006F700000}"/>
    <cellStyle name="Note 10 9 4 2" xfId="28930" xr:uid="{00000000-0005-0000-0000-000070700000}"/>
    <cellStyle name="Note 10 9 5" xfId="28931" xr:uid="{00000000-0005-0000-0000-000071700000}"/>
    <cellStyle name="Note 10 9 5 2" xfId="28932" xr:uid="{00000000-0005-0000-0000-000072700000}"/>
    <cellStyle name="Note 10 9 6" xfId="28933" xr:uid="{00000000-0005-0000-0000-000073700000}"/>
    <cellStyle name="Note 10 9 6 2" xfId="28934" xr:uid="{00000000-0005-0000-0000-000074700000}"/>
    <cellStyle name="Note 10 9 7" xfId="28935" xr:uid="{00000000-0005-0000-0000-000075700000}"/>
    <cellStyle name="Note 10 9 7 2" xfId="28936" xr:uid="{00000000-0005-0000-0000-000076700000}"/>
    <cellStyle name="Note 10 9 8" xfId="28937" xr:uid="{00000000-0005-0000-0000-000077700000}"/>
    <cellStyle name="Note 10 9 8 2" xfId="28938" xr:uid="{00000000-0005-0000-0000-000078700000}"/>
    <cellStyle name="Note 10 9 9" xfId="28939" xr:uid="{00000000-0005-0000-0000-000079700000}"/>
    <cellStyle name="Note 10 9 9 2" xfId="28940" xr:uid="{00000000-0005-0000-0000-00007A700000}"/>
    <cellStyle name="Note 10_7 - Cap Add WS" xfId="28941" xr:uid="{00000000-0005-0000-0000-00007B700000}"/>
    <cellStyle name="Note 11" xfId="28942" xr:uid="{00000000-0005-0000-0000-00007C700000}"/>
    <cellStyle name="Note 11 10" xfId="28943" xr:uid="{00000000-0005-0000-0000-00007D700000}"/>
    <cellStyle name="Note 11 10 2" xfId="28944" xr:uid="{00000000-0005-0000-0000-00007E700000}"/>
    <cellStyle name="Note 11 11" xfId="28945" xr:uid="{00000000-0005-0000-0000-00007F700000}"/>
    <cellStyle name="Note 11 11 2" xfId="28946" xr:uid="{00000000-0005-0000-0000-000080700000}"/>
    <cellStyle name="Note 11 12" xfId="28947" xr:uid="{00000000-0005-0000-0000-000081700000}"/>
    <cellStyle name="Note 11 12 2" xfId="28948" xr:uid="{00000000-0005-0000-0000-000082700000}"/>
    <cellStyle name="Note 11 13" xfId="28949" xr:uid="{00000000-0005-0000-0000-000083700000}"/>
    <cellStyle name="Note 11 13 2" xfId="28950" xr:uid="{00000000-0005-0000-0000-000084700000}"/>
    <cellStyle name="Note 11 14" xfId="28951" xr:uid="{00000000-0005-0000-0000-000085700000}"/>
    <cellStyle name="Note 11 2" xfId="28952" xr:uid="{00000000-0005-0000-0000-000086700000}"/>
    <cellStyle name="Note 11 2 10" xfId="28953" xr:uid="{00000000-0005-0000-0000-000087700000}"/>
    <cellStyle name="Note 11 2 10 2" xfId="28954" xr:uid="{00000000-0005-0000-0000-000088700000}"/>
    <cellStyle name="Note 11 2 11" xfId="28955" xr:uid="{00000000-0005-0000-0000-000089700000}"/>
    <cellStyle name="Note 11 2 11 2" xfId="28956" xr:uid="{00000000-0005-0000-0000-00008A700000}"/>
    <cellStyle name="Note 11 2 12" xfId="28957" xr:uid="{00000000-0005-0000-0000-00008B700000}"/>
    <cellStyle name="Note 11 2 12 2" xfId="28958" xr:uid="{00000000-0005-0000-0000-00008C700000}"/>
    <cellStyle name="Note 11 2 13" xfId="28959" xr:uid="{00000000-0005-0000-0000-00008D700000}"/>
    <cellStyle name="Note 11 2 2" xfId="28960" xr:uid="{00000000-0005-0000-0000-00008E700000}"/>
    <cellStyle name="Note 11 2 2 2" xfId="28961" xr:uid="{00000000-0005-0000-0000-00008F700000}"/>
    <cellStyle name="Note 11 2 2 2 2" xfId="28962" xr:uid="{00000000-0005-0000-0000-000090700000}"/>
    <cellStyle name="Note 11 2 2 2 2 2" xfId="28963" xr:uid="{00000000-0005-0000-0000-000091700000}"/>
    <cellStyle name="Note 11 2 2 2 3" xfId="28964" xr:uid="{00000000-0005-0000-0000-000092700000}"/>
    <cellStyle name="Note 11 2 2 3" xfId="28965" xr:uid="{00000000-0005-0000-0000-000093700000}"/>
    <cellStyle name="Note 11 2 2 3 2" xfId="28966" xr:uid="{00000000-0005-0000-0000-000094700000}"/>
    <cellStyle name="Note 11 2 2 3 2 2" xfId="28967" xr:uid="{00000000-0005-0000-0000-000095700000}"/>
    <cellStyle name="Note 11 2 2 3 3" xfId="28968" xr:uid="{00000000-0005-0000-0000-000096700000}"/>
    <cellStyle name="Note 11 2 2 4" xfId="28969" xr:uid="{00000000-0005-0000-0000-000097700000}"/>
    <cellStyle name="Note 11 2 2 4 2" xfId="28970" xr:uid="{00000000-0005-0000-0000-000098700000}"/>
    <cellStyle name="Note 11 2 2 5" xfId="28971" xr:uid="{00000000-0005-0000-0000-000099700000}"/>
    <cellStyle name="Note 11 2 2 5 2" xfId="28972" xr:uid="{00000000-0005-0000-0000-00009A700000}"/>
    <cellStyle name="Note 11 2 2 6" xfId="28973" xr:uid="{00000000-0005-0000-0000-00009B700000}"/>
    <cellStyle name="Note 11 2 2 6 2" xfId="28974" xr:uid="{00000000-0005-0000-0000-00009C700000}"/>
    <cellStyle name="Note 11 2 2 7" xfId="28975" xr:uid="{00000000-0005-0000-0000-00009D700000}"/>
    <cellStyle name="Note 11 2 2 7 2" xfId="28976" xr:uid="{00000000-0005-0000-0000-00009E700000}"/>
    <cellStyle name="Note 11 2 2 8" xfId="28977" xr:uid="{00000000-0005-0000-0000-00009F700000}"/>
    <cellStyle name="Note 11 2 3" xfId="28978" xr:uid="{00000000-0005-0000-0000-0000A0700000}"/>
    <cellStyle name="Note 11 2 3 10" xfId="28979" xr:uid="{00000000-0005-0000-0000-0000A1700000}"/>
    <cellStyle name="Note 11 2 3 10 2" xfId="28980" xr:uid="{00000000-0005-0000-0000-0000A2700000}"/>
    <cellStyle name="Note 11 2 3 11" xfId="28981" xr:uid="{00000000-0005-0000-0000-0000A3700000}"/>
    <cellStyle name="Note 11 2 3 2" xfId="28982" xr:uid="{00000000-0005-0000-0000-0000A4700000}"/>
    <cellStyle name="Note 11 2 3 2 2" xfId="28983" xr:uid="{00000000-0005-0000-0000-0000A5700000}"/>
    <cellStyle name="Note 11 2 3 2 2 2" xfId="28984" xr:uid="{00000000-0005-0000-0000-0000A6700000}"/>
    <cellStyle name="Note 11 2 3 2 3" xfId="28985" xr:uid="{00000000-0005-0000-0000-0000A7700000}"/>
    <cellStyle name="Note 11 2 3 3" xfId="28986" xr:uid="{00000000-0005-0000-0000-0000A8700000}"/>
    <cellStyle name="Note 11 2 3 3 2" xfId="28987" xr:uid="{00000000-0005-0000-0000-0000A9700000}"/>
    <cellStyle name="Note 11 2 3 4" xfId="28988" xr:uid="{00000000-0005-0000-0000-0000AA700000}"/>
    <cellStyle name="Note 11 2 3 4 2" xfId="28989" xr:uid="{00000000-0005-0000-0000-0000AB700000}"/>
    <cellStyle name="Note 11 2 3 5" xfId="28990" xr:uid="{00000000-0005-0000-0000-0000AC700000}"/>
    <cellStyle name="Note 11 2 3 5 2" xfId="28991" xr:uid="{00000000-0005-0000-0000-0000AD700000}"/>
    <cellStyle name="Note 11 2 3 6" xfId="28992" xr:uid="{00000000-0005-0000-0000-0000AE700000}"/>
    <cellStyle name="Note 11 2 3 6 2" xfId="28993" xr:uid="{00000000-0005-0000-0000-0000AF700000}"/>
    <cellStyle name="Note 11 2 3 7" xfId="28994" xr:uid="{00000000-0005-0000-0000-0000B0700000}"/>
    <cellStyle name="Note 11 2 3 7 2" xfId="28995" xr:uid="{00000000-0005-0000-0000-0000B1700000}"/>
    <cellStyle name="Note 11 2 3 8" xfId="28996" xr:uid="{00000000-0005-0000-0000-0000B2700000}"/>
    <cellStyle name="Note 11 2 3 8 2" xfId="28997" xr:uid="{00000000-0005-0000-0000-0000B3700000}"/>
    <cellStyle name="Note 11 2 3 9" xfId="28998" xr:uid="{00000000-0005-0000-0000-0000B4700000}"/>
    <cellStyle name="Note 11 2 3 9 2" xfId="28999" xr:uid="{00000000-0005-0000-0000-0000B5700000}"/>
    <cellStyle name="Note 11 2 4" xfId="29000" xr:uid="{00000000-0005-0000-0000-0000B6700000}"/>
    <cellStyle name="Note 11 2 4 10" xfId="29001" xr:uid="{00000000-0005-0000-0000-0000B7700000}"/>
    <cellStyle name="Note 11 2 4 10 2" xfId="29002" xr:uid="{00000000-0005-0000-0000-0000B8700000}"/>
    <cellStyle name="Note 11 2 4 11" xfId="29003" xr:uid="{00000000-0005-0000-0000-0000B9700000}"/>
    <cellStyle name="Note 11 2 4 2" xfId="29004" xr:uid="{00000000-0005-0000-0000-0000BA700000}"/>
    <cellStyle name="Note 11 2 4 2 2" xfId="29005" xr:uid="{00000000-0005-0000-0000-0000BB700000}"/>
    <cellStyle name="Note 11 2 4 2 2 2" xfId="29006" xr:uid="{00000000-0005-0000-0000-0000BC700000}"/>
    <cellStyle name="Note 11 2 4 2 3" xfId="29007" xr:uid="{00000000-0005-0000-0000-0000BD700000}"/>
    <cellStyle name="Note 11 2 4 3" xfId="29008" xr:uid="{00000000-0005-0000-0000-0000BE700000}"/>
    <cellStyle name="Note 11 2 4 3 2" xfId="29009" xr:uid="{00000000-0005-0000-0000-0000BF700000}"/>
    <cellStyle name="Note 11 2 4 4" xfId="29010" xr:uid="{00000000-0005-0000-0000-0000C0700000}"/>
    <cellStyle name="Note 11 2 4 4 2" xfId="29011" xr:uid="{00000000-0005-0000-0000-0000C1700000}"/>
    <cellStyle name="Note 11 2 4 5" xfId="29012" xr:uid="{00000000-0005-0000-0000-0000C2700000}"/>
    <cellStyle name="Note 11 2 4 5 2" xfId="29013" xr:uid="{00000000-0005-0000-0000-0000C3700000}"/>
    <cellStyle name="Note 11 2 4 6" xfId="29014" xr:uid="{00000000-0005-0000-0000-0000C4700000}"/>
    <cellStyle name="Note 11 2 4 6 2" xfId="29015" xr:uid="{00000000-0005-0000-0000-0000C5700000}"/>
    <cellStyle name="Note 11 2 4 7" xfId="29016" xr:uid="{00000000-0005-0000-0000-0000C6700000}"/>
    <cellStyle name="Note 11 2 4 7 2" xfId="29017" xr:uid="{00000000-0005-0000-0000-0000C7700000}"/>
    <cellStyle name="Note 11 2 4 8" xfId="29018" xr:uid="{00000000-0005-0000-0000-0000C8700000}"/>
    <cellStyle name="Note 11 2 4 8 2" xfId="29019" xr:uid="{00000000-0005-0000-0000-0000C9700000}"/>
    <cellStyle name="Note 11 2 4 9" xfId="29020" xr:uid="{00000000-0005-0000-0000-0000CA700000}"/>
    <cellStyle name="Note 11 2 4 9 2" xfId="29021" xr:uid="{00000000-0005-0000-0000-0000CB700000}"/>
    <cellStyle name="Note 11 2 5" xfId="29022" xr:uid="{00000000-0005-0000-0000-0000CC700000}"/>
    <cellStyle name="Note 11 2 5 10" xfId="29023" xr:uid="{00000000-0005-0000-0000-0000CD700000}"/>
    <cellStyle name="Note 11 2 5 10 2" xfId="29024" xr:uid="{00000000-0005-0000-0000-0000CE700000}"/>
    <cellStyle name="Note 11 2 5 11" xfId="29025" xr:uid="{00000000-0005-0000-0000-0000CF700000}"/>
    <cellStyle name="Note 11 2 5 2" xfId="29026" xr:uid="{00000000-0005-0000-0000-0000D0700000}"/>
    <cellStyle name="Note 11 2 5 2 2" xfId="29027" xr:uid="{00000000-0005-0000-0000-0000D1700000}"/>
    <cellStyle name="Note 11 2 5 2 2 2" xfId="29028" xr:uid="{00000000-0005-0000-0000-0000D2700000}"/>
    <cellStyle name="Note 11 2 5 2 3" xfId="29029" xr:uid="{00000000-0005-0000-0000-0000D3700000}"/>
    <cellStyle name="Note 11 2 5 3" xfId="29030" xr:uid="{00000000-0005-0000-0000-0000D4700000}"/>
    <cellStyle name="Note 11 2 5 3 2" xfId="29031" xr:uid="{00000000-0005-0000-0000-0000D5700000}"/>
    <cellStyle name="Note 11 2 5 4" xfId="29032" xr:uid="{00000000-0005-0000-0000-0000D6700000}"/>
    <cellStyle name="Note 11 2 5 4 2" xfId="29033" xr:uid="{00000000-0005-0000-0000-0000D7700000}"/>
    <cellStyle name="Note 11 2 5 5" xfId="29034" xr:uid="{00000000-0005-0000-0000-0000D8700000}"/>
    <cellStyle name="Note 11 2 5 5 2" xfId="29035" xr:uid="{00000000-0005-0000-0000-0000D9700000}"/>
    <cellStyle name="Note 11 2 5 6" xfId="29036" xr:uid="{00000000-0005-0000-0000-0000DA700000}"/>
    <cellStyle name="Note 11 2 5 6 2" xfId="29037" xr:uid="{00000000-0005-0000-0000-0000DB700000}"/>
    <cellStyle name="Note 11 2 5 7" xfId="29038" xr:uid="{00000000-0005-0000-0000-0000DC700000}"/>
    <cellStyle name="Note 11 2 5 7 2" xfId="29039" xr:uid="{00000000-0005-0000-0000-0000DD700000}"/>
    <cellStyle name="Note 11 2 5 8" xfId="29040" xr:uid="{00000000-0005-0000-0000-0000DE700000}"/>
    <cellStyle name="Note 11 2 5 8 2" xfId="29041" xr:uid="{00000000-0005-0000-0000-0000DF700000}"/>
    <cellStyle name="Note 11 2 5 9" xfId="29042" xr:uid="{00000000-0005-0000-0000-0000E0700000}"/>
    <cellStyle name="Note 11 2 5 9 2" xfId="29043" xr:uid="{00000000-0005-0000-0000-0000E1700000}"/>
    <cellStyle name="Note 11 2 6" xfId="29044" xr:uid="{00000000-0005-0000-0000-0000E2700000}"/>
    <cellStyle name="Note 11 2 6 10" xfId="29045" xr:uid="{00000000-0005-0000-0000-0000E3700000}"/>
    <cellStyle name="Note 11 2 6 10 2" xfId="29046" xr:uid="{00000000-0005-0000-0000-0000E4700000}"/>
    <cellStyle name="Note 11 2 6 11" xfId="29047" xr:uid="{00000000-0005-0000-0000-0000E5700000}"/>
    <cellStyle name="Note 11 2 6 2" xfId="29048" xr:uid="{00000000-0005-0000-0000-0000E6700000}"/>
    <cellStyle name="Note 11 2 6 2 2" xfId="29049" xr:uid="{00000000-0005-0000-0000-0000E7700000}"/>
    <cellStyle name="Note 11 2 6 2 2 2" xfId="29050" xr:uid="{00000000-0005-0000-0000-0000E8700000}"/>
    <cellStyle name="Note 11 2 6 2 3" xfId="29051" xr:uid="{00000000-0005-0000-0000-0000E9700000}"/>
    <cellStyle name="Note 11 2 6 3" xfId="29052" xr:uid="{00000000-0005-0000-0000-0000EA700000}"/>
    <cellStyle name="Note 11 2 6 3 2" xfId="29053" xr:uid="{00000000-0005-0000-0000-0000EB700000}"/>
    <cellStyle name="Note 11 2 6 4" xfId="29054" xr:uid="{00000000-0005-0000-0000-0000EC700000}"/>
    <cellStyle name="Note 11 2 6 4 2" xfId="29055" xr:uid="{00000000-0005-0000-0000-0000ED700000}"/>
    <cellStyle name="Note 11 2 6 5" xfId="29056" xr:uid="{00000000-0005-0000-0000-0000EE700000}"/>
    <cellStyle name="Note 11 2 6 5 2" xfId="29057" xr:uid="{00000000-0005-0000-0000-0000EF700000}"/>
    <cellStyle name="Note 11 2 6 6" xfId="29058" xr:uid="{00000000-0005-0000-0000-0000F0700000}"/>
    <cellStyle name="Note 11 2 6 6 2" xfId="29059" xr:uid="{00000000-0005-0000-0000-0000F1700000}"/>
    <cellStyle name="Note 11 2 6 7" xfId="29060" xr:uid="{00000000-0005-0000-0000-0000F2700000}"/>
    <cellStyle name="Note 11 2 6 7 2" xfId="29061" xr:uid="{00000000-0005-0000-0000-0000F3700000}"/>
    <cellStyle name="Note 11 2 6 8" xfId="29062" xr:uid="{00000000-0005-0000-0000-0000F4700000}"/>
    <cellStyle name="Note 11 2 6 8 2" xfId="29063" xr:uid="{00000000-0005-0000-0000-0000F5700000}"/>
    <cellStyle name="Note 11 2 6 9" xfId="29064" xr:uid="{00000000-0005-0000-0000-0000F6700000}"/>
    <cellStyle name="Note 11 2 6 9 2" xfId="29065" xr:uid="{00000000-0005-0000-0000-0000F7700000}"/>
    <cellStyle name="Note 11 2 7" xfId="29066" xr:uid="{00000000-0005-0000-0000-0000F8700000}"/>
    <cellStyle name="Note 11 2 7 2" xfId="29067" xr:uid="{00000000-0005-0000-0000-0000F9700000}"/>
    <cellStyle name="Note 11 2 7 2 2" xfId="29068" xr:uid="{00000000-0005-0000-0000-0000FA700000}"/>
    <cellStyle name="Note 11 2 7 3" xfId="29069" xr:uid="{00000000-0005-0000-0000-0000FB700000}"/>
    <cellStyle name="Note 11 2 8" xfId="29070" xr:uid="{00000000-0005-0000-0000-0000FC700000}"/>
    <cellStyle name="Note 11 2 8 2" xfId="29071" xr:uid="{00000000-0005-0000-0000-0000FD700000}"/>
    <cellStyle name="Note 11 2 9" xfId="29072" xr:uid="{00000000-0005-0000-0000-0000FE700000}"/>
    <cellStyle name="Note 11 2 9 2" xfId="29073" xr:uid="{00000000-0005-0000-0000-0000FF700000}"/>
    <cellStyle name="Note 11 3" xfId="29074" xr:uid="{00000000-0005-0000-0000-000000710000}"/>
    <cellStyle name="Note 11 3 2" xfId="29075" xr:uid="{00000000-0005-0000-0000-000001710000}"/>
    <cellStyle name="Note 11 3 2 2" xfId="29076" xr:uid="{00000000-0005-0000-0000-000002710000}"/>
    <cellStyle name="Note 11 3 2 2 2" xfId="29077" xr:uid="{00000000-0005-0000-0000-000003710000}"/>
    <cellStyle name="Note 11 3 2 3" xfId="29078" xr:uid="{00000000-0005-0000-0000-000004710000}"/>
    <cellStyle name="Note 11 3 3" xfId="29079" xr:uid="{00000000-0005-0000-0000-000005710000}"/>
    <cellStyle name="Note 11 3 3 2" xfId="29080" xr:uid="{00000000-0005-0000-0000-000006710000}"/>
    <cellStyle name="Note 11 3 3 2 2" xfId="29081" xr:uid="{00000000-0005-0000-0000-000007710000}"/>
    <cellStyle name="Note 11 3 3 3" xfId="29082" xr:uid="{00000000-0005-0000-0000-000008710000}"/>
    <cellStyle name="Note 11 3 4" xfId="29083" xr:uid="{00000000-0005-0000-0000-000009710000}"/>
    <cellStyle name="Note 11 3 4 2" xfId="29084" xr:uid="{00000000-0005-0000-0000-00000A710000}"/>
    <cellStyle name="Note 11 3 5" xfId="29085" xr:uid="{00000000-0005-0000-0000-00000B710000}"/>
    <cellStyle name="Note 11 3 5 2" xfId="29086" xr:uid="{00000000-0005-0000-0000-00000C710000}"/>
    <cellStyle name="Note 11 3 6" xfId="29087" xr:uid="{00000000-0005-0000-0000-00000D710000}"/>
    <cellStyle name="Note 11 3 6 2" xfId="29088" xr:uid="{00000000-0005-0000-0000-00000E710000}"/>
    <cellStyle name="Note 11 3 7" xfId="29089" xr:uid="{00000000-0005-0000-0000-00000F710000}"/>
    <cellStyle name="Note 11 3 7 2" xfId="29090" xr:uid="{00000000-0005-0000-0000-000010710000}"/>
    <cellStyle name="Note 11 3 8" xfId="29091" xr:uid="{00000000-0005-0000-0000-000011710000}"/>
    <cellStyle name="Note 11 4" xfId="29092" xr:uid="{00000000-0005-0000-0000-000012710000}"/>
    <cellStyle name="Note 11 4 10" xfId="29093" xr:uid="{00000000-0005-0000-0000-000013710000}"/>
    <cellStyle name="Note 11 4 10 2" xfId="29094" xr:uid="{00000000-0005-0000-0000-000014710000}"/>
    <cellStyle name="Note 11 4 11" xfId="29095" xr:uid="{00000000-0005-0000-0000-000015710000}"/>
    <cellStyle name="Note 11 4 2" xfId="29096" xr:uid="{00000000-0005-0000-0000-000016710000}"/>
    <cellStyle name="Note 11 4 2 2" xfId="29097" xr:uid="{00000000-0005-0000-0000-000017710000}"/>
    <cellStyle name="Note 11 4 2 2 2" xfId="29098" xr:uid="{00000000-0005-0000-0000-000018710000}"/>
    <cellStyle name="Note 11 4 2 3" xfId="29099" xr:uid="{00000000-0005-0000-0000-000019710000}"/>
    <cellStyle name="Note 11 4 3" xfId="29100" xr:uid="{00000000-0005-0000-0000-00001A710000}"/>
    <cellStyle name="Note 11 4 3 2" xfId="29101" xr:uid="{00000000-0005-0000-0000-00001B710000}"/>
    <cellStyle name="Note 11 4 4" xfId="29102" xr:uid="{00000000-0005-0000-0000-00001C710000}"/>
    <cellStyle name="Note 11 4 4 2" xfId="29103" xr:uid="{00000000-0005-0000-0000-00001D710000}"/>
    <cellStyle name="Note 11 4 5" xfId="29104" xr:uid="{00000000-0005-0000-0000-00001E710000}"/>
    <cellStyle name="Note 11 4 5 2" xfId="29105" xr:uid="{00000000-0005-0000-0000-00001F710000}"/>
    <cellStyle name="Note 11 4 6" xfId="29106" xr:uid="{00000000-0005-0000-0000-000020710000}"/>
    <cellStyle name="Note 11 4 6 2" xfId="29107" xr:uid="{00000000-0005-0000-0000-000021710000}"/>
    <cellStyle name="Note 11 4 7" xfId="29108" xr:uid="{00000000-0005-0000-0000-000022710000}"/>
    <cellStyle name="Note 11 4 7 2" xfId="29109" xr:uid="{00000000-0005-0000-0000-000023710000}"/>
    <cellStyle name="Note 11 4 8" xfId="29110" xr:uid="{00000000-0005-0000-0000-000024710000}"/>
    <cellStyle name="Note 11 4 8 2" xfId="29111" xr:uid="{00000000-0005-0000-0000-000025710000}"/>
    <cellStyle name="Note 11 4 9" xfId="29112" xr:uid="{00000000-0005-0000-0000-000026710000}"/>
    <cellStyle name="Note 11 4 9 2" xfId="29113" xr:uid="{00000000-0005-0000-0000-000027710000}"/>
    <cellStyle name="Note 11 5" xfId="29114" xr:uid="{00000000-0005-0000-0000-000028710000}"/>
    <cellStyle name="Note 11 5 10" xfId="29115" xr:uid="{00000000-0005-0000-0000-000029710000}"/>
    <cellStyle name="Note 11 5 10 2" xfId="29116" xr:uid="{00000000-0005-0000-0000-00002A710000}"/>
    <cellStyle name="Note 11 5 11" xfId="29117" xr:uid="{00000000-0005-0000-0000-00002B710000}"/>
    <cellStyle name="Note 11 5 2" xfId="29118" xr:uid="{00000000-0005-0000-0000-00002C710000}"/>
    <cellStyle name="Note 11 5 2 2" xfId="29119" xr:uid="{00000000-0005-0000-0000-00002D710000}"/>
    <cellStyle name="Note 11 5 2 2 2" xfId="29120" xr:uid="{00000000-0005-0000-0000-00002E710000}"/>
    <cellStyle name="Note 11 5 2 3" xfId="29121" xr:uid="{00000000-0005-0000-0000-00002F710000}"/>
    <cellStyle name="Note 11 5 3" xfId="29122" xr:uid="{00000000-0005-0000-0000-000030710000}"/>
    <cellStyle name="Note 11 5 3 2" xfId="29123" xr:uid="{00000000-0005-0000-0000-000031710000}"/>
    <cellStyle name="Note 11 5 4" xfId="29124" xr:uid="{00000000-0005-0000-0000-000032710000}"/>
    <cellStyle name="Note 11 5 4 2" xfId="29125" xr:uid="{00000000-0005-0000-0000-000033710000}"/>
    <cellStyle name="Note 11 5 5" xfId="29126" xr:uid="{00000000-0005-0000-0000-000034710000}"/>
    <cellStyle name="Note 11 5 5 2" xfId="29127" xr:uid="{00000000-0005-0000-0000-000035710000}"/>
    <cellStyle name="Note 11 5 6" xfId="29128" xr:uid="{00000000-0005-0000-0000-000036710000}"/>
    <cellStyle name="Note 11 5 6 2" xfId="29129" xr:uid="{00000000-0005-0000-0000-000037710000}"/>
    <cellStyle name="Note 11 5 7" xfId="29130" xr:uid="{00000000-0005-0000-0000-000038710000}"/>
    <cellStyle name="Note 11 5 7 2" xfId="29131" xr:uid="{00000000-0005-0000-0000-000039710000}"/>
    <cellStyle name="Note 11 5 8" xfId="29132" xr:uid="{00000000-0005-0000-0000-00003A710000}"/>
    <cellStyle name="Note 11 5 8 2" xfId="29133" xr:uid="{00000000-0005-0000-0000-00003B710000}"/>
    <cellStyle name="Note 11 5 9" xfId="29134" xr:uid="{00000000-0005-0000-0000-00003C710000}"/>
    <cellStyle name="Note 11 5 9 2" xfId="29135" xr:uid="{00000000-0005-0000-0000-00003D710000}"/>
    <cellStyle name="Note 11 6" xfId="29136" xr:uid="{00000000-0005-0000-0000-00003E710000}"/>
    <cellStyle name="Note 11 6 10" xfId="29137" xr:uid="{00000000-0005-0000-0000-00003F710000}"/>
    <cellStyle name="Note 11 6 10 2" xfId="29138" xr:uid="{00000000-0005-0000-0000-000040710000}"/>
    <cellStyle name="Note 11 6 11" xfId="29139" xr:uid="{00000000-0005-0000-0000-000041710000}"/>
    <cellStyle name="Note 11 6 2" xfId="29140" xr:uid="{00000000-0005-0000-0000-000042710000}"/>
    <cellStyle name="Note 11 6 2 2" xfId="29141" xr:uid="{00000000-0005-0000-0000-000043710000}"/>
    <cellStyle name="Note 11 6 2 2 2" xfId="29142" xr:uid="{00000000-0005-0000-0000-000044710000}"/>
    <cellStyle name="Note 11 6 2 3" xfId="29143" xr:uid="{00000000-0005-0000-0000-000045710000}"/>
    <cellStyle name="Note 11 6 3" xfId="29144" xr:uid="{00000000-0005-0000-0000-000046710000}"/>
    <cellStyle name="Note 11 6 3 2" xfId="29145" xr:uid="{00000000-0005-0000-0000-000047710000}"/>
    <cellStyle name="Note 11 6 4" xfId="29146" xr:uid="{00000000-0005-0000-0000-000048710000}"/>
    <cellStyle name="Note 11 6 4 2" xfId="29147" xr:uid="{00000000-0005-0000-0000-000049710000}"/>
    <cellStyle name="Note 11 6 5" xfId="29148" xr:uid="{00000000-0005-0000-0000-00004A710000}"/>
    <cellStyle name="Note 11 6 5 2" xfId="29149" xr:uid="{00000000-0005-0000-0000-00004B710000}"/>
    <cellStyle name="Note 11 6 6" xfId="29150" xr:uid="{00000000-0005-0000-0000-00004C710000}"/>
    <cellStyle name="Note 11 6 6 2" xfId="29151" xr:uid="{00000000-0005-0000-0000-00004D710000}"/>
    <cellStyle name="Note 11 6 7" xfId="29152" xr:uid="{00000000-0005-0000-0000-00004E710000}"/>
    <cellStyle name="Note 11 6 7 2" xfId="29153" xr:uid="{00000000-0005-0000-0000-00004F710000}"/>
    <cellStyle name="Note 11 6 8" xfId="29154" xr:uid="{00000000-0005-0000-0000-000050710000}"/>
    <cellStyle name="Note 11 6 8 2" xfId="29155" xr:uid="{00000000-0005-0000-0000-000051710000}"/>
    <cellStyle name="Note 11 6 9" xfId="29156" xr:uid="{00000000-0005-0000-0000-000052710000}"/>
    <cellStyle name="Note 11 6 9 2" xfId="29157" xr:uid="{00000000-0005-0000-0000-000053710000}"/>
    <cellStyle name="Note 11 7" xfId="29158" xr:uid="{00000000-0005-0000-0000-000054710000}"/>
    <cellStyle name="Note 11 7 10" xfId="29159" xr:uid="{00000000-0005-0000-0000-000055710000}"/>
    <cellStyle name="Note 11 7 10 2" xfId="29160" xr:uid="{00000000-0005-0000-0000-000056710000}"/>
    <cellStyle name="Note 11 7 11" xfId="29161" xr:uid="{00000000-0005-0000-0000-000057710000}"/>
    <cellStyle name="Note 11 7 2" xfId="29162" xr:uid="{00000000-0005-0000-0000-000058710000}"/>
    <cellStyle name="Note 11 7 2 2" xfId="29163" xr:uid="{00000000-0005-0000-0000-000059710000}"/>
    <cellStyle name="Note 11 7 2 2 2" xfId="29164" xr:uid="{00000000-0005-0000-0000-00005A710000}"/>
    <cellStyle name="Note 11 7 2 3" xfId="29165" xr:uid="{00000000-0005-0000-0000-00005B710000}"/>
    <cellStyle name="Note 11 7 3" xfId="29166" xr:uid="{00000000-0005-0000-0000-00005C710000}"/>
    <cellStyle name="Note 11 7 3 2" xfId="29167" xr:uid="{00000000-0005-0000-0000-00005D710000}"/>
    <cellStyle name="Note 11 7 4" xfId="29168" xr:uid="{00000000-0005-0000-0000-00005E710000}"/>
    <cellStyle name="Note 11 7 4 2" xfId="29169" xr:uid="{00000000-0005-0000-0000-00005F710000}"/>
    <cellStyle name="Note 11 7 5" xfId="29170" xr:uid="{00000000-0005-0000-0000-000060710000}"/>
    <cellStyle name="Note 11 7 5 2" xfId="29171" xr:uid="{00000000-0005-0000-0000-000061710000}"/>
    <cellStyle name="Note 11 7 6" xfId="29172" xr:uid="{00000000-0005-0000-0000-000062710000}"/>
    <cellStyle name="Note 11 7 6 2" xfId="29173" xr:uid="{00000000-0005-0000-0000-000063710000}"/>
    <cellStyle name="Note 11 7 7" xfId="29174" xr:uid="{00000000-0005-0000-0000-000064710000}"/>
    <cellStyle name="Note 11 7 7 2" xfId="29175" xr:uid="{00000000-0005-0000-0000-000065710000}"/>
    <cellStyle name="Note 11 7 8" xfId="29176" xr:uid="{00000000-0005-0000-0000-000066710000}"/>
    <cellStyle name="Note 11 7 8 2" xfId="29177" xr:uid="{00000000-0005-0000-0000-000067710000}"/>
    <cellStyle name="Note 11 7 9" xfId="29178" xr:uid="{00000000-0005-0000-0000-000068710000}"/>
    <cellStyle name="Note 11 7 9 2" xfId="29179" xr:uid="{00000000-0005-0000-0000-000069710000}"/>
    <cellStyle name="Note 11 8" xfId="29180" xr:uid="{00000000-0005-0000-0000-00006A710000}"/>
    <cellStyle name="Note 11 8 2" xfId="29181" xr:uid="{00000000-0005-0000-0000-00006B710000}"/>
    <cellStyle name="Note 11 8 2 2" xfId="29182" xr:uid="{00000000-0005-0000-0000-00006C710000}"/>
    <cellStyle name="Note 11 8 3" xfId="29183" xr:uid="{00000000-0005-0000-0000-00006D710000}"/>
    <cellStyle name="Note 11 9" xfId="29184" xr:uid="{00000000-0005-0000-0000-00006E710000}"/>
    <cellStyle name="Note 11 9 2" xfId="29185" xr:uid="{00000000-0005-0000-0000-00006F710000}"/>
    <cellStyle name="Note 11_7 - Cap Add WS" xfId="29186" xr:uid="{00000000-0005-0000-0000-000070710000}"/>
    <cellStyle name="Note 12" xfId="29187" xr:uid="{00000000-0005-0000-0000-000071710000}"/>
    <cellStyle name="Note 12 10" xfId="29188" xr:uid="{00000000-0005-0000-0000-000072710000}"/>
    <cellStyle name="Note 12 10 2" xfId="29189" xr:uid="{00000000-0005-0000-0000-000073710000}"/>
    <cellStyle name="Note 12 11" xfId="29190" xr:uid="{00000000-0005-0000-0000-000074710000}"/>
    <cellStyle name="Note 12 11 2" xfId="29191" xr:uid="{00000000-0005-0000-0000-000075710000}"/>
    <cellStyle name="Note 12 12" xfId="29192" xr:uid="{00000000-0005-0000-0000-000076710000}"/>
    <cellStyle name="Note 12 12 2" xfId="29193" xr:uid="{00000000-0005-0000-0000-000077710000}"/>
    <cellStyle name="Note 12 13" xfId="29194" xr:uid="{00000000-0005-0000-0000-000078710000}"/>
    <cellStyle name="Note 12 13 2" xfId="29195" xr:uid="{00000000-0005-0000-0000-000079710000}"/>
    <cellStyle name="Note 12 14" xfId="29196" xr:uid="{00000000-0005-0000-0000-00007A710000}"/>
    <cellStyle name="Note 12 2" xfId="29197" xr:uid="{00000000-0005-0000-0000-00007B710000}"/>
    <cellStyle name="Note 12 2 10" xfId="29198" xr:uid="{00000000-0005-0000-0000-00007C710000}"/>
    <cellStyle name="Note 12 2 10 2" xfId="29199" xr:uid="{00000000-0005-0000-0000-00007D710000}"/>
    <cellStyle name="Note 12 2 11" xfId="29200" xr:uid="{00000000-0005-0000-0000-00007E710000}"/>
    <cellStyle name="Note 12 2 11 2" xfId="29201" xr:uid="{00000000-0005-0000-0000-00007F710000}"/>
    <cellStyle name="Note 12 2 12" xfId="29202" xr:uid="{00000000-0005-0000-0000-000080710000}"/>
    <cellStyle name="Note 12 2 12 2" xfId="29203" xr:uid="{00000000-0005-0000-0000-000081710000}"/>
    <cellStyle name="Note 12 2 13" xfId="29204" xr:uid="{00000000-0005-0000-0000-000082710000}"/>
    <cellStyle name="Note 12 2 2" xfId="29205" xr:uid="{00000000-0005-0000-0000-000083710000}"/>
    <cellStyle name="Note 12 2 2 2" xfId="29206" xr:uid="{00000000-0005-0000-0000-000084710000}"/>
    <cellStyle name="Note 12 2 2 2 2" xfId="29207" xr:uid="{00000000-0005-0000-0000-000085710000}"/>
    <cellStyle name="Note 12 2 2 2 2 2" xfId="29208" xr:uid="{00000000-0005-0000-0000-000086710000}"/>
    <cellStyle name="Note 12 2 2 2 3" xfId="29209" xr:uid="{00000000-0005-0000-0000-000087710000}"/>
    <cellStyle name="Note 12 2 2 3" xfId="29210" xr:uid="{00000000-0005-0000-0000-000088710000}"/>
    <cellStyle name="Note 12 2 2 3 2" xfId="29211" xr:uid="{00000000-0005-0000-0000-000089710000}"/>
    <cellStyle name="Note 12 2 2 3 2 2" xfId="29212" xr:uid="{00000000-0005-0000-0000-00008A710000}"/>
    <cellStyle name="Note 12 2 2 3 3" xfId="29213" xr:uid="{00000000-0005-0000-0000-00008B710000}"/>
    <cellStyle name="Note 12 2 2 4" xfId="29214" xr:uid="{00000000-0005-0000-0000-00008C710000}"/>
    <cellStyle name="Note 12 2 2 4 2" xfId="29215" xr:uid="{00000000-0005-0000-0000-00008D710000}"/>
    <cellStyle name="Note 12 2 2 5" xfId="29216" xr:uid="{00000000-0005-0000-0000-00008E710000}"/>
    <cellStyle name="Note 12 2 2 5 2" xfId="29217" xr:uid="{00000000-0005-0000-0000-00008F710000}"/>
    <cellStyle name="Note 12 2 2 6" xfId="29218" xr:uid="{00000000-0005-0000-0000-000090710000}"/>
    <cellStyle name="Note 12 2 2 6 2" xfId="29219" xr:uid="{00000000-0005-0000-0000-000091710000}"/>
    <cellStyle name="Note 12 2 2 7" xfId="29220" xr:uid="{00000000-0005-0000-0000-000092710000}"/>
    <cellStyle name="Note 12 2 2 7 2" xfId="29221" xr:uid="{00000000-0005-0000-0000-000093710000}"/>
    <cellStyle name="Note 12 2 2 8" xfId="29222" xr:uid="{00000000-0005-0000-0000-000094710000}"/>
    <cellStyle name="Note 12 2 3" xfId="29223" xr:uid="{00000000-0005-0000-0000-000095710000}"/>
    <cellStyle name="Note 12 2 3 10" xfId="29224" xr:uid="{00000000-0005-0000-0000-000096710000}"/>
    <cellStyle name="Note 12 2 3 10 2" xfId="29225" xr:uid="{00000000-0005-0000-0000-000097710000}"/>
    <cellStyle name="Note 12 2 3 11" xfId="29226" xr:uid="{00000000-0005-0000-0000-000098710000}"/>
    <cellStyle name="Note 12 2 3 2" xfId="29227" xr:uid="{00000000-0005-0000-0000-000099710000}"/>
    <cellStyle name="Note 12 2 3 2 2" xfId="29228" xr:uid="{00000000-0005-0000-0000-00009A710000}"/>
    <cellStyle name="Note 12 2 3 2 2 2" xfId="29229" xr:uid="{00000000-0005-0000-0000-00009B710000}"/>
    <cellStyle name="Note 12 2 3 2 3" xfId="29230" xr:uid="{00000000-0005-0000-0000-00009C710000}"/>
    <cellStyle name="Note 12 2 3 3" xfId="29231" xr:uid="{00000000-0005-0000-0000-00009D710000}"/>
    <cellStyle name="Note 12 2 3 3 2" xfId="29232" xr:uid="{00000000-0005-0000-0000-00009E710000}"/>
    <cellStyle name="Note 12 2 3 4" xfId="29233" xr:uid="{00000000-0005-0000-0000-00009F710000}"/>
    <cellStyle name="Note 12 2 3 4 2" xfId="29234" xr:uid="{00000000-0005-0000-0000-0000A0710000}"/>
    <cellStyle name="Note 12 2 3 5" xfId="29235" xr:uid="{00000000-0005-0000-0000-0000A1710000}"/>
    <cellStyle name="Note 12 2 3 5 2" xfId="29236" xr:uid="{00000000-0005-0000-0000-0000A2710000}"/>
    <cellStyle name="Note 12 2 3 6" xfId="29237" xr:uid="{00000000-0005-0000-0000-0000A3710000}"/>
    <cellStyle name="Note 12 2 3 6 2" xfId="29238" xr:uid="{00000000-0005-0000-0000-0000A4710000}"/>
    <cellStyle name="Note 12 2 3 7" xfId="29239" xr:uid="{00000000-0005-0000-0000-0000A5710000}"/>
    <cellStyle name="Note 12 2 3 7 2" xfId="29240" xr:uid="{00000000-0005-0000-0000-0000A6710000}"/>
    <cellStyle name="Note 12 2 3 8" xfId="29241" xr:uid="{00000000-0005-0000-0000-0000A7710000}"/>
    <cellStyle name="Note 12 2 3 8 2" xfId="29242" xr:uid="{00000000-0005-0000-0000-0000A8710000}"/>
    <cellStyle name="Note 12 2 3 9" xfId="29243" xr:uid="{00000000-0005-0000-0000-0000A9710000}"/>
    <cellStyle name="Note 12 2 3 9 2" xfId="29244" xr:uid="{00000000-0005-0000-0000-0000AA710000}"/>
    <cellStyle name="Note 12 2 4" xfId="29245" xr:uid="{00000000-0005-0000-0000-0000AB710000}"/>
    <cellStyle name="Note 12 2 4 10" xfId="29246" xr:uid="{00000000-0005-0000-0000-0000AC710000}"/>
    <cellStyle name="Note 12 2 4 10 2" xfId="29247" xr:uid="{00000000-0005-0000-0000-0000AD710000}"/>
    <cellStyle name="Note 12 2 4 11" xfId="29248" xr:uid="{00000000-0005-0000-0000-0000AE710000}"/>
    <cellStyle name="Note 12 2 4 2" xfId="29249" xr:uid="{00000000-0005-0000-0000-0000AF710000}"/>
    <cellStyle name="Note 12 2 4 2 2" xfId="29250" xr:uid="{00000000-0005-0000-0000-0000B0710000}"/>
    <cellStyle name="Note 12 2 4 2 2 2" xfId="29251" xr:uid="{00000000-0005-0000-0000-0000B1710000}"/>
    <cellStyle name="Note 12 2 4 2 3" xfId="29252" xr:uid="{00000000-0005-0000-0000-0000B2710000}"/>
    <cellStyle name="Note 12 2 4 3" xfId="29253" xr:uid="{00000000-0005-0000-0000-0000B3710000}"/>
    <cellStyle name="Note 12 2 4 3 2" xfId="29254" xr:uid="{00000000-0005-0000-0000-0000B4710000}"/>
    <cellStyle name="Note 12 2 4 4" xfId="29255" xr:uid="{00000000-0005-0000-0000-0000B5710000}"/>
    <cellStyle name="Note 12 2 4 4 2" xfId="29256" xr:uid="{00000000-0005-0000-0000-0000B6710000}"/>
    <cellStyle name="Note 12 2 4 5" xfId="29257" xr:uid="{00000000-0005-0000-0000-0000B7710000}"/>
    <cellStyle name="Note 12 2 4 5 2" xfId="29258" xr:uid="{00000000-0005-0000-0000-0000B8710000}"/>
    <cellStyle name="Note 12 2 4 6" xfId="29259" xr:uid="{00000000-0005-0000-0000-0000B9710000}"/>
    <cellStyle name="Note 12 2 4 6 2" xfId="29260" xr:uid="{00000000-0005-0000-0000-0000BA710000}"/>
    <cellStyle name="Note 12 2 4 7" xfId="29261" xr:uid="{00000000-0005-0000-0000-0000BB710000}"/>
    <cellStyle name="Note 12 2 4 7 2" xfId="29262" xr:uid="{00000000-0005-0000-0000-0000BC710000}"/>
    <cellStyle name="Note 12 2 4 8" xfId="29263" xr:uid="{00000000-0005-0000-0000-0000BD710000}"/>
    <cellStyle name="Note 12 2 4 8 2" xfId="29264" xr:uid="{00000000-0005-0000-0000-0000BE710000}"/>
    <cellStyle name="Note 12 2 4 9" xfId="29265" xr:uid="{00000000-0005-0000-0000-0000BF710000}"/>
    <cellStyle name="Note 12 2 4 9 2" xfId="29266" xr:uid="{00000000-0005-0000-0000-0000C0710000}"/>
    <cellStyle name="Note 12 2 5" xfId="29267" xr:uid="{00000000-0005-0000-0000-0000C1710000}"/>
    <cellStyle name="Note 12 2 5 10" xfId="29268" xr:uid="{00000000-0005-0000-0000-0000C2710000}"/>
    <cellStyle name="Note 12 2 5 10 2" xfId="29269" xr:uid="{00000000-0005-0000-0000-0000C3710000}"/>
    <cellStyle name="Note 12 2 5 11" xfId="29270" xr:uid="{00000000-0005-0000-0000-0000C4710000}"/>
    <cellStyle name="Note 12 2 5 2" xfId="29271" xr:uid="{00000000-0005-0000-0000-0000C5710000}"/>
    <cellStyle name="Note 12 2 5 2 2" xfId="29272" xr:uid="{00000000-0005-0000-0000-0000C6710000}"/>
    <cellStyle name="Note 12 2 5 2 2 2" xfId="29273" xr:uid="{00000000-0005-0000-0000-0000C7710000}"/>
    <cellStyle name="Note 12 2 5 2 3" xfId="29274" xr:uid="{00000000-0005-0000-0000-0000C8710000}"/>
    <cellStyle name="Note 12 2 5 3" xfId="29275" xr:uid="{00000000-0005-0000-0000-0000C9710000}"/>
    <cellStyle name="Note 12 2 5 3 2" xfId="29276" xr:uid="{00000000-0005-0000-0000-0000CA710000}"/>
    <cellStyle name="Note 12 2 5 4" xfId="29277" xr:uid="{00000000-0005-0000-0000-0000CB710000}"/>
    <cellStyle name="Note 12 2 5 4 2" xfId="29278" xr:uid="{00000000-0005-0000-0000-0000CC710000}"/>
    <cellStyle name="Note 12 2 5 5" xfId="29279" xr:uid="{00000000-0005-0000-0000-0000CD710000}"/>
    <cellStyle name="Note 12 2 5 5 2" xfId="29280" xr:uid="{00000000-0005-0000-0000-0000CE710000}"/>
    <cellStyle name="Note 12 2 5 6" xfId="29281" xr:uid="{00000000-0005-0000-0000-0000CF710000}"/>
    <cellStyle name="Note 12 2 5 6 2" xfId="29282" xr:uid="{00000000-0005-0000-0000-0000D0710000}"/>
    <cellStyle name="Note 12 2 5 7" xfId="29283" xr:uid="{00000000-0005-0000-0000-0000D1710000}"/>
    <cellStyle name="Note 12 2 5 7 2" xfId="29284" xr:uid="{00000000-0005-0000-0000-0000D2710000}"/>
    <cellStyle name="Note 12 2 5 8" xfId="29285" xr:uid="{00000000-0005-0000-0000-0000D3710000}"/>
    <cellStyle name="Note 12 2 5 8 2" xfId="29286" xr:uid="{00000000-0005-0000-0000-0000D4710000}"/>
    <cellStyle name="Note 12 2 5 9" xfId="29287" xr:uid="{00000000-0005-0000-0000-0000D5710000}"/>
    <cellStyle name="Note 12 2 5 9 2" xfId="29288" xr:uid="{00000000-0005-0000-0000-0000D6710000}"/>
    <cellStyle name="Note 12 2 6" xfId="29289" xr:uid="{00000000-0005-0000-0000-0000D7710000}"/>
    <cellStyle name="Note 12 2 6 10" xfId="29290" xr:uid="{00000000-0005-0000-0000-0000D8710000}"/>
    <cellStyle name="Note 12 2 6 10 2" xfId="29291" xr:uid="{00000000-0005-0000-0000-0000D9710000}"/>
    <cellStyle name="Note 12 2 6 11" xfId="29292" xr:uid="{00000000-0005-0000-0000-0000DA710000}"/>
    <cellStyle name="Note 12 2 6 2" xfId="29293" xr:uid="{00000000-0005-0000-0000-0000DB710000}"/>
    <cellStyle name="Note 12 2 6 2 2" xfId="29294" xr:uid="{00000000-0005-0000-0000-0000DC710000}"/>
    <cellStyle name="Note 12 2 6 2 2 2" xfId="29295" xr:uid="{00000000-0005-0000-0000-0000DD710000}"/>
    <cellStyle name="Note 12 2 6 2 3" xfId="29296" xr:uid="{00000000-0005-0000-0000-0000DE710000}"/>
    <cellStyle name="Note 12 2 6 3" xfId="29297" xr:uid="{00000000-0005-0000-0000-0000DF710000}"/>
    <cellStyle name="Note 12 2 6 3 2" xfId="29298" xr:uid="{00000000-0005-0000-0000-0000E0710000}"/>
    <cellStyle name="Note 12 2 6 4" xfId="29299" xr:uid="{00000000-0005-0000-0000-0000E1710000}"/>
    <cellStyle name="Note 12 2 6 4 2" xfId="29300" xr:uid="{00000000-0005-0000-0000-0000E2710000}"/>
    <cellStyle name="Note 12 2 6 5" xfId="29301" xr:uid="{00000000-0005-0000-0000-0000E3710000}"/>
    <cellStyle name="Note 12 2 6 5 2" xfId="29302" xr:uid="{00000000-0005-0000-0000-0000E4710000}"/>
    <cellStyle name="Note 12 2 6 6" xfId="29303" xr:uid="{00000000-0005-0000-0000-0000E5710000}"/>
    <cellStyle name="Note 12 2 6 6 2" xfId="29304" xr:uid="{00000000-0005-0000-0000-0000E6710000}"/>
    <cellStyle name="Note 12 2 6 7" xfId="29305" xr:uid="{00000000-0005-0000-0000-0000E7710000}"/>
    <cellStyle name="Note 12 2 6 7 2" xfId="29306" xr:uid="{00000000-0005-0000-0000-0000E8710000}"/>
    <cellStyle name="Note 12 2 6 8" xfId="29307" xr:uid="{00000000-0005-0000-0000-0000E9710000}"/>
    <cellStyle name="Note 12 2 6 8 2" xfId="29308" xr:uid="{00000000-0005-0000-0000-0000EA710000}"/>
    <cellStyle name="Note 12 2 6 9" xfId="29309" xr:uid="{00000000-0005-0000-0000-0000EB710000}"/>
    <cellStyle name="Note 12 2 6 9 2" xfId="29310" xr:uid="{00000000-0005-0000-0000-0000EC710000}"/>
    <cellStyle name="Note 12 2 7" xfId="29311" xr:uid="{00000000-0005-0000-0000-0000ED710000}"/>
    <cellStyle name="Note 12 2 7 2" xfId="29312" xr:uid="{00000000-0005-0000-0000-0000EE710000}"/>
    <cellStyle name="Note 12 2 7 2 2" xfId="29313" xr:uid="{00000000-0005-0000-0000-0000EF710000}"/>
    <cellStyle name="Note 12 2 7 3" xfId="29314" xr:uid="{00000000-0005-0000-0000-0000F0710000}"/>
    <cellStyle name="Note 12 2 8" xfId="29315" xr:uid="{00000000-0005-0000-0000-0000F1710000}"/>
    <cellStyle name="Note 12 2 8 2" xfId="29316" xr:uid="{00000000-0005-0000-0000-0000F2710000}"/>
    <cellStyle name="Note 12 2 9" xfId="29317" xr:uid="{00000000-0005-0000-0000-0000F3710000}"/>
    <cellStyle name="Note 12 2 9 2" xfId="29318" xr:uid="{00000000-0005-0000-0000-0000F4710000}"/>
    <cellStyle name="Note 12 3" xfId="29319" xr:uid="{00000000-0005-0000-0000-0000F5710000}"/>
    <cellStyle name="Note 12 3 2" xfId="29320" xr:uid="{00000000-0005-0000-0000-0000F6710000}"/>
    <cellStyle name="Note 12 3 2 2" xfId="29321" xr:uid="{00000000-0005-0000-0000-0000F7710000}"/>
    <cellStyle name="Note 12 3 2 2 2" xfId="29322" xr:uid="{00000000-0005-0000-0000-0000F8710000}"/>
    <cellStyle name="Note 12 3 2 3" xfId="29323" xr:uid="{00000000-0005-0000-0000-0000F9710000}"/>
    <cellStyle name="Note 12 3 3" xfId="29324" xr:uid="{00000000-0005-0000-0000-0000FA710000}"/>
    <cellStyle name="Note 12 3 3 2" xfId="29325" xr:uid="{00000000-0005-0000-0000-0000FB710000}"/>
    <cellStyle name="Note 12 3 3 2 2" xfId="29326" xr:uid="{00000000-0005-0000-0000-0000FC710000}"/>
    <cellStyle name="Note 12 3 3 3" xfId="29327" xr:uid="{00000000-0005-0000-0000-0000FD710000}"/>
    <cellStyle name="Note 12 3 4" xfId="29328" xr:uid="{00000000-0005-0000-0000-0000FE710000}"/>
    <cellStyle name="Note 12 3 4 2" xfId="29329" xr:uid="{00000000-0005-0000-0000-0000FF710000}"/>
    <cellStyle name="Note 12 3 5" xfId="29330" xr:uid="{00000000-0005-0000-0000-000000720000}"/>
    <cellStyle name="Note 12 3 5 2" xfId="29331" xr:uid="{00000000-0005-0000-0000-000001720000}"/>
    <cellStyle name="Note 12 3 6" xfId="29332" xr:uid="{00000000-0005-0000-0000-000002720000}"/>
    <cellStyle name="Note 12 3 6 2" xfId="29333" xr:uid="{00000000-0005-0000-0000-000003720000}"/>
    <cellStyle name="Note 12 3 7" xfId="29334" xr:uid="{00000000-0005-0000-0000-000004720000}"/>
    <cellStyle name="Note 12 3 7 2" xfId="29335" xr:uid="{00000000-0005-0000-0000-000005720000}"/>
    <cellStyle name="Note 12 3 8" xfId="29336" xr:uid="{00000000-0005-0000-0000-000006720000}"/>
    <cellStyle name="Note 12 4" xfId="29337" xr:uid="{00000000-0005-0000-0000-000007720000}"/>
    <cellStyle name="Note 12 4 10" xfId="29338" xr:uid="{00000000-0005-0000-0000-000008720000}"/>
    <cellStyle name="Note 12 4 10 2" xfId="29339" xr:uid="{00000000-0005-0000-0000-000009720000}"/>
    <cellStyle name="Note 12 4 11" xfId="29340" xr:uid="{00000000-0005-0000-0000-00000A720000}"/>
    <cellStyle name="Note 12 4 2" xfId="29341" xr:uid="{00000000-0005-0000-0000-00000B720000}"/>
    <cellStyle name="Note 12 4 2 2" xfId="29342" xr:uid="{00000000-0005-0000-0000-00000C720000}"/>
    <cellStyle name="Note 12 4 2 2 2" xfId="29343" xr:uid="{00000000-0005-0000-0000-00000D720000}"/>
    <cellStyle name="Note 12 4 2 3" xfId="29344" xr:uid="{00000000-0005-0000-0000-00000E720000}"/>
    <cellStyle name="Note 12 4 3" xfId="29345" xr:uid="{00000000-0005-0000-0000-00000F720000}"/>
    <cellStyle name="Note 12 4 3 2" xfId="29346" xr:uid="{00000000-0005-0000-0000-000010720000}"/>
    <cellStyle name="Note 12 4 4" xfId="29347" xr:uid="{00000000-0005-0000-0000-000011720000}"/>
    <cellStyle name="Note 12 4 4 2" xfId="29348" xr:uid="{00000000-0005-0000-0000-000012720000}"/>
    <cellStyle name="Note 12 4 5" xfId="29349" xr:uid="{00000000-0005-0000-0000-000013720000}"/>
    <cellStyle name="Note 12 4 5 2" xfId="29350" xr:uid="{00000000-0005-0000-0000-000014720000}"/>
    <cellStyle name="Note 12 4 6" xfId="29351" xr:uid="{00000000-0005-0000-0000-000015720000}"/>
    <cellStyle name="Note 12 4 6 2" xfId="29352" xr:uid="{00000000-0005-0000-0000-000016720000}"/>
    <cellStyle name="Note 12 4 7" xfId="29353" xr:uid="{00000000-0005-0000-0000-000017720000}"/>
    <cellStyle name="Note 12 4 7 2" xfId="29354" xr:uid="{00000000-0005-0000-0000-000018720000}"/>
    <cellStyle name="Note 12 4 8" xfId="29355" xr:uid="{00000000-0005-0000-0000-000019720000}"/>
    <cellStyle name="Note 12 4 8 2" xfId="29356" xr:uid="{00000000-0005-0000-0000-00001A720000}"/>
    <cellStyle name="Note 12 4 9" xfId="29357" xr:uid="{00000000-0005-0000-0000-00001B720000}"/>
    <cellStyle name="Note 12 4 9 2" xfId="29358" xr:uid="{00000000-0005-0000-0000-00001C720000}"/>
    <cellStyle name="Note 12 5" xfId="29359" xr:uid="{00000000-0005-0000-0000-00001D720000}"/>
    <cellStyle name="Note 12 5 10" xfId="29360" xr:uid="{00000000-0005-0000-0000-00001E720000}"/>
    <cellStyle name="Note 12 5 10 2" xfId="29361" xr:uid="{00000000-0005-0000-0000-00001F720000}"/>
    <cellStyle name="Note 12 5 11" xfId="29362" xr:uid="{00000000-0005-0000-0000-000020720000}"/>
    <cellStyle name="Note 12 5 2" xfId="29363" xr:uid="{00000000-0005-0000-0000-000021720000}"/>
    <cellStyle name="Note 12 5 2 2" xfId="29364" xr:uid="{00000000-0005-0000-0000-000022720000}"/>
    <cellStyle name="Note 12 5 2 2 2" xfId="29365" xr:uid="{00000000-0005-0000-0000-000023720000}"/>
    <cellStyle name="Note 12 5 2 3" xfId="29366" xr:uid="{00000000-0005-0000-0000-000024720000}"/>
    <cellStyle name="Note 12 5 3" xfId="29367" xr:uid="{00000000-0005-0000-0000-000025720000}"/>
    <cellStyle name="Note 12 5 3 2" xfId="29368" xr:uid="{00000000-0005-0000-0000-000026720000}"/>
    <cellStyle name="Note 12 5 4" xfId="29369" xr:uid="{00000000-0005-0000-0000-000027720000}"/>
    <cellStyle name="Note 12 5 4 2" xfId="29370" xr:uid="{00000000-0005-0000-0000-000028720000}"/>
    <cellStyle name="Note 12 5 5" xfId="29371" xr:uid="{00000000-0005-0000-0000-000029720000}"/>
    <cellStyle name="Note 12 5 5 2" xfId="29372" xr:uid="{00000000-0005-0000-0000-00002A720000}"/>
    <cellStyle name="Note 12 5 6" xfId="29373" xr:uid="{00000000-0005-0000-0000-00002B720000}"/>
    <cellStyle name="Note 12 5 6 2" xfId="29374" xr:uid="{00000000-0005-0000-0000-00002C720000}"/>
    <cellStyle name="Note 12 5 7" xfId="29375" xr:uid="{00000000-0005-0000-0000-00002D720000}"/>
    <cellStyle name="Note 12 5 7 2" xfId="29376" xr:uid="{00000000-0005-0000-0000-00002E720000}"/>
    <cellStyle name="Note 12 5 8" xfId="29377" xr:uid="{00000000-0005-0000-0000-00002F720000}"/>
    <cellStyle name="Note 12 5 8 2" xfId="29378" xr:uid="{00000000-0005-0000-0000-000030720000}"/>
    <cellStyle name="Note 12 5 9" xfId="29379" xr:uid="{00000000-0005-0000-0000-000031720000}"/>
    <cellStyle name="Note 12 5 9 2" xfId="29380" xr:uid="{00000000-0005-0000-0000-000032720000}"/>
    <cellStyle name="Note 12 6" xfId="29381" xr:uid="{00000000-0005-0000-0000-000033720000}"/>
    <cellStyle name="Note 12 6 10" xfId="29382" xr:uid="{00000000-0005-0000-0000-000034720000}"/>
    <cellStyle name="Note 12 6 10 2" xfId="29383" xr:uid="{00000000-0005-0000-0000-000035720000}"/>
    <cellStyle name="Note 12 6 11" xfId="29384" xr:uid="{00000000-0005-0000-0000-000036720000}"/>
    <cellStyle name="Note 12 6 2" xfId="29385" xr:uid="{00000000-0005-0000-0000-000037720000}"/>
    <cellStyle name="Note 12 6 2 2" xfId="29386" xr:uid="{00000000-0005-0000-0000-000038720000}"/>
    <cellStyle name="Note 12 6 2 2 2" xfId="29387" xr:uid="{00000000-0005-0000-0000-000039720000}"/>
    <cellStyle name="Note 12 6 2 3" xfId="29388" xr:uid="{00000000-0005-0000-0000-00003A720000}"/>
    <cellStyle name="Note 12 6 3" xfId="29389" xr:uid="{00000000-0005-0000-0000-00003B720000}"/>
    <cellStyle name="Note 12 6 3 2" xfId="29390" xr:uid="{00000000-0005-0000-0000-00003C720000}"/>
    <cellStyle name="Note 12 6 4" xfId="29391" xr:uid="{00000000-0005-0000-0000-00003D720000}"/>
    <cellStyle name="Note 12 6 4 2" xfId="29392" xr:uid="{00000000-0005-0000-0000-00003E720000}"/>
    <cellStyle name="Note 12 6 5" xfId="29393" xr:uid="{00000000-0005-0000-0000-00003F720000}"/>
    <cellStyle name="Note 12 6 5 2" xfId="29394" xr:uid="{00000000-0005-0000-0000-000040720000}"/>
    <cellStyle name="Note 12 6 6" xfId="29395" xr:uid="{00000000-0005-0000-0000-000041720000}"/>
    <cellStyle name="Note 12 6 6 2" xfId="29396" xr:uid="{00000000-0005-0000-0000-000042720000}"/>
    <cellStyle name="Note 12 6 7" xfId="29397" xr:uid="{00000000-0005-0000-0000-000043720000}"/>
    <cellStyle name="Note 12 6 7 2" xfId="29398" xr:uid="{00000000-0005-0000-0000-000044720000}"/>
    <cellStyle name="Note 12 6 8" xfId="29399" xr:uid="{00000000-0005-0000-0000-000045720000}"/>
    <cellStyle name="Note 12 6 8 2" xfId="29400" xr:uid="{00000000-0005-0000-0000-000046720000}"/>
    <cellStyle name="Note 12 6 9" xfId="29401" xr:uid="{00000000-0005-0000-0000-000047720000}"/>
    <cellStyle name="Note 12 6 9 2" xfId="29402" xr:uid="{00000000-0005-0000-0000-000048720000}"/>
    <cellStyle name="Note 12 7" xfId="29403" xr:uid="{00000000-0005-0000-0000-000049720000}"/>
    <cellStyle name="Note 12 7 10" xfId="29404" xr:uid="{00000000-0005-0000-0000-00004A720000}"/>
    <cellStyle name="Note 12 7 10 2" xfId="29405" xr:uid="{00000000-0005-0000-0000-00004B720000}"/>
    <cellStyle name="Note 12 7 11" xfId="29406" xr:uid="{00000000-0005-0000-0000-00004C720000}"/>
    <cellStyle name="Note 12 7 2" xfId="29407" xr:uid="{00000000-0005-0000-0000-00004D720000}"/>
    <cellStyle name="Note 12 7 2 2" xfId="29408" xr:uid="{00000000-0005-0000-0000-00004E720000}"/>
    <cellStyle name="Note 12 7 2 2 2" xfId="29409" xr:uid="{00000000-0005-0000-0000-00004F720000}"/>
    <cellStyle name="Note 12 7 2 3" xfId="29410" xr:uid="{00000000-0005-0000-0000-000050720000}"/>
    <cellStyle name="Note 12 7 3" xfId="29411" xr:uid="{00000000-0005-0000-0000-000051720000}"/>
    <cellStyle name="Note 12 7 3 2" xfId="29412" xr:uid="{00000000-0005-0000-0000-000052720000}"/>
    <cellStyle name="Note 12 7 4" xfId="29413" xr:uid="{00000000-0005-0000-0000-000053720000}"/>
    <cellStyle name="Note 12 7 4 2" xfId="29414" xr:uid="{00000000-0005-0000-0000-000054720000}"/>
    <cellStyle name="Note 12 7 5" xfId="29415" xr:uid="{00000000-0005-0000-0000-000055720000}"/>
    <cellStyle name="Note 12 7 5 2" xfId="29416" xr:uid="{00000000-0005-0000-0000-000056720000}"/>
    <cellStyle name="Note 12 7 6" xfId="29417" xr:uid="{00000000-0005-0000-0000-000057720000}"/>
    <cellStyle name="Note 12 7 6 2" xfId="29418" xr:uid="{00000000-0005-0000-0000-000058720000}"/>
    <cellStyle name="Note 12 7 7" xfId="29419" xr:uid="{00000000-0005-0000-0000-000059720000}"/>
    <cellStyle name="Note 12 7 7 2" xfId="29420" xr:uid="{00000000-0005-0000-0000-00005A720000}"/>
    <cellStyle name="Note 12 7 8" xfId="29421" xr:uid="{00000000-0005-0000-0000-00005B720000}"/>
    <cellStyle name="Note 12 7 8 2" xfId="29422" xr:uid="{00000000-0005-0000-0000-00005C720000}"/>
    <cellStyle name="Note 12 7 9" xfId="29423" xr:uid="{00000000-0005-0000-0000-00005D720000}"/>
    <cellStyle name="Note 12 7 9 2" xfId="29424" xr:uid="{00000000-0005-0000-0000-00005E720000}"/>
    <cellStyle name="Note 12 8" xfId="29425" xr:uid="{00000000-0005-0000-0000-00005F720000}"/>
    <cellStyle name="Note 12 8 2" xfId="29426" xr:uid="{00000000-0005-0000-0000-000060720000}"/>
    <cellStyle name="Note 12 8 2 2" xfId="29427" xr:uid="{00000000-0005-0000-0000-000061720000}"/>
    <cellStyle name="Note 12 8 3" xfId="29428" xr:uid="{00000000-0005-0000-0000-000062720000}"/>
    <cellStyle name="Note 12 9" xfId="29429" xr:uid="{00000000-0005-0000-0000-000063720000}"/>
    <cellStyle name="Note 12 9 2" xfId="29430" xr:uid="{00000000-0005-0000-0000-000064720000}"/>
    <cellStyle name="Note 12_7 - Cap Add WS" xfId="29431" xr:uid="{00000000-0005-0000-0000-000065720000}"/>
    <cellStyle name="Note 13" xfId="29432" xr:uid="{00000000-0005-0000-0000-000066720000}"/>
    <cellStyle name="Note 13 10" xfId="29433" xr:uid="{00000000-0005-0000-0000-000067720000}"/>
    <cellStyle name="Note 13 10 2" xfId="29434" xr:uid="{00000000-0005-0000-0000-000068720000}"/>
    <cellStyle name="Note 13 11" xfId="29435" xr:uid="{00000000-0005-0000-0000-000069720000}"/>
    <cellStyle name="Note 13 11 2" xfId="29436" xr:uid="{00000000-0005-0000-0000-00006A720000}"/>
    <cellStyle name="Note 13 12" xfId="29437" xr:uid="{00000000-0005-0000-0000-00006B720000}"/>
    <cellStyle name="Note 13 12 2" xfId="29438" xr:uid="{00000000-0005-0000-0000-00006C720000}"/>
    <cellStyle name="Note 13 13" xfId="29439" xr:uid="{00000000-0005-0000-0000-00006D720000}"/>
    <cellStyle name="Note 13 13 2" xfId="29440" xr:uid="{00000000-0005-0000-0000-00006E720000}"/>
    <cellStyle name="Note 13 14" xfId="29441" xr:uid="{00000000-0005-0000-0000-00006F720000}"/>
    <cellStyle name="Note 13 2" xfId="29442" xr:uid="{00000000-0005-0000-0000-000070720000}"/>
    <cellStyle name="Note 13 2 10" xfId="29443" xr:uid="{00000000-0005-0000-0000-000071720000}"/>
    <cellStyle name="Note 13 2 10 2" xfId="29444" xr:uid="{00000000-0005-0000-0000-000072720000}"/>
    <cellStyle name="Note 13 2 11" xfId="29445" xr:uid="{00000000-0005-0000-0000-000073720000}"/>
    <cellStyle name="Note 13 2 11 2" xfId="29446" xr:uid="{00000000-0005-0000-0000-000074720000}"/>
    <cellStyle name="Note 13 2 12" xfId="29447" xr:uid="{00000000-0005-0000-0000-000075720000}"/>
    <cellStyle name="Note 13 2 12 2" xfId="29448" xr:uid="{00000000-0005-0000-0000-000076720000}"/>
    <cellStyle name="Note 13 2 13" xfId="29449" xr:uid="{00000000-0005-0000-0000-000077720000}"/>
    <cellStyle name="Note 13 2 2" xfId="29450" xr:uid="{00000000-0005-0000-0000-000078720000}"/>
    <cellStyle name="Note 13 2 2 2" xfId="29451" xr:uid="{00000000-0005-0000-0000-000079720000}"/>
    <cellStyle name="Note 13 2 2 2 2" xfId="29452" xr:uid="{00000000-0005-0000-0000-00007A720000}"/>
    <cellStyle name="Note 13 2 2 2 2 2" xfId="29453" xr:uid="{00000000-0005-0000-0000-00007B720000}"/>
    <cellStyle name="Note 13 2 2 2 3" xfId="29454" xr:uid="{00000000-0005-0000-0000-00007C720000}"/>
    <cellStyle name="Note 13 2 2 3" xfId="29455" xr:uid="{00000000-0005-0000-0000-00007D720000}"/>
    <cellStyle name="Note 13 2 2 3 2" xfId="29456" xr:uid="{00000000-0005-0000-0000-00007E720000}"/>
    <cellStyle name="Note 13 2 2 3 2 2" xfId="29457" xr:uid="{00000000-0005-0000-0000-00007F720000}"/>
    <cellStyle name="Note 13 2 2 3 3" xfId="29458" xr:uid="{00000000-0005-0000-0000-000080720000}"/>
    <cellStyle name="Note 13 2 2 4" xfId="29459" xr:uid="{00000000-0005-0000-0000-000081720000}"/>
    <cellStyle name="Note 13 2 2 4 2" xfId="29460" xr:uid="{00000000-0005-0000-0000-000082720000}"/>
    <cellStyle name="Note 13 2 2 5" xfId="29461" xr:uid="{00000000-0005-0000-0000-000083720000}"/>
    <cellStyle name="Note 13 2 2 5 2" xfId="29462" xr:uid="{00000000-0005-0000-0000-000084720000}"/>
    <cellStyle name="Note 13 2 2 6" xfId="29463" xr:uid="{00000000-0005-0000-0000-000085720000}"/>
    <cellStyle name="Note 13 2 2 6 2" xfId="29464" xr:uid="{00000000-0005-0000-0000-000086720000}"/>
    <cellStyle name="Note 13 2 2 7" xfId="29465" xr:uid="{00000000-0005-0000-0000-000087720000}"/>
    <cellStyle name="Note 13 2 2 7 2" xfId="29466" xr:uid="{00000000-0005-0000-0000-000088720000}"/>
    <cellStyle name="Note 13 2 2 8" xfId="29467" xr:uid="{00000000-0005-0000-0000-000089720000}"/>
    <cellStyle name="Note 13 2 3" xfId="29468" xr:uid="{00000000-0005-0000-0000-00008A720000}"/>
    <cellStyle name="Note 13 2 3 10" xfId="29469" xr:uid="{00000000-0005-0000-0000-00008B720000}"/>
    <cellStyle name="Note 13 2 3 10 2" xfId="29470" xr:uid="{00000000-0005-0000-0000-00008C720000}"/>
    <cellStyle name="Note 13 2 3 11" xfId="29471" xr:uid="{00000000-0005-0000-0000-00008D720000}"/>
    <cellStyle name="Note 13 2 3 2" xfId="29472" xr:uid="{00000000-0005-0000-0000-00008E720000}"/>
    <cellStyle name="Note 13 2 3 2 2" xfId="29473" xr:uid="{00000000-0005-0000-0000-00008F720000}"/>
    <cellStyle name="Note 13 2 3 2 2 2" xfId="29474" xr:uid="{00000000-0005-0000-0000-000090720000}"/>
    <cellStyle name="Note 13 2 3 2 3" xfId="29475" xr:uid="{00000000-0005-0000-0000-000091720000}"/>
    <cellStyle name="Note 13 2 3 3" xfId="29476" xr:uid="{00000000-0005-0000-0000-000092720000}"/>
    <cellStyle name="Note 13 2 3 3 2" xfId="29477" xr:uid="{00000000-0005-0000-0000-000093720000}"/>
    <cellStyle name="Note 13 2 3 4" xfId="29478" xr:uid="{00000000-0005-0000-0000-000094720000}"/>
    <cellStyle name="Note 13 2 3 4 2" xfId="29479" xr:uid="{00000000-0005-0000-0000-000095720000}"/>
    <cellStyle name="Note 13 2 3 5" xfId="29480" xr:uid="{00000000-0005-0000-0000-000096720000}"/>
    <cellStyle name="Note 13 2 3 5 2" xfId="29481" xr:uid="{00000000-0005-0000-0000-000097720000}"/>
    <cellStyle name="Note 13 2 3 6" xfId="29482" xr:uid="{00000000-0005-0000-0000-000098720000}"/>
    <cellStyle name="Note 13 2 3 6 2" xfId="29483" xr:uid="{00000000-0005-0000-0000-000099720000}"/>
    <cellStyle name="Note 13 2 3 7" xfId="29484" xr:uid="{00000000-0005-0000-0000-00009A720000}"/>
    <cellStyle name="Note 13 2 3 7 2" xfId="29485" xr:uid="{00000000-0005-0000-0000-00009B720000}"/>
    <cellStyle name="Note 13 2 3 8" xfId="29486" xr:uid="{00000000-0005-0000-0000-00009C720000}"/>
    <cellStyle name="Note 13 2 3 8 2" xfId="29487" xr:uid="{00000000-0005-0000-0000-00009D720000}"/>
    <cellStyle name="Note 13 2 3 9" xfId="29488" xr:uid="{00000000-0005-0000-0000-00009E720000}"/>
    <cellStyle name="Note 13 2 3 9 2" xfId="29489" xr:uid="{00000000-0005-0000-0000-00009F720000}"/>
    <cellStyle name="Note 13 2 4" xfId="29490" xr:uid="{00000000-0005-0000-0000-0000A0720000}"/>
    <cellStyle name="Note 13 2 4 10" xfId="29491" xr:uid="{00000000-0005-0000-0000-0000A1720000}"/>
    <cellStyle name="Note 13 2 4 10 2" xfId="29492" xr:uid="{00000000-0005-0000-0000-0000A2720000}"/>
    <cellStyle name="Note 13 2 4 11" xfId="29493" xr:uid="{00000000-0005-0000-0000-0000A3720000}"/>
    <cellStyle name="Note 13 2 4 2" xfId="29494" xr:uid="{00000000-0005-0000-0000-0000A4720000}"/>
    <cellStyle name="Note 13 2 4 2 2" xfId="29495" xr:uid="{00000000-0005-0000-0000-0000A5720000}"/>
    <cellStyle name="Note 13 2 4 2 2 2" xfId="29496" xr:uid="{00000000-0005-0000-0000-0000A6720000}"/>
    <cellStyle name="Note 13 2 4 2 3" xfId="29497" xr:uid="{00000000-0005-0000-0000-0000A7720000}"/>
    <cellStyle name="Note 13 2 4 3" xfId="29498" xr:uid="{00000000-0005-0000-0000-0000A8720000}"/>
    <cellStyle name="Note 13 2 4 3 2" xfId="29499" xr:uid="{00000000-0005-0000-0000-0000A9720000}"/>
    <cellStyle name="Note 13 2 4 4" xfId="29500" xr:uid="{00000000-0005-0000-0000-0000AA720000}"/>
    <cellStyle name="Note 13 2 4 4 2" xfId="29501" xr:uid="{00000000-0005-0000-0000-0000AB720000}"/>
    <cellStyle name="Note 13 2 4 5" xfId="29502" xr:uid="{00000000-0005-0000-0000-0000AC720000}"/>
    <cellStyle name="Note 13 2 4 5 2" xfId="29503" xr:uid="{00000000-0005-0000-0000-0000AD720000}"/>
    <cellStyle name="Note 13 2 4 6" xfId="29504" xr:uid="{00000000-0005-0000-0000-0000AE720000}"/>
    <cellStyle name="Note 13 2 4 6 2" xfId="29505" xr:uid="{00000000-0005-0000-0000-0000AF720000}"/>
    <cellStyle name="Note 13 2 4 7" xfId="29506" xr:uid="{00000000-0005-0000-0000-0000B0720000}"/>
    <cellStyle name="Note 13 2 4 7 2" xfId="29507" xr:uid="{00000000-0005-0000-0000-0000B1720000}"/>
    <cellStyle name="Note 13 2 4 8" xfId="29508" xr:uid="{00000000-0005-0000-0000-0000B2720000}"/>
    <cellStyle name="Note 13 2 4 8 2" xfId="29509" xr:uid="{00000000-0005-0000-0000-0000B3720000}"/>
    <cellStyle name="Note 13 2 4 9" xfId="29510" xr:uid="{00000000-0005-0000-0000-0000B4720000}"/>
    <cellStyle name="Note 13 2 4 9 2" xfId="29511" xr:uid="{00000000-0005-0000-0000-0000B5720000}"/>
    <cellStyle name="Note 13 2 5" xfId="29512" xr:uid="{00000000-0005-0000-0000-0000B6720000}"/>
    <cellStyle name="Note 13 2 5 10" xfId="29513" xr:uid="{00000000-0005-0000-0000-0000B7720000}"/>
    <cellStyle name="Note 13 2 5 10 2" xfId="29514" xr:uid="{00000000-0005-0000-0000-0000B8720000}"/>
    <cellStyle name="Note 13 2 5 11" xfId="29515" xr:uid="{00000000-0005-0000-0000-0000B9720000}"/>
    <cellStyle name="Note 13 2 5 2" xfId="29516" xr:uid="{00000000-0005-0000-0000-0000BA720000}"/>
    <cellStyle name="Note 13 2 5 2 2" xfId="29517" xr:uid="{00000000-0005-0000-0000-0000BB720000}"/>
    <cellStyle name="Note 13 2 5 2 2 2" xfId="29518" xr:uid="{00000000-0005-0000-0000-0000BC720000}"/>
    <cellStyle name="Note 13 2 5 2 3" xfId="29519" xr:uid="{00000000-0005-0000-0000-0000BD720000}"/>
    <cellStyle name="Note 13 2 5 3" xfId="29520" xr:uid="{00000000-0005-0000-0000-0000BE720000}"/>
    <cellStyle name="Note 13 2 5 3 2" xfId="29521" xr:uid="{00000000-0005-0000-0000-0000BF720000}"/>
    <cellStyle name="Note 13 2 5 4" xfId="29522" xr:uid="{00000000-0005-0000-0000-0000C0720000}"/>
    <cellStyle name="Note 13 2 5 4 2" xfId="29523" xr:uid="{00000000-0005-0000-0000-0000C1720000}"/>
    <cellStyle name="Note 13 2 5 5" xfId="29524" xr:uid="{00000000-0005-0000-0000-0000C2720000}"/>
    <cellStyle name="Note 13 2 5 5 2" xfId="29525" xr:uid="{00000000-0005-0000-0000-0000C3720000}"/>
    <cellStyle name="Note 13 2 5 6" xfId="29526" xr:uid="{00000000-0005-0000-0000-0000C4720000}"/>
    <cellStyle name="Note 13 2 5 6 2" xfId="29527" xr:uid="{00000000-0005-0000-0000-0000C5720000}"/>
    <cellStyle name="Note 13 2 5 7" xfId="29528" xr:uid="{00000000-0005-0000-0000-0000C6720000}"/>
    <cellStyle name="Note 13 2 5 7 2" xfId="29529" xr:uid="{00000000-0005-0000-0000-0000C7720000}"/>
    <cellStyle name="Note 13 2 5 8" xfId="29530" xr:uid="{00000000-0005-0000-0000-0000C8720000}"/>
    <cellStyle name="Note 13 2 5 8 2" xfId="29531" xr:uid="{00000000-0005-0000-0000-0000C9720000}"/>
    <cellStyle name="Note 13 2 5 9" xfId="29532" xr:uid="{00000000-0005-0000-0000-0000CA720000}"/>
    <cellStyle name="Note 13 2 5 9 2" xfId="29533" xr:uid="{00000000-0005-0000-0000-0000CB720000}"/>
    <cellStyle name="Note 13 2 6" xfId="29534" xr:uid="{00000000-0005-0000-0000-0000CC720000}"/>
    <cellStyle name="Note 13 2 6 10" xfId="29535" xr:uid="{00000000-0005-0000-0000-0000CD720000}"/>
    <cellStyle name="Note 13 2 6 10 2" xfId="29536" xr:uid="{00000000-0005-0000-0000-0000CE720000}"/>
    <cellStyle name="Note 13 2 6 11" xfId="29537" xr:uid="{00000000-0005-0000-0000-0000CF720000}"/>
    <cellStyle name="Note 13 2 6 2" xfId="29538" xr:uid="{00000000-0005-0000-0000-0000D0720000}"/>
    <cellStyle name="Note 13 2 6 2 2" xfId="29539" xr:uid="{00000000-0005-0000-0000-0000D1720000}"/>
    <cellStyle name="Note 13 2 6 2 2 2" xfId="29540" xr:uid="{00000000-0005-0000-0000-0000D2720000}"/>
    <cellStyle name="Note 13 2 6 2 3" xfId="29541" xr:uid="{00000000-0005-0000-0000-0000D3720000}"/>
    <cellStyle name="Note 13 2 6 3" xfId="29542" xr:uid="{00000000-0005-0000-0000-0000D4720000}"/>
    <cellStyle name="Note 13 2 6 3 2" xfId="29543" xr:uid="{00000000-0005-0000-0000-0000D5720000}"/>
    <cellStyle name="Note 13 2 6 4" xfId="29544" xr:uid="{00000000-0005-0000-0000-0000D6720000}"/>
    <cellStyle name="Note 13 2 6 4 2" xfId="29545" xr:uid="{00000000-0005-0000-0000-0000D7720000}"/>
    <cellStyle name="Note 13 2 6 5" xfId="29546" xr:uid="{00000000-0005-0000-0000-0000D8720000}"/>
    <cellStyle name="Note 13 2 6 5 2" xfId="29547" xr:uid="{00000000-0005-0000-0000-0000D9720000}"/>
    <cellStyle name="Note 13 2 6 6" xfId="29548" xr:uid="{00000000-0005-0000-0000-0000DA720000}"/>
    <cellStyle name="Note 13 2 6 6 2" xfId="29549" xr:uid="{00000000-0005-0000-0000-0000DB720000}"/>
    <cellStyle name="Note 13 2 6 7" xfId="29550" xr:uid="{00000000-0005-0000-0000-0000DC720000}"/>
    <cellStyle name="Note 13 2 6 7 2" xfId="29551" xr:uid="{00000000-0005-0000-0000-0000DD720000}"/>
    <cellStyle name="Note 13 2 6 8" xfId="29552" xr:uid="{00000000-0005-0000-0000-0000DE720000}"/>
    <cellStyle name="Note 13 2 6 8 2" xfId="29553" xr:uid="{00000000-0005-0000-0000-0000DF720000}"/>
    <cellStyle name="Note 13 2 6 9" xfId="29554" xr:uid="{00000000-0005-0000-0000-0000E0720000}"/>
    <cellStyle name="Note 13 2 6 9 2" xfId="29555" xr:uid="{00000000-0005-0000-0000-0000E1720000}"/>
    <cellStyle name="Note 13 2 7" xfId="29556" xr:uid="{00000000-0005-0000-0000-0000E2720000}"/>
    <cellStyle name="Note 13 2 7 2" xfId="29557" xr:uid="{00000000-0005-0000-0000-0000E3720000}"/>
    <cellStyle name="Note 13 2 7 2 2" xfId="29558" xr:uid="{00000000-0005-0000-0000-0000E4720000}"/>
    <cellStyle name="Note 13 2 7 3" xfId="29559" xr:uid="{00000000-0005-0000-0000-0000E5720000}"/>
    <cellStyle name="Note 13 2 8" xfId="29560" xr:uid="{00000000-0005-0000-0000-0000E6720000}"/>
    <cellStyle name="Note 13 2 8 2" xfId="29561" xr:uid="{00000000-0005-0000-0000-0000E7720000}"/>
    <cellStyle name="Note 13 2 9" xfId="29562" xr:uid="{00000000-0005-0000-0000-0000E8720000}"/>
    <cellStyle name="Note 13 2 9 2" xfId="29563" xr:uid="{00000000-0005-0000-0000-0000E9720000}"/>
    <cellStyle name="Note 13 3" xfId="29564" xr:uid="{00000000-0005-0000-0000-0000EA720000}"/>
    <cellStyle name="Note 13 3 2" xfId="29565" xr:uid="{00000000-0005-0000-0000-0000EB720000}"/>
    <cellStyle name="Note 13 3 2 2" xfId="29566" xr:uid="{00000000-0005-0000-0000-0000EC720000}"/>
    <cellStyle name="Note 13 3 2 2 2" xfId="29567" xr:uid="{00000000-0005-0000-0000-0000ED720000}"/>
    <cellStyle name="Note 13 3 2 3" xfId="29568" xr:uid="{00000000-0005-0000-0000-0000EE720000}"/>
    <cellStyle name="Note 13 3 3" xfId="29569" xr:uid="{00000000-0005-0000-0000-0000EF720000}"/>
    <cellStyle name="Note 13 3 3 2" xfId="29570" xr:uid="{00000000-0005-0000-0000-0000F0720000}"/>
    <cellStyle name="Note 13 3 3 2 2" xfId="29571" xr:uid="{00000000-0005-0000-0000-0000F1720000}"/>
    <cellStyle name="Note 13 3 3 3" xfId="29572" xr:uid="{00000000-0005-0000-0000-0000F2720000}"/>
    <cellStyle name="Note 13 3 4" xfId="29573" xr:uid="{00000000-0005-0000-0000-0000F3720000}"/>
    <cellStyle name="Note 13 3 4 2" xfId="29574" xr:uid="{00000000-0005-0000-0000-0000F4720000}"/>
    <cellStyle name="Note 13 3 5" xfId="29575" xr:uid="{00000000-0005-0000-0000-0000F5720000}"/>
    <cellStyle name="Note 13 3 5 2" xfId="29576" xr:uid="{00000000-0005-0000-0000-0000F6720000}"/>
    <cellStyle name="Note 13 3 6" xfId="29577" xr:uid="{00000000-0005-0000-0000-0000F7720000}"/>
    <cellStyle name="Note 13 3 6 2" xfId="29578" xr:uid="{00000000-0005-0000-0000-0000F8720000}"/>
    <cellStyle name="Note 13 3 7" xfId="29579" xr:uid="{00000000-0005-0000-0000-0000F9720000}"/>
    <cellStyle name="Note 13 3 7 2" xfId="29580" xr:uid="{00000000-0005-0000-0000-0000FA720000}"/>
    <cellStyle name="Note 13 3 8" xfId="29581" xr:uid="{00000000-0005-0000-0000-0000FB720000}"/>
    <cellStyle name="Note 13 4" xfId="29582" xr:uid="{00000000-0005-0000-0000-0000FC720000}"/>
    <cellStyle name="Note 13 4 10" xfId="29583" xr:uid="{00000000-0005-0000-0000-0000FD720000}"/>
    <cellStyle name="Note 13 4 10 2" xfId="29584" xr:uid="{00000000-0005-0000-0000-0000FE720000}"/>
    <cellStyle name="Note 13 4 11" xfId="29585" xr:uid="{00000000-0005-0000-0000-0000FF720000}"/>
    <cellStyle name="Note 13 4 2" xfId="29586" xr:uid="{00000000-0005-0000-0000-000000730000}"/>
    <cellStyle name="Note 13 4 2 2" xfId="29587" xr:uid="{00000000-0005-0000-0000-000001730000}"/>
    <cellStyle name="Note 13 4 2 2 2" xfId="29588" xr:uid="{00000000-0005-0000-0000-000002730000}"/>
    <cellStyle name="Note 13 4 2 3" xfId="29589" xr:uid="{00000000-0005-0000-0000-000003730000}"/>
    <cellStyle name="Note 13 4 3" xfId="29590" xr:uid="{00000000-0005-0000-0000-000004730000}"/>
    <cellStyle name="Note 13 4 3 2" xfId="29591" xr:uid="{00000000-0005-0000-0000-000005730000}"/>
    <cellStyle name="Note 13 4 4" xfId="29592" xr:uid="{00000000-0005-0000-0000-000006730000}"/>
    <cellStyle name="Note 13 4 4 2" xfId="29593" xr:uid="{00000000-0005-0000-0000-000007730000}"/>
    <cellStyle name="Note 13 4 5" xfId="29594" xr:uid="{00000000-0005-0000-0000-000008730000}"/>
    <cellStyle name="Note 13 4 5 2" xfId="29595" xr:uid="{00000000-0005-0000-0000-000009730000}"/>
    <cellStyle name="Note 13 4 6" xfId="29596" xr:uid="{00000000-0005-0000-0000-00000A730000}"/>
    <cellStyle name="Note 13 4 6 2" xfId="29597" xr:uid="{00000000-0005-0000-0000-00000B730000}"/>
    <cellStyle name="Note 13 4 7" xfId="29598" xr:uid="{00000000-0005-0000-0000-00000C730000}"/>
    <cellStyle name="Note 13 4 7 2" xfId="29599" xr:uid="{00000000-0005-0000-0000-00000D730000}"/>
    <cellStyle name="Note 13 4 8" xfId="29600" xr:uid="{00000000-0005-0000-0000-00000E730000}"/>
    <cellStyle name="Note 13 4 8 2" xfId="29601" xr:uid="{00000000-0005-0000-0000-00000F730000}"/>
    <cellStyle name="Note 13 4 9" xfId="29602" xr:uid="{00000000-0005-0000-0000-000010730000}"/>
    <cellStyle name="Note 13 4 9 2" xfId="29603" xr:uid="{00000000-0005-0000-0000-000011730000}"/>
    <cellStyle name="Note 13 5" xfId="29604" xr:uid="{00000000-0005-0000-0000-000012730000}"/>
    <cellStyle name="Note 13 5 10" xfId="29605" xr:uid="{00000000-0005-0000-0000-000013730000}"/>
    <cellStyle name="Note 13 5 10 2" xfId="29606" xr:uid="{00000000-0005-0000-0000-000014730000}"/>
    <cellStyle name="Note 13 5 11" xfId="29607" xr:uid="{00000000-0005-0000-0000-000015730000}"/>
    <cellStyle name="Note 13 5 2" xfId="29608" xr:uid="{00000000-0005-0000-0000-000016730000}"/>
    <cellStyle name="Note 13 5 2 2" xfId="29609" xr:uid="{00000000-0005-0000-0000-000017730000}"/>
    <cellStyle name="Note 13 5 2 2 2" xfId="29610" xr:uid="{00000000-0005-0000-0000-000018730000}"/>
    <cellStyle name="Note 13 5 2 3" xfId="29611" xr:uid="{00000000-0005-0000-0000-000019730000}"/>
    <cellStyle name="Note 13 5 3" xfId="29612" xr:uid="{00000000-0005-0000-0000-00001A730000}"/>
    <cellStyle name="Note 13 5 3 2" xfId="29613" xr:uid="{00000000-0005-0000-0000-00001B730000}"/>
    <cellStyle name="Note 13 5 4" xfId="29614" xr:uid="{00000000-0005-0000-0000-00001C730000}"/>
    <cellStyle name="Note 13 5 4 2" xfId="29615" xr:uid="{00000000-0005-0000-0000-00001D730000}"/>
    <cellStyle name="Note 13 5 5" xfId="29616" xr:uid="{00000000-0005-0000-0000-00001E730000}"/>
    <cellStyle name="Note 13 5 5 2" xfId="29617" xr:uid="{00000000-0005-0000-0000-00001F730000}"/>
    <cellStyle name="Note 13 5 6" xfId="29618" xr:uid="{00000000-0005-0000-0000-000020730000}"/>
    <cellStyle name="Note 13 5 6 2" xfId="29619" xr:uid="{00000000-0005-0000-0000-000021730000}"/>
    <cellStyle name="Note 13 5 7" xfId="29620" xr:uid="{00000000-0005-0000-0000-000022730000}"/>
    <cellStyle name="Note 13 5 7 2" xfId="29621" xr:uid="{00000000-0005-0000-0000-000023730000}"/>
    <cellStyle name="Note 13 5 8" xfId="29622" xr:uid="{00000000-0005-0000-0000-000024730000}"/>
    <cellStyle name="Note 13 5 8 2" xfId="29623" xr:uid="{00000000-0005-0000-0000-000025730000}"/>
    <cellStyle name="Note 13 5 9" xfId="29624" xr:uid="{00000000-0005-0000-0000-000026730000}"/>
    <cellStyle name="Note 13 5 9 2" xfId="29625" xr:uid="{00000000-0005-0000-0000-000027730000}"/>
    <cellStyle name="Note 13 6" xfId="29626" xr:uid="{00000000-0005-0000-0000-000028730000}"/>
    <cellStyle name="Note 13 6 10" xfId="29627" xr:uid="{00000000-0005-0000-0000-000029730000}"/>
    <cellStyle name="Note 13 6 10 2" xfId="29628" xr:uid="{00000000-0005-0000-0000-00002A730000}"/>
    <cellStyle name="Note 13 6 11" xfId="29629" xr:uid="{00000000-0005-0000-0000-00002B730000}"/>
    <cellStyle name="Note 13 6 2" xfId="29630" xr:uid="{00000000-0005-0000-0000-00002C730000}"/>
    <cellStyle name="Note 13 6 2 2" xfId="29631" xr:uid="{00000000-0005-0000-0000-00002D730000}"/>
    <cellStyle name="Note 13 6 2 2 2" xfId="29632" xr:uid="{00000000-0005-0000-0000-00002E730000}"/>
    <cellStyle name="Note 13 6 2 3" xfId="29633" xr:uid="{00000000-0005-0000-0000-00002F730000}"/>
    <cellStyle name="Note 13 6 3" xfId="29634" xr:uid="{00000000-0005-0000-0000-000030730000}"/>
    <cellStyle name="Note 13 6 3 2" xfId="29635" xr:uid="{00000000-0005-0000-0000-000031730000}"/>
    <cellStyle name="Note 13 6 4" xfId="29636" xr:uid="{00000000-0005-0000-0000-000032730000}"/>
    <cellStyle name="Note 13 6 4 2" xfId="29637" xr:uid="{00000000-0005-0000-0000-000033730000}"/>
    <cellStyle name="Note 13 6 5" xfId="29638" xr:uid="{00000000-0005-0000-0000-000034730000}"/>
    <cellStyle name="Note 13 6 5 2" xfId="29639" xr:uid="{00000000-0005-0000-0000-000035730000}"/>
    <cellStyle name="Note 13 6 6" xfId="29640" xr:uid="{00000000-0005-0000-0000-000036730000}"/>
    <cellStyle name="Note 13 6 6 2" xfId="29641" xr:uid="{00000000-0005-0000-0000-000037730000}"/>
    <cellStyle name="Note 13 6 7" xfId="29642" xr:uid="{00000000-0005-0000-0000-000038730000}"/>
    <cellStyle name="Note 13 6 7 2" xfId="29643" xr:uid="{00000000-0005-0000-0000-000039730000}"/>
    <cellStyle name="Note 13 6 8" xfId="29644" xr:uid="{00000000-0005-0000-0000-00003A730000}"/>
    <cellStyle name="Note 13 6 8 2" xfId="29645" xr:uid="{00000000-0005-0000-0000-00003B730000}"/>
    <cellStyle name="Note 13 6 9" xfId="29646" xr:uid="{00000000-0005-0000-0000-00003C730000}"/>
    <cellStyle name="Note 13 6 9 2" xfId="29647" xr:uid="{00000000-0005-0000-0000-00003D730000}"/>
    <cellStyle name="Note 13 7" xfId="29648" xr:uid="{00000000-0005-0000-0000-00003E730000}"/>
    <cellStyle name="Note 13 7 10" xfId="29649" xr:uid="{00000000-0005-0000-0000-00003F730000}"/>
    <cellStyle name="Note 13 7 10 2" xfId="29650" xr:uid="{00000000-0005-0000-0000-000040730000}"/>
    <cellStyle name="Note 13 7 11" xfId="29651" xr:uid="{00000000-0005-0000-0000-000041730000}"/>
    <cellStyle name="Note 13 7 2" xfId="29652" xr:uid="{00000000-0005-0000-0000-000042730000}"/>
    <cellStyle name="Note 13 7 2 2" xfId="29653" xr:uid="{00000000-0005-0000-0000-000043730000}"/>
    <cellStyle name="Note 13 7 2 2 2" xfId="29654" xr:uid="{00000000-0005-0000-0000-000044730000}"/>
    <cellStyle name="Note 13 7 2 3" xfId="29655" xr:uid="{00000000-0005-0000-0000-000045730000}"/>
    <cellStyle name="Note 13 7 3" xfId="29656" xr:uid="{00000000-0005-0000-0000-000046730000}"/>
    <cellStyle name="Note 13 7 3 2" xfId="29657" xr:uid="{00000000-0005-0000-0000-000047730000}"/>
    <cellStyle name="Note 13 7 4" xfId="29658" xr:uid="{00000000-0005-0000-0000-000048730000}"/>
    <cellStyle name="Note 13 7 4 2" xfId="29659" xr:uid="{00000000-0005-0000-0000-000049730000}"/>
    <cellStyle name="Note 13 7 5" xfId="29660" xr:uid="{00000000-0005-0000-0000-00004A730000}"/>
    <cellStyle name="Note 13 7 5 2" xfId="29661" xr:uid="{00000000-0005-0000-0000-00004B730000}"/>
    <cellStyle name="Note 13 7 6" xfId="29662" xr:uid="{00000000-0005-0000-0000-00004C730000}"/>
    <cellStyle name="Note 13 7 6 2" xfId="29663" xr:uid="{00000000-0005-0000-0000-00004D730000}"/>
    <cellStyle name="Note 13 7 7" xfId="29664" xr:uid="{00000000-0005-0000-0000-00004E730000}"/>
    <cellStyle name="Note 13 7 7 2" xfId="29665" xr:uid="{00000000-0005-0000-0000-00004F730000}"/>
    <cellStyle name="Note 13 7 8" xfId="29666" xr:uid="{00000000-0005-0000-0000-000050730000}"/>
    <cellStyle name="Note 13 7 8 2" xfId="29667" xr:uid="{00000000-0005-0000-0000-000051730000}"/>
    <cellStyle name="Note 13 7 9" xfId="29668" xr:uid="{00000000-0005-0000-0000-000052730000}"/>
    <cellStyle name="Note 13 7 9 2" xfId="29669" xr:uid="{00000000-0005-0000-0000-000053730000}"/>
    <cellStyle name="Note 13 8" xfId="29670" xr:uid="{00000000-0005-0000-0000-000054730000}"/>
    <cellStyle name="Note 13 8 2" xfId="29671" xr:uid="{00000000-0005-0000-0000-000055730000}"/>
    <cellStyle name="Note 13 8 2 2" xfId="29672" xr:uid="{00000000-0005-0000-0000-000056730000}"/>
    <cellStyle name="Note 13 8 3" xfId="29673" xr:uid="{00000000-0005-0000-0000-000057730000}"/>
    <cellStyle name="Note 13 9" xfId="29674" xr:uid="{00000000-0005-0000-0000-000058730000}"/>
    <cellStyle name="Note 13 9 2" xfId="29675" xr:uid="{00000000-0005-0000-0000-000059730000}"/>
    <cellStyle name="Note 13_7 - Cap Add WS" xfId="29676" xr:uid="{00000000-0005-0000-0000-00005A730000}"/>
    <cellStyle name="Note 14" xfId="29677" xr:uid="{00000000-0005-0000-0000-00005B730000}"/>
    <cellStyle name="Note 14 10" xfId="29678" xr:uid="{00000000-0005-0000-0000-00005C730000}"/>
    <cellStyle name="Note 14 10 2" xfId="29679" xr:uid="{00000000-0005-0000-0000-00005D730000}"/>
    <cellStyle name="Note 14 11" xfId="29680" xr:uid="{00000000-0005-0000-0000-00005E730000}"/>
    <cellStyle name="Note 14 11 2" xfId="29681" xr:uid="{00000000-0005-0000-0000-00005F730000}"/>
    <cellStyle name="Note 14 12" xfId="29682" xr:uid="{00000000-0005-0000-0000-000060730000}"/>
    <cellStyle name="Note 14 12 2" xfId="29683" xr:uid="{00000000-0005-0000-0000-000061730000}"/>
    <cellStyle name="Note 14 13" xfId="29684" xr:uid="{00000000-0005-0000-0000-000062730000}"/>
    <cellStyle name="Note 14 13 2" xfId="29685" xr:uid="{00000000-0005-0000-0000-000063730000}"/>
    <cellStyle name="Note 14 14" xfId="29686" xr:uid="{00000000-0005-0000-0000-000064730000}"/>
    <cellStyle name="Note 14 2" xfId="29687" xr:uid="{00000000-0005-0000-0000-000065730000}"/>
    <cellStyle name="Note 14 2 10" xfId="29688" xr:uid="{00000000-0005-0000-0000-000066730000}"/>
    <cellStyle name="Note 14 2 10 2" xfId="29689" xr:uid="{00000000-0005-0000-0000-000067730000}"/>
    <cellStyle name="Note 14 2 11" xfId="29690" xr:uid="{00000000-0005-0000-0000-000068730000}"/>
    <cellStyle name="Note 14 2 11 2" xfId="29691" xr:uid="{00000000-0005-0000-0000-000069730000}"/>
    <cellStyle name="Note 14 2 12" xfId="29692" xr:uid="{00000000-0005-0000-0000-00006A730000}"/>
    <cellStyle name="Note 14 2 12 2" xfId="29693" xr:uid="{00000000-0005-0000-0000-00006B730000}"/>
    <cellStyle name="Note 14 2 13" xfId="29694" xr:uid="{00000000-0005-0000-0000-00006C730000}"/>
    <cellStyle name="Note 14 2 2" xfId="29695" xr:uid="{00000000-0005-0000-0000-00006D730000}"/>
    <cellStyle name="Note 14 2 2 2" xfId="29696" xr:uid="{00000000-0005-0000-0000-00006E730000}"/>
    <cellStyle name="Note 14 2 2 2 2" xfId="29697" xr:uid="{00000000-0005-0000-0000-00006F730000}"/>
    <cellStyle name="Note 14 2 2 2 2 2" xfId="29698" xr:uid="{00000000-0005-0000-0000-000070730000}"/>
    <cellStyle name="Note 14 2 2 2 3" xfId="29699" xr:uid="{00000000-0005-0000-0000-000071730000}"/>
    <cellStyle name="Note 14 2 2 3" xfId="29700" xr:uid="{00000000-0005-0000-0000-000072730000}"/>
    <cellStyle name="Note 14 2 2 3 2" xfId="29701" xr:uid="{00000000-0005-0000-0000-000073730000}"/>
    <cellStyle name="Note 14 2 2 3 2 2" xfId="29702" xr:uid="{00000000-0005-0000-0000-000074730000}"/>
    <cellStyle name="Note 14 2 2 3 3" xfId="29703" xr:uid="{00000000-0005-0000-0000-000075730000}"/>
    <cellStyle name="Note 14 2 2 4" xfId="29704" xr:uid="{00000000-0005-0000-0000-000076730000}"/>
    <cellStyle name="Note 14 2 2 4 2" xfId="29705" xr:uid="{00000000-0005-0000-0000-000077730000}"/>
    <cellStyle name="Note 14 2 2 5" xfId="29706" xr:uid="{00000000-0005-0000-0000-000078730000}"/>
    <cellStyle name="Note 14 2 2 5 2" xfId="29707" xr:uid="{00000000-0005-0000-0000-000079730000}"/>
    <cellStyle name="Note 14 2 2 6" xfId="29708" xr:uid="{00000000-0005-0000-0000-00007A730000}"/>
    <cellStyle name="Note 14 2 2 6 2" xfId="29709" xr:uid="{00000000-0005-0000-0000-00007B730000}"/>
    <cellStyle name="Note 14 2 2 7" xfId="29710" xr:uid="{00000000-0005-0000-0000-00007C730000}"/>
    <cellStyle name="Note 14 2 2 7 2" xfId="29711" xr:uid="{00000000-0005-0000-0000-00007D730000}"/>
    <cellStyle name="Note 14 2 2 8" xfId="29712" xr:uid="{00000000-0005-0000-0000-00007E730000}"/>
    <cellStyle name="Note 14 2 3" xfId="29713" xr:uid="{00000000-0005-0000-0000-00007F730000}"/>
    <cellStyle name="Note 14 2 3 10" xfId="29714" xr:uid="{00000000-0005-0000-0000-000080730000}"/>
    <cellStyle name="Note 14 2 3 10 2" xfId="29715" xr:uid="{00000000-0005-0000-0000-000081730000}"/>
    <cellStyle name="Note 14 2 3 11" xfId="29716" xr:uid="{00000000-0005-0000-0000-000082730000}"/>
    <cellStyle name="Note 14 2 3 2" xfId="29717" xr:uid="{00000000-0005-0000-0000-000083730000}"/>
    <cellStyle name="Note 14 2 3 2 2" xfId="29718" xr:uid="{00000000-0005-0000-0000-000084730000}"/>
    <cellStyle name="Note 14 2 3 2 2 2" xfId="29719" xr:uid="{00000000-0005-0000-0000-000085730000}"/>
    <cellStyle name="Note 14 2 3 2 3" xfId="29720" xr:uid="{00000000-0005-0000-0000-000086730000}"/>
    <cellStyle name="Note 14 2 3 3" xfId="29721" xr:uid="{00000000-0005-0000-0000-000087730000}"/>
    <cellStyle name="Note 14 2 3 3 2" xfId="29722" xr:uid="{00000000-0005-0000-0000-000088730000}"/>
    <cellStyle name="Note 14 2 3 4" xfId="29723" xr:uid="{00000000-0005-0000-0000-000089730000}"/>
    <cellStyle name="Note 14 2 3 4 2" xfId="29724" xr:uid="{00000000-0005-0000-0000-00008A730000}"/>
    <cellStyle name="Note 14 2 3 5" xfId="29725" xr:uid="{00000000-0005-0000-0000-00008B730000}"/>
    <cellStyle name="Note 14 2 3 5 2" xfId="29726" xr:uid="{00000000-0005-0000-0000-00008C730000}"/>
    <cellStyle name="Note 14 2 3 6" xfId="29727" xr:uid="{00000000-0005-0000-0000-00008D730000}"/>
    <cellStyle name="Note 14 2 3 6 2" xfId="29728" xr:uid="{00000000-0005-0000-0000-00008E730000}"/>
    <cellStyle name="Note 14 2 3 7" xfId="29729" xr:uid="{00000000-0005-0000-0000-00008F730000}"/>
    <cellStyle name="Note 14 2 3 7 2" xfId="29730" xr:uid="{00000000-0005-0000-0000-000090730000}"/>
    <cellStyle name="Note 14 2 3 8" xfId="29731" xr:uid="{00000000-0005-0000-0000-000091730000}"/>
    <cellStyle name="Note 14 2 3 8 2" xfId="29732" xr:uid="{00000000-0005-0000-0000-000092730000}"/>
    <cellStyle name="Note 14 2 3 9" xfId="29733" xr:uid="{00000000-0005-0000-0000-000093730000}"/>
    <cellStyle name="Note 14 2 3 9 2" xfId="29734" xr:uid="{00000000-0005-0000-0000-000094730000}"/>
    <cellStyle name="Note 14 2 4" xfId="29735" xr:uid="{00000000-0005-0000-0000-000095730000}"/>
    <cellStyle name="Note 14 2 4 10" xfId="29736" xr:uid="{00000000-0005-0000-0000-000096730000}"/>
    <cellStyle name="Note 14 2 4 10 2" xfId="29737" xr:uid="{00000000-0005-0000-0000-000097730000}"/>
    <cellStyle name="Note 14 2 4 11" xfId="29738" xr:uid="{00000000-0005-0000-0000-000098730000}"/>
    <cellStyle name="Note 14 2 4 2" xfId="29739" xr:uid="{00000000-0005-0000-0000-000099730000}"/>
    <cellStyle name="Note 14 2 4 2 2" xfId="29740" xr:uid="{00000000-0005-0000-0000-00009A730000}"/>
    <cellStyle name="Note 14 2 4 2 2 2" xfId="29741" xr:uid="{00000000-0005-0000-0000-00009B730000}"/>
    <cellStyle name="Note 14 2 4 2 3" xfId="29742" xr:uid="{00000000-0005-0000-0000-00009C730000}"/>
    <cellStyle name="Note 14 2 4 3" xfId="29743" xr:uid="{00000000-0005-0000-0000-00009D730000}"/>
    <cellStyle name="Note 14 2 4 3 2" xfId="29744" xr:uid="{00000000-0005-0000-0000-00009E730000}"/>
    <cellStyle name="Note 14 2 4 4" xfId="29745" xr:uid="{00000000-0005-0000-0000-00009F730000}"/>
    <cellStyle name="Note 14 2 4 4 2" xfId="29746" xr:uid="{00000000-0005-0000-0000-0000A0730000}"/>
    <cellStyle name="Note 14 2 4 5" xfId="29747" xr:uid="{00000000-0005-0000-0000-0000A1730000}"/>
    <cellStyle name="Note 14 2 4 5 2" xfId="29748" xr:uid="{00000000-0005-0000-0000-0000A2730000}"/>
    <cellStyle name="Note 14 2 4 6" xfId="29749" xr:uid="{00000000-0005-0000-0000-0000A3730000}"/>
    <cellStyle name="Note 14 2 4 6 2" xfId="29750" xr:uid="{00000000-0005-0000-0000-0000A4730000}"/>
    <cellStyle name="Note 14 2 4 7" xfId="29751" xr:uid="{00000000-0005-0000-0000-0000A5730000}"/>
    <cellStyle name="Note 14 2 4 7 2" xfId="29752" xr:uid="{00000000-0005-0000-0000-0000A6730000}"/>
    <cellStyle name="Note 14 2 4 8" xfId="29753" xr:uid="{00000000-0005-0000-0000-0000A7730000}"/>
    <cellStyle name="Note 14 2 4 8 2" xfId="29754" xr:uid="{00000000-0005-0000-0000-0000A8730000}"/>
    <cellStyle name="Note 14 2 4 9" xfId="29755" xr:uid="{00000000-0005-0000-0000-0000A9730000}"/>
    <cellStyle name="Note 14 2 4 9 2" xfId="29756" xr:uid="{00000000-0005-0000-0000-0000AA730000}"/>
    <cellStyle name="Note 14 2 5" xfId="29757" xr:uid="{00000000-0005-0000-0000-0000AB730000}"/>
    <cellStyle name="Note 14 2 5 10" xfId="29758" xr:uid="{00000000-0005-0000-0000-0000AC730000}"/>
    <cellStyle name="Note 14 2 5 10 2" xfId="29759" xr:uid="{00000000-0005-0000-0000-0000AD730000}"/>
    <cellStyle name="Note 14 2 5 11" xfId="29760" xr:uid="{00000000-0005-0000-0000-0000AE730000}"/>
    <cellStyle name="Note 14 2 5 2" xfId="29761" xr:uid="{00000000-0005-0000-0000-0000AF730000}"/>
    <cellStyle name="Note 14 2 5 2 2" xfId="29762" xr:uid="{00000000-0005-0000-0000-0000B0730000}"/>
    <cellStyle name="Note 14 2 5 2 2 2" xfId="29763" xr:uid="{00000000-0005-0000-0000-0000B1730000}"/>
    <cellStyle name="Note 14 2 5 2 3" xfId="29764" xr:uid="{00000000-0005-0000-0000-0000B2730000}"/>
    <cellStyle name="Note 14 2 5 3" xfId="29765" xr:uid="{00000000-0005-0000-0000-0000B3730000}"/>
    <cellStyle name="Note 14 2 5 3 2" xfId="29766" xr:uid="{00000000-0005-0000-0000-0000B4730000}"/>
    <cellStyle name="Note 14 2 5 4" xfId="29767" xr:uid="{00000000-0005-0000-0000-0000B5730000}"/>
    <cellStyle name="Note 14 2 5 4 2" xfId="29768" xr:uid="{00000000-0005-0000-0000-0000B6730000}"/>
    <cellStyle name="Note 14 2 5 5" xfId="29769" xr:uid="{00000000-0005-0000-0000-0000B7730000}"/>
    <cellStyle name="Note 14 2 5 5 2" xfId="29770" xr:uid="{00000000-0005-0000-0000-0000B8730000}"/>
    <cellStyle name="Note 14 2 5 6" xfId="29771" xr:uid="{00000000-0005-0000-0000-0000B9730000}"/>
    <cellStyle name="Note 14 2 5 6 2" xfId="29772" xr:uid="{00000000-0005-0000-0000-0000BA730000}"/>
    <cellStyle name="Note 14 2 5 7" xfId="29773" xr:uid="{00000000-0005-0000-0000-0000BB730000}"/>
    <cellStyle name="Note 14 2 5 7 2" xfId="29774" xr:uid="{00000000-0005-0000-0000-0000BC730000}"/>
    <cellStyle name="Note 14 2 5 8" xfId="29775" xr:uid="{00000000-0005-0000-0000-0000BD730000}"/>
    <cellStyle name="Note 14 2 5 8 2" xfId="29776" xr:uid="{00000000-0005-0000-0000-0000BE730000}"/>
    <cellStyle name="Note 14 2 5 9" xfId="29777" xr:uid="{00000000-0005-0000-0000-0000BF730000}"/>
    <cellStyle name="Note 14 2 5 9 2" xfId="29778" xr:uid="{00000000-0005-0000-0000-0000C0730000}"/>
    <cellStyle name="Note 14 2 6" xfId="29779" xr:uid="{00000000-0005-0000-0000-0000C1730000}"/>
    <cellStyle name="Note 14 2 6 10" xfId="29780" xr:uid="{00000000-0005-0000-0000-0000C2730000}"/>
    <cellStyle name="Note 14 2 6 10 2" xfId="29781" xr:uid="{00000000-0005-0000-0000-0000C3730000}"/>
    <cellStyle name="Note 14 2 6 11" xfId="29782" xr:uid="{00000000-0005-0000-0000-0000C4730000}"/>
    <cellStyle name="Note 14 2 6 2" xfId="29783" xr:uid="{00000000-0005-0000-0000-0000C5730000}"/>
    <cellStyle name="Note 14 2 6 2 2" xfId="29784" xr:uid="{00000000-0005-0000-0000-0000C6730000}"/>
    <cellStyle name="Note 14 2 6 2 2 2" xfId="29785" xr:uid="{00000000-0005-0000-0000-0000C7730000}"/>
    <cellStyle name="Note 14 2 6 2 3" xfId="29786" xr:uid="{00000000-0005-0000-0000-0000C8730000}"/>
    <cellStyle name="Note 14 2 6 3" xfId="29787" xr:uid="{00000000-0005-0000-0000-0000C9730000}"/>
    <cellStyle name="Note 14 2 6 3 2" xfId="29788" xr:uid="{00000000-0005-0000-0000-0000CA730000}"/>
    <cellStyle name="Note 14 2 6 4" xfId="29789" xr:uid="{00000000-0005-0000-0000-0000CB730000}"/>
    <cellStyle name="Note 14 2 6 4 2" xfId="29790" xr:uid="{00000000-0005-0000-0000-0000CC730000}"/>
    <cellStyle name="Note 14 2 6 5" xfId="29791" xr:uid="{00000000-0005-0000-0000-0000CD730000}"/>
    <cellStyle name="Note 14 2 6 5 2" xfId="29792" xr:uid="{00000000-0005-0000-0000-0000CE730000}"/>
    <cellStyle name="Note 14 2 6 6" xfId="29793" xr:uid="{00000000-0005-0000-0000-0000CF730000}"/>
    <cellStyle name="Note 14 2 6 6 2" xfId="29794" xr:uid="{00000000-0005-0000-0000-0000D0730000}"/>
    <cellStyle name="Note 14 2 6 7" xfId="29795" xr:uid="{00000000-0005-0000-0000-0000D1730000}"/>
    <cellStyle name="Note 14 2 6 7 2" xfId="29796" xr:uid="{00000000-0005-0000-0000-0000D2730000}"/>
    <cellStyle name="Note 14 2 6 8" xfId="29797" xr:uid="{00000000-0005-0000-0000-0000D3730000}"/>
    <cellStyle name="Note 14 2 6 8 2" xfId="29798" xr:uid="{00000000-0005-0000-0000-0000D4730000}"/>
    <cellStyle name="Note 14 2 6 9" xfId="29799" xr:uid="{00000000-0005-0000-0000-0000D5730000}"/>
    <cellStyle name="Note 14 2 6 9 2" xfId="29800" xr:uid="{00000000-0005-0000-0000-0000D6730000}"/>
    <cellStyle name="Note 14 2 7" xfId="29801" xr:uid="{00000000-0005-0000-0000-0000D7730000}"/>
    <cellStyle name="Note 14 2 7 2" xfId="29802" xr:uid="{00000000-0005-0000-0000-0000D8730000}"/>
    <cellStyle name="Note 14 2 7 2 2" xfId="29803" xr:uid="{00000000-0005-0000-0000-0000D9730000}"/>
    <cellStyle name="Note 14 2 7 3" xfId="29804" xr:uid="{00000000-0005-0000-0000-0000DA730000}"/>
    <cellStyle name="Note 14 2 8" xfId="29805" xr:uid="{00000000-0005-0000-0000-0000DB730000}"/>
    <cellStyle name="Note 14 2 8 2" xfId="29806" xr:uid="{00000000-0005-0000-0000-0000DC730000}"/>
    <cellStyle name="Note 14 2 9" xfId="29807" xr:uid="{00000000-0005-0000-0000-0000DD730000}"/>
    <cellStyle name="Note 14 2 9 2" xfId="29808" xr:uid="{00000000-0005-0000-0000-0000DE730000}"/>
    <cellStyle name="Note 14 3" xfId="29809" xr:uid="{00000000-0005-0000-0000-0000DF730000}"/>
    <cellStyle name="Note 14 3 2" xfId="29810" xr:uid="{00000000-0005-0000-0000-0000E0730000}"/>
    <cellStyle name="Note 14 3 2 2" xfId="29811" xr:uid="{00000000-0005-0000-0000-0000E1730000}"/>
    <cellStyle name="Note 14 3 2 2 2" xfId="29812" xr:uid="{00000000-0005-0000-0000-0000E2730000}"/>
    <cellStyle name="Note 14 3 2 3" xfId="29813" xr:uid="{00000000-0005-0000-0000-0000E3730000}"/>
    <cellStyle name="Note 14 3 3" xfId="29814" xr:uid="{00000000-0005-0000-0000-0000E4730000}"/>
    <cellStyle name="Note 14 3 3 2" xfId="29815" xr:uid="{00000000-0005-0000-0000-0000E5730000}"/>
    <cellStyle name="Note 14 3 3 2 2" xfId="29816" xr:uid="{00000000-0005-0000-0000-0000E6730000}"/>
    <cellStyle name="Note 14 3 3 3" xfId="29817" xr:uid="{00000000-0005-0000-0000-0000E7730000}"/>
    <cellStyle name="Note 14 3 4" xfId="29818" xr:uid="{00000000-0005-0000-0000-0000E8730000}"/>
    <cellStyle name="Note 14 3 4 2" xfId="29819" xr:uid="{00000000-0005-0000-0000-0000E9730000}"/>
    <cellStyle name="Note 14 3 5" xfId="29820" xr:uid="{00000000-0005-0000-0000-0000EA730000}"/>
    <cellStyle name="Note 14 3 5 2" xfId="29821" xr:uid="{00000000-0005-0000-0000-0000EB730000}"/>
    <cellStyle name="Note 14 3 6" xfId="29822" xr:uid="{00000000-0005-0000-0000-0000EC730000}"/>
    <cellStyle name="Note 14 3 6 2" xfId="29823" xr:uid="{00000000-0005-0000-0000-0000ED730000}"/>
    <cellStyle name="Note 14 3 7" xfId="29824" xr:uid="{00000000-0005-0000-0000-0000EE730000}"/>
    <cellStyle name="Note 14 3 7 2" xfId="29825" xr:uid="{00000000-0005-0000-0000-0000EF730000}"/>
    <cellStyle name="Note 14 3 8" xfId="29826" xr:uid="{00000000-0005-0000-0000-0000F0730000}"/>
    <cellStyle name="Note 14 4" xfId="29827" xr:uid="{00000000-0005-0000-0000-0000F1730000}"/>
    <cellStyle name="Note 14 4 10" xfId="29828" xr:uid="{00000000-0005-0000-0000-0000F2730000}"/>
    <cellStyle name="Note 14 4 10 2" xfId="29829" xr:uid="{00000000-0005-0000-0000-0000F3730000}"/>
    <cellStyle name="Note 14 4 11" xfId="29830" xr:uid="{00000000-0005-0000-0000-0000F4730000}"/>
    <cellStyle name="Note 14 4 2" xfId="29831" xr:uid="{00000000-0005-0000-0000-0000F5730000}"/>
    <cellStyle name="Note 14 4 2 2" xfId="29832" xr:uid="{00000000-0005-0000-0000-0000F6730000}"/>
    <cellStyle name="Note 14 4 2 2 2" xfId="29833" xr:uid="{00000000-0005-0000-0000-0000F7730000}"/>
    <cellStyle name="Note 14 4 2 3" xfId="29834" xr:uid="{00000000-0005-0000-0000-0000F8730000}"/>
    <cellStyle name="Note 14 4 3" xfId="29835" xr:uid="{00000000-0005-0000-0000-0000F9730000}"/>
    <cellStyle name="Note 14 4 3 2" xfId="29836" xr:uid="{00000000-0005-0000-0000-0000FA730000}"/>
    <cellStyle name="Note 14 4 4" xfId="29837" xr:uid="{00000000-0005-0000-0000-0000FB730000}"/>
    <cellStyle name="Note 14 4 4 2" xfId="29838" xr:uid="{00000000-0005-0000-0000-0000FC730000}"/>
    <cellStyle name="Note 14 4 5" xfId="29839" xr:uid="{00000000-0005-0000-0000-0000FD730000}"/>
    <cellStyle name="Note 14 4 5 2" xfId="29840" xr:uid="{00000000-0005-0000-0000-0000FE730000}"/>
    <cellStyle name="Note 14 4 6" xfId="29841" xr:uid="{00000000-0005-0000-0000-0000FF730000}"/>
    <cellStyle name="Note 14 4 6 2" xfId="29842" xr:uid="{00000000-0005-0000-0000-000000740000}"/>
    <cellStyle name="Note 14 4 7" xfId="29843" xr:uid="{00000000-0005-0000-0000-000001740000}"/>
    <cellStyle name="Note 14 4 7 2" xfId="29844" xr:uid="{00000000-0005-0000-0000-000002740000}"/>
    <cellStyle name="Note 14 4 8" xfId="29845" xr:uid="{00000000-0005-0000-0000-000003740000}"/>
    <cellStyle name="Note 14 4 8 2" xfId="29846" xr:uid="{00000000-0005-0000-0000-000004740000}"/>
    <cellStyle name="Note 14 4 9" xfId="29847" xr:uid="{00000000-0005-0000-0000-000005740000}"/>
    <cellStyle name="Note 14 4 9 2" xfId="29848" xr:uid="{00000000-0005-0000-0000-000006740000}"/>
    <cellStyle name="Note 14 5" xfId="29849" xr:uid="{00000000-0005-0000-0000-000007740000}"/>
    <cellStyle name="Note 14 5 10" xfId="29850" xr:uid="{00000000-0005-0000-0000-000008740000}"/>
    <cellStyle name="Note 14 5 10 2" xfId="29851" xr:uid="{00000000-0005-0000-0000-000009740000}"/>
    <cellStyle name="Note 14 5 11" xfId="29852" xr:uid="{00000000-0005-0000-0000-00000A740000}"/>
    <cellStyle name="Note 14 5 2" xfId="29853" xr:uid="{00000000-0005-0000-0000-00000B740000}"/>
    <cellStyle name="Note 14 5 2 2" xfId="29854" xr:uid="{00000000-0005-0000-0000-00000C740000}"/>
    <cellStyle name="Note 14 5 2 2 2" xfId="29855" xr:uid="{00000000-0005-0000-0000-00000D740000}"/>
    <cellStyle name="Note 14 5 2 3" xfId="29856" xr:uid="{00000000-0005-0000-0000-00000E740000}"/>
    <cellStyle name="Note 14 5 3" xfId="29857" xr:uid="{00000000-0005-0000-0000-00000F740000}"/>
    <cellStyle name="Note 14 5 3 2" xfId="29858" xr:uid="{00000000-0005-0000-0000-000010740000}"/>
    <cellStyle name="Note 14 5 4" xfId="29859" xr:uid="{00000000-0005-0000-0000-000011740000}"/>
    <cellStyle name="Note 14 5 4 2" xfId="29860" xr:uid="{00000000-0005-0000-0000-000012740000}"/>
    <cellStyle name="Note 14 5 5" xfId="29861" xr:uid="{00000000-0005-0000-0000-000013740000}"/>
    <cellStyle name="Note 14 5 5 2" xfId="29862" xr:uid="{00000000-0005-0000-0000-000014740000}"/>
    <cellStyle name="Note 14 5 6" xfId="29863" xr:uid="{00000000-0005-0000-0000-000015740000}"/>
    <cellStyle name="Note 14 5 6 2" xfId="29864" xr:uid="{00000000-0005-0000-0000-000016740000}"/>
    <cellStyle name="Note 14 5 7" xfId="29865" xr:uid="{00000000-0005-0000-0000-000017740000}"/>
    <cellStyle name="Note 14 5 7 2" xfId="29866" xr:uid="{00000000-0005-0000-0000-000018740000}"/>
    <cellStyle name="Note 14 5 8" xfId="29867" xr:uid="{00000000-0005-0000-0000-000019740000}"/>
    <cellStyle name="Note 14 5 8 2" xfId="29868" xr:uid="{00000000-0005-0000-0000-00001A740000}"/>
    <cellStyle name="Note 14 5 9" xfId="29869" xr:uid="{00000000-0005-0000-0000-00001B740000}"/>
    <cellStyle name="Note 14 5 9 2" xfId="29870" xr:uid="{00000000-0005-0000-0000-00001C740000}"/>
    <cellStyle name="Note 14 6" xfId="29871" xr:uid="{00000000-0005-0000-0000-00001D740000}"/>
    <cellStyle name="Note 14 6 10" xfId="29872" xr:uid="{00000000-0005-0000-0000-00001E740000}"/>
    <cellStyle name="Note 14 6 10 2" xfId="29873" xr:uid="{00000000-0005-0000-0000-00001F740000}"/>
    <cellStyle name="Note 14 6 11" xfId="29874" xr:uid="{00000000-0005-0000-0000-000020740000}"/>
    <cellStyle name="Note 14 6 2" xfId="29875" xr:uid="{00000000-0005-0000-0000-000021740000}"/>
    <cellStyle name="Note 14 6 2 2" xfId="29876" xr:uid="{00000000-0005-0000-0000-000022740000}"/>
    <cellStyle name="Note 14 6 2 2 2" xfId="29877" xr:uid="{00000000-0005-0000-0000-000023740000}"/>
    <cellStyle name="Note 14 6 2 3" xfId="29878" xr:uid="{00000000-0005-0000-0000-000024740000}"/>
    <cellStyle name="Note 14 6 3" xfId="29879" xr:uid="{00000000-0005-0000-0000-000025740000}"/>
    <cellStyle name="Note 14 6 3 2" xfId="29880" xr:uid="{00000000-0005-0000-0000-000026740000}"/>
    <cellStyle name="Note 14 6 4" xfId="29881" xr:uid="{00000000-0005-0000-0000-000027740000}"/>
    <cellStyle name="Note 14 6 4 2" xfId="29882" xr:uid="{00000000-0005-0000-0000-000028740000}"/>
    <cellStyle name="Note 14 6 5" xfId="29883" xr:uid="{00000000-0005-0000-0000-000029740000}"/>
    <cellStyle name="Note 14 6 5 2" xfId="29884" xr:uid="{00000000-0005-0000-0000-00002A740000}"/>
    <cellStyle name="Note 14 6 6" xfId="29885" xr:uid="{00000000-0005-0000-0000-00002B740000}"/>
    <cellStyle name="Note 14 6 6 2" xfId="29886" xr:uid="{00000000-0005-0000-0000-00002C740000}"/>
    <cellStyle name="Note 14 6 7" xfId="29887" xr:uid="{00000000-0005-0000-0000-00002D740000}"/>
    <cellStyle name="Note 14 6 7 2" xfId="29888" xr:uid="{00000000-0005-0000-0000-00002E740000}"/>
    <cellStyle name="Note 14 6 8" xfId="29889" xr:uid="{00000000-0005-0000-0000-00002F740000}"/>
    <cellStyle name="Note 14 6 8 2" xfId="29890" xr:uid="{00000000-0005-0000-0000-000030740000}"/>
    <cellStyle name="Note 14 6 9" xfId="29891" xr:uid="{00000000-0005-0000-0000-000031740000}"/>
    <cellStyle name="Note 14 6 9 2" xfId="29892" xr:uid="{00000000-0005-0000-0000-000032740000}"/>
    <cellStyle name="Note 14 7" xfId="29893" xr:uid="{00000000-0005-0000-0000-000033740000}"/>
    <cellStyle name="Note 14 7 10" xfId="29894" xr:uid="{00000000-0005-0000-0000-000034740000}"/>
    <cellStyle name="Note 14 7 10 2" xfId="29895" xr:uid="{00000000-0005-0000-0000-000035740000}"/>
    <cellStyle name="Note 14 7 11" xfId="29896" xr:uid="{00000000-0005-0000-0000-000036740000}"/>
    <cellStyle name="Note 14 7 2" xfId="29897" xr:uid="{00000000-0005-0000-0000-000037740000}"/>
    <cellStyle name="Note 14 7 2 2" xfId="29898" xr:uid="{00000000-0005-0000-0000-000038740000}"/>
    <cellStyle name="Note 14 7 2 2 2" xfId="29899" xr:uid="{00000000-0005-0000-0000-000039740000}"/>
    <cellStyle name="Note 14 7 2 3" xfId="29900" xr:uid="{00000000-0005-0000-0000-00003A740000}"/>
    <cellStyle name="Note 14 7 3" xfId="29901" xr:uid="{00000000-0005-0000-0000-00003B740000}"/>
    <cellStyle name="Note 14 7 3 2" xfId="29902" xr:uid="{00000000-0005-0000-0000-00003C740000}"/>
    <cellStyle name="Note 14 7 4" xfId="29903" xr:uid="{00000000-0005-0000-0000-00003D740000}"/>
    <cellStyle name="Note 14 7 4 2" xfId="29904" xr:uid="{00000000-0005-0000-0000-00003E740000}"/>
    <cellStyle name="Note 14 7 5" xfId="29905" xr:uid="{00000000-0005-0000-0000-00003F740000}"/>
    <cellStyle name="Note 14 7 5 2" xfId="29906" xr:uid="{00000000-0005-0000-0000-000040740000}"/>
    <cellStyle name="Note 14 7 6" xfId="29907" xr:uid="{00000000-0005-0000-0000-000041740000}"/>
    <cellStyle name="Note 14 7 6 2" xfId="29908" xr:uid="{00000000-0005-0000-0000-000042740000}"/>
    <cellStyle name="Note 14 7 7" xfId="29909" xr:uid="{00000000-0005-0000-0000-000043740000}"/>
    <cellStyle name="Note 14 7 7 2" xfId="29910" xr:uid="{00000000-0005-0000-0000-000044740000}"/>
    <cellStyle name="Note 14 7 8" xfId="29911" xr:uid="{00000000-0005-0000-0000-000045740000}"/>
    <cellStyle name="Note 14 7 8 2" xfId="29912" xr:uid="{00000000-0005-0000-0000-000046740000}"/>
    <cellStyle name="Note 14 7 9" xfId="29913" xr:uid="{00000000-0005-0000-0000-000047740000}"/>
    <cellStyle name="Note 14 7 9 2" xfId="29914" xr:uid="{00000000-0005-0000-0000-000048740000}"/>
    <cellStyle name="Note 14 8" xfId="29915" xr:uid="{00000000-0005-0000-0000-000049740000}"/>
    <cellStyle name="Note 14 8 2" xfId="29916" xr:uid="{00000000-0005-0000-0000-00004A740000}"/>
    <cellStyle name="Note 14 8 2 2" xfId="29917" xr:uid="{00000000-0005-0000-0000-00004B740000}"/>
    <cellStyle name="Note 14 8 3" xfId="29918" xr:uid="{00000000-0005-0000-0000-00004C740000}"/>
    <cellStyle name="Note 14 9" xfId="29919" xr:uid="{00000000-0005-0000-0000-00004D740000}"/>
    <cellStyle name="Note 14 9 2" xfId="29920" xr:uid="{00000000-0005-0000-0000-00004E740000}"/>
    <cellStyle name="Note 14_7 - Cap Add WS" xfId="29921" xr:uid="{00000000-0005-0000-0000-00004F740000}"/>
    <cellStyle name="Note 15" xfId="29922" xr:uid="{00000000-0005-0000-0000-000050740000}"/>
    <cellStyle name="Note 15 10" xfId="29923" xr:uid="{00000000-0005-0000-0000-000051740000}"/>
    <cellStyle name="Note 15 10 2" xfId="29924" xr:uid="{00000000-0005-0000-0000-000052740000}"/>
    <cellStyle name="Note 15 11" xfId="29925" xr:uid="{00000000-0005-0000-0000-000053740000}"/>
    <cellStyle name="Note 15 11 2" xfId="29926" xr:uid="{00000000-0005-0000-0000-000054740000}"/>
    <cellStyle name="Note 15 12" xfId="29927" xr:uid="{00000000-0005-0000-0000-000055740000}"/>
    <cellStyle name="Note 15 12 2" xfId="29928" xr:uid="{00000000-0005-0000-0000-000056740000}"/>
    <cellStyle name="Note 15 13" xfId="29929" xr:uid="{00000000-0005-0000-0000-000057740000}"/>
    <cellStyle name="Note 15 13 2" xfId="29930" xr:uid="{00000000-0005-0000-0000-000058740000}"/>
    <cellStyle name="Note 15 14" xfId="29931" xr:uid="{00000000-0005-0000-0000-000059740000}"/>
    <cellStyle name="Note 15 2" xfId="29932" xr:uid="{00000000-0005-0000-0000-00005A740000}"/>
    <cellStyle name="Note 15 2 10" xfId="29933" xr:uid="{00000000-0005-0000-0000-00005B740000}"/>
    <cellStyle name="Note 15 2 10 2" xfId="29934" xr:uid="{00000000-0005-0000-0000-00005C740000}"/>
    <cellStyle name="Note 15 2 11" xfId="29935" xr:uid="{00000000-0005-0000-0000-00005D740000}"/>
    <cellStyle name="Note 15 2 11 2" xfId="29936" xr:uid="{00000000-0005-0000-0000-00005E740000}"/>
    <cellStyle name="Note 15 2 12" xfId="29937" xr:uid="{00000000-0005-0000-0000-00005F740000}"/>
    <cellStyle name="Note 15 2 12 2" xfId="29938" xr:uid="{00000000-0005-0000-0000-000060740000}"/>
    <cellStyle name="Note 15 2 13" xfId="29939" xr:uid="{00000000-0005-0000-0000-000061740000}"/>
    <cellStyle name="Note 15 2 2" xfId="29940" xr:uid="{00000000-0005-0000-0000-000062740000}"/>
    <cellStyle name="Note 15 2 2 2" xfId="29941" xr:uid="{00000000-0005-0000-0000-000063740000}"/>
    <cellStyle name="Note 15 2 2 2 2" xfId="29942" xr:uid="{00000000-0005-0000-0000-000064740000}"/>
    <cellStyle name="Note 15 2 2 2 2 2" xfId="29943" xr:uid="{00000000-0005-0000-0000-000065740000}"/>
    <cellStyle name="Note 15 2 2 2 3" xfId="29944" xr:uid="{00000000-0005-0000-0000-000066740000}"/>
    <cellStyle name="Note 15 2 2 3" xfId="29945" xr:uid="{00000000-0005-0000-0000-000067740000}"/>
    <cellStyle name="Note 15 2 2 3 2" xfId="29946" xr:uid="{00000000-0005-0000-0000-000068740000}"/>
    <cellStyle name="Note 15 2 2 3 2 2" xfId="29947" xr:uid="{00000000-0005-0000-0000-000069740000}"/>
    <cellStyle name="Note 15 2 2 3 3" xfId="29948" xr:uid="{00000000-0005-0000-0000-00006A740000}"/>
    <cellStyle name="Note 15 2 2 4" xfId="29949" xr:uid="{00000000-0005-0000-0000-00006B740000}"/>
    <cellStyle name="Note 15 2 2 4 2" xfId="29950" xr:uid="{00000000-0005-0000-0000-00006C740000}"/>
    <cellStyle name="Note 15 2 2 5" xfId="29951" xr:uid="{00000000-0005-0000-0000-00006D740000}"/>
    <cellStyle name="Note 15 2 2 5 2" xfId="29952" xr:uid="{00000000-0005-0000-0000-00006E740000}"/>
    <cellStyle name="Note 15 2 2 6" xfId="29953" xr:uid="{00000000-0005-0000-0000-00006F740000}"/>
    <cellStyle name="Note 15 2 2 6 2" xfId="29954" xr:uid="{00000000-0005-0000-0000-000070740000}"/>
    <cellStyle name="Note 15 2 2 7" xfId="29955" xr:uid="{00000000-0005-0000-0000-000071740000}"/>
    <cellStyle name="Note 15 2 2 7 2" xfId="29956" xr:uid="{00000000-0005-0000-0000-000072740000}"/>
    <cellStyle name="Note 15 2 2 8" xfId="29957" xr:uid="{00000000-0005-0000-0000-000073740000}"/>
    <cellStyle name="Note 15 2 3" xfId="29958" xr:uid="{00000000-0005-0000-0000-000074740000}"/>
    <cellStyle name="Note 15 2 3 10" xfId="29959" xr:uid="{00000000-0005-0000-0000-000075740000}"/>
    <cellStyle name="Note 15 2 3 10 2" xfId="29960" xr:uid="{00000000-0005-0000-0000-000076740000}"/>
    <cellStyle name="Note 15 2 3 11" xfId="29961" xr:uid="{00000000-0005-0000-0000-000077740000}"/>
    <cellStyle name="Note 15 2 3 2" xfId="29962" xr:uid="{00000000-0005-0000-0000-000078740000}"/>
    <cellStyle name="Note 15 2 3 2 2" xfId="29963" xr:uid="{00000000-0005-0000-0000-000079740000}"/>
    <cellStyle name="Note 15 2 3 2 2 2" xfId="29964" xr:uid="{00000000-0005-0000-0000-00007A740000}"/>
    <cellStyle name="Note 15 2 3 2 3" xfId="29965" xr:uid="{00000000-0005-0000-0000-00007B740000}"/>
    <cellStyle name="Note 15 2 3 3" xfId="29966" xr:uid="{00000000-0005-0000-0000-00007C740000}"/>
    <cellStyle name="Note 15 2 3 3 2" xfId="29967" xr:uid="{00000000-0005-0000-0000-00007D740000}"/>
    <cellStyle name="Note 15 2 3 4" xfId="29968" xr:uid="{00000000-0005-0000-0000-00007E740000}"/>
    <cellStyle name="Note 15 2 3 4 2" xfId="29969" xr:uid="{00000000-0005-0000-0000-00007F740000}"/>
    <cellStyle name="Note 15 2 3 5" xfId="29970" xr:uid="{00000000-0005-0000-0000-000080740000}"/>
    <cellStyle name="Note 15 2 3 5 2" xfId="29971" xr:uid="{00000000-0005-0000-0000-000081740000}"/>
    <cellStyle name="Note 15 2 3 6" xfId="29972" xr:uid="{00000000-0005-0000-0000-000082740000}"/>
    <cellStyle name="Note 15 2 3 6 2" xfId="29973" xr:uid="{00000000-0005-0000-0000-000083740000}"/>
    <cellStyle name="Note 15 2 3 7" xfId="29974" xr:uid="{00000000-0005-0000-0000-000084740000}"/>
    <cellStyle name="Note 15 2 3 7 2" xfId="29975" xr:uid="{00000000-0005-0000-0000-000085740000}"/>
    <cellStyle name="Note 15 2 3 8" xfId="29976" xr:uid="{00000000-0005-0000-0000-000086740000}"/>
    <cellStyle name="Note 15 2 3 8 2" xfId="29977" xr:uid="{00000000-0005-0000-0000-000087740000}"/>
    <cellStyle name="Note 15 2 3 9" xfId="29978" xr:uid="{00000000-0005-0000-0000-000088740000}"/>
    <cellStyle name="Note 15 2 3 9 2" xfId="29979" xr:uid="{00000000-0005-0000-0000-000089740000}"/>
    <cellStyle name="Note 15 2 4" xfId="29980" xr:uid="{00000000-0005-0000-0000-00008A740000}"/>
    <cellStyle name="Note 15 2 4 10" xfId="29981" xr:uid="{00000000-0005-0000-0000-00008B740000}"/>
    <cellStyle name="Note 15 2 4 10 2" xfId="29982" xr:uid="{00000000-0005-0000-0000-00008C740000}"/>
    <cellStyle name="Note 15 2 4 11" xfId="29983" xr:uid="{00000000-0005-0000-0000-00008D740000}"/>
    <cellStyle name="Note 15 2 4 2" xfId="29984" xr:uid="{00000000-0005-0000-0000-00008E740000}"/>
    <cellStyle name="Note 15 2 4 2 2" xfId="29985" xr:uid="{00000000-0005-0000-0000-00008F740000}"/>
    <cellStyle name="Note 15 2 4 2 2 2" xfId="29986" xr:uid="{00000000-0005-0000-0000-000090740000}"/>
    <cellStyle name="Note 15 2 4 2 3" xfId="29987" xr:uid="{00000000-0005-0000-0000-000091740000}"/>
    <cellStyle name="Note 15 2 4 3" xfId="29988" xr:uid="{00000000-0005-0000-0000-000092740000}"/>
    <cellStyle name="Note 15 2 4 3 2" xfId="29989" xr:uid="{00000000-0005-0000-0000-000093740000}"/>
    <cellStyle name="Note 15 2 4 4" xfId="29990" xr:uid="{00000000-0005-0000-0000-000094740000}"/>
    <cellStyle name="Note 15 2 4 4 2" xfId="29991" xr:uid="{00000000-0005-0000-0000-000095740000}"/>
    <cellStyle name="Note 15 2 4 5" xfId="29992" xr:uid="{00000000-0005-0000-0000-000096740000}"/>
    <cellStyle name="Note 15 2 4 5 2" xfId="29993" xr:uid="{00000000-0005-0000-0000-000097740000}"/>
    <cellStyle name="Note 15 2 4 6" xfId="29994" xr:uid="{00000000-0005-0000-0000-000098740000}"/>
    <cellStyle name="Note 15 2 4 6 2" xfId="29995" xr:uid="{00000000-0005-0000-0000-000099740000}"/>
    <cellStyle name="Note 15 2 4 7" xfId="29996" xr:uid="{00000000-0005-0000-0000-00009A740000}"/>
    <cellStyle name="Note 15 2 4 7 2" xfId="29997" xr:uid="{00000000-0005-0000-0000-00009B740000}"/>
    <cellStyle name="Note 15 2 4 8" xfId="29998" xr:uid="{00000000-0005-0000-0000-00009C740000}"/>
    <cellStyle name="Note 15 2 4 8 2" xfId="29999" xr:uid="{00000000-0005-0000-0000-00009D740000}"/>
    <cellStyle name="Note 15 2 4 9" xfId="30000" xr:uid="{00000000-0005-0000-0000-00009E740000}"/>
    <cellStyle name="Note 15 2 4 9 2" xfId="30001" xr:uid="{00000000-0005-0000-0000-00009F740000}"/>
    <cellStyle name="Note 15 2 5" xfId="30002" xr:uid="{00000000-0005-0000-0000-0000A0740000}"/>
    <cellStyle name="Note 15 2 5 10" xfId="30003" xr:uid="{00000000-0005-0000-0000-0000A1740000}"/>
    <cellStyle name="Note 15 2 5 10 2" xfId="30004" xr:uid="{00000000-0005-0000-0000-0000A2740000}"/>
    <cellStyle name="Note 15 2 5 11" xfId="30005" xr:uid="{00000000-0005-0000-0000-0000A3740000}"/>
    <cellStyle name="Note 15 2 5 2" xfId="30006" xr:uid="{00000000-0005-0000-0000-0000A4740000}"/>
    <cellStyle name="Note 15 2 5 2 2" xfId="30007" xr:uid="{00000000-0005-0000-0000-0000A5740000}"/>
    <cellStyle name="Note 15 2 5 2 2 2" xfId="30008" xr:uid="{00000000-0005-0000-0000-0000A6740000}"/>
    <cellStyle name="Note 15 2 5 2 3" xfId="30009" xr:uid="{00000000-0005-0000-0000-0000A7740000}"/>
    <cellStyle name="Note 15 2 5 3" xfId="30010" xr:uid="{00000000-0005-0000-0000-0000A8740000}"/>
    <cellStyle name="Note 15 2 5 3 2" xfId="30011" xr:uid="{00000000-0005-0000-0000-0000A9740000}"/>
    <cellStyle name="Note 15 2 5 4" xfId="30012" xr:uid="{00000000-0005-0000-0000-0000AA740000}"/>
    <cellStyle name="Note 15 2 5 4 2" xfId="30013" xr:uid="{00000000-0005-0000-0000-0000AB740000}"/>
    <cellStyle name="Note 15 2 5 5" xfId="30014" xr:uid="{00000000-0005-0000-0000-0000AC740000}"/>
    <cellStyle name="Note 15 2 5 5 2" xfId="30015" xr:uid="{00000000-0005-0000-0000-0000AD740000}"/>
    <cellStyle name="Note 15 2 5 6" xfId="30016" xr:uid="{00000000-0005-0000-0000-0000AE740000}"/>
    <cellStyle name="Note 15 2 5 6 2" xfId="30017" xr:uid="{00000000-0005-0000-0000-0000AF740000}"/>
    <cellStyle name="Note 15 2 5 7" xfId="30018" xr:uid="{00000000-0005-0000-0000-0000B0740000}"/>
    <cellStyle name="Note 15 2 5 7 2" xfId="30019" xr:uid="{00000000-0005-0000-0000-0000B1740000}"/>
    <cellStyle name="Note 15 2 5 8" xfId="30020" xr:uid="{00000000-0005-0000-0000-0000B2740000}"/>
    <cellStyle name="Note 15 2 5 8 2" xfId="30021" xr:uid="{00000000-0005-0000-0000-0000B3740000}"/>
    <cellStyle name="Note 15 2 5 9" xfId="30022" xr:uid="{00000000-0005-0000-0000-0000B4740000}"/>
    <cellStyle name="Note 15 2 5 9 2" xfId="30023" xr:uid="{00000000-0005-0000-0000-0000B5740000}"/>
    <cellStyle name="Note 15 2 6" xfId="30024" xr:uid="{00000000-0005-0000-0000-0000B6740000}"/>
    <cellStyle name="Note 15 2 6 10" xfId="30025" xr:uid="{00000000-0005-0000-0000-0000B7740000}"/>
    <cellStyle name="Note 15 2 6 10 2" xfId="30026" xr:uid="{00000000-0005-0000-0000-0000B8740000}"/>
    <cellStyle name="Note 15 2 6 11" xfId="30027" xr:uid="{00000000-0005-0000-0000-0000B9740000}"/>
    <cellStyle name="Note 15 2 6 2" xfId="30028" xr:uid="{00000000-0005-0000-0000-0000BA740000}"/>
    <cellStyle name="Note 15 2 6 2 2" xfId="30029" xr:uid="{00000000-0005-0000-0000-0000BB740000}"/>
    <cellStyle name="Note 15 2 6 2 2 2" xfId="30030" xr:uid="{00000000-0005-0000-0000-0000BC740000}"/>
    <cellStyle name="Note 15 2 6 2 3" xfId="30031" xr:uid="{00000000-0005-0000-0000-0000BD740000}"/>
    <cellStyle name="Note 15 2 6 3" xfId="30032" xr:uid="{00000000-0005-0000-0000-0000BE740000}"/>
    <cellStyle name="Note 15 2 6 3 2" xfId="30033" xr:uid="{00000000-0005-0000-0000-0000BF740000}"/>
    <cellStyle name="Note 15 2 6 4" xfId="30034" xr:uid="{00000000-0005-0000-0000-0000C0740000}"/>
    <cellStyle name="Note 15 2 6 4 2" xfId="30035" xr:uid="{00000000-0005-0000-0000-0000C1740000}"/>
    <cellStyle name="Note 15 2 6 5" xfId="30036" xr:uid="{00000000-0005-0000-0000-0000C2740000}"/>
    <cellStyle name="Note 15 2 6 5 2" xfId="30037" xr:uid="{00000000-0005-0000-0000-0000C3740000}"/>
    <cellStyle name="Note 15 2 6 6" xfId="30038" xr:uid="{00000000-0005-0000-0000-0000C4740000}"/>
    <cellStyle name="Note 15 2 6 6 2" xfId="30039" xr:uid="{00000000-0005-0000-0000-0000C5740000}"/>
    <cellStyle name="Note 15 2 6 7" xfId="30040" xr:uid="{00000000-0005-0000-0000-0000C6740000}"/>
    <cellStyle name="Note 15 2 6 7 2" xfId="30041" xr:uid="{00000000-0005-0000-0000-0000C7740000}"/>
    <cellStyle name="Note 15 2 6 8" xfId="30042" xr:uid="{00000000-0005-0000-0000-0000C8740000}"/>
    <cellStyle name="Note 15 2 6 8 2" xfId="30043" xr:uid="{00000000-0005-0000-0000-0000C9740000}"/>
    <cellStyle name="Note 15 2 6 9" xfId="30044" xr:uid="{00000000-0005-0000-0000-0000CA740000}"/>
    <cellStyle name="Note 15 2 6 9 2" xfId="30045" xr:uid="{00000000-0005-0000-0000-0000CB740000}"/>
    <cellStyle name="Note 15 2 7" xfId="30046" xr:uid="{00000000-0005-0000-0000-0000CC740000}"/>
    <cellStyle name="Note 15 2 7 2" xfId="30047" xr:uid="{00000000-0005-0000-0000-0000CD740000}"/>
    <cellStyle name="Note 15 2 7 2 2" xfId="30048" xr:uid="{00000000-0005-0000-0000-0000CE740000}"/>
    <cellStyle name="Note 15 2 7 3" xfId="30049" xr:uid="{00000000-0005-0000-0000-0000CF740000}"/>
    <cellStyle name="Note 15 2 8" xfId="30050" xr:uid="{00000000-0005-0000-0000-0000D0740000}"/>
    <cellStyle name="Note 15 2 8 2" xfId="30051" xr:uid="{00000000-0005-0000-0000-0000D1740000}"/>
    <cellStyle name="Note 15 2 9" xfId="30052" xr:uid="{00000000-0005-0000-0000-0000D2740000}"/>
    <cellStyle name="Note 15 2 9 2" xfId="30053" xr:uid="{00000000-0005-0000-0000-0000D3740000}"/>
    <cellStyle name="Note 15 3" xfId="30054" xr:uid="{00000000-0005-0000-0000-0000D4740000}"/>
    <cellStyle name="Note 15 3 2" xfId="30055" xr:uid="{00000000-0005-0000-0000-0000D5740000}"/>
    <cellStyle name="Note 15 3 2 2" xfId="30056" xr:uid="{00000000-0005-0000-0000-0000D6740000}"/>
    <cellStyle name="Note 15 3 2 2 2" xfId="30057" xr:uid="{00000000-0005-0000-0000-0000D7740000}"/>
    <cellStyle name="Note 15 3 2 3" xfId="30058" xr:uid="{00000000-0005-0000-0000-0000D8740000}"/>
    <cellStyle name="Note 15 3 3" xfId="30059" xr:uid="{00000000-0005-0000-0000-0000D9740000}"/>
    <cellStyle name="Note 15 3 3 2" xfId="30060" xr:uid="{00000000-0005-0000-0000-0000DA740000}"/>
    <cellStyle name="Note 15 3 3 2 2" xfId="30061" xr:uid="{00000000-0005-0000-0000-0000DB740000}"/>
    <cellStyle name="Note 15 3 3 3" xfId="30062" xr:uid="{00000000-0005-0000-0000-0000DC740000}"/>
    <cellStyle name="Note 15 3 4" xfId="30063" xr:uid="{00000000-0005-0000-0000-0000DD740000}"/>
    <cellStyle name="Note 15 3 4 2" xfId="30064" xr:uid="{00000000-0005-0000-0000-0000DE740000}"/>
    <cellStyle name="Note 15 3 5" xfId="30065" xr:uid="{00000000-0005-0000-0000-0000DF740000}"/>
    <cellStyle name="Note 15 3 5 2" xfId="30066" xr:uid="{00000000-0005-0000-0000-0000E0740000}"/>
    <cellStyle name="Note 15 3 6" xfId="30067" xr:uid="{00000000-0005-0000-0000-0000E1740000}"/>
    <cellStyle name="Note 15 3 6 2" xfId="30068" xr:uid="{00000000-0005-0000-0000-0000E2740000}"/>
    <cellStyle name="Note 15 3 7" xfId="30069" xr:uid="{00000000-0005-0000-0000-0000E3740000}"/>
    <cellStyle name="Note 15 3 7 2" xfId="30070" xr:uid="{00000000-0005-0000-0000-0000E4740000}"/>
    <cellStyle name="Note 15 3 8" xfId="30071" xr:uid="{00000000-0005-0000-0000-0000E5740000}"/>
    <cellStyle name="Note 15 4" xfId="30072" xr:uid="{00000000-0005-0000-0000-0000E6740000}"/>
    <cellStyle name="Note 15 4 10" xfId="30073" xr:uid="{00000000-0005-0000-0000-0000E7740000}"/>
    <cellStyle name="Note 15 4 10 2" xfId="30074" xr:uid="{00000000-0005-0000-0000-0000E8740000}"/>
    <cellStyle name="Note 15 4 11" xfId="30075" xr:uid="{00000000-0005-0000-0000-0000E9740000}"/>
    <cellStyle name="Note 15 4 2" xfId="30076" xr:uid="{00000000-0005-0000-0000-0000EA740000}"/>
    <cellStyle name="Note 15 4 2 2" xfId="30077" xr:uid="{00000000-0005-0000-0000-0000EB740000}"/>
    <cellStyle name="Note 15 4 2 2 2" xfId="30078" xr:uid="{00000000-0005-0000-0000-0000EC740000}"/>
    <cellStyle name="Note 15 4 2 3" xfId="30079" xr:uid="{00000000-0005-0000-0000-0000ED740000}"/>
    <cellStyle name="Note 15 4 3" xfId="30080" xr:uid="{00000000-0005-0000-0000-0000EE740000}"/>
    <cellStyle name="Note 15 4 3 2" xfId="30081" xr:uid="{00000000-0005-0000-0000-0000EF740000}"/>
    <cellStyle name="Note 15 4 4" xfId="30082" xr:uid="{00000000-0005-0000-0000-0000F0740000}"/>
    <cellStyle name="Note 15 4 4 2" xfId="30083" xr:uid="{00000000-0005-0000-0000-0000F1740000}"/>
    <cellStyle name="Note 15 4 5" xfId="30084" xr:uid="{00000000-0005-0000-0000-0000F2740000}"/>
    <cellStyle name="Note 15 4 5 2" xfId="30085" xr:uid="{00000000-0005-0000-0000-0000F3740000}"/>
    <cellStyle name="Note 15 4 6" xfId="30086" xr:uid="{00000000-0005-0000-0000-0000F4740000}"/>
    <cellStyle name="Note 15 4 6 2" xfId="30087" xr:uid="{00000000-0005-0000-0000-0000F5740000}"/>
    <cellStyle name="Note 15 4 7" xfId="30088" xr:uid="{00000000-0005-0000-0000-0000F6740000}"/>
    <cellStyle name="Note 15 4 7 2" xfId="30089" xr:uid="{00000000-0005-0000-0000-0000F7740000}"/>
    <cellStyle name="Note 15 4 8" xfId="30090" xr:uid="{00000000-0005-0000-0000-0000F8740000}"/>
    <cellStyle name="Note 15 4 8 2" xfId="30091" xr:uid="{00000000-0005-0000-0000-0000F9740000}"/>
    <cellStyle name="Note 15 4 9" xfId="30092" xr:uid="{00000000-0005-0000-0000-0000FA740000}"/>
    <cellStyle name="Note 15 4 9 2" xfId="30093" xr:uid="{00000000-0005-0000-0000-0000FB740000}"/>
    <cellStyle name="Note 15 5" xfId="30094" xr:uid="{00000000-0005-0000-0000-0000FC740000}"/>
    <cellStyle name="Note 15 5 10" xfId="30095" xr:uid="{00000000-0005-0000-0000-0000FD740000}"/>
    <cellStyle name="Note 15 5 10 2" xfId="30096" xr:uid="{00000000-0005-0000-0000-0000FE740000}"/>
    <cellStyle name="Note 15 5 11" xfId="30097" xr:uid="{00000000-0005-0000-0000-0000FF740000}"/>
    <cellStyle name="Note 15 5 2" xfId="30098" xr:uid="{00000000-0005-0000-0000-000000750000}"/>
    <cellStyle name="Note 15 5 2 2" xfId="30099" xr:uid="{00000000-0005-0000-0000-000001750000}"/>
    <cellStyle name="Note 15 5 2 2 2" xfId="30100" xr:uid="{00000000-0005-0000-0000-000002750000}"/>
    <cellStyle name="Note 15 5 2 3" xfId="30101" xr:uid="{00000000-0005-0000-0000-000003750000}"/>
    <cellStyle name="Note 15 5 3" xfId="30102" xr:uid="{00000000-0005-0000-0000-000004750000}"/>
    <cellStyle name="Note 15 5 3 2" xfId="30103" xr:uid="{00000000-0005-0000-0000-000005750000}"/>
    <cellStyle name="Note 15 5 4" xfId="30104" xr:uid="{00000000-0005-0000-0000-000006750000}"/>
    <cellStyle name="Note 15 5 4 2" xfId="30105" xr:uid="{00000000-0005-0000-0000-000007750000}"/>
    <cellStyle name="Note 15 5 5" xfId="30106" xr:uid="{00000000-0005-0000-0000-000008750000}"/>
    <cellStyle name="Note 15 5 5 2" xfId="30107" xr:uid="{00000000-0005-0000-0000-000009750000}"/>
    <cellStyle name="Note 15 5 6" xfId="30108" xr:uid="{00000000-0005-0000-0000-00000A750000}"/>
    <cellStyle name="Note 15 5 6 2" xfId="30109" xr:uid="{00000000-0005-0000-0000-00000B750000}"/>
    <cellStyle name="Note 15 5 7" xfId="30110" xr:uid="{00000000-0005-0000-0000-00000C750000}"/>
    <cellStyle name="Note 15 5 7 2" xfId="30111" xr:uid="{00000000-0005-0000-0000-00000D750000}"/>
    <cellStyle name="Note 15 5 8" xfId="30112" xr:uid="{00000000-0005-0000-0000-00000E750000}"/>
    <cellStyle name="Note 15 5 8 2" xfId="30113" xr:uid="{00000000-0005-0000-0000-00000F750000}"/>
    <cellStyle name="Note 15 5 9" xfId="30114" xr:uid="{00000000-0005-0000-0000-000010750000}"/>
    <cellStyle name="Note 15 5 9 2" xfId="30115" xr:uid="{00000000-0005-0000-0000-000011750000}"/>
    <cellStyle name="Note 15 6" xfId="30116" xr:uid="{00000000-0005-0000-0000-000012750000}"/>
    <cellStyle name="Note 15 6 10" xfId="30117" xr:uid="{00000000-0005-0000-0000-000013750000}"/>
    <cellStyle name="Note 15 6 10 2" xfId="30118" xr:uid="{00000000-0005-0000-0000-000014750000}"/>
    <cellStyle name="Note 15 6 11" xfId="30119" xr:uid="{00000000-0005-0000-0000-000015750000}"/>
    <cellStyle name="Note 15 6 2" xfId="30120" xr:uid="{00000000-0005-0000-0000-000016750000}"/>
    <cellStyle name="Note 15 6 2 2" xfId="30121" xr:uid="{00000000-0005-0000-0000-000017750000}"/>
    <cellStyle name="Note 15 6 2 2 2" xfId="30122" xr:uid="{00000000-0005-0000-0000-000018750000}"/>
    <cellStyle name="Note 15 6 2 3" xfId="30123" xr:uid="{00000000-0005-0000-0000-000019750000}"/>
    <cellStyle name="Note 15 6 3" xfId="30124" xr:uid="{00000000-0005-0000-0000-00001A750000}"/>
    <cellStyle name="Note 15 6 3 2" xfId="30125" xr:uid="{00000000-0005-0000-0000-00001B750000}"/>
    <cellStyle name="Note 15 6 4" xfId="30126" xr:uid="{00000000-0005-0000-0000-00001C750000}"/>
    <cellStyle name="Note 15 6 4 2" xfId="30127" xr:uid="{00000000-0005-0000-0000-00001D750000}"/>
    <cellStyle name="Note 15 6 5" xfId="30128" xr:uid="{00000000-0005-0000-0000-00001E750000}"/>
    <cellStyle name="Note 15 6 5 2" xfId="30129" xr:uid="{00000000-0005-0000-0000-00001F750000}"/>
    <cellStyle name="Note 15 6 6" xfId="30130" xr:uid="{00000000-0005-0000-0000-000020750000}"/>
    <cellStyle name="Note 15 6 6 2" xfId="30131" xr:uid="{00000000-0005-0000-0000-000021750000}"/>
    <cellStyle name="Note 15 6 7" xfId="30132" xr:uid="{00000000-0005-0000-0000-000022750000}"/>
    <cellStyle name="Note 15 6 7 2" xfId="30133" xr:uid="{00000000-0005-0000-0000-000023750000}"/>
    <cellStyle name="Note 15 6 8" xfId="30134" xr:uid="{00000000-0005-0000-0000-000024750000}"/>
    <cellStyle name="Note 15 6 8 2" xfId="30135" xr:uid="{00000000-0005-0000-0000-000025750000}"/>
    <cellStyle name="Note 15 6 9" xfId="30136" xr:uid="{00000000-0005-0000-0000-000026750000}"/>
    <cellStyle name="Note 15 6 9 2" xfId="30137" xr:uid="{00000000-0005-0000-0000-000027750000}"/>
    <cellStyle name="Note 15 7" xfId="30138" xr:uid="{00000000-0005-0000-0000-000028750000}"/>
    <cellStyle name="Note 15 7 10" xfId="30139" xr:uid="{00000000-0005-0000-0000-000029750000}"/>
    <cellStyle name="Note 15 7 10 2" xfId="30140" xr:uid="{00000000-0005-0000-0000-00002A750000}"/>
    <cellStyle name="Note 15 7 11" xfId="30141" xr:uid="{00000000-0005-0000-0000-00002B750000}"/>
    <cellStyle name="Note 15 7 2" xfId="30142" xr:uid="{00000000-0005-0000-0000-00002C750000}"/>
    <cellStyle name="Note 15 7 2 2" xfId="30143" xr:uid="{00000000-0005-0000-0000-00002D750000}"/>
    <cellStyle name="Note 15 7 2 2 2" xfId="30144" xr:uid="{00000000-0005-0000-0000-00002E750000}"/>
    <cellStyle name="Note 15 7 2 3" xfId="30145" xr:uid="{00000000-0005-0000-0000-00002F750000}"/>
    <cellStyle name="Note 15 7 3" xfId="30146" xr:uid="{00000000-0005-0000-0000-000030750000}"/>
    <cellStyle name="Note 15 7 3 2" xfId="30147" xr:uid="{00000000-0005-0000-0000-000031750000}"/>
    <cellStyle name="Note 15 7 4" xfId="30148" xr:uid="{00000000-0005-0000-0000-000032750000}"/>
    <cellStyle name="Note 15 7 4 2" xfId="30149" xr:uid="{00000000-0005-0000-0000-000033750000}"/>
    <cellStyle name="Note 15 7 5" xfId="30150" xr:uid="{00000000-0005-0000-0000-000034750000}"/>
    <cellStyle name="Note 15 7 5 2" xfId="30151" xr:uid="{00000000-0005-0000-0000-000035750000}"/>
    <cellStyle name="Note 15 7 6" xfId="30152" xr:uid="{00000000-0005-0000-0000-000036750000}"/>
    <cellStyle name="Note 15 7 6 2" xfId="30153" xr:uid="{00000000-0005-0000-0000-000037750000}"/>
    <cellStyle name="Note 15 7 7" xfId="30154" xr:uid="{00000000-0005-0000-0000-000038750000}"/>
    <cellStyle name="Note 15 7 7 2" xfId="30155" xr:uid="{00000000-0005-0000-0000-000039750000}"/>
    <cellStyle name="Note 15 7 8" xfId="30156" xr:uid="{00000000-0005-0000-0000-00003A750000}"/>
    <cellStyle name="Note 15 7 8 2" xfId="30157" xr:uid="{00000000-0005-0000-0000-00003B750000}"/>
    <cellStyle name="Note 15 7 9" xfId="30158" xr:uid="{00000000-0005-0000-0000-00003C750000}"/>
    <cellStyle name="Note 15 7 9 2" xfId="30159" xr:uid="{00000000-0005-0000-0000-00003D750000}"/>
    <cellStyle name="Note 15 8" xfId="30160" xr:uid="{00000000-0005-0000-0000-00003E750000}"/>
    <cellStyle name="Note 15 8 2" xfId="30161" xr:uid="{00000000-0005-0000-0000-00003F750000}"/>
    <cellStyle name="Note 15 8 2 2" xfId="30162" xr:uid="{00000000-0005-0000-0000-000040750000}"/>
    <cellStyle name="Note 15 8 3" xfId="30163" xr:uid="{00000000-0005-0000-0000-000041750000}"/>
    <cellStyle name="Note 15 9" xfId="30164" xr:uid="{00000000-0005-0000-0000-000042750000}"/>
    <cellStyle name="Note 15 9 2" xfId="30165" xr:uid="{00000000-0005-0000-0000-000043750000}"/>
    <cellStyle name="Note 15_7 - Cap Add WS" xfId="30166" xr:uid="{00000000-0005-0000-0000-000044750000}"/>
    <cellStyle name="Note 16" xfId="30167" xr:uid="{00000000-0005-0000-0000-000045750000}"/>
    <cellStyle name="Note 16 10" xfId="30168" xr:uid="{00000000-0005-0000-0000-000046750000}"/>
    <cellStyle name="Note 16 10 2" xfId="30169" xr:uid="{00000000-0005-0000-0000-000047750000}"/>
    <cellStyle name="Note 16 11" xfId="30170" xr:uid="{00000000-0005-0000-0000-000048750000}"/>
    <cellStyle name="Note 16 11 2" xfId="30171" xr:uid="{00000000-0005-0000-0000-000049750000}"/>
    <cellStyle name="Note 16 12" xfId="30172" xr:uid="{00000000-0005-0000-0000-00004A750000}"/>
    <cellStyle name="Note 16 12 2" xfId="30173" xr:uid="{00000000-0005-0000-0000-00004B750000}"/>
    <cellStyle name="Note 16 13" xfId="30174" xr:uid="{00000000-0005-0000-0000-00004C750000}"/>
    <cellStyle name="Note 16 2" xfId="30175" xr:uid="{00000000-0005-0000-0000-00004D750000}"/>
    <cellStyle name="Note 16 2 2" xfId="30176" xr:uid="{00000000-0005-0000-0000-00004E750000}"/>
    <cellStyle name="Note 16 2 2 2" xfId="30177" xr:uid="{00000000-0005-0000-0000-00004F750000}"/>
    <cellStyle name="Note 16 2 2 2 2" xfId="30178" xr:uid="{00000000-0005-0000-0000-000050750000}"/>
    <cellStyle name="Note 16 2 2 3" xfId="30179" xr:uid="{00000000-0005-0000-0000-000051750000}"/>
    <cellStyle name="Note 16 2 3" xfId="30180" xr:uid="{00000000-0005-0000-0000-000052750000}"/>
    <cellStyle name="Note 16 2 3 2" xfId="30181" xr:uid="{00000000-0005-0000-0000-000053750000}"/>
    <cellStyle name="Note 16 2 3 2 2" xfId="30182" xr:uid="{00000000-0005-0000-0000-000054750000}"/>
    <cellStyle name="Note 16 2 3 3" xfId="30183" xr:uid="{00000000-0005-0000-0000-000055750000}"/>
    <cellStyle name="Note 16 2 4" xfId="30184" xr:uid="{00000000-0005-0000-0000-000056750000}"/>
    <cellStyle name="Note 16 2 4 2" xfId="30185" xr:uid="{00000000-0005-0000-0000-000057750000}"/>
    <cellStyle name="Note 16 2 5" xfId="30186" xr:uid="{00000000-0005-0000-0000-000058750000}"/>
    <cellStyle name="Note 16 2 5 2" xfId="30187" xr:uid="{00000000-0005-0000-0000-000059750000}"/>
    <cellStyle name="Note 16 2 6" xfId="30188" xr:uid="{00000000-0005-0000-0000-00005A750000}"/>
    <cellStyle name="Note 16 2 6 2" xfId="30189" xr:uid="{00000000-0005-0000-0000-00005B750000}"/>
    <cellStyle name="Note 16 2 7" xfId="30190" xr:uid="{00000000-0005-0000-0000-00005C750000}"/>
    <cellStyle name="Note 16 2 7 2" xfId="30191" xr:uid="{00000000-0005-0000-0000-00005D750000}"/>
    <cellStyle name="Note 16 2 8" xfId="30192" xr:uid="{00000000-0005-0000-0000-00005E750000}"/>
    <cellStyle name="Note 16 3" xfId="30193" xr:uid="{00000000-0005-0000-0000-00005F750000}"/>
    <cellStyle name="Note 16 3 10" xfId="30194" xr:uid="{00000000-0005-0000-0000-000060750000}"/>
    <cellStyle name="Note 16 3 10 2" xfId="30195" xr:uid="{00000000-0005-0000-0000-000061750000}"/>
    <cellStyle name="Note 16 3 11" xfId="30196" xr:uid="{00000000-0005-0000-0000-000062750000}"/>
    <cellStyle name="Note 16 3 2" xfId="30197" xr:uid="{00000000-0005-0000-0000-000063750000}"/>
    <cellStyle name="Note 16 3 2 2" xfId="30198" xr:uid="{00000000-0005-0000-0000-000064750000}"/>
    <cellStyle name="Note 16 3 2 2 2" xfId="30199" xr:uid="{00000000-0005-0000-0000-000065750000}"/>
    <cellStyle name="Note 16 3 2 3" xfId="30200" xr:uid="{00000000-0005-0000-0000-000066750000}"/>
    <cellStyle name="Note 16 3 3" xfId="30201" xr:uid="{00000000-0005-0000-0000-000067750000}"/>
    <cellStyle name="Note 16 3 3 2" xfId="30202" xr:uid="{00000000-0005-0000-0000-000068750000}"/>
    <cellStyle name="Note 16 3 4" xfId="30203" xr:uid="{00000000-0005-0000-0000-000069750000}"/>
    <cellStyle name="Note 16 3 4 2" xfId="30204" xr:uid="{00000000-0005-0000-0000-00006A750000}"/>
    <cellStyle name="Note 16 3 5" xfId="30205" xr:uid="{00000000-0005-0000-0000-00006B750000}"/>
    <cellStyle name="Note 16 3 5 2" xfId="30206" xr:uid="{00000000-0005-0000-0000-00006C750000}"/>
    <cellStyle name="Note 16 3 6" xfId="30207" xr:uid="{00000000-0005-0000-0000-00006D750000}"/>
    <cellStyle name="Note 16 3 6 2" xfId="30208" xr:uid="{00000000-0005-0000-0000-00006E750000}"/>
    <cellStyle name="Note 16 3 7" xfId="30209" xr:uid="{00000000-0005-0000-0000-00006F750000}"/>
    <cellStyle name="Note 16 3 7 2" xfId="30210" xr:uid="{00000000-0005-0000-0000-000070750000}"/>
    <cellStyle name="Note 16 3 8" xfId="30211" xr:uid="{00000000-0005-0000-0000-000071750000}"/>
    <cellStyle name="Note 16 3 8 2" xfId="30212" xr:uid="{00000000-0005-0000-0000-000072750000}"/>
    <cellStyle name="Note 16 3 9" xfId="30213" xr:uid="{00000000-0005-0000-0000-000073750000}"/>
    <cellStyle name="Note 16 3 9 2" xfId="30214" xr:uid="{00000000-0005-0000-0000-000074750000}"/>
    <cellStyle name="Note 16 4" xfId="30215" xr:uid="{00000000-0005-0000-0000-000075750000}"/>
    <cellStyle name="Note 16 4 10" xfId="30216" xr:uid="{00000000-0005-0000-0000-000076750000}"/>
    <cellStyle name="Note 16 4 10 2" xfId="30217" xr:uid="{00000000-0005-0000-0000-000077750000}"/>
    <cellStyle name="Note 16 4 11" xfId="30218" xr:uid="{00000000-0005-0000-0000-000078750000}"/>
    <cellStyle name="Note 16 4 2" xfId="30219" xr:uid="{00000000-0005-0000-0000-000079750000}"/>
    <cellStyle name="Note 16 4 2 2" xfId="30220" xr:uid="{00000000-0005-0000-0000-00007A750000}"/>
    <cellStyle name="Note 16 4 2 2 2" xfId="30221" xr:uid="{00000000-0005-0000-0000-00007B750000}"/>
    <cellStyle name="Note 16 4 2 3" xfId="30222" xr:uid="{00000000-0005-0000-0000-00007C750000}"/>
    <cellStyle name="Note 16 4 3" xfId="30223" xr:uid="{00000000-0005-0000-0000-00007D750000}"/>
    <cellStyle name="Note 16 4 3 2" xfId="30224" xr:uid="{00000000-0005-0000-0000-00007E750000}"/>
    <cellStyle name="Note 16 4 4" xfId="30225" xr:uid="{00000000-0005-0000-0000-00007F750000}"/>
    <cellStyle name="Note 16 4 4 2" xfId="30226" xr:uid="{00000000-0005-0000-0000-000080750000}"/>
    <cellStyle name="Note 16 4 5" xfId="30227" xr:uid="{00000000-0005-0000-0000-000081750000}"/>
    <cellStyle name="Note 16 4 5 2" xfId="30228" xr:uid="{00000000-0005-0000-0000-000082750000}"/>
    <cellStyle name="Note 16 4 6" xfId="30229" xr:uid="{00000000-0005-0000-0000-000083750000}"/>
    <cellStyle name="Note 16 4 6 2" xfId="30230" xr:uid="{00000000-0005-0000-0000-000084750000}"/>
    <cellStyle name="Note 16 4 7" xfId="30231" xr:uid="{00000000-0005-0000-0000-000085750000}"/>
    <cellStyle name="Note 16 4 7 2" xfId="30232" xr:uid="{00000000-0005-0000-0000-000086750000}"/>
    <cellStyle name="Note 16 4 8" xfId="30233" xr:uid="{00000000-0005-0000-0000-000087750000}"/>
    <cellStyle name="Note 16 4 8 2" xfId="30234" xr:uid="{00000000-0005-0000-0000-000088750000}"/>
    <cellStyle name="Note 16 4 9" xfId="30235" xr:uid="{00000000-0005-0000-0000-000089750000}"/>
    <cellStyle name="Note 16 4 9 2" xfId="30236" xr:uid="{00000000-0005-0000-0000-00008A750000}"/>
    <cellStyle name="Note 16 5" xfId="30237" xr:uid="{00000000-0005-0000-0000-00008B750000}"/>
    <cellStyle name="Note 16 5 10" xfId="30238" xr:uid="{00000000-0005-0000-0000-00008C750000}"/>
    <cellStyle name="Note 16 5 10 2" xfId="30239" xr:uid="{00000000-0005-0000-0000-00008D750000}"/>
    <cellStyle name="Note 16 5 11" xfId="30240" xr:uid="{00000000-0005-0000-0000-00008E750000}"/>
    <cellStyle name="Note 16 5 2" xfId="30241" xr:uid="{00000000-0005-0000-0000-00008F750000}"/>
    <cellStyle name="Note 16 5 2 2" xfId="30242" xr:uid="{00000000-0005-0000-0000-000090750000}"/>
    <cellStyle name="Note 16 5 2 2 2" xfId="30243" xr:uid="{00000000-0005-0000-0000-000091750000}"/>
    <cellStyle name="Note 16 5 2 3" xfId="30244" xr:uid="{00000000-0005-0000-0000-000092750000}"/>
    <cellStyle name="Note 16 5 3" xfId="30245" xr:uid="{00000000-0005-0000-0000-000093750000}"/>
    <cellStyle name="Note 16 5 3 2" xfId="30246" xr:uid="{00000000-0005-0000-0000-000094750000}"/>
    <cellStyle name="Note 16 5 4" xfId="30247" xr:uid="{00000000-0005-0000-0000-000095750000}"/>
    <cellStyle name="Note 16 5 4 2" xfId="30248" xr:uid="{00000000-0005-0000-0000-000096750000}"/>
    <cellStyle name="Note 16 5 5" xfId="30249" xr:uid="{00000000-0005-0000-0000-000097750000}"/>
    <cellStyle name="Note 16 5 5 2" xfId="30250" xr:uid="{00000000-0005-0000-0000-000098750000}"/>
    <cellStyle name="Note 16 5 6" xfId="30251" xr:uid="{00000000-0005-0000-0000-000099750000}"/>
    <cellStyle name="Note 16 5 6 2" xfId="30252" xr:uid="{00000000-0005-0000-0000-00009A750000}"/>
    <cellStyle name="Note 16 5 7" xfId="30253" xr:uid="{00000000-0005-0000-0000-00009B750000}"/>
    <cellStyle name="Note 16 5 7 2" xfId="30254" xr:uid="{00000000-0005-0000-0000-00009C750000}"/>
    <cellStyle name="Note 16 5 8" xfId="30255" xr:uid="{00000000-0005-0000-0000-00009D750000}"/>
    <cellStyle name="Note 16 5 8 2" xfId="30256" xr:uid="{00000000-0005-0000-0000-00009E750000}"/>
    <cellStyle name="Note 16 5 9" xfId="30257" xr:uid="{00000000-0005-0000-0000-00009F750000}"/>
    <cellStyle name="Note 16 5 9 2" xfId="30258" xr:uid="{00000000-0005-0000-0000-0000A0750000}"/>
    <cellStyle name="Note 16 6" xfId="30259" xr:uid="{00000000-0005-0000-0000-0000A1750000}"/>
    <cellStyle name="Note 16 6 10" xfId="30260" xr:uid="{00000000-0005-0000-0000-0000A2750000}"/>
    <cellStyle name="Note 16 6 10 2" xfId="30261" xr:uid="{00000000-0005-0000-0000-0000A3750000}"/>
    <cellStyle name="Note 16 6 11" xfId="30262" xr:uid="{00000000-0005-0000-0000-0000A4750000}"/>
    <cellStyle name="Note 16 6 2" xfId="30263" xr:uid="{00000000-0005-0000-0000-0000A5750000}"/>
    <cellStyle name="Note 16 6 2 2" xfId="30264" xr:uid="{00000000-0005-0000-0000-0000A6750000}"/>
    <cellStyle name="Note 16 6 2 2 2" xfId="30265" xr:uid="{00000000-0005-0000-0000-0000A7750000}"/>
    <cellStyle name="Note 16 6 2 3" xfId="30266" xr:uid="{00000000-0005-0000-0000-0000A8750000}"/>
    <cellStyle name="Note 16 6 3" xfId="30267" xr:uid="{00000000-0005-0000-0000-0000A9750000}"/>
    <cellStyle name="Note 16 6 3 2" xfId="30268" xr:uid="{00000000-0005-0000-0000-0000AA750000}"/>
    <cellStyle name="Note 16 6 4" xfId="30269" xr:uid="{00000000-0005-0000-0000-0000AB750000}"/>
    <cellStyle name="Note 16 6 4 2" xfId="30270" xr:uid="{00000000-0005-0000-0000-0000AC750000}"/>
    <cellStyle name="Note 16 6 5" xfId="30271" xr:uid="{00000000-0005-0000-0000-0000AD750000}"/>
    <cellStyle name="Note 16 6 5 2" xfId="30272" xr:uid="{00000000-0005-0000-0000-0000AE750000}"/>
    <cellStyle name="Note 16 6 6" xfId="30273" xr:uid="{00000000-0005-0000-0000-0000AF750000}"/>
    <cellStyle name="Note 16 6 6 2" xfId="30274" xr:uid="{00000000-0005-0000-0000-0000B0750000}"/>
    <cellStyle name="Note 16 6 7" xfId="30275" xr:uid="{00000000-0005-0000-0000-0000B1750000}"/>
    <cellStyle name="Note 16 6 7 2" xfId="30276" xr:uid="{00000000-0005-0000-0000-0000B2750000}"/>
    <cellStyle name="Note 16 6 8" xfId="30277" xr:uid="{00000000-0005-0000-0000-0000B3750000}"/>
    <cellStyle name="Note 16 6 8 2" xfId="30278" xr:uid="{00000000-0005-0000-0000-0000B4750000}"/>
    <cellStyle name="Note 16 6 9" xfId="30279" xr:uid="{00000000-0005-0000-0000-0000B5750000}"/>
    <cellStyle name="Note 16 6 9 2" xfId="30280" xr:uid="{00000000-0005-0000-0000-0000B6750000}"/>
    <cellStyle name="Note 16 7" xfId="30281" xr:uid="{00000000-0005-0000-0000-0000B7750000}"/>
    <cellStyle name="Note 16 7 2" xfId="30282" xr:uid="{00000000-0005-0000-0000-0000B8750000}"/>
    <cellStyle name="Note 16 7 2 2" xfId="30283" xr:uid="{00000000-0005-0000-0000-0000B9750000}"/>
    <cellStyle name="Note 16 7 3" xfId="30284" xr:uid="{00000000-0005-0000-0000-0000BA750000}"/>
    <cellStyle name="Note 16 8" xfId="30285" xr:uid="{00000000-0005-0000-0000-0000BB750000}"/>
    <cellStyle name="Note 16 8 2" xfId="30286" xr:uid="{00000000-0005-0000-0000-0000BC750000}"/>
    <cellStyle name="Note 16 9" xfId="30287" xr:uid="{00000000-0005-0000-0000-0000BD750000}"/>
    <cellStyle name="Note 16 9 2" xfId="30288" xr:uid="{00000000-0005-0000-0000-0000BE750000}"/>
    <cellStyle name="Note 17" xfId="30289" xr:uid="{00000000-0005-0000-0000-0000BF750000}"/>
    <cellStyle name="Note 18" xfId="30290" xr:uid="{00000000-0005-0000-0000-0000C0750000}"/>
    <cellStyle name="Note 19" xfId="30291" xr:uid="{00000000-0005-0000-0000-0000C1750000}"/>
    <cellStyle name="Note 2" xfId="30292" xr:uid="{00000000-0005-0000-0000-0000C2750000}"/>
    <cellStyle name="Note 2 10" xfId="30293" xr:uid="{00000000-0005-0000-0000-0000C3750000}"/>
    <cellStyle name="Note 2 10 2" xfId="30294" xr:uid="{00000000-0005-0000-0000-0000C4750000}"/>
    <cellStyle name="Note 2 11" xfId="30295" xr:uid="{00000000-0005-0000-0000-0000C5750000}"/>
    <cellStyle name="Note 2 11 2" xfId="30296" xr:uid="{00000000-0005-0000-0000-0000C6750000}"/>
    <cellStyle name="Note 2 12" xfId="30297" xr:uid="{00000000-0005-0000-0000-0000C7750000}"/>
    <cellStyle name="Note 2 12 2" xfId="30298" xr:uid="{00000000-0005-0000-0000-0000C8750000}"/>
    <cellStyle name="Note 2 13" xfId="30299" xr:uid="{00000000-0005-0000-0000-0000C9750000}"/>
    <cellStyle name="Note 2 13 2" xfId="30300" xr:uid="{00000000-0005-0000-0000-0000CA750000}"/>
    <cellStyle name="Note 2 14" xfId="30301" xr:uid="{00000000-0005-0000-0000-0000CB750000}"/>
    <cellStyle name="Note 2 2" xfId="30302" xr:uid="{00000000-0005-0000-0000-0000CC750000}"/>
    <cellStyle name="Note 2 2 10" xfId="30303" xr:uid="{00000000-0005-0000-0000-0000CD750000}"/>
    <cellStyle name="Note 2 2 10 2" xfId="30304" xr:uid="{00000000-0005-0000-0000-0000CE750000}"/>
    <cellStyle name="Note 2 2 11" xfId="30305" xr:uid="{00000000-0005-0000-0000-0000CF750000}"/>
    <cellStyle name="Note 2 2 11 2" xfId="30306" xr:uid="{00000000-0005-0000-0000-0000D0750000}"/>
    <cellStyle name="Note 2 2 12" xfId="30307" xr:uid="{00000000-0005-0000-0000-0000D1750000}"/>
    <cellStyle name="Note 2 2 12 2" xfId="30308" xr:uid="{00000000-0005-0000-0000-0000D2750000}"/>
    <cellStyle name="Note 2 2 13" xfId="30309" xr:uid="{00000000-0005-0000-0000-0000D3750000}"/>
    <cellStyle name="Note 2 2 2" xfId="30310" xr:uid="{00000000-0005-0000-0000-0000D4750000}"/>
    <cellStyle name="Note 2 2 2 2" xfId="30311" xr:uid="{00000000-0005-0000-0000-0000D5750000}"/>
    <cellStyle name="Note 2 2 2 2 2" xfId="30312" xr:uid="{00000000-0005-0000-0000-0000D6750000}"/>
    <cellStyle name="Note 2 2 2 2 2 2" xfId="30313" xr:uid="{00000000-0005-0000-0000-0000D7750000}"/>
    <cellStyle name="Note 2 2 2 2 3" xfId="30314" xr:uid="{00000000-0005-0000-0000-0000D8750000}"/>
    <cellStyle name="Note 2 2 2 3" xfId="30315" xr:uid="{00000000-0005-0000-0000-0000D9750000}"/>
    <cellStyle name="Note 2 2 2 3 2" xfId="30316" xr:uid="{00000000-0005-0000-0000-0000DA750000}"/>
    <cellStyle name="Note 2 2 2 3 2 2" xfId="30317" xr:uid="{00000000-0005-0000-0000-0000DB750000}"/>
    <cellStyle name="Note 2 2 2 3 3" xfId="30318" xr:uid="{00000000-0005-0000-0000-0000DC750000}"/>
    <cellStyle name="Note 2 2 2 4" xfId="30319" xr:uid="{00000000-0005-0000-0000-0000DD750000}"/>
    <cellStyle name="Note 2 2 2 4 2" xfId="30320" xr:uid="{00000000-0005-0000-0000-0000DE750000}"/>
    <cellStyle name="Note 2 2 2 5" xfId="30321" xr:uid="{00000000-0005-0000-0000-0000DF750000}"/>
    <cellStyle name="Note 2 2 2 5 2" xfId="30322" xr:uid="{00000000-0005-0000-0000-0000E0750000}"/>
    <cellStyle name="Note 2 2 2 6" xfId="30323" xr:uid="{00000000-0005-0000-0000-0000E1750000}"/>
    <cellStyle name="Note 2 2 2 6 2" xfId="30324" xr:uid="{00000000-0005-0000-0000-0000E2750000}"/>
    <cellStyle name="Note 2 2 2 7" xfId="30325" xr:uid="{00000000-0005-0000-0000-0000E3750000}"/>
    <cellStyle name="Note 2 2 2 7 2" xfId="30326" xr:uid="{00000000-0005-0000-0000-0000E4750000}"/>
    <cellStyle name="Note 2 2 2 8" xfId="30327" xr:uid="{00000000-0005-0000-0000-0000E5750000}"/>
    <cellStyle name="Note 2 2 3" xfId="30328" xr:uid="{00000000-0005-0000-0000-0000E6750000}"/>
    <cellStyle name="Note 2 2 3 10" xfId="30329" xr:uid="{00000000-0005-0000-0000-0000E7750000}"/>
    <cellStyle name="Note 2 2 3 10 2" xfId="30330" xr:uid="{00000000-0005-0000-0000-0000E8750000}"/>
    <cellStyle name="Note 2 2 3 11" xfId="30331" xr:uid="{00000000-0005-0000-0000-0000E9750000}"/>
    <cellStyle name="Note 2 2 3 2" xfId="30332" xr:uid="{00000000-0005-0000-0000-0000EA750000}"/>
    <cellStyle name="Note 2 2 3 2 2" xfId="30333" xr:uid="{00000000-0005-0000-0000-0000EB750000}"/>
    <cellStyle name="Note 2 2 3 2 2 2" xfId="30334" xr:uid="{00000000-0005-0000-0000-0000EC750000}"/>
    <cellStyle name="Note 2 2 3 2 3" xfId="30335" xr:uid="{00000000-0005-0000-0000-0000ED750000}"/>
    <cellStyle name="Note 2 2 3 3" xfId="30336" xr:uid="{00000000-0005-0000-0000-0000EE750000}"/>
    <cellStyle name="Note 2 2 3 3 2" xfId="30337" xr:uid="{00000000-0005-0000-0000-0000EF750000}"/>
    <cellStyle name="Note 2 2 3 4" xfId="30338" xr:uid="{00000000-0005-0000-0000-0000F0750000}"/>
    <cellStyle name="Note 2 2 3 4 2" xfId="30339" xr:uid="{00000000-0005-0000-0000-0000F1750000}"/>
    <cellStyle name="Note 2 2 3 5" xfId="30340" xr:uid="{00000000-0005-0000-0000-0000F2750000}"/>
    <cellStyle name="Note 2 2 3 5 2" xfId="30341" xr:uid="{00000000-0005-0000-0000-0000F3750000}"/>
    <cellStyle name="Note 2 2 3 6" xfId="30342" xr:uid="{00000000-0005-0000-0000-0000F4750000}"/>
    <cellStyle name="Note 2 2 3 6 2" xfId="30343" xr:uid="{00000000-0005-0000-0000-0000F5750000}"/>
    <cellStyle name="Note 2 2 3 7" xfId="30344" xr:uid="{00000000-0005-0000-0000-0000F6750000}"/>
    <cellStyle name="Note 2 2 3 7 2" xfId="30345" xr:uid="{00000000-0005-0000-0000-0000F7750000}"/>
    <cellStyle name="Note 2 2 3 8" xfId="30346" xr:uid="{00000000-0005-0000-0000-0000F8750000}"/>
    <cellStyle name="Note 2 2 3 8 2" xfId="30347" xr:uid="{00000000-0005-0000-0000-0000F9750000}"/>
    <cellStyle name="Note 2 2 3 9" xfId="30348" xr:uid="{00000000-0005-0000-0000-0000FA750000}"/>
    <cellStyle name="Note 2 2 3 9 2" xfId="30349" xr:uid="{00000000-0005-0000-0000-0000FB750000}"/>
    <cellStyle name="Note 2 2 4" xfId="30350" xr:uid="{00000000-0005-0000-0000-0000FC750000}"/>
    <cellStyle name="Note 2 2 4 10" xfId="30351" xr:uid="{00000000-0005-0000-0000-0000FD750000}"/>
    <cellStyle name="Note 2 2 4 10 2" xfId="30352" xr:uid="{00000000-0005-0000-0000-0000FE750000}"/>
    <cellStyle name="Note 2 2 4 11" xfId="30353" xr:uid="{00000000-0005-0000-0000-0000FF750000}"/>
    <cellStyle name="Note 2 2 4 2" xfId="30354" xr:uid="{00000000-0005-0000-0000-000000760000}"/>
    <cellStyle name="Note 2 2 4 2 2" xfId="30355" xr:uid="{00000000-0005-0000-0000-000001760000}"/>
    <cellStyle name="Note 2 2 4 2 2 2" xfId="30356" xr:uid="{00000000-0005-0000-0000-000002760000}"/>
    <cellStyle name="Note 2 2 4 2 3" xfId="30357" xr:uid="{00000000-0005-0000-0000-000003760000}"/>
    <cellStyle name="Note 2 2 4 3" xfId="30358" xr:uid="{00000000-0005-0000-0000-000004760000}"/>
    <cellStyle name="Note 2 2 4 3 2" xfId="30359" xr:uid="{00000000-0005-0000-0000-000005760000}"/>
    <cellStyle name="Note 2 2 4 4" xfId="30360" xr:uid="{00000000-0005-0000-0000-000006760000}"/>
    <cellStyle name="Note 2 2 4 4 2" xfId="30361" xr:uid="{00000000-0005-0000-0000-000007760000}"/>
    <cellStyle name="Note 2 2 4 5" xfId="30362" xr:uid="{00000000-0005-0000-0000-000008760000}"/>
    <cellStyle name="Note 2 2 4 5 2" xfId="30363" xr:uid="{00000000-0005-0000-0000-000009760000}"/>
    <cellStyle name="Note 2 2 4 6" xfId="30364" xr:uid="{00000000-0005-0000-0000-00000A760000}"/>
    <cellStyle name="Note 2 2 4 6 2" xfId="30365" xr:uid="{00000000-0005-0000-0000-00000B760000}"/>
    <cellStyle name="Note 2 2 4 7" xfId="30366" xr:uid="{00000000-0005-0000-0000-00000C760000}"/>
    <cellStyle name="Note 2 2 4 7 2" xfId="30367" xr:uid="{00000000-0005-0000-0000-00000D760000}"/>
    <cellStyle name="Note 2 2 4 8" xfId="30368" xr:uid="{00000000-0005-0000-0000-00000E760000}"/>
    <cellStyle name="Note 2 2 4 8 2" xfId="30369" xr:uid="{00000000-0005-0000-0000-00000F760000}"/>
    <cellStyle name="Note 2 2 4 9" xfId="30370" xr:uid="{00000000-0005-0000-0000-000010760000}"/>
    <cellStyle name="Note 2 2 4 9 2" xfId="30371" xr:uid="{00000000-0005-0000-0000-000011760000}"/>
    <cellStyle name="Note 2 2 5" xfId="30372" xr:uid="{00000000-0005-0000-0000-000012760000}"/>
    <cellStyle name="Note 2 2 5 10" xfId="30373" xr:uid="{00000000-0005-0000-0000-000013760000}"/>
    <cellStyle name="Note 2 2 5 10 2" xfId="30374" xr:uid="{00000000-0005-0000-0000-000014760000}"/>
    <cellStyle name="Note 2 2 5 11" xfId="30375" xr:uid="{00000000-0005-0000-0000-000015760000}"/>
    <cellStyle name="Note 2 2 5 2" xfId="30376" xr:uid="{00000000-0005-0000-0000-000016760000}"/>
    <cellStyle name="Note 2 2 5 2 2" xfId="30377" xr:uid="{00000000-0005-0000-0000-000017760000}"/>
    <cellStyle name="Note 2 2 5 2 2 2" xfId="30378" xr:uid="{00000000-0005-0000-0000-000018760000}"/>
    <cellStyle name="Note 2 2 5 2 3" xfId="30379" xr:uid="{00000000-0005-0000-0000-000019760000}"/>
    <cellStyle name="Note 2 2 5 3" xfId="30380" xr:uid="{00000000-0005-0000-0000-00001A760000}"/>
    <cellStyle name="Note 2 2 5 3 2" xfId="30381" xr:uid="{00000000-0005-0000-0000-00001B760000}"/>
    <cellStyle name="Note 2 2 5 4" xfId="30382" xr:uid="{00000000-0005-0000-0000-00001C760000}"/>
    <cellStyle name="Note 2 2 5 4 2" xfId="30383" xr:uid="{00000000-0005-0000-0000-00001D760000}"/>
    <cellStyle name="Note 2 2 5 5" xfId="30384" xr:uid="{00000000-0005-0000-0000-00001E760000}"/>
    <cellStyle name="Note 2 2 5 5 2" xfId="30385" xr:uid="{00000000-0005-0000-0000-00001F760000}"/>
    <cellStyle name="Note 2 2 5 6" xfId="30386" xr:uid="{00000000-0005-0000-0000-000020760000}"/>
    <cellStyle name="Note 2 2 5 6 2" xfId="30387" xr:uid="{00000000-0005-0000-0000-000021760000}"/>
    <cellStyle name="Note 2 2 5 7" xfId="30388" xr:uid="{00000000-0005-0000-0000-000022760000}"/>
    <cellStyle name="Note 2 2 5 7 2" xfId="30389" xr:uid="{00000000-0005-0000-0000-000023760000}"/>
    <cellStyle name="Note 2 2 5 8" xfId="30390" xr:uid="{00000000-0005-0000-0000-000024760000}"/>
    <cellStyle name="Note 2 2 5 8 2" xfId="30391" xr:uid="{00000000-0005-0000-0000-000025760000}"/>
    <cellStyle name="Note 2 2 5 9" xfId="30392" xr:uid="{00000000-0005-0000-0000-000026760000}"/>
    <cellStyle name="Note 2 2 5 9 2" xfId="30393" xr:uid="{00000000-0005-0000-0000-000027760000}"/>
    <cellStyle name="Note 2 2 6" xfId="30394" xr:uid="{00000000-0005-0000-0000-000028760000}"/>
    <cellStyle name="Note 2 2 6 10" xfId="30395" xr:uid="{00000000-0005-0000-0000-000029760000}"/>
    <cellStyle name="Note 2 2 6 10 2" xfId="30396" xr:uid="{00000000-0005-0000-0000-00002A760000}"/>
    <cellStyle name="Note 2 2 6 11" xfId="30397" xr:uid="{00000000-0005-0000-0000-00002B760000}"/>
    <cellStyle name="Note 2 2 6 2" xfId="30398" xr:uid="{00000000-0005-0000-0000-00002C760000}"/>
    <cellStyle name="Note 2 2 6 2 2" xfId="30399" xr:uid="{00000000-0005-0000-0000-00002D760000}"/>
    <cellStyle name="Note 2 2 6 2 2 2" xfId="30400" xr:uid="{00000000-0005-0000-0000-00002E760000}"/>
    <cellStyle name="Note 2 2 6 2 3" xfId="30401" xr:uid="{00000000-0005-0000-0000-00002F760000}"/>
    <cellStyle name="Note 2 2 6 3" xfId="30402" xr:uid="{00000000-0005-0000-0000-000030760000}"/>
    <cellStyle name="Note 2 2 6 3 2" xfId="30403" xr:uid="{00000000-0005-0000-0000-000031760000}"/>
    <cellStyle name="Note 2 2 6 4" xfId="30404" xr:uid="{00000000-0005-0000-0000-000032760000}"/>
    <cellStyle name="Note 2 2 6 4 2" xfId="30405" xr:uid="{00000000-0005-0000-0000-000033760000}"/>
    <cellStyle name="Note 2 2 6 5" xfId="30406" xr:uid="{00000000-0005-0000-0000-000034760000}"/>
    <cellStyle name="Note 2 2 6 5 2" xfId="30407" xr:uid="{00000000-0005-0000-0000-000035760000}"/>
    <cellStyle name="Note 2 2 6 6" xfId="30408" xr:uid="{00000000-0005-0000-0000-000036760000}"/>
    <cellStyle name="Note 2 2 6 6 2" xfId="30409" xr:uid="{00000000-0005-0000-0000-000037760000}"/>
    <cellStyle name="Note 2 2 6 7" xfId="30410" xr:uid="{00000000-0005-0000-0000-000038760000}"/>
    <cellStyle name="Note 2 2 6 7 2" xfId="30411" xr:uid="{00000000-0005-0000-0000-000039760000}"/>
    <cellStyle name="Note 2 2 6 8" xfId="30412" xr:uid="{00000000-0005-0000-0000-00003A760000}"/>
    <cellStyle name="Note 2 2 6 8 2" xfId="30413" xr:uid="{00000000-0005-0000-0000-00003B760000}"/>
    <cellStyle name="Note 2 2 6 9" xfId="30414" xr:uid="{00000000-0005-0000-0000-00003C760000}"/>
    <cellStyle name="Note 2 2 6 9 2" xfId="30415" xr:uid="{00000000-0005-0000-0000-00003D760000}"/>
    <cellStyle name="Note 2 2 7" xfId="30416" xr:uid="{00000000-0005-0000-0000-00003E760000}"/>
    <cellStyle name="Note 2 2 7 2" xfId="30417" xr:uid="{00000000-0005-0000-0000-00003F760000}"/>
    <cellStyle name="Note 2 2 7 2 2" xfId="30418" xr:uid="{00000000-0005-0000-0000-000040760000}"/>
    <cellStyle name="Note 2 2 7 3" xfId="30419" xr:uid="{00000000-0005-0000-0000-000041760000}"/>
    <cellStyle name="Note 2 2 8" xfId="30420" xr:uid="{00000000-0005-0000-0000-000042760000}"/>
    <cellStyle name="Note 2 2 8 2" xfId="30421" xr:uid="{00000000-0005-0000-0000-000043760000}"/>
    <cellStyle name="Note 2 2 9" xfId="30422" xr:uid="{00000000-0005-0000-0000-000044760000}"/>
    <cellStyle name="Note 2 2 9 2" xfId="30423" xr:uid="{00000000-0005-0000-0000-000045760000}"/>
    <cellStyle name="Note 2 3" xfId="30424" xr:uid="{00000000-0005-0000-0000-000046760000}"/>
    <cellStyle name="Note 2 3 2" xfId="30425" xr:uid="{00000000-0005-0000-0000-000047760000}"/>
    <cellStyle name="Note 2 3 2 2" xfId="30426" xr:uid="{00000000-0005-0000-0000-000048760000}"/>
    <cellStyle name="Note 2 3 2 2 2" xfId="30427" xr:uid="{00000000-0005-0000-0000-000049760000}"/>
    <cellStyle name="Note 2 3 2 3" xfId="30428" xr:uid="{00000000-0005-0000-0000-00004A760000}"/>
    <cellStyle name="Note 2 3 3" xfId="30429" xr:uid="{00000000-0005-0000-0000-00004B760000}"/>
    <cellStyle name="Note 2 3 3 2" xfId="30430" xr:uid="{00000000-0005-0000-0000-00004C760000}"/>
    <cellStyle name="Note 2 3 3 2 2" xfId="30431" xr:uid="{00000000-0005-0000-0000-00004D760000}"/>
    <cellStyle name="Note 2 3 3 3" xfId="30432" xr:uid="{00000000-0005-0000-0000-00004E760000}"/>
    <cellStyle name="Note 2 3 4" xfId="30433" xr:uid="{00000000-0005-0000-0000-00004F760000}"/>
    <cellStyle name="Note 2 3 4 2" xfId="30434" xr:uid="{00000000-0005-0000-0000-000050760000}"/>
    <cellStyle name="Note 2 3 5" xfId="30435" xr:uid="{00000000-0005-0000-0000-000051760000}"/>
    <cellStyle name="Note 2 3 5 2" xfId="30436" xr:uid="{00000000-0005-0000-0000-000052760000}"/>
    <cellStyle name="Note 2 3 6" xfId="30437" xr:uid="{00000000-0005-0000-0000-000053760000}"/>
    <cellStyle name="Note 2 3 6 2" xfId="30438" xr:uid="{00000000-0005-0000-0000-000054760000}"/>
    <cellStyle name="Note 2 3 7" xfId="30439" xr:uid="{00000000-0005-0000-0000-000055760000}"/>
    <cellStyle name="Note 2 3 7 2" xfId="30440" xr:uid="{00000000-0005-0000-0000-000056760000}"/>
    <cellStyle name="Note 2 3 8" xfId="30441" xr:uid="{00000000-0005-0000-0000-000057760000}"/>
    <cellStyle name="Note 2 4" xfId="30442" xr:uid="{00000000-0005-0000-0000-000058760000}"/>
    <cellStyle name="Note 2 4 10" xfId="30443" xr:uid="{00000000-0005-0000-0000-000059760000}"/>
    <cellStyle name="Note 2 4 10 2" xfId="30444" xr:uid="{00000000-0005-0000-0000-00005A760000}"/>
    <cellStyle name="Note 2 4 11" xfId="30445" xr:uid="{00000000-0005-0000-0000-00005B760000}"/>
    <cellStyle name="Note 2 4 2" xfId="30446" xr:uid="{00000000-0005-0000-0000-00005C760000}"/>
    <cellStyle name="Note 2 4 2 2" xfId="30447" xr:uid="{00000000-0005-0000-0000-00005D760000}"/>
    <cellStyle name="Note 2 4 2 2 2" xfId="30448" xr:uid="{00000000-0005-0000-0000-00005E760000}"/>
    <cellStyle name="Note 2 4 2 3" xfId="30449" xr:uid="{00000000-0005-0000-0000-00005F760000}"/>
    <cellStyle name="Note 2 4 3" xfId="30450" xr:uid="{00000000-0005-0000-0000-000060760000}"/>
    <cellStyle name="Note 2 4 3 2" xfId="30451" xr:uid="{00000000-0005-0000-0000-000061760000}"/>
    <cellStyle name="Note 2 4 4" xfId="30452" xr:uid="{00000000-0005-0000-0000-000062760000}"/>
    <cellStyle name="Note 2 4 4 2" xfId="30453" xr:uid="{00000000-0005-0000-0000-000063760000}"/>
    <cellStyle name="Note 2 4 5" xfId="30454" xr:uid="{00000000-0005-0000-0000-000064760000}"/>
    <cellStyle name="Note 2 4 5 2" xfId="30455" xr:uid="{00000000-0005-0000-0000-000065760000}"/>
    <cellStyle name="Note 2 4 6" xfId="30456" xr:uid="{00000000-0005-0000-0000-000066760000}"/>
    <cellStyle name="Note 2 4 6 2" xfId="30457" xr:uid="{00000000-0005-0000-0000-000067760000}"/>
    <cellStyle name="Note 2 4 7" xfId="30458" xr:uid="{00000000-0005-0000-0000-000068760000}"/>
    <cellStyle name="Note 2 4 7 2" xfId="30459" xr:uid="{00000000-0005-0000-0000-000069760000}"/>
    <cellStyle name="Note 2 4 8" xfId="30460" xr:uid="{00000000-0005-0000-0000-00006A760000}"/>
    <cellStyle name="Note 2 4 8 2" xfId="30461" xr:uid="{00000000-0005-0000-0000-00006B760000}"/>
    <cellStyle name="Note 2 4 9" xfId="30462" xr:uid="{00000000-0005-0000-0000-00006C760000}"/>
    <cellStyle name="Note 2 4 9 2" xfId="30463" xr:uid="{00000000-0005-0000-0000-00006D760000}"/>
    <cellStyle name="Note 2 5" xfId="30464" xr:uid="{00000000-0005-0000-0000-00006E760000}"/>
    <cellStyle name="Note 2 5 10" xfId="30465" xr:uid="{00000000-0005-0000-0000-00006F760000}"/>
    <cellStyle name="Note 2 5 10 2" xfId="30466" xr:uid="{00000000-0005-0000-0000-000070760000}"/>
    <cellStyle name="Note 2 5 11" xfId="30467" xr:uid="{00000000-0005-0000-0000-000071760000}"/>
    <cellStyle name="Note 2 5 2" xfId="30468" xr:uid="{00000000-0005-0000-0000-000072760000}"/>
    <cellStyle name="Note 2 5 2 2" xfId="30469" xr:uid="{00000000-0005-0000-0000-000073760000}"/>
    <cellStyle name="Note 2 5 2 2 2" xfId="30470" xr:uid="{00000000-0005-0000-0000-000074760000}"/>
    <cellStyle name="Note 2 5 2 3" xfId="30471" xr:uid="{00000000-0005-0000-0000-000075760000}"/>
    <cellStyle name="Note 2 5 3" xfId="30472" xr:uid="{00000000-0005-0000-0000-000076760000}"/>
    <cellStyle name="Note 2 5 3 2" xfId="30473" xr:uid="{00000000-0005-0000-0000-000077760000}"/>
    <cellStyle name="Note 2 5 4" xfId="30474" xr:uid="{00000000-0005-0000-0000-000078760000}"/>
    <cellStyle name="Note 2 5 4 2" xfId="30475" xr:uid="{00000000-0005-0000-0000-000079760000}"/>
    <cellStyle name="Note 2 5 5" xfId="30476" xr:uid="{00000000-0005-0000-0000-00007A760000}"/>
    <cellStyle name="Note 2 5 5 2" xfId="30477" xr:uid="{00000000-0005-0000-0000-00007B760000}"/>
    <cellStyle name="Note 2 5 6" xfId="30478" xr:uid="{00000000-0005-0000-0000-00007C760000}"/>
    <cellStyle name="Note 2 5 6 2" xfId="30479" xr:uid="{00000000-0005-0000-0000-00007D760000}"/>
    <cellStyle name="Note 2 5 7" xfId="30480" xr:uid="{00000000-0005-0000-0000-00007E760000}"/>
    <cellStyle name="Note 2 5 7 2" xfId="30481" xr:uid="{00000000-0005-0000-0000-00007F760000}"/>
    <cellStyle name="Note 2 5 8" xfId="30482" xr:uid="{00000000-0005-0000-0000-000080760000}"/>
    <cellStyle name="Note 2 5 8 2" xfId="30483" xr:uid="{00000000-0005-0000-0000-000081760000}"/>
    <cellStyle name="Note 2 5 9" xfId="30484" xr:uid="{00000000-0005-0000-0000-000082760000}"/>
    <cellStyle name="Note 2 5 9 2" xfId="30485" xr:uid="{00000000-0005-0000-0000-000083760000}"/>
    <cellStyle name="Note 2 6" xfId="30486" xr:uid="{00000000-0005-0000-0000-000084760000}"/>
    <cellStyle name="Note 2 6 10" xfId="30487" xr:uid="{00000000-0005-0000-0000-000085760000}"/>
    <cellStyle name="Note 2 6 10 2" xfId="30488" xr:uid="{00000000-0005-0000-0000-000086760000}"/>
    <cellStyle name="Note 2 6 11" xfId="30489" xr:uid="{00000000-0005-0000-0000-000087760000}"/>
    <cellStyle name="Note 2 6 2" xfId="30490" xr:uid="{00000000-0005-0000-0000-000088760000}"/>
    <cellStyle name="Note 2 6 2 2" xfId="30491" xr:uid="{00000000-0005-0000-0000-000089760000}"/>
    <cellStyle name="Note 2 6 2 2 2" xfId="30492" xr:uid="{00000000-0005-0000-0000-00008A760000}"/>
    <cellStyle name="Note 2 6 2 3" xfId="30493" xr:uid="{00000000-0005-0000-0000-00008B760000}"/>
    <cellStyle name="Note 2 6 3" xfId="30494" xr:uid="{00000000-0005-0000-0000-00008C760000}"/>
    <cellStyle name="Note 2 6 3 2" xfId="30495" xr:uid="{00000000-0005-0000-0000-00008D760000}"/>
    <cellStyle name="Note 2 6 4" xfId="30496" xr:uid="{00000000-0005-0000-0000-00008E760000}"/>
    <cellStyle name="Note 2 6 4 2" xfId="30497" xr:uid="{00000000-0005-0000-0000-00008F760000}"/>
    <cellStyle name="Note 2 6 5" xfId="30498" xr:uid="{00000000-0005-0000-0000-000090760000}"/>
    <cellStyle name="Note 2 6 5 2" xfId="30499" xr:uid="{00000000-0005-0000-0000-000091760000}"/>
    <cellStyle name="Note 2 6 6" xfId="30500" xr:uid="{00000000-0005-0000-0000-000092760000}"/>
    <cellStyle name="Note 2 6 6 2" xfId="30501" xr:uid="{00000000-0005-0000-0000-000093760000}"/>
    <cellStyle name="Note 2 6 7" xfId="30502" xr:uid="{00000000-0005-0000-0000-000094760000}"/>
    <cellStyle name="Note 2 6 7 2" xfId="30503" xr:uid="{00000000-0005-0000-0000-000095760000}"/>
    <cellStyle name="Note 2 6 8" xfId="30504" xr:uid="{00000000-0005-0000-0000-000096760000}"/>
    <cellStyle name="Note 2 6 8 2" xfId="30505" xr:uid="{00000000-0005-0000-0000-000097760000}"/>
    <cellStyle name="Note 2 6 9" xfId="30506" xr:uid="{00000000-0005-0000-0000-000098760000}"/>
    <cellStyle name="Note 2 6 9 2" xfId="30507" xr:uid="{00000000-0005-0000-0000-000099760000}"/>
    <cellStyle name="Note 2 7" xfId="30508" xr:uid="{00000000-0005-0000-0000-00009A760000}"/>
    <cellStyle name="Note 2 7 10" xfId="30509" xr:uid="{00000000-0005-0000-0000-00009B760000}"/>
    <cellStyle name="Note 2 7 10 2" xfId="30510" xr:uid="{00000000-0005-0000-0000-00009C760000}"/>
    <cellStyle name="Note 2 7 11" xfId="30511" xr:uid="{00000000-0005-0000-0000-00009D760000}"/>
    <cellStyle name="Note 2 7 2" xfId="30512" xr:uid="{00000000-0005-0000-0000-00009E760000}"/>
    <cellStyle name="Note 2 7 2 2" xfId="30513" xr:uid="{00000000-0005-0000-0000-00009F760000}"/>
    <cellStyle name="Note 2 7 2 2 2" xfId="30514" xr:uid="{00000000-0005-0000-0000-0000A0760000}"/>
    <cellStyle name="Note 2 7 2 3" xfId="30515" xr:uid="{00000000-0005-0000-0000-0000A1760000}"/>
    <cellStyle name="Note 2 7 3" xfId="30516" xr:uid="{00000000-0005-0000-0000-0000A2760000}"/>
    <cellStyle name="Note 2 7 3 2" xfId="30517" xr:uid="{00000000-0005-0000-0000-0000A3760000}"/>
    <cellStyle name="Note 2 7 4" xfId="30518" xr:uid="{00000000-0005-0000-0000-0000A4760000}"/>
    <cellStyle name="Note 2 7 4 2" xfId="30519" xr:uid="{00000000-0005-0000-0000-0000A5760000}"/>
    <cellStyle name="Note 2 7 5" xfId="30520" xr:uid="{00000000-0005-0000-0000-0000A6760000}"/>
    <cellStyle name="Note 2 7 5 2" xfId="30521" xr:uid="{00000000-0005-0000-0000-0000A7760000}"/>
    <cellStyle name="Note 2 7 6" xfId="30522" xr:uid="{00000000-0005-0000-0000-0000A8760000}"/>
    <cellStyle name="Note 2 7 6 2" xfId="30523" xr:uid="{00000000-0005-0000-0000-0000A9760000}"/>
    <cellStyle name="Note 2 7 7" xfId="30524" xr:uid="{00000000-0005-0000-0000-0000AA760000}"/>
    <cellStyle name="Note 2 7 7 2" xfId="30525" xr:uid="{00000000-0005-0000-0000-0000AB760000}"/>
    <cellStyle name="Note 2 7 8" xfId="30526" xr:uid="{00000000-0005-0000-0000-0000AC760000}"/>
    <cellStyle name="Note 2 7 8 2" xfId="30527" xr:uid="{00000000-0005-0000-0000-0000AD760000}"/>
    <cellStyle name="Note 2 7 9" xfId="30528" xr:uid="{00000000-0005-0000-0000-0000AE760000}"/>
    <cellStyle name="Note 2 7 9 2" xfId="30529" xr:uid="{00000000-0005-0000-0000-0000AF760000}"/>
    <cellStyle name="Note 2 8" xfId="30530" xr:uid="{00000000-0005-0000-0000-0000B0760000}"/>
    <cellStyle name="Note 2 8 2" xfId="30531" xr:uid="{00000000-0005-0000-0000-0000B1760000}"/>
    <cellStyle name="Note 2 8 2 2" xfId="30532" xr:uid="{00000000-0005-0000-0000-0000B2760000}"/>
    <cellStyle name="Note 2 8 3" xfId="30533" xr:uid="{00000000-0005-0000-0000-0000B3760000}"/>
    <cellStyle name="Note 2 9" xfId="30534" xr:uid="{00000000-0005-0000-0000-0000B4760000}"/>
    <cellStyle name="Note 2 9 2" xfId="30535" xr:uid="{00000000-0005-0000-0000-0000B5760000}"/>
    <cellStyle name="Note 2_7 - Cap Add WS" xfId="30536" xr:uid="{00000000-0005-0000-0000-0000B6760000}"/>
    <cellStyle name="Note 20" xfId="30537" xr:uid="{00000000-0005-0000-0000-0000B7760000}"/>
    <cellStyle name="Note 21" xfId="30538" xr:uid="{00000000-0005-0000-0000-0000B8760000}"/>
    <cellStyle name="Note 22" xfId="30539" xr:uid="{00000000-0005-0000-0000-0000B9760000}"/>
    <cellStyle name="Note 23" xfId="30540" xr:uid="{00000000-0005-0000-0000-0000BA760000}"/>
    <cellStyle name="Note 24" xfId="30541" xr:uid="{00000000-0005-0000-0000-0000BB760000}"/>
    <cellStyle name="Note 25" xfId="30542" xr:uid="{00000000-0005-0000-0000-0000BC760000}"/>
    <cellStyle name="Note 26" xfId="30543" xr:uid="{00000000-0005-0000-0000-0000BD760000}"/>
    <cellStyle name="Note 3" xfId="30544" xr:uid="{00000000-0005-0000-0000-0000BE760000}"/>
    <cellStyle name="Note 3 10" xfId="30545" xr:uid="{00000000-0005-0000-0000-0000BF760000}"/>
    <cellStyle name="Note 3 10 2" xfId="30546" xr:uid="{00000000-0005-0000-0000-0000C0760000}"/>
    <cellStyle name="Note 3 11" xfId="30547" xr:uid="{00000000-0005-0000-0000-0000C1760000}"/>
    <cellStyle name="Note 3 11 2" xfId="30548" xr:uid="{00000000-0005-0000-0000-0000C2760000}"/>
    <cellStyle name="Note 3 12" xfId="30549" xr:uid="{00000000-0005-0000-0000-0000C3760000}"/>
    <cellStyle name="Note 3 12 2" xfId="30550" xr:uid="{00000000-0005-0000-0000-0000C4760000}"/>
    <cellStyle name="Note 3 13" xfId="30551" xr:uid="{00000000-0005-0000-0000-0000C5760000}"/>
    <cellStyle name="Note 3 13 2" xfId="30552" xr:uid="{00000000-0005-0000-0000-0000C6760000}"/>
    <cellStyle name="Note 3 14" xfId="30553" xr:uid="{00000000-0005-0000-0000-0000C7760000}"/>
    <cellStyle name="Note 3 2" xfId="30554" xr:uid="{00000000-0005-0000-0000-0000C8760000}"/>
    <cellStyle name="Note 3 2 10" xfId="30555" xr:uid="{00000000-0005-0000-0000-0000C9760000}"/>
    <cellStyle name="Note 3 2 10 2" xfId="30556" xr:uid="{00000000-0005-0000-0000-0000CA760000}"/>
    <cellStyle name="Note 3 2 11" xfId="30557" xr:uid="{00000000-0005-0000-0000-0000CB760000}"/>
    <cellStyle name="Note 3 2 11 2" xfId="30558" xr:uid="{00000000-0005-0000-0000-0000CC760000}"/>
    <cellStyle name="Note 3 2 12" xfId="30559" xr:uid="{00000000-0005-0000-0000-0000CD760000}"/>
    <cellStyle name="Note 3 2 12 2" xfId="30560" xr:uid="{00000000-0005-0000-0000-0000CE760000}"/>
    <cellStyle name="Note 3 2 13" xfId="30561" xr:uid="{00000000-0005-0000-0000-0000CF760000}"/>
    <cellStyle name="Note 3 2 2" xfId="30562" xr:uid="{00000000-0005-0000-0000-0000D0760000}"/>
    <cellStyle name="Note 3 2 2 2" xfId="30563" xr:uid="{00000000-0005-0000-0000-0000D1760000}"/>
    <cellStyle name="Note 3 2 2 2 2" xfId="30564" xr:uid="{00000000-0005-0000-0000-0000D2760000}"/>
    <cellStyle name="Note 3 2 2 2 2 2" xfId="30565" xr:uid="{00000000-0005-0000-0000-0000D3760000}"/>
    <cellStyle name="Note 3 2 2 2 3" xfId="30566" xr:uid="{00000000-0005-0000-0000-0000D4760000}"/>
    <cellStyle name="Note 3 2 2 3" xfId="30567" xr:uid="{00000000-0005-0000-0000-0000D5760000}"/>
    <cellStyle name="Note 3 2 2 3 2" xfId="30568" xr:uid="{00000000-0005-0000-0000-0000D6760000}"/>
    <cellStyle name="Note 3 2 2 3 2 2" xfId="30569" xr:uid="{00000000-0005-0000-0000-0000D7760000}"/>
    <cellStyle name="Note 3 2 2 3 3" xfId="30570" xr:uid="{00000000-0005-0000-0000-0000D8760000}"/>
    <cellStyle name="Note 3 2 2 4" xfId="30571" xr:uid="{00000000-0005-0000-0000-0000D9760000}"/>
    <cellStyle name="Note 3 2 2 4 2" xfId="30572" xr:uid="{00000000-0005-0000-0000-0000DA760000}"/>
    <cellStyle name="Note 3 2 2 5" xfId="30573" xr:uid="{00000000-0005-0000-0000-0000DB760000}"/>
    <cellStyle name="Note 3 2 2 5 2" xfId="30574" xr:uid="{00000000-0005-0000-0000-0000DC760000}"/>
    <cellStyle name="Note 3 2 2 6" xfId="30575" xr:uid="{00000000-0005-0000-0000-0000DD760000}"/>
    <cellStyle name="Note 3 2 2 6 2" xfId="30576" xr:uid="{00000000-0005-0000-0000-0000DE760000}"/>
    <cellStyle name="Note 3 2 2 7" xfId="30577" xr:uid="{00000000-0005-0000-0000-0000DF760000}"/>
    <cellStyle name="Note 3 2 2 7 2" xfId="30578" xr:uid="{00000000-0005-0000-0000-0000E0760000}"/>
    <cellStyle name="Note 3 2 2 8" xfId="30579" xr:uid="{00000000-0005-0000-0000-0000E1760000}"/>
    <cellStyle name="Note 3 2 3" xfId="30580" xr:uid="{00000000-0005-0000-0000-0000E2760000}"/>
    <cellStyle name="Note 3 2 3 10" xfId="30581" xr:uid="{00000000-0005-0000-0000-0000E3760000}"/>
    <cellStyle name="Note 3 2 3 10 2" xfId="30582" xr:uid="{00000000-0005-0000-0000-0000E4760000}"/>
    <cellStyle name="Note 3 2 3 11" xfId="30583" xr:uid="{00000000-0005-0000-0000-0000E5760000}"/>
    <cellStyle name="Note 3 2 3 2" xfId="30584" xr:uid="{00000000-0005-0000-0000-0000E6760000}"/>
    <cellStyle name="Note 3 2 3 2 2" xfId="30585" xr:uid="{00000000-0005-0000-0000-0000E7760000}"/>
    <cellStyle name="Note 3 2 3 2 2 2" xfId="30586" xr:uid="{00000000-0005-0000-0000-0000E8760000}"/>
    <cellStyle name="Note 3 2 3 2 3" xfId="30587" xr:uid="{00000000-0005-0000-0000-0000E9760000}"/>
    <cellStyle name="Note 3 2 3 3" xfId="30588" xr:uid="{00000000-0005-0000-0000-0000EA760000}"/>
    <cellStyle name="Note 3 2 3 3 2" xfId="30589" xr:uid="{00000000-0005-0000-0000-0000EB760000}"/>
    <cellStyle name="Note 3 2 3 4" xfId="30590" xr:uid="{00000000-0005-0000-0000-0000EC760000}"/>
    <cellStyle name="Note 3 2 3 4 2" xfId="30591" xr:uid="{00000000-0005-0000-0000-0000ED760000}"/>
    <cellStyle name="Note 3 2 3 5" xfId="30592" xr:uid="{00000000-0005-0000-0000-0000EE760000}"/>
    <cellStyle name="Note 3 2 3 5 2" xfId="30593" xr:uid="{00000000-0005-0000-0000-0000EF760000}"/>
    <cellStyle name="Note 3 2 3 6" xfId="30594" xr:uid="{00000000-0005-0000-0000-0000F0760000}"/>
    <cellStyle name="Note 3 2 3 6 2" xfId="30595" xr:uid="{00000000-0005-0000-0000-0000F1760000}"/>
    <cellStyle name="Note 3 2 3 7" xfId="30596" xr:uid="{00000000-0005-0000-0000-0000F2760000}"/>
    <cellStyle name="Note 3 2 3 7 2" xfId="30597" xr:uid="{00000000-0005-0000-0000-0000F3760000}"/>
    <cellStyle name="Note 3 2 3 8" xfId="30598" xr:uid="{00000000-0005-0000-0000-0000F4760000}"/>
    <cellStyle name="Note 3 2 3 8 2" xfId="30599" xr:uid="{00000000-0005-0000-0000-0000F5760000}"/>
    <cellStyle name="Note 3 2 3 9" xfId="30600" xr:uid="{00000000-0005-0000-0000-0000F6760000}"/>
    <cellStyle name="Note 3 2 3 9 2" xfId="30601" xr:uid="{00000000-0005-0000-0000-0000F7760000}"/>
    <cellStyle name="Note 3 2 4" xfId="30602" xr:uid="{00000000-0005-0000-0000-0000F8760000}"/>
    <cellStyle name="Note 3 2 4 10" xfId="30603" xr:uid="{00000000-0005-0000-0000-0000F9760000}"/>
    <cellStyle name="Note 3 2 4 10 2" xfId="30604" xr:uid="{00000000-0005-0000-0000-0000FA760000}"/>
    <cellStyle name="Note 3 2 4 11" xfId="30605" xr:uid="{00000000-0005-0000-0000-0000FB760000}"/>
    <cellStyle name="Note 3 2 4 2" xfId="30606" xr:uid="{00000000-0005-0000-0000-0000FC760000}"/>
    <cellStyle name="Note 3 2 4 2 2" xfId="30607" xr:uid="{00000000-0005-0000-0000-0000FD760000}"/>
    <cellStyle name="Note 3 2 4 2 2 2" xfId="30608" xr:uid="{00000000-0005-0000-0000-0000FE760000}"/>
    <cellStyle name="Note 3 2 4 2 3" xfId="30609" xr:uid="{00000000-0005-0000-0000-0000FF760000}"/>
    <cellStyle name="Note 3 2 4 3" xfId="30610" xr:uid="{00000000-0005-0000-0000-000000770000}"/>
    <cellStyle name="Note 3 2 4 3 2" xfId="30611" xr:uid="{00000000-0005-0000-0000-000001770000}"/>
    <cellStyle name="Note 3 2 4 4" xfId="30612" xr:uid="{00000000-0005-0000-0000-000002770000}"/>
    <cellStyle name="Note 3 2 4 4 2" xfId="30613" xr:uid="{00000000-0005-0000-0000-000003770000}"/>
    <cellStyle name="Note 3 2 4 5" xfId="30614" xr:uid="{00000000-0005-0000-0000-000004770000}"/>
    <cellStyle name="Note 3 2 4 5 2" xfId="30615" xr:uid="{00000000-0005-0000-0000-000005770000}"/>
    <cellStyle name="Note 3 2 4 6" xfId="30616" xr:uid="{00000000-0005-0000-0000-000006770000}"/>
    <cellStyle name="Note 3 2 4 6 2" xfId="30617" xr:uid="{00000000-0005-0000-0000-000007770000}"/>
    <cellStyle name="Note 3 2 4 7" xfId="30618" xr:uid="{00000000-0005-0000-0000-000008770000}"/>
    <cellStyle name="Note 3 2 4 7 2" xfId="30619" xr:uid="{00000000-0005-0000-0000-000009770000}"/>
    <cellStyle name="Note 3 2 4 8" xfId="30620" xr:uid="{00000000-0005-0000-0000-00000A770000}"/>
    <cellStyle name="Note 3 2 4 8 2" xfId="30621" xr:uid="{00000000-0005-0000-0000-00000B770000}"/>
    <cellStyle name="Note 3 2 4 9" xfId="30622" xr:uid="{00000000-0005-0000-0000-00000C770000}"/>
    <cellStyle name="Note 3 2 4 9 2" xfId="30623" xr:uid="{00000000-0005-0000-0000-00000D770000}"/>
    <cellStyle name="Note 3 2 5" xfId="30624" xr:uid="{00000000-0005-0000-0000-00000E770000}"/>
    <cellStyle name="Note 3 2 5 10" xfId="30625" xr:uid="{00000000-0005-0000-0000-00000F770000}"/>
    <cellStyle name="Note 3 2 5 10 2" xfId="30626" xr:uid="{00000000-0005-0000-0000-000010770000}"/>
    <cellStyle name="Note 3 2 5 11" xfId="30627" xr:uid="{00000000-0005-0000-0000-000011770000}"/>
    <cellStyle name="Note 3 2 5 2" xfId="30628" xr:uid="{00000000-0005-0000-0000-000012770000}"/>
    <cellStyle name="Note 3 2 5 2 2" xfId="30629" xr:uid="{00000000-0005-0000-0000-000013770000}"/>
    <cellStyle name="Note 3 2 5 2 2 2" xfId="30630" xr:uid="{00000000-0005-0000-0000-000014770000}"/>
    <cellStyle name="Note 3 2 5 2 3" xfId="30631" xr:uid="{00000000-0005-0000-0000-000015770000}"/>
    <cellStyle name="Note 3 2 5 3" xfId="30632" xr:uid="{00000000-0005-0000-0000-000016770000}"/>
    <cellStyle name="Note 3 2 5 3 2" xfId="30633" xr:uid="{00000000-0005-0000-0000-000017770000}"/>
    <cellStyle name="Note 3 2 5 4" xfId="30634" xr:uid="{00000000-0005-0000-0000-000018770000}"/>
    <cellStyle name="Note 3 2 5 4 2" xfId="30635" xr:uid="{00000000-0005-0000-0000-000019770000}"/>
    <cellStyle name="Note 3 2 5 5" xfId="30636" xr:uid="{00000000-0005-0000-0000-00001A770000}"/>
    <cellStyle name="Note 3 2 5 5 2" xfId="30637" xr:uid="{00000000-0005-0000-0000-00001B770000}"/>
    <cellStyle name="Note 3 2 5 6" xfId="30638" xr:uid="{00000000-0005-0000-0000-00001C770000}"/>
    <cellStyle name="Note 3 2 5 6 2" xfId="30639" xr:uid="{00000000-0005-0000-0000-00001D770000}"/>
    <cellStyle name="Note 3 2 5 7" xfId="30640" xr:uid="{00000000-0005-0000-0000-00001E770000}"/>
    <cellStyle name="Note 3 2 5 7 2" xfId="30641" xr:uid="{00000000-0005-0000-0000-00001F770000}"/>
    <cellStyle name="Note 3 2 5 8" xfId="30642" xr:uid="{00000000-0005-0000-0000-000020770000}"/>
    <cellStyle name="Note 3 2 5 8 2" xfId="30643" xr:uid="{00000000-0005-0000-0000-000021770000}"/>
    <cellStyle name="Note 3 2 5 9" xfId="30644" xr:uid="{00000000-0005-0000-0000-000022770000}"/>
    <cellStyle name="Note 3 2 5 9 2" xfId="30645" xr:uid="{00000000-0005-0000-0000-000023770000}"/>
    <cellStyle name="Note 3 2 6" xfId="30646" xr:uid="{00000000-0005-0000-0000-000024770000}"/>
    <cellStyle name="Note 3 2 6 10" xfId="30647" xr:uid="{00000000-0005-0000-0000-000025770000}"/>
    <cellStyle name="Note 3 2 6 10 2" xfId="30648" xr:uid="{00000000-0005-0000-0000-000026770000}"/>
    <cellStyle name="Note 3 2 6 11" xfId="30649" xr:uid="{00000000-0005-0000-0000-000027770000}"/>
    <cellStyle name="Note 3 2 6 2" xfId="30650" xr:uid="{00000000-0005-0000-0000-000028770000}"/>
    <cellStyle name="Note 3 2 6 2 2" xfId="30651" xr:uid="{00000000-0005-0000-0000-000029770000}"/>
    <cellStyle name="Note 3 2 6 2 2 2" xfId="30652" xr:uid="{00000000-0005-0000-0000-00002A770000}"/>
    <cellStyle name="Note 3 2 6 2 3" xfId="30653" xr:uid="{00000000-0005-0000-0000-00002B770000}"/>
    <cellStyle name="Note 3 2 6 3" xfId="30654" xr:uid="{00000000-0005-0000-0000-00002C770000}"/>
    <cellStyle name="Note 3 2 6 3 2" xfId="30655" xr:uid="{00000000-0005-0000-0000-00002D770000}"/>
    <cellStyle name="Note 3 2 6 4" xfId="30656" xr:uid="{00000000-0005-0000-0000-00002E770000}"/>
    <cellStyle name="Note 3 2 6 4 2" xfId="30657" xr:uid="{00000000-0005-0000-0000-00002F770000}"/>
    <cellStyle name="Note 3 2 6 5" xfId="30658" xr:uid="{00000000-0005-0000-0000-000030770000}"/>
    <cellStyle name="Note 3 2 6 5 2" xfId="30659" xr:uid="{00000000-0005-0000-0000-000031770000}"/>
    <cellStyle name="Note 3 2 6 6" xfId="30660" xr:uid="{00000000-0005-0000-0000-000032770000}"/>
    <cellStyle name="Note 3 2 6 6 2" xfId="30661" xr:uid="{00000000-0005-0000-0000-000033770000}"/>
    <cellStyle name="Note 3 2 6 7" xfId="30662" xr:uid="{00000000-0005-0000-0000-000034770000}"/>
    <cellStyle name="Note 3 2 6 7 2" xfId="30663" xr:uid="{00000000-0005-0000-0000-000035770000}"/>
    <cellStyle name="Note 3 2 6 8" xfId="30664" xr:uid="{00000000-0005-0000-0000-000036770000}"/>
    <cellStyle name="Note 3 2 6 8 2" xfId="30665" xr:uid="{00000000-0005-0000-0000-000037770000}"/>
    <cellStyle name="Note 3 2 6 9" xfId="30666" xr:uid="{00000000-0005-0000-0000-000038770000}"/>
    <cellStyle name="Note 3 2 6 9 2" xfId="30667" xr:uid="{00000000-0005-0000-0000-000039770000}"/>
    <cellStyle name="Note 3 2 7" xfId="30668" xr:uid="{00000000-0005-0000-0000-00003A770000}"/>
    <cellStyle name="Note 3 2 7 2" xfId="30669" xr:uid="{00000000-0005-0000-0000-00003B770000}"/>
    <cellStyle name="Note 3 2 7 2 2" xfId="30670" xr:uid="{00000000-0005-0000-0000-00003C770000}"/>
    <cellStyle name="Note 3 2 7 3" xfId="30671" xr:uid="{00000000-0005-0000-0000-00003D770000}"/>
    <cellStyle name="Note 3 2 8" xfId="30672" xr:uid="{00000000-0005-0000-0000-00003E770000}"/>
    <cellStyle name="Note 3 2 8 2" xfId="30673" xr:uid="{00000000-0005-0000-0000-00003F770000}"/>
    <cellStyle name="Note 3 2 9" xfId="30674" xr:uid="{00000000-0005-0000-0000-000040770000}"/>
    <cellStyle name="Note 3 2 9 2" xfId="30675" xr:uid="{00000000-0005-0000-0000-000041770000}"/>
    <cellStyle name="Note 3 3" xfId="30676" xr:uid="{00000000-0005-0000-0000-000042770000}"/>
    <cellStyle name="Note 3 3 2" xfId="30677" xr:uid="{00000000-0005-0000-0000-000043770000}"/>
    <cellStyle name="Note 3 3 2 2" xfId="30678" xr:uid="{00000000-0005-0000-0000-000044770000}"/>
    <cellStyle name="Note 3 3 2 2 2" xfId="30679" xr:uid="{00000000-0005-0000-0000-000045770000}"/>
    <cellStyle name="Note 3 3 2 3" xfId="30680" xr:uid="{00000000-0005-0000-0000-000046770000}"/>
    <cellStyle name="Note 3 3 3" xfId="30681" xr:uid="{00000000-0005-0000-0000-000047770000}"/>
    <cellStyle name="Note 3 3 3 2" xfId="30682" xr:uid="{00000000-0005-0000-0000-000048770000}"/>
    <cellStyle name="Note 3 3 3 2 2" xfId="30683" xr:uid="{00000000-0005-0000-0000-000049770000}"/>
    <cellStyle name="Note 3 3 3 3" xfId="30684" xr:uid="{00000000-0005-0000-0000-00004A770000}"/>
    <cellStyle name="Note 3 3 4" xfId="30685" xr:uid="{00000000-0005-0000-0000-00004B770000}"/>
    <cellStyle name="Note 3 3 4 2" xfId="30686" xr:uid="{00000000-0005-0000-0000-00004C770000}"/>
    <cellStyle name="Note 3 3 5" xfId="30687" xr:uid="{00000000-0005-0000-0000-00004D770000}"/>
    <cellStyle name="Note 3 3 5 2" xfId="30688" xr:uid="{00000000-0005-0000-0000-00004E770000}"/>
    <cellStyle name="Note 3 3 6" xfId="30689" xr:uid="{00000000-0005-0000-0000-00004F770000}"/>
    <cellStyle name="Note 3 3 6 2" xfId="30690" xr:uid="{00000000-0005-0000-0000-000050770000}"/>
    <cellStyle name="Note 3 3 7" xfId="30691" xr:uid="{00000000-0005-0000-0000-000051770000}"/>
    <cellStyle name="Note 3 3 7 2" xfId="30692" xr:uid="{00000000-0005-0000-0000-000052770000}"/>
    <cellStyle name="Note 3 3 8" xfId="30693" xr:uid="{00000000-0005-0000-0000-000053770000}"/>
    <cellStyle name="Note 3 4" xfId="30694" xr:uid="{00000000-0005-0000-0000-000054770000}"/>
    <cellStyle name="Note 3 4 10" xfId="30695" xr:uid="{00000000-0005-0000-0000-000055770000}"/>
    <cellStyle name="Note 3 4 10 2" xfId="30696" xr:uid="{00000000-0005-0000-0000-000056770000}"/>
    <cellStyle name="Note 3 4 11" xfId="30697" xr:uid="{00000000-0005-0000-0000-000057770000}"/>
    <cellStyle name="Note 3 4 2" xfId="30698" xr:uid="{00000000-0005-0000-0000-000058770000}"/>
    <cellStyle name="Note 3 4 2 2" xfId="30699" xr:uid="{00000000-0005-0000-0000-000059770000}"/>
    <cellStyle name="Note 3 4 2 2 2" xfId="30700" xr:uid="{00000000-0005-0000-0000-00005A770000}"/>
    <cellStyle name="Note 3 4 2 3" xfId="30701" xr:uid="{00000000-0005-0000-0000-00005B770000}"/>
    <cellStyle name="Note 3 4 3" xfId="30702" xr:uid="{00000000-0005-0000-0000-00005C770000}"/>
    <cellStyle name="Note 3 4 3 2" xfId="30703" xr:uid="{00000000-0005-0000-0000-00005D770000}"/>
    <cellStyle name="Note 3 4 4" xfId="30704" xr:uid="{00000000-0005-0000-0000-00005E770000}"/>
    <cellStyle name="Note 3 4 4 2" xfId="30705" xr:uid="{00000000-0005-0000-0000-00005F770000}"/>
    <cellStyle name="Note 3 4 5" xfId="30706" xr:uid="{00000000-0005-0000-0000-000060770000}"/>
    <cellStyle name="Note 3 4 5 2" xfId="30707" xr:uid="{00000000-0005-0000-0000-000061770000}"/>
    <cellStyle name="Note 3 4 6" xfId="30708" xr:uid="{00000000-0005-0000-0000-000062770000}"/>
    <cellStyle name="Note 3 4 6 2" xfId="30709" xr:uid="{00000000-0005-0000-0000-000063770000}"/>
    <cellStyle name="Note 3 4 7" xfId="30710" xr:uid="{00000000-0005-0000-0000-000064770000}"/>
    <cellStyle name="Note 3 4 7 2" xfId="30711" xr:uid="{00000000-0005-0000-0000-000065770000}"/>
    <cellStyle name="Note 3 4 8" xfId="30712" xr:uid="{00000000-0005-0000-0000-000066770000}"/>
    <cellStyle name="Note 3 4 8 2" xfId="30713" xr:uid="{00000000-0005-0000-0000-000067770000}"/>
    <cellStyle name="Note 3 4 9" xfId="30714" xr:uid="{00000000-0005-0000-0000-000068770000}"/>
    <cellStyle name="Note 3 4 9 2" xfId="30715" xr:uid="{00000000-0005-0000-0000-000069770000}"/>
    <cellStyle name="Note 3 5" xfId="30716" xr:uid="{00000000-0005-0000-0000-00006A770000}"/>
    <cellStyle name="Note 3 5 10" xfId="30717" xr:uid="{00000000-0005-0000-0000-00006B770000}"/>
    <cellStyle name="Note 3 5 10 2" xfId="30718" xr:uid="{00000000-0005-0000-0000-00006C770000}"/>
    <cellStyle name="Note 3 5 11" xfId="30719" xr:uid="{00000000-0005-0000-0000-00006D770000}"/>
    <cellStyle name="Note 3 5 2" xfId="30720" xr:uid="{00000000-0005-0000-0000-00006E770000}"/>
    <cellStyle name="Note 3 5 2 2" xfId="30721" xr:uid="{00000000-0005-0000-0000-00006F770000}"/>
    <cellStyle name="Note 3 5 2 2 2" xfId="30722" xr:uid="{00000000-0005-0000-0000-000070770000}"/>
    <cellStyle name="Note 3 5 2 3" xfId="30723" xr:uid="{00000000-0005-0000-0000-000071770000}"/>
    <cellStyle name="Note 3 5 3" xfId="30724" xr:uid="{00000000-0005-0000-0000-000072770000}"/>
    <cellStyle name="Note 3 5 3 2" xfId="30725" xr:uid="{00000000-0005-0000-0000-000073770000}"/>
    <cellStyle name="Note 3 5 4" xfId="30726" xr:uid="{00000000-0005-0000-0000-000074770000}"/>
    <cellStyle name="Note 3 5 4 2" xfId="30727" xr:uid="{00000000-0005-0000-0000-000075770000}"/>
    <cellStyle name="Note 3 5 5" xfId="30728" xr:uid="{00000000-0005-0000-0000-000076770000}"/>
    <cellStyle name="Note 3 5 5 2" xfId="30729" xr:uid="{00000000-0005-0000-0000-000077770000}"/>
    <cellStyle name="Note 3 5 6" xfId="30730" xr:uid="{00000000-0005-0000-0000-000078770000}"/>
    <cellStyle name="Note 3 5 6 2" xfId="30731" xr:uid="{00000000-0005-0000-0000-000079770000}"/>
    <cellStyle name="Note 3 5 7" xfId="30732" xr:uid="{00000000-0005-0000-0000-00007A770000}"/>
    <cellStyle name="Note 3 5 7 2" xfId="30733" xr:uid="{00000000-0005-0000-0000-00007B770000}"/>
    <cellStyle name="Note 3 5 8" xfId="30734" xr:uid="{00000000-0005-0000-0000-00007C770000}"/>
    <cellStyle name="Note 3 5 8 2" xfId="30735" xr:uid="{00000000-0005-0000-0000-00007D770000}"/>
    <cellStyle name="Note 3 5 9" xfId="30736" xr:uid="{00000000-0005-0000-0000-00007E770000}"/>
    <cellStyle name="Note 3 5 9 2" xfId="30737" xr:uid="{00000000-0005-0000-0000-00007F770000}"/>
    <cellStyle name="Note 3 6" xfId="30738" xr:uid="{00000000-0005-0000-0000-000080770000}"/>
    <cellStyle name="Note 3 6 10" xfId="30739" xr:uid="{00000000-0005-0000-0000-000081770000}"/>
    <cellStyle name="Note 3 6 10 2" xfId="30740" xr:uid="{00000000-0005-0000-0000-000082770000}"/>
    <cellStyle name="Note 3 6 11" xfId="30741" xr:uid="{00000000-0005-0000-0000-000083770000}"/>
    <cellStyle name="Note 3 6 2" xfId="30742" xr:uid="{00000000-0005-0000-0000-000084770000}"/>
    <cellStyle name="Note 3 6 2 2" xfId="30743" xr:uid="{00000000-0005-0000-0000-000085770000}"/>
    <cellStyle name="Note 3 6 2 2 2" xfId="30744" xr:uid="{00000000-0005-0000-0000-000086770000}"/>
    <cellStyle name="Note 3 6 2 3" xfId="30745" xr:uid="{00000000-0005-0000-0000-000087770000}"/>
    <cellStyle name="Note 3 6 3" xfId="30746" xr:uid="{00000000-0005-0000-0000-000088770000}"/>
    <cellStyle name="Note 3 6 3 2" xfId="30747" xr:uid="{00000000-0005-0000-0000-000089770000}"/>
    <cellStyle name="Note 3 6 4" xfId="30748" xr:uid="{00000000-0005-0000-0000-00008A770000}"/>
    <cellStyle name="Note 3 6 4 2" xfId="30749" xr:uid="{00000000-0005-0000-0000-00008B770000}"/>
    <cellStyle name="Note 3 6 5" xfId="30750" xr:uid="{00000000-0005-0000-0000-00008C770000}"/>
    <cellStyle name="Note 3 6 5 2" xfId="30751" xr:uid="{00000000-0005-0000-0000-00008D770000}"/>
    <cellStyle name="Note 3 6 6" xfId="30752" xr:uid="{00000000-0005-0000-0000-00008E770000}"/>
    <cellStyle name="Note 3 6 6 2" xfId="30753" xr:uid="{00000000-0005-0000-0000-00008F770000}"/>
    <cellStyle name="Note 3 6 7" xfId="30754" xr:uid="{00000000-0005-0000-0000-000090770000}"/>
    <cellStyle name="Note 3 6 7 2" xfId="30755" xr:uid="{00000000-0005-0000-0000-000091770000}"/>
    <cellStyle name="Note 3 6 8" xfId="30756" xr:uid="{00000000-0005-0000-0000-000092770000}"/>
    <cellStyle name="Note 3 6 8 2" xfId="30757" xr:uid="{00000000-0005-0000-0000-000093770000}"/>
    <cellStyle name="Note 3 6 9" xfId="30758" xr:uid="{00000000-0005-0000-0000-000094770000}"/>
    <cellStyle name="Note 3 6 9 2" xfId="30759" xr:uid="{00000000-0005-0000-0000-000095770000}"/>
    <cellStyle name="Note 3 7" xfId="30760" xr:uid="{00000000-0005-0000-0000-000096770000}"/>
    <cellStyle name="Note 3 7 10" xfId="30761" xr:uid="{00000000-0005-0000-0000-000097770000}"/>
    <cellStyle name="Note 3 7 10 2" xfId="30762" xr:uid="{00000000-0005-0000-0000-000098770000}"/>
    <cellStyle name="Note 3 7 11" xfId="30763" xr:uid="{00000000-0005-0000-0000-000099770000}"/>
    <cellStyle name="Note 3 7 2" xfId="30764" xr:uid="{00000000-0005-0000-0000-00009A770000}"/>
    <cellStyle name="Note 3 7 2 2" xfId="30765" xr:uid="{00000000-0005-0000-0000-00009B770000}"/>
    <cellStyle name="Note 3 7 2 2 2" xfId="30766" xr:uid="{00000000-0005-0000-0000-00009C770000}"/>
    <cellStyle name="Note 3 7 2 3" xfId="30767" xr:uid="{00000000-0005-0000-0000-00009D770000}"/>
    <cellStyle name="Note 3 7 3" xfId="30768" xr:uid="{00000000-0005-0000-0000-00009E770000}"/>
    <cellStyle name="Note 3 7 3 2" xfId="30769" xr:uid="{00000000-0005-0000-0000-00009F770000}"/>
    <cellStyle name="Note 3 7 4" xfId="30770" xr:uid="{00000000-0005-0000-0000-0000A0770000}"/>
    <cellStyle name="Note 3 7 4 2" xfId="30771" xr:uid="{00000000-0005-0000-0000-0000A1770000}"/>
    <cellStyle name="Note 3 7 5" xfId="30772" xr:uid="{00000000-0005-0000-0000-0000A2770000}"/>
    <cellStyle name="Note 3 7 5 2" xfId="30773" xr:uid="{00000000-0005-0000-0000-0000A3770000}"/>
    <cellStyle name="Note 3 7 6" xfId="30774" xr:uid="{00000000-0005-0000-0000-0000A4770000}"/>
    <cellStyle name="Note 3 7 6 2" xfId="30775" xr:uid="{00000000-0005-0000-0000-0000A5770000}"/>
    <cellStyle name="Note 3 7 7" xfId="30776" xr:uid="{00000000-0005-0000-0000-0000A6770000}"/>
    <cellStyle name="Note 3 7 7 2" xfId="30777" xr:uid="{00000000-0005-0000-0000-0000A7770000}"/>
    <cellStyle name="Note 3 7 8" xfId="30778" xr:uid="{00000000-0005-0000-0000-0000A8770000}"/>
    <cellStyle name="Note 3 7 8 2" xfId="30779" xr:uid="{00000000-0005-0000-0000-0000A9770000}"/>
    <cellStyle name="Note 3 7 9" xfId="30780" xr:uid="{00000000-0005-0000-0000-0000AA770000}"/>
    <cellStyle name="Note 3 7 9 2" xfId="30781" xr:uid="{00000000-0005-0000-0000-0000AB770000}"/>
    <cellStyle name="Note 3 8" xfId="30782" xr:uid="{00000000-0005-0000-0000-0000AC770000}"/>
    <cellStyle name="Note 3 8 2" xfId="30783" xr:uid="{00000000-0005-0000-0000-0000AD770000}"/>
    <cellStyle name="Note 3 8 2 2" xfId="30784" xr:uid="{00000000-0005-0000-0000-0000AE770000}"/>
    <cellStyle name="Note 3 8 3" xfId="30785" xr:uid="{00000000-0005-0000-0000-0000AF770000}"/>
    <cellStyle name="Note 3 9" xfId="30786" xr:uid="{00000000-0005-0000-0000-0000B0770000}"/>
    <cellStyle name="Note 3 9 2" xfId="30787" xr:uid="{00000000-0005-0000-0000-0000B1770000}"/>
    <cellStyle name="Note 3_7 - Cap Add WS" xfId="30788" xr:uid="{00000000-0005-0000-0000-0000B2770000}"/>
    <cellStyle name="Note 4" xfId="30789" xr:uid="{00000000-0005-0000-0000-0000B3770000}"/>
    <cellStyle name="Note 4 10" xfId="30790" xr:uid="{00000000-0005-0000-0000-0000B4770000}"/>
    <cellStyle name="Note 4 10 2" xfId="30791" xr:uid="{00000000-0005-0000-0000-0000B5770000}"/>
    <cellStyle name="Note 4 11" xfId="30792" xr:uid="{00000000-0005-0000-0000-0000B6770000}"/>
    <cellStyle name="Note 4 11 2" xfId="30793" xr:uid="{00000000-0005-0000-0000-0000B7770000}"/>
    <cellStyle name="Note 4 12" xfId="30794" xr:uid="{00000000-0005-0000-0000-0000B8770000}"/>
    <cellStyle name="Note 4 12 2" xfId="30795" xr:uid="{00000000-0005-0000-0000-0000B9770000}"/>
    <cellStyle name="Note 4 13" xfId="30796" xr:uid="{00000000-0005-0000-0000-0000BA770000}"/>
    <cellStyle name="Note 4 13 2" xfId="30797" xr:uid="{00000000-0005-0000-0000-0000BB770000}"/>
    <cellStyle name="Note 4 14" xfId="30798" xr:uid="{00000000-0005-0000-0000-0000BC770000}"/>
    <cellStyle name="Note 4 2" xfId="30799" xr:uid="{00000000-0005-0000-0000-0000BD770000}"/>
    <cellStyle name="Note 4 2 10" xfId="30800" xr:uid="{00000000-0005-0000-0000-0000BE770000}"/>
    <cellStyle name="Note 4 2 10 2" xfId="30801" xr:uid="{00000000-0005-0000-0000-0000BF770000}"/>
    <cellStyle name="Note 4 2 11" xfId="30802" xr:uid="{00000000-0005-0000-0000-0000C0770000}"/>
    <cellStyle name="Note 4 2 11 2" xfId="30803" xr:uid="{00000000-0005-0000-0000-0000C1770000}"/>
    <cellStyle name="Note 4 2 12" xfId="30804" xr:uid="{00000000-0005-0000-0000-0000C2770000}"/>
    <cellStyle name="Note 4 2 12 2" xfId="30805" xr:uid="{00000000-0005-0000-0000-0000C3770000}"/>
    <cellStyle name="Note 4 2 13" xfId="30806" xr:uid="{00000000-0005-0000-0000-0000C4770000}"/>
    <cellStyle name="Note 4 2 2" xfId="30807" xr:uid="{00000000-0005-0000-0000-0000C5770000}"/>
    <cellStyle name="Note 4 2 2 2" xfId="30808" xr:uid="{00000000-0005-0000-0000-0000C6770000}"/>
    <cellStyle name="Note 4 2 2 2 2" xfId="30809" xr:uid="{00000000-0005-0000-0000-0000C7770000}"/>
    <cellStyle name="Note 4 2 2 2 2 2" xfId="30810" xr:uid="{00000000-0005-0000-0000-0000C8770000}"/>
    <cellStyle name="Note 4 2 2 2 3" xfId="30811" xr:uid="{00000000-0005-0000-0000-0000C9770000}"/>
    <cellStyle name="Note 4 2 2 3" xfId="30812" xr:uid="{00000000-0005-0000-0000-0000CA770000}"/>
    <cellStyle name="Note 4 2 2 3 2" xfId="30813" xr:uid="{00000000-0005-0000-0000-0000CB770000}"/>
    <cellStyle name="Note 4 2 2 3 2 2" xfId="30814" xr:uid="{00000000-0005-0000-0000-0000CC770000}"/>
    <cellStyle name="Note 4 2 2 3 3" xfId="30815" xr:uid="{00000000-0005-0000-0000-0000CD770000}"/>
    <cellStyle name="Note 4 2 2 4" xfId="30816" xr:uid="{00000000-0005-0000-0000-0000CE770000}"/>
    <cellStyle name="Note 4 2 2 4 2" xfId="30817" xr:uid="{00000000-0005-0000-0000-0000CF770000}"/>
    <cellStyle name="Note 4 2 2 5" xfId="30818" xr:uid="{00000000-0005-0000-0000-0000D0770000}"/>
    <cellStyle name="Note 4 2 2 5 2" xfId="30819" xr:uid="{00000000-0005-0000-0000-0000D1770000}"/>
    <cellStyle name="Note 4 2 2 6" xfId="30820" xr:uid="{00000000-0005-0000-0000-0000D2770000}"/>
    <cellStyle name="Note 4 2 2 6 2" xfId="30821" xr:uid="{00000000-0005-0000-0000-0000D3770000}"/>
    <cellStyle name="Note 4 2 2 7" xfId="30822" xr:uid="{00000000-0005-0000-0000-0000D4770000}"/>
    <cellStyle name="Note 4 2 2 7 2" xfId="30823" xr:uid="{00000000-0005-0000-0000-0000D5770000}"/>
    <cellStyle name="Note 4 2 2 8" xfId="30824" xr:uid="{00000000-0005-0000-0000-0000D6770000}"/>
    <cellStyle name="Note 4 2 3" xfId="30825" xr:uid="{00000000-0005-0000-0000-0000D7770000}"/>
    <cellStyle name="Note 4 2 3 10" xfId="30826" xr:uid="{00000000-0005-0000-0000-0000D8770000}"/>
    <cellStyle name="Note 4 2 3 10 2" xfId="30827" xr:uid="{00000000-0005-0000-0000-0000D9770000}"/>
    <cellStyle name="Note 4 2 3 11" xfId="30828" xr:uid="{00000000-0005-0000-0000-0000DA770000}"/>
    <cellStyle name="Note 4 2 3 2" xfId="30829" xr:uid="{00000000-0005-0000-0000-0000DB770000}"/>
    <cellStyle name="Note 4 2 3 2 2" xfId="30830" xr:uid="{00000000-0005-0000-0000-0000DC770000}"/>
    <cellStyle name="Note 4 2 3 2 2 2" xfId="30831" xr:uid="{00000000-0005-0000-0000-0000DD770000}"/>
    <cellStyle name="Note 4 2 3 2 3" xfId="30832" xr:uid="{00000000-0005-0000-0000-0000DE770000}"/>
    <cellStyle name="Note 4 2 3 3" xfId="30833" xr:uid="{00000000-0005-0000-0000-0000DF770000}"/>
    <cellStyle name="Note 4 2 3 3 2" xfId="30834" xr:uid="{00000000-0005-0000-0000-0000E0770000}"/>
    <cellStyle name="Note 4 2 3 4" xfId="30835" xr:uid="{00000000-0005-0000-0000-0000E1770000}"/>
    <cellStyle name="Note 4 2 3 4 2" xfId="30836" xr:uid="{00000000-0005-0000-0000-0000E2770000}"/>
    <cellStyle name="Note 4 2 3 5" xfId="30837" xr:uid="{00000000-0005-0000-0000-0000E3770000}"/>
    <cellStyle name="Note 4 2 3 5 2" xfId="30838" xr:uid="{00000000-0005-0000-0000-0000E4770000}"/>
    <cellStyle name="Note 4 2 3 6" xfId="30839" xr:uid="{00000000-0005-0000-0000-0000E5770000}"/>
    <cellStyle name="Note 4 2 3 6 2" xfId="30840" xr:uid="{00000000-0005-0000-0000-0000E6770000}"/>
    <cellStyle name="Note 4 2 3 7" xfId="30841" xr:uid="{00000000-0005-0000-0000-0000E7770000}"/>
    <cellStyle name="Note 4 2 3 7 2" xfId="30842" xr:uid="{00000000-0005-0000-0000-0000E8770000}"/>
    <cellStyle name="Note 4 2 3 8" xfId="30843" xr:uid="{00000000-0005-0000-0000-0000E9770000}"/>
    <cellStyle name="Note 4 2 3 8 2" xfId="30844" xr:uid="{00000000-0005-0000-0000-0000EA770000}"/>
    <cellStyle name="Note 4 2 3 9" xfId="30845" xr:uid="{00000000-0005-0000-0000-0000EB770000}"/>
    <cellStyle name="Note 4 2 3 9 2" xfId="30846" xr:uid="{00000000-0005-0000-0000-0000EC770000}"/>
    <cellStyle name="Note 4 2 4" xfId="30847" xr:uid="{00000000-0005-0000-0000-0000ED770000}"/>
    <cellStyle name="Note 4 2 4 10" xfId="30848" xr:uid="{00000000-0005-0000-0000-0000EE770000}"/>
    <cellStyle name="Note 4 2 4 10 2" xfId="30849" xr:uid="{00000000-0005-0000-0000-0000EF770000}"/>
    <cellStyle name="Note 4 2 4 11" xfId="30850" xr:uid="{00000000-0005-0000-0000-0000F0770000}"/>
    <cellStyle name="Note 4 2 4 2" xfId="30851" xr:uid="{00000000-0005-0000-0000-0000F1770000}"/>
    <cellStyle name="Note 4 2 4 2 2" xfId="30852" xr:uid="{00000000-0005-0000-0000-0000F2770000}"/>
    <cellStyle name="Note 4 2 4 2 2 2" xfId="30853" xr:uid="{00000000-0005-0000-0000-0000F3770000}"/>
    <cellStyle name="Note 4 2 4 2 3" xfId="30854" xr:uid="{00000000-0005-0000-0000-0000F4770000}"/>
    <cellStyle name="Note 4 2 4 3" xfId="30855" xr:uid="{00000000-0005-0000-0000-0000F5770000}"/>
    <cellStyle name="Note 4 2 4 3 2" xfId="30856" xr:uid="{00000000-0005-0000-0000-0000F6770000}"/>
    <cellStyle name="Note 4 2 4 4" xfId="30857" xr:uid="{00000000-0005-0000-0000-0000F7770000}"/>
    <cellStyle name="Note 4 2 4 4 2" xfId="30858" xr:uid="{00000000-0005-0000-0000-0000F8770000}"/>
    <cellStyle name="Note 4 2 4 5" xfId="30859" xr:uid="{00000000-0005-0000-0000-0000F9770000}"/>
    <cellStyle name="Note 4 2 4 5 2" xfId="30860" xr:uid="{00000000-0005-0000-0000-0000FA770000}"/>
    <cellStyle name="Note 4 2 4 6" xfId="30861" xr:uid="{00000000-0005-0000-0000-0000FB770000}"/>
    <cellStyle name="Note 4 2 4 6 2" xfId="30862" xr:uid="{00000000-0005-0000-0000-0000FC770000}"/>
    <cellStyle name="Note 4 2 4 7" xfId="30863" xr:uid="{00000000-0005-0000-0000-0000FD770000}"/>
    <cellStyle name="Note 4 2 4 7 2" xfId="30864" xr:uid="{00000000-0005-0000-0000-0000FE770000}"/>
    <cellStyle name="Note 4 2 4 8" xfId="30865" xr:uid="{00000000-0005-0000-0000-0000FF770000}"/>
    <cellStyle name="Note 4 2 4 8 2" xfId="30866" xr:uid="{00000000-0005-0000-0000-000000780000}"/>
    <cellStyle name="Note 4 2 4 9" xfId="30867" xr:uid="{00000000-0005-0000-0000-000001780000}"/>
    <cellStyle name="Note 4 2 4 9 2" xfId="30868" xr:uid="{00000000-0005-0000-0000-000002780000}"/>
    <cellStyle name="Note 4 2 5" xfId="30869" xr:uid="{00000000-0005-0000-0000-000003780000}"/>
    <cellStyle name="Note 4 2 5 10" xfId="30870" xr:uid="{00000000-0005-0000-0000-000004780000}"/>
    <cellStyle name="Note 4 2 5 10 2" xfId="30871" xr:uid="{00000000-0005-0000-0000-000005780000}"/>
    <cellStyle name="Note 4 2 5 11" xfId="30872" xr:uid="{00000000-0005-0000-0000-000006780000}"/>
    <cellStyle name="Note 4 2 5 2" xfId="30873" xr:uid="{00000000-0005-0000-0000-000007780000}"/>
    <cellStyle name="Note 4 2 5 2 2" xfId="30874" xr:uid="{00000000-0005-0000-0000-000008780000}"/>
    <cellStyle name="Note 4 2 5 2 2 2" xfId="30875" xr:uid="{00000000-0005-0000-0000-000009780000}"/>
    <cellStyle name="Note 4 2 5 2 3" xfId="30876" xr:uid="{00000000-0005-0000-0000-00000A780000}"/>
    <cellStyle name="Note 4 2 5 3" xfId="30877" xr:uid="{00000000-0005-0000-0000-00000B780000}"/>
    <cellStyle name="Note 4 2 5 3 2" xfId="30878" xr:uid="{00000000-0005-0000-0000-00000C780000}"/>
    <cellStyle name="Note 4 2 5 4" xfId="30879" xr:uid="{00000000-0005-0000-0000-00000D780000}"/>
    <cellStyle name="Note 4 2 5 4 2" xfId="30880" xr:uid="{00000000-0005-0000-0000-00000E780000}"/>
    <cellStyle name="Note 4 2 5 5" xfId="30881" xr:uid="{00000000-0005-0000-0000-00000F780000}"/>
    <cellStyle name="Note 4 2 5 5 2" xfId="30882" xr:uid="{00000000-0005-0000-0000-000010780000}"/>
    <cellStyle name="Note 4 2 5 6" xfId="30883" xr:uid="{00000000-0005-0000-0000-000011780000}"/>
    <cellStyle name="Note 4 2 5 6 2" xfId="30884" xr:uid="{00000000-0005-0000-0000-000012780000}"/>
    <cellStyle name="Note 4 2 5 7" xfId="30885" xr:uid="{00000000-0005-0000-0000-000013780000}"/>
    <cellStyle name="Note 4 2 5 7 2" xfId="30886" xr:uid="{00000000-0005-0000-0000-000014780000}"/>
    <cellStyle name="Note 4 2 5 8" xfId="30887" xr:uid="{00000000-0005-0000-0000-000015780000}"/>
    <cellStyle name="Note 4 2 5 8 2" xfId="30888" xr:uid="{00000000-0005-0000-0000-000016780000}"/>
    <cellStyle name="Note 4 2 5 9" xfId="30889" xr:uid="{00000000-0005-0000-0000-000017780000}"/>
    <cellStyle name="Note 4 2 5 9 2" xfId="30890" xr:uid="{00000000-0005-0000-0000-000018780000}"/>
    <cellStyle name="Note 4 2 6" xfId="30891" xr:uid="{00000000-0005-0000-0000-000019780000}"/>
    <cellStyle name="Note 4 2 6 10" xfId="30892" xr:uid="{00000000-0005-0000-0000-00001A780000}"/>
    <cellStyle name="Note 4 2 6 10 2" xfId="30893" xr:uid="{00000000-0005-0000-0000-00001B780000}"/>
    <cellStyle name="Note 4 2 6 11" xfId="30894" xr:uid="{00000000-0005-0000-0000-00001C780000}"/>
    <cellStyle name="Note 4 2 6 2" xfId="30895" xr:uid="{00000000-0005-0000-0000-00001D780000}"/>
    <cellStyle name="Note 4 2 6 2 2" xfId="30896" xr:uid="{00000000-0005-0000-0000-00001E780000}"/>
    <cellStyle name="Note 4 2 6 2 2 2" xfId="30897" xr:uid="{00000000-0005-0000-0000-00001F780000}"/>
    <cellStyle name="Note 4 2 6 2 3" xfId="30898" xr:uid="{00000000-0005-0000-0000-000020780000}"/>
    <cellStyle name="Note 4 2 6 3" xfId="30899" xr:uid="{00000000-0005-0000-0000-000021780000}"/>
    <cellStyle name="Note 4 2 6 3 2" xfId="30900" xr:uid="{00000000-0005-0000-0000-000022780000}"/>
    <cellStyle name="Note 4 2 6 4" xfId="30901" xr:uid="{00000000-0005-0000-0000-000023780000}"/>
    <cellStyle name="Note 4 2 6 4 2" xfId="30902" xr:uid="{00000000-0005-0000-0000-000024780000}"/>
    <cellStyle name="Note 4 2 6 5" xfId="30903" xr:uid="{00000000-0005-0000-0000-000025780000}"/>
    <cellStyle name="Note 4 2 6 5 2" xfId="30904" xr:uid="{00000000-0005-0000-0000-000026780000}"/>
    <cellStyle name="Note 4 2 6 6" xfId="30905" xr:uid="{00000000-0005-0000-0000-000027780000}"/>
    <cellStyle name="Note 4 2 6 6 2" xfId="30906" xr:uid="{00000000-0005-0000-0000-000028780000}"/>
    <cellStyle name="Note 4 2 6 7" xfId="30907" xr:uid="{00000000-0005-0000-0000-000029780000}"/>
    <cellStyle name="Note 4 2 6 7 2" xfId="30908" xr:uid="{00000000-0005-0000-0000-00002A780000}"/>
    <cellStyle name="Note 4 2 6 8" xfId="30909" xr:uid="{00000000-0005-0000-0000-00002B780000}"/>
    <cellStyle name="Note 4 2 6 8 2" xfId="30910" xr:uid="{00000000-0005-0000-0000-00002C780000}"/>
    <cellStyle name="Note 4 2 6 9" xfId="30911" xr:uid="{00000000-0005-0000-0000-00002D780000}"/>
    <cellStyle name="Note 4 2 6 9 2" xfId="30912" xr:uid="{00000000-0005-0000-0000-00002E780000}"/>
    <cellStyle name="Note 4 2 7" xfId="30913" xr:uid="{00000000-0005-0000-0000-00002F780000}"/>
    <cellStyle name="Note 4 2 7 2" xfId="30914" xr:uid="{00000000-0005-0000-0000-000030780000}"/>
    <cellStyle name="Note 4 2 7 2 2" xfId="30915" xr:uid="{00000000-0005-0000-0000-000031780000}"/>
    <cellStyle name="Note 4 2 7 3" xfId="30916" xr:uid="{00000000-0005-0000-0000-000032780000}"/>
    <cellStyle name="Note 4 2 8" xfId="30917" xr:uid="{00000000-0005-0000-0000-000033780000}"/>
    <cellStyle name="Note 4 2 8 2" xfId="30918" xr:uid="{00000000-0005-0000-0000-000034780000}"/>
    <cellStyle name="Note 4 2 9" xfId="30919" xr:uid="{00000000-0005-0000-0000-000035780000}"/>
    <cellStyle name="Note 4 2 9 2" xfId="30920" xr:uid="{00000000-0005-0000-0000-000036780000}"/>
    <cellStyle name="Note 4 3" xfId="30921" xr:uid="{00000000-0005-0000-0000-000037780000}"/>
    <cellStyle name="Note 4 3 2" xfId="30922" xr:uid="{00000000-0005-0000-0000-000038780000}"/>
    <cellStyle name="Note 4 3 2 2" xfId="30923" xr:uid="{00000000-0005-0000-0000-000039780000}"/>
    <cellStyle name="Note 4 3 2 2 2" xfId="30924" xr:uid="{00000000-0005-0000-0000-00003A780000}"/>
    <cellStyle name="Note 4 3 2 3" xfId="30925" xr:uid="{00000000-0005-0000-0000-00003B780000}"/>
    <cellStyle name="Note 4 3 3" xfId="30926" xr:uid="{00000000-0005-0000-0000-00003C780000}"/>
    <cellStyle name="Note 4 3 3 2" xfId="30927" xr:uid="{00000000-0005-0000-0000-00003D780000}"/>
    <cellStyle name="Note 4 3 3 2 2" xfId="30928" xr:uid="{00000000-0005-0000-0000-00003E780000}"/>
    <cellStyle name="Note 4 3 3 3" xfId="30929" xr:uid="{00000000-0005-0000-0000-00003F780000}"/>
    <cellStyle name="Note 4 3 4" xfId="30930" xr:uid="{00000000-0005-0000-0000-000040780000}"/>
    <cellStyle name="Note 4 3 4 2" xfId="30931" xr:uid="{00000000-0005-0000-0000-000041780000}"/>
    <cellStyle name="Note 4 3 5" xfId="30932" xr:uid="{00000000-0005-0000-0000-000042780000}"/>
    <cellStyle name="Note 4 3 5 2" xfId="30933" xr:uid="{00000000-0005-0000-0000-000043780000}"/>
    <cellStyle name="Note 4 3 6" xfId="30934" xr:uid="{00000000-0005-0000-0000-000044780000}"/>
    <cellStyle name="Note 4 3 6 2" xfId="30935" xr:uid="{00000000-0005-0000-0000-000045780000}"/>
    <cellStyle name="Note 4 3 7" xfId="30936" xr:uid="{00000000-0005-0000-0000-000046780000}"/>
    <cellStyle name="Note 4 3 7 2" xfId="30937" xr:uid="{00000000-0005-0000-0000-000047780000}"/>
    <cellStyle name="Note 4 3 8" xfId="30938" xr:uid="{00000000-0005-0000-0000-000048780000}"/>
    <cellStyle name="Note 4 4" xfId="30939" xr:uid="{00000000-0005-0000-0000-000049780000}"/>
    <cellStyle name="Note 4 4 10" xfId="30940" xr:uid="{00000000-0005-0000-0000-00004A780000}"/>
    <cellStyle name="Note 4 4 10 2" xfId="30941" xr:uid="{00000000-0005-0000-0000-00004B780000}"/>
    <cellStyle name="Note 4 4 11" xfId="30942" xr:uid="{00000000-0005-0000-0000-00004C780000}"/>
    <cellStyle name="Note 4 4 2" xfId="30943" xr:uid="{00000000-0005-0000-0000-00004D780000}"/>
    <cellStyle name="Note 4 4 2 2" xfId="30944" xr:uid="{00000000-0005-0000-0000-00004E780000}"/>
    <cellStyle name="Note 4 4 2 2 2" xfId="30945" xr:uid="{00000000-0005-0000-0000-00004F780000}"/>
    <cellStyle name="Note 4 4 2 3" xfId="30946" xr:uid="{00000000-0005-0000-0000-000050780000}"/>
    <cellStyle name="Note 4 4 3" xfId="30947" xr:uid="{00000000-0005-0000-0000-000051780000}"/>
    <cellStyle name="Note 4 4 3 2" xfId="30948" xr:uid="{00000000-0005-0000-0000-000052780000}"/>
    <cellStyle name="Note 4 4 4" xfId="30949" xr:uid="{00000000-0005-0000-0000-000053780000}"/>
    <cellStyle name="Note 4 4 4 2" xfId="30950" xr:uid="{00000000-0005-0000-0000-000054780000}"/>
    <cellStyle name="Note 4 4 5" xfId="30951" xr:uid="{00000000-0005-0000-0000-000055780000}"/>
    <cellStyle name="Note 4 4 5 2" xfId="30952" xr:uid="{00000000-0005-0000-0000-000056780000}"/>
    <cellStyle name="Note 4 4 6" xfId="30953" xr:uid="{00000000-0005-0000-0000-000057780000}"/>
    <cellStyle name="Note 4 4 6 2" xfId="30954" xr:uid="{00000000-0005-0000-0000-000058780000}"/>
    <cellStyle name="Note 4 4 7" xfId="30955" xr:uid="{00000000-0005-0000-0000-000059780000}"/>
    <cellStyle name="Note 4 4 7 2" xfId="30956" xr:uid="{00000000-0005-0000-0000-00005A780000}"/>
    <cellStyle name="Note 4 4 8" xfId="30957" xr:uid="{00000000-0005-0000-0000-00005B780000}"/>
    <cellStyle name="Note 4 4 8 2" xfId="30958" xr:uid="{00000000-0005-0000-0000-00005C780000}"/>
    <cellStyle name="Note 4 4 9" xfId="30959" xr:uid="{00000000-0005-0000-0000-00005D780000}"/>
    <cellStyle name="Note 4 4 9 2" xfId="30960" xr:uid="{00000000-0005-0000-0000-00005E780000}"/>
    <cellStyle name="Note 4 5" xfId="30961" xr:uid="{00000000-0005-0000-0000-00005F780000}"/>
    <cellStyle name="Note 4 5 10" xfId="30962" xr:uid="{00000000-0005-0000-0000-000060780000}"/>
    <cellStyle name="Note 4 5 10 2" xfId="30963" xr:uid="{00000000-0005-0000-0000-000061780000}"/>
    <cellStyle name="Note 4 5 11" xfId="30964" xr:uid="{00000000-0005-0000-0000-000062780000}"/>
    <cellStyle name="Note 4 5 2" xfId="30965" xr:uid="{00000000-0005-0000-0000-000063780000}"/>
    <cellStyle name="Note 4 5 2 2" xfId="30966" xr:uid="{00000000-0005-0000-0000-000064780000}"/>
    <cellStyle name="Note 4 5 2 2 2" xfId="30967" xr:uid="{00000000-0005-0000-0000-000065780000}"/>
    <cellStyle name="Note 4 5 2 3" xfId="30968" xr:uid="{00000000-0005-0000-0000-000066780000}"/>
    <cellStyle name="Note 4 5 3" xfId="30969" xr:uid="{00000000-0005-0000-0000-000067780000}"/>
    <cellStyle name="Note 4 5 3 2" xfId="30970" xr:uid="{00000000-0005-0000-0000-000068780000}"/>
    <cellStyle name="Note 4 5 4" xfId="30971" xr:uid="{00000000-0005-0000-0000-000069780000}"/>
    <cellStyle name="Note 4 5 4 2" xfId="30972" xr:uid="{00000000-0005-0000-0000-00006A780000}"/>
    <cellStyle name="Note 4 5 5" xfId="30973" xr:uid="{00000000-0005-0000-0000-00006B780000}"/>
    <cellStyle name="Note 4 5 5 2" xfId="30974" xr:uid="{00000000-0005-0000-0000-00006C780000}"/>
    <cellStyle name="Note 4 5 6" xfId="30975" xr:uid="{00000000-0005-0000-0000-00006D780000}"/>
    <cellStyle name="Note 4 5 6 2" xfId="30976" xr:uid="{00000000-0005-0000-0000-00006E780000}"/>
    <cellStyle name="Note 4 5 7" xfId="30977" xr:uid="{00000000-0005-0000-0000-00006F780000}"/>
    <cellStyle name="Note 4 5 7 2" xfId="30978" xr:uid="{00000000-0005-0000-0000-000070780000}"/>
    <cellStyle name="Note 4 5 8" xfId="30979" xr:uid="{00000000-0005-0000-0000-000071780000}"/>
    <cellStyle name="Note 4 5 8 2" xfId="30980" xr:uid="{00000000-0005-0000-0000-000072780000}"/>
    <cellStyle name="Note 4 5 9" xfId="30981" xr:uid="{00000000-0005-0000-0000-000073780000}"/>
    <cellStyle name="Note 4 5 9 2" xfId="30982" xr:uid="{00000000-0005-0000-0000-000074780000}"/>
    <cellStyle name="Note 4 6" xfId="30983" xr:uid="{00000000-0005-0000-0000-000075780000}"/>
    <cellStyle name="Note 4 6 10" xfId="30984" xr:uid="{00000000-0005-0000-0000-000076780000}"/>
    <cellStyle name="Note 4 6 10 2" xfId="30985" xr:uid="{00000000-0005-0000-0000-000077780000}"/>
    <cellStyle name="Note 4 6 11" xfId="30986" xr:uid="{00000000-0005-0000-0000-000078780000}"/>
    <cellStyle name="Note 4 6 2" xfId="30987" xr:uid="{00000000-0005-0000-0000-000079780000}"/>
    <cellStyle name="Note 4 6 2 2" xfId="30988" xr:uid="{00000000-0005-0000-0000-00007A780000}"/>
    <cellStyle name="Note 4 6 2 2 2" xfId="30989" xr:uid="{00000000-0005-0000-0000-00007B780000}"/>
    <cellStyle name="Note 4 6 2 3" xfId="30990" xr:uid="{00000000-0005-0000-0000-00007C780000}"/>
    <cellStyle name="Note 4 6 3" xfId="30991" xr:uid="{00000000-0005-0000-0000-00007D780000}"/>
    <cellStyle name="Note 4 6 3 2" xfId="30992" xr:uid="{00000000-0005-0000-0000-00007E780000}"/>
    <cellStyle name="Note 4 6 4" xfId="30993" xr:uid="{00000000-0005-0000-0000-00007F780000}"/>
    <cellStyle name="Note 4 6 4 2" xfId="30994" xr:uid="{00000000-0005-0000-0000-000080780000}"/>
    <cellStyle name="Note 4 6 5" xfId="30995" xr:uid="{00000000-0005-0000-0000-000081780000}"/>
    <cellStyle name="Note 4 6 5 2" xfId="30996" xr:uid="{00000000-0005-0000-0000-000082780000}"/>
    <cellStyle name="Note 4 6 6" xfId="30997" xr:uid="{00000000-0005-0000-0000-000083780000}"/>
    <cellStyle name="Note 4 6 6 2" xfId="30998" xr:uid="{00000000-0005-0000-0000-000084780000}"/>
    <cellStyle name="Note 4 6 7" xfId="30999" xr:uid="{00000000-0005-0000-0000-000085780000}"/>
    <cellStyle name="Note 4 6 7 2" xfId="31000" xr:uid="{00000000-0005-0000-0000-000086780000}"/>
    <cellStyle name="Note 4 6 8" xfId="31001" xr:uid="{00000000-0005-0000-0000-000087780000}"/>
    <cellStyle name="Note 4 6 8 2" xfId="31002" xr:uid="{00000000-0005-0000-0000-000088780000}"/>
    <cellStyle name="Note 4 6 9" xfId="31003" xr:uid="{00000000-0005-0000-0000-000089780000}"/>
    <cellStyle name="Note 4 6 9 2" xfId="31004" xr:uid="{00000000-0005-0000-0000-00008A780000}"/>
    <cellStyle name="Note 4 7" xfId="31005" xr:uid="{00000000-0005-0000-0000-00008B780000}"/>
    <cellStyle name="Note 4 7 10" xfId="31006" xr:uid="{00000000-0005-0000-0000-00008C780000}"/>
    <cellStyle name="Note 4 7 10 2" xfId="31007" xr:uid="{00000000-0005-0000-0000-00008D780000}"/>
    <cellStyle name="Note 4 7 11" xfId="31008" xr:uid="{00000000-0005-0000-0000-00008E780000}"/>
    <cellStyle name="Note 4 7 2" xfId="31009" xr:uid="{00000000-0005-0000-0000-00008F780000}"/>
    <cellStyle name="Note 4 7 2 2" xfId="31010" xr:uid="{00000000-0005-0000-0000-000090780000}"/>
    <cellStyle name="Note 4 7 2 2 2" xfId="31011" xr:uid="{00000000-0005-0000-0000-000091780000}"/>
    <cellStyle name="Note 4 7 2 3" xfId="31012" xr:uid="{00000000-0005-0000-0000-000092780000}"/>
    <cellStyle name="Note 4 7 3" xfId="31013" xr:uid="{00000000-0005-0000-0000-000093780000}"/>
    <cellStyle name="Note 4 7 3 2" xfId="31014" xr:uid="{00000000-0005-0000-0000-000094780000}"/>
    <cellStyle name="Note 4 7 4" xfId="31015" xr:uid="{00000000-0005-0000-0000-000095780000}"/>
    <cellStyle name="Note 4 7 4 2" xfId="31016" xr:uid="{00000000-0005-0000-0000-000096780000}"/>
    <cellStyle name="Note 4 7 5" xfId="31017" xr:uid="{00000000-0005-0000-0000-000097780000}"/>
    <cellStyle name="Note 4 7 5 2" xfId="31018" xr:uid="{00000000-0005-0000-0000-000098780000}"/>
    <cellStyle name="Note 4 7 6" xfId="31019" xr:uid="{00000000-0005-0000-0000-000099780000}"/>
    <cellStyle name="Note 4 7 6 2" xfId="31020" xr:uid="{00000000-0005-0000-0000-00009A780000}"/>
    <cellStyle name="Note 4 7 7" xfId="31021" xr:uid="{00000000-0005-0000-0000-00009B780000}"/>
    <cellStyle name="Note 4 7 7 2" xfId="31022" xr:uid="{00000000-0005-0000-0000-00009C780000}"/>
    <cellStyle name="Note 4 7 8" xfId="31023" xr:uid="{00000000-0005-0000-0000-00009D780000}"/>
    <cellStyle name="Note 4 7 8 2" xfId="31024" xr:uid="{00000000-0005-0000-0000-00009E780000}"/>
    <cellStyle name="Note 4 7 9" xfId="31025" xr:uid="{00000000-0005-0000-0000-00009F780000}"/>
    <cellStyle name="Note 4 7 9 2" xfId="31026" xr:uid="{00000000-0005-0000-0000-0000A0780000}"/>
    <cellStyle name="Note 4 8" xfId="31027" xr:uid="{00000000-0005-0000-0000-0000A1780000}"/>
    <cellStyle name="Note 4 8 2" xfId="31028" xr:uid="{00000000-0005-0000-0000-0000A2780000}"/>
    <cellStyle name="Note 4 8 2 2" xfId="31029" xr:uid="{00000000-0005-0000-0000-0000A3780000}"/>
    <cellStyle name="Note 4 8 3" xfId="31030" xr:uid="{00000000-0005-0000-0000-0000A4780000}"/>
    <cellStyle name="Note 4 9" xfId="31031" xr:uid="{00000000-0005-0000-0000-0000A5780000}"/>
    <cellStyle name="Note 4 9 2" xfId="31032" xr:uid="{00000000-0005-0000-0000-0000A6780000}"/>
    <cellStyle name="Note 4_7 - Cap Add WS" xfId="31033" xr:uid="{00000000-0005-0000-0000-0000A7780000}"/>
    <cellStyle name="Note 5" xfId="31034" xr:uid="{00000000-0005-0000-0000-0000A8780000}"/>
    <cellStyle name="Note 5 10" xfId="31035" xr:uid="{00000000-0005-0000-0000-0000A9780000}"/>
    <cellStyle name="Note 5 10 2" xfId="31036" xr:uid="{00000000-0005-0000-0000-0000AA780000}"/>
    <cellStyle name="Note 5 10 2 2" xfId="31037" xr:uid="{00000000-0005-0000-0000-0000AB780000}"/>
    <cellStyle name="Note 5 10 3" xfId="31038" xr:uid="{00000000-0005-0000-0000-0000AC780000}"/>
    <cellStyle name="Note 5 11" xfId="31039" xr:uid="{00000000-0005-0000-0000-0000AD780000}"/>
    <cellStyle name="Note 5 11 2" xfId="31040" xr:uid="{00000000-0005-0000-0000-0000AE780000}"/>
    <cellStyle name="Note 5 12" xfId="31041" xr:uid="{00000000-0005-0000-0000-0000AF780000}"/>
    <cellStyle name="Note 5 12 2" xfId="31042" xr:uid="{00000000-0005-0000-0000-0000B0780000}"/>
    <cellStyle name="Note 5 13" xfId="31043" xr:uid="{00000000-0005-0000-0000-0000B1780000}"/>
    <cellStyle name="Note 5 13 2" xfId="31044" xr:uid="{00000000-0005-0000-0000-0000B2780000}"/>
    <cellStyle name="Note 5 14" xfId="31045" xr:uid="{00000000-0005-0000-0000-0000B3780000}"/>
    <cellStyle name="Note 5 14 2" xfId="31046" xr:uid="{00000000-0005-0000-0000-0000B4780000}"/>
    <cellStyle name="Note 5 15" xfId="31047" xr:uid="{00000000-0005-0000-0000-0000B5780000}"/>
    <cellStyle name="Note 5 15 2" xfId="31048" xr:uid="{00000000-0005-0000-0000-0000B6780000}"/>
    <cellStyle name="Note 5 16" xfId="31049" xr:uid="{00000000-0005-0000-0000-0000B7780000}"/>
    <cellStyle name="Note 5 2" xfId="31050" xr:uid="{00000000-0005-0000-0000-0000B8780000}"/>
    <cellStyle name="Note 5 2 10" xfId="31051" xr:uid="{00000000-0005-0000-0000-0000B9780000}"/>
    <cellStyle name="Note 5 2 10 2" xfId="31052" xr:uid="{00000000-0005-0000-0000-0000BA780000}"/>
    <cellStyle name="Note 5 2 11" xfId="31053" xr:uid="{00000000-0005-0000-0000-0000BB780000}"/>
    <cellStyle name="Note 5 2 11 2" xfId="31054" xr:uid="{00000000-0005-0000-0000-0000BC780000}"/>
    <cellStyle name="Note 5 2 12" xfId="31055" xr:uid="{00000000-0005-0000-0000-0000BD780000}"/>
    <cellStyle name="Note 5 2 12 2" xfId="31056" xr:uid="{00000000-0005-0000-0000-0000BE780000}"/>
    <cellStyle name="Note 5 2 13" xfId="31057" xr:uid="{00000000-0005-0000-0000-0000BF780000}"/>
    <cellStyle name="Note 5 2 13 2" xfId="31058" xr:uid="{00000000-0005-0000-0000-0000C0780000}"/>
    <cellStyle name="Note 5 2 14" xfId="31059" xr:uid="{00000000-0005-0000-0000-0000C1780000}"/>
    <cellStyle name="Note 5 2 2" xfId="31060" xr:uid="{00000000-0005-0000-0000-0000C2780000}"/>
    <cellStyle name="Note 5 2 2 10" xfId="31061" xr:uid="{00000000-0005-0000-0000-0000C3780000}"/>
    <cellStyle name="Note 5 2 2 10 2" xfId="31062" xr:uid="{00000000-0005-0000-0000-0000C4780000}"/>
    <cellStyle name="Note 5 2 2 11" xfId="31063" xr:uid="{00000000-0005-0000-0000-0000C5780000}"/>
    <cellStyle name="Note 5 2 2 11 2" xfId="31064" xr:uid="{00000000-0005-0000-0000-0000C6780000}"/>
    <cellStyle name="Note 5 2 2 12" xfId="31065" xr:uid="{00000000-0005-0000-0000-0000C7780000}"/>
    <cellStyle name="Note 5 2 2 12 2" xfId="31066" xr:uid="{00000000-0005-0000-0000-0000C8780000}"/>
    <cellStyle name="Note 5 2 2 13" xfId="31067" xr:uid="{00000000-0005-0000-0000-0000C9780000}"/>
    <cellStyle name="Note 5 2 2 2" xfId="31068" xr:uid="{00000000-0005-0000-0000-0000CA780000}"/>
    <cellStyle name="Note 5 2 2 2 2" xfId="31069" xr:uid="{00000000-0005-0000-0000-0000CB780000}"/>
    <cellStyle name="Note 5 2 2 2 2 2" xfId="31070" xr:uid="{00000000-0005-0000-0000-0000CC780000}"/>
    <cellStyle name="Note 5 2 2 2 2 2 2" xfId="31071" xr:uid="{00000000-0005-0000-0000-0000CD780000}"/>
    <cellStyle name="Note 5 2 2 2 2 3" xfId="31072" xr:uid="{00000000-0005-0000-0000-0000CE780000}"/>
    <cellStyle name="Note 5 2 2 2 3" xfId="31073" xr:uid="{00000000-0005-0000-0000-0000CF780000}"/>
    <cellStyle name="Note 5 2 2 2 3 2" xfId="31074" xr:uid="{00000000-0005-0000-0000-0000D0780000}"/>
    <cellStyle name="Note 5 2 2 2 3 2 2" xfId="31075" xr:uid="{00000000-0005-0000-0000-0000D1780000}"/>
    <cellStyle name="Note 5 2 2 2 3 3" xfId="31076" xr:uid="{00000000-0005-0000-0000-0000D2780000}"/>
    <cellStyle name="Note 5 2 2 2 4" xfId="31077" xr:uid="{00000000-0005-0000-0000-0000D3780000}"/>
    <cellStyle name="Note 5 2 2 2 4 2" xfId="31078" xr:uid="{00000000-0005-0000-0000-0000D4780000}"/>
    <cellStyle name="Note 5 2 2 2 5" xfId="31079" xr:uid="{00000000-0005-0000-0000-0000D5780000}"/>
    <cellStyle name="Note 5 2 2 2 5 2" xfId="31080" xr:uid="{00000000-0005-0000-0000-0000D6780000}"/>
    <cellStyle name="Note 5 2 2 2 6" xfId="31081" xr:uid="{00000000-0005-0000-0000-0000D7780000}"/>
    <cellStyle name="Note 5 2 2 2 6 2" xfId="31082" xr:uid="{00000000-0005-0000-0000-0000D8780000}"/>
    <cellStyle name="Note 5 2 2 2 7" xfId="31083" xr:uid="{00000000-0005-0000-0000-0000D9780000}"/>
    <cellStyle name="Note 5 2 2 2 7 2" xfId="31084" xr:uid="{00000000-0005-0000-0000-0000DA780000}"/>
    <cellStyle name="Note 5 2 2 2 8" xfId="31085" xr:uid="{00000000-0005-0000-0000-0000DB780000}"/>
    <cellStyle name="Note 5 2 2 3" xfId="31086" xr:uid="{00000000-0005-0000-0000-0000DC780000}"/>
    <cellStyle name="Note 5 2 2 3 10" xfId="31087" xr:uid="{00000000-0005-0000-0000-0000DD780000}"/>
    <cellStyle name="Note 5 2 2 3 10 2" xfId="31088" xr:uid="{00000000-0005-0000-0000-0000DE780000}"/>
    <cellStyle name="Note 5 2 2 3 11" xfId="31089" xr:uid="{00000000-0005-0000-0000-0000DF780000}"/>
    <cellStyle name="Note 5 2 2 3 2" xfId="31090" xr:uid="{00000000-0005-0000-0000-0000E0780000}"/>
    <cellStyle name="Note 5 2 2 3 2 2" xfId="31091" xr:uid="{00000000-0005-0000-0000-0000E1780000}"/>
    <cellStyle name="Note 5 2 2 3 2 2 2" xfId="31092" xr:uid="{00000000-0005-0000-0000-0000E2780000}"/>
    <cellStyle name="Note 5 2 2 3 2 3" xfId="31093" xr:uid="{00000000-0005-0000-0000-0000E3780000}"/>
    <cellStyle name="Note 5 2 2 3 3" xfId="31094" xr:uid="{00000000-0005-0000-0000-0000E4780000}"/>
    <cellStyle name="Note 5 2 2 3 3 2" xfId="31095" xr:uid="{00000000-0005-0000-0000-0000E5780000}"/>
    <cellStyle name="Note 5 2 2 3 4" xfId="31096" xr:uid="{00000000-0005-0000-0000-0000E6780000}"/>
    <cellStyle name="Note 5 2 2 3 4 2" xfId="31097" xr:uid="{00000000-0005-0000-0000-0000E7780000}"/>
    <cellStyle name="Note 5 2 2 3 5" xfId="31098" xr:uid="{00000000-0005-0000-0000-0000E8780000}"/>
    <cellStyle name="Note 5 2 2 3 5 2" xfId="31099" xr:uid="{00000000-0005-0000-0000-0000E9780000}"/>
    <cellStyle name="Note 5 2 2 3 6" xfId="31100" xr:uid="{00000000-0005-0000-0000-0000EA780000}"/>
    <cellStyle name="Note 5 2 2 3 6 2" xfId="31101" xr:uid="{00000000-0005-0000-0000-0000EB780000}"/>
    <cellStyle name="Note 5 2 2 3 7" xfId="31102" xr:uid="{00000000-0005-0000-0000-0000EC780000}"/>
    <cellStyle name="Note 5 2 2 3 7 2" xfId="31103" xr:uid="{00000000-0005-0000-0000-0000ED780000}"/>
    <cellStyle name="Note 5 2 2 3 8" xfId="31104" xr:uid="{00000000-0005-0000-0000-0000EE780000}"/>
    <cellStyle name="Note 5 2 2 3 8 2" xfId="31105" xr:uid="{00000000-0005-0000-0000-0000EF780000}"/>
    <cellStyle name="Note 5 2 2 3 9" xfId="31106" xr:uid="{00000000-0005-0000-0000-0000F0780000}"/>
    <cellStyle name="Note 5 2 2 3 9 2" xfId="31107" xr:uid="{00000000-0005-0000-0000-0000F1780000}"/>
    <cellStyle name="Note 5 2 2 4" xfId="31108" xr:uid="{00000000-0005-0000-0000-0000F2780000}"/>
    <cellStyle name="Note 5 2 2 4 10" xfId="31109" xr:uid="{00000000-0005-0000-0000-0000F3780000}"/>
    <cellStyle name="Note 5 2 2 4 10 2" xfId="31110" xr:uid="{00000000-0005-0000-0000-0000F4780000}"/>
    <cellStyle name="Note 5 2 2 4 11" xfId="31111" xr:uid="{00000000-0005-0000-0000-0000F5780000}"/>
    <cellStyle name="Note 5 2 2 4 2" xfId="31112" xr:uid="{00000000-0005-0000-0000-0000F6780000}"/>
    <cellStyle name="Note 5 2 2 4 2 2" xfId="31113" xr:uid="{00000000-0005-0000-0000-0000F7780000}"/>
    <cellStyle name="Note 5 2 2 4 2 2 2" xfId="31114" xr:uid="{00000000-0005-0000-0000-0000F8780000}"/>
    <cellStyle name="Note 5 2 2 4 2 3" xfId="31115" xr:uid="{00000000-0005-0000-0000-0000F9780000}"/>
    <cellStyle name="Note 5 2 2 4 3" xfId="31116" xr:uid="{00000000-0005-0000-0000-0000FA780000}"/>
    <cellStyle name="Note 5 2 2 4 3 2" xfId="31117" xr:uid="{00000000-0005-0000-0000-0000FB780000}"/>
    <cellStyle name="Note 5 2 2 4 4" xfId="31118" xr:uid="{00000000-0005-0000-0000-0000FC780000}"/>
    <cellStyle name="Note 5 2 2 4 4 2" xfId="31119" xr:uid="{00000000-0005-0000-0000-0000FD780000}"/>
    <cellStyle name="Note 5 2 2 4 5" xfId="31120" xr:uid="{00000000-0005-0000-0000-0000FE780000}"/>
    <cellStyle name="Note 5 2 2 4 5 2" xfId="31121" xr:uid="{00000000-0005-0000-0000-0000FF780000}"/>
    <cellStyle name="Note 5 2 2 4 6" xfId="31122" xr:uid="{00000000-0005-0000-0000-000000790000}"/>
    <cellStyle name="Note 5 2 2 4 6 2" xfId="31123" xr:uid="{00000000-0005-0000-0000-000001790000}"/>
    <cellStyle name="Note 5 2 2 4 7" xfId="31124" xr:uid="{00000000-0005-0000-0000-000002790000}"/>
    <cellStyle name="Note 5 2 2 4 7 2" xfId="31125" xr:uid="{00000000-0005-0000-0000-000003790000}"/>
    <cellStyle name="Note 5 2 2 4 8" xfId="31126" xr:uid="{00000000-0005-0000-0000-000004790000}"/>
    <cellStyle name="Note 5 2 2 4 8 2" xfId="31127" xr:uid="{00000000-0005-0000-0000-000005790000}"/>
    <cellStyle name="Note 5 2 2 4 9" xfId="31128" xr:uid="{00000000-0005-0000-0000-000006790000}"/>
    <cellStyle name="Note 5 2 2 4 9 2" xfId="31129" xr:uid="{00000000-0005-0000-0000-000007790000}"/>
    <cellStyle name="Note 5 2 2 5" xfId="31130" xr:uid="{00000000-0005-0000-0000-000008790000}"/>
    <cellStyle name="Note 5 2 2 5 10" xfId="31131" xr:uid="{00000000-0005-0000-0000-000009790000}"/>
    <cellStyle name="Note 5 2 2 5 10 2" xfId="31132" xr:uid="{00000000-0005-0000-0000-00000A790000}"/>
    <cellStyle name="Note 5 2 2 5 11" xfId="31133" xr:uid="{00000000-0005-0000-0000-00000B790000}"/>
    <cellStyle name="Note 5 2 2 5 2" xfId="31134" xr:uid="{00000000-0005-0000-0000-00000C790000}"/>
    <cellStyle name="Note 5 2 2 5 2 2" xfId="31135" xr:uid="{00000000-0005-0000-0000-00000D790000}"/>
    <cellStyle name="Note 5 2 2 5 2 2 2" xfId="31136" xr:uid="{00000000-0005-0000-0000-00000E790000}"/>
    <cellStyle name="Note 5 2 2 5 2 3" xfId="31137" xr:uid="{00000000-0005-0000-0000-00000F790000}"/>
    <cellStyle name="Note 5 2 2 5 3" xfId="31138" xr:uid="{00000000-0005-0000-0000-000010790000}"/>
    <cellStyle name="Note 5 2 2 5 3 2" xfId="31139" xr:uid="{00000000-0005-0000-0000-000011790000}"/>
    <cellStyle name="Note 5 2 2 5 4" xfId="31140" xr:uid="{00000000-0005-0000-0000-000012790000}"/>
    <cellStyle name="Note 5 2 2 5 4 2" xfId="31141" xr:uid="{00000000-0005-0000-0000-000013790000}"/>
    <cellStyle name="Note 5 2 2 5 5" xfId="31142" xr:uid="{00000000-0005-0000-0000-000014790000}"/>
    <cellStyle name="Note 5 2 2 5 5 2" xfId="31143" xr:uid="{00000000-0005-0000-0000-000015790000}"/>
    <cellStyle name="Note 5 2 2 5 6" xfId="31144" xr:uid="{00000000-0005-0000-0000-000016790000}"/>
    <cellStyle name="Note 5 2 2 5 6 2" xfId="31145" xr:uid="{00000000-0005-0000-0000-000017790000}"/>
    <cellStyle name="Note 5 2 2 5 7" xfId="31146" xr:uid="{00000000-0005-0000-0000-000018790000}"/>
    <cellStyle name="Note 5 2 2 5 7 2" xfId="31147" xr:uid="{00000000-0005-0000-0000-000019790000}"/>
    <cellStyle name="Note 5 2 2 5 8" xfId="31148" xr:uid="{00000000-0005-0000-0000-00001A790000}"/>
    <cellStyle name="Note 5 2 2 5 8 2" xfId="31149" xr:uid="{00000000-0005-0000-0000-00001B790000}"/>
    <cellStyle name="Note 5 2 2 5 9" xfId="31150" xr:uid="{00000000-0005-0000-0000-00001C790000}"/>
    <cellStyle name="Note 5 2 2 5 9 2" xfId="31151" xr:uid="{00000000-0005-0000-0000-00001D790000}"/>
    <cellStyle name="Note 5 2 2 6" xfId="31152" xr:uid="{00000000-0005-0000-0000-00001E790000}"/>
    <cellStyle name="Note 5 2 2 6 10" xfId="31153" xr:uid="{00000000-0005-0000-0000-00001F790000}"/>
    <cellStyle name="Note 5 2 2 6 10 2" xfId="31154" xr:uid="{00000000-0005-0000-0000-000020790000}"/>
    <cellStyle name="Note 5 2 2 6 11" xfId="31155" xr:uid="{00000000-0005-0000-0000-000021790000}"/>
    <cellStyle name="Note 5 2 2 6 2" xfId="31156" xr:uid="{00000000-0005-0000-0000-000022790000}"/>
    <cellStyle name="Note 5 2 2 6 2 2" xfId="31157" xr:uid="{00000000-0005-0000-0000-000023790000}"/>
    <cellStyle name="Note 5 2 2 6 2 2 2" xfId="31158" xr:uid="{00000000-0005-0000-0000-000024790000}"/>
    <cellStyle name="Note 5 2 2 6 2 3" xfId="31159" xr:uid="{00000000-0005-0000-0000-000025790000}"/>
    <cellStyle name="Note 5 2 2 6 3" xfId="31160" xr:uid="{00000000-0005-0000-0000-000026790000}"/>
    <cellStyle name="Note 5 2 2 6 3 2" xfId="31161" xr:uid="{00000000-0005-0000-0000-000027790000}"/>
    <cellStyle name="Note 5 2 2 6 4" xfId="31162" xr:uid="{00000000-0005-0000-0000-000028790000}"/>
    <cellStyle name="Note 5 2 2 6 4 2" xfId="31163" xr:uid="{00000000-0005-0000-0000-000029790000}"/>
    <cellStyle name="Note 5 2 2 6 5" xfId="31164" xr:uid="{00000000-0005-0000-0000-00002A790000}"/>
    <cellStyle name="Note 5 2 2 6 5 2" xfId="31165" xr:uid="{00000000-0005-0000-0000-00002B790000}"/>
    <cellStyle name="Note 5 2 2 6 6" xfId="31166" xr:uid="{00000000-0005-0000-0000-00002C790000}"/>
    <cellStyle name="Note 5 2 2 6 6 2" xfId="31167" xr:uid="{00000000-0005-0000-0000-00002D790000}"/>
    <cellStyle name="Note 5 2 2 6 7" xfId="31168" xr:uid="{00000000-0005-0000-0000-00002E790000}"/>
    <cellStyle name="Note 5 2 2 6 7 2" xfId="31169" xr:uid="{00000000-0005-0000-0000-00002F790000}"/>
    <cellStyle name="Note 5 2 2 6 8" xfId="31170" xr:uid="{00000000-0005-0000-0000-000030790000}"/>
    <cellStyle name="Note 5 2 2 6 8 2" xfId="31171" xr:uid="{00000000-0005-0000-0000-000031790000}"/>
    <cellStyle name="Note 5 2 2 6 9" xfId="31172" xr:uid="{00000000-0005-0000-0000-000032790000}"/>
    <cellStyle name="Note 5 2 2 6 9 2" xfId="31173" xr:uid="{00000000-0005-0000-0000-000033790000}"/>
    <cellStyle name="Note 5 2 2 7" xfId="31174" xr:uid="{00000000-0005-0000-0000-000034790000}"/>
    <cellStyle name="Note 5 2 2 7 2" xfId="31175" xr:uid="{00000000-0005-0000-0000-000035790000}"/>
    <cellStyle name="Note 5 2 2 7 2 2" xfId="31176" xr:uid="{00000000-0005-0000-0000-000036790000}"/>
    <cellStyle name="Note 5 2 2 7 3" xfId="31177" xr:uid="{00000000-0005-0000-0000-000037790000}"/>
    <cellStyle name="Note 5 2 2 8" xfId="31178" xr:uid="{00000000-0005-0000-0000-000038790000}"/>
    <cellStyle name="Note 5 2 2 8 2" xfId="31179" xr:uid="{00000000-0005-0000-0000-000039790000}"/>
    <cellStyle name="Note 5 2 2 9" xfId="31180" xr:uid="{00000000-0005-0000-0000-00003A790000}"/>
    <cellStyle name="Note 5 2 2 9 2" xfId="31181" xr:uid="{00000000-0005-0000-0000-00003B790000}"/>
    <cellStyle name="Note 5 2 3" xfId="31182" xr:uid="{00000000-0005-0000-0000-00003C790000}"/>
    <cellStyle name="Note 5 2 3 2" xfId="31183" xr:uid="{00000000-0005-0000-0000-00003D790000}"/>
    <cellStyle name="Note 5 2 3 2 2" xfId="31184" xr:uid="{00000000-0005-0000-0000-00003E790000}"/>
    <cellStyle name="Note 5 2 3 2 2 2" xfId="31185" xr:uid="{00000000-0005-0000-0000-00003F790000}"/>
    <cellStyle name="Note 5 2 3 2 3" xfId="31186" xr:uid="{00000000-0005-0000-0000-000040790000}"/>
    <cellStyle name="Note 5 2 3 3" xfId="31187" xr:uid="{00000000-0005-0000-0000-000041790000}"/>
    <cellStyle name="Note 5 2 3 3 2" xfId="31188" xr:uid="{00000000-0005-0000-0000-000042790000}"/>
    <cellStyle name="Note 5 2 3 3 2 2" xfId="31189" xr:uid="{00000000-0005-0000-0000-000043790000}"/>
    <cellStyle name="Note 5 2 3 3 3" xfId="31190" xr:uid="{00000000-0005-0000-0000-000044790000}"/>
    <cellStyle name="Note 5 2 3 4" xfId="31191" xr:uid="{00000000-0005-0000-0000-000045790000}"/>
    <cellStyle name="Note 5 2 3 4 2" xfId="31192" xr:uid="{00000000-0005-0000-0000-000046790000}"/>
    <cellStyle name="Note 5 2 3 5" xfId="31193" xr:uid="{00000000-0005-0000-0000-000047790000}"/>
    <cellStyle name="Note 5 2 3 5 2" xfId="31194" xr:uid="{00000000-0005-0000-0000-000048790000}"/>
    <cellStyle name="Note 5 2 3 6" xfId="31195" xr:uid="{00000000-0005-0000-0000-000049790000}"/>
    <cellStyle name="Note 5 2 3 6 2" xfId="31196" xr:uid="{00000000-0005-0000-0000-00004A790000}"/>
    <cellStyle name="Note 5 2 3 7" xfId="31197" xr:uid="{00000000-0005-0000-0000-00004B790000}"/>
    <cellStyle name="Note 5 2 3 7 2" xfId="31198" xr:uid="{00000000-0005-0000-0000-00004C790000}"/>
    <cellStyle name="Note 5 2 3 8" xfId="31199" xr:uid="{00000000-0005-0000-0000-00004D790000}"/>
    <cellStyle name="Note 5 2 4" xfId="31200" xr:uid="{00000000-0005-0000-0000-00004E790000}"/>
    <cellStyle name="Note 5 2 4 10" xfId="31201" xr:uid="{00000000-0005-0000-0000-00004F790000}"/>
    <cellStyle name="Note 5 2 4 10 2" xfId="31202" xr:uid="{00000000-0005-0000-0000-000050790000}"/>
    <cellStyle name="Note 5 2 4 11" xfId="31203" xr:uid="{00000000-0005-0000-0000-000051790000}"/>
    <cellStyle name="Note 5 2 4 2" xfId="31204" xr:uid="{00000000-0005-0000-0000-000052790000}"/>
    <cellStyle name="Note 5 2 4 2 2" xfId="31205" xr:uid="{00000000-0005-0000-0000-000053790000}"/>
    <cellStyle name="Note 5 2 4 2 2 2" xfId="31206" xr:uid="{00000000-0005-0000-0000-000054790000}"/>
    <cellStyle name="Note 5 2 4 2 3" xfId="31207" xr:uid="{00000000-0005-0000-0000-000055790000}"/>
    <cellStyle name="Note 5 2 4 3" xfId="31208" xr:uid="{00000000-0005-0000-0000-000056790000}"/>
    <cellStyle name="Note 5 2 4 3 2" xfId="31209" xr:uid="{00000000-0005-0000-0000-000057790000}"/>
    <cellStyle name="Note 5 2 4 4" xfId="31210" xr:uid="{00000000-0005-0000-0000-000058790000}"/>
    <cellStyle name="Note 5 2 4 4 2" xfId="31211" xr:uid="{00000000-0005-0000-0000-000059790000}"/>
    <cellStyle name="Note 5 2 4 5" xfId="31212" xr:uid="{00000000-0005-0000-0000-00005A790000}"/>
    <cellStyle name="Note 5 2 4 5 2" xfId="31213" xr:uid="{00000000-0005-0000-0000-00005B790000}"/>
    <cellStyle name="Note 5 2 4 6" xfId="31214" xr:uid="{00000000-0005-0000-0000-00005C790000}"/>
    <cellStyle name="Note 5 2 4 6 2" xfId="31215" xr:uid="{00000000-0005-0000-0000-00005D790000}"/>
    <cellStyle name="Note 5 2 4 7" xfId="31216" xr:uid="{00000000-0005-0000-0000-00005E790000}"/>
    <cellStyle name="Note 5 2 4 7 2" xfId="31217" xr:uid="{00000000-0005-0000-0000-00005F790000}"/>
    <cellStyle name="Note 5 2 4 8" xfId="31218" xr:uid="{00000000-0005-0000-0000-000060790000}"/>
    <cellStyle name="Note 5 2 4 8 2" xfId="31219" xr:uid="{00000000-0005-0000-0000-000061790000}"/>
    <cellStyle name="Note 5 2 4 9" xfId="31220" xr:uid="{00000000-0005-0000-0000-000062790000}"/>
    <cellStyle name="Note 5 2 4 9 2" xfId="31221" xr:uid="{00000000-0005-0000-0000-000063790000}"/>
    <cellStyle name="Note 5 2 5" xfId="31222" xr:uid="{00000000-0005-0000-0000-000064790000}"/>
    <cellStyle name="Note 5 2 5 10" xfId="31223" xr:uid="{00000000-0005-0000-0000-000065790000}"/>
    <cellStyle name="Note 5 2 5 10 2" xfId="31224" xr:uid="{00000000-0005-0000-0000-000066790000}"/>
    <cellStyle name="Note 5 2 5 11" xfId="31225" xr:uid="{00000000-0005-0000-0000-000067790000}"/>
    <cellStyle name="Note 5 2 5 2" xfId="31226" xr:uid="{00000000-0005-0000-0000-000068790000}"/>
    <cellStyle name="Note 5 2 5 2 2" xfId="31227" xr:uid="{00000000-0005-0000-0000-000069790000}"/>
    <cellStyle name="Note 5 2 5 2 2 2" xfId="31228" xr:uid="{00000000-0005-0000-0000-00006A790000}"/>
    <cellStyle name="Note 5 2 5 2 3" xfId="31229" xr:uid="{00000000-0005-0000-0000-00006B790000}"/>
    <cellStyle name="Note 5 2 5 3" xfId="31230" xr:uid="{00000000-0005-0000-0000-00006C790000}"/>
    <cellStyle name="Note 5 2 5 3 2" xfId="31231" xr:uid="{00000000-0005-0000-0000-00006D790000}"/>
    <cellStyle name="Note 5 2 5 4" xfId="31232" xr:uid="{00000000-0005-0000-0000-00006E790000}"/>
    <cellStyle name="Note 5 2 5 4 2" xfId="31233" xr:uid="{00000000-0005-0000-0000-00006F790000}"/>
    <cellStyle name="Note 5 2 5 5" xfId="31234" xr:uid="{00000000-0005-0000-0000-000070790000}"/>
    <cellStyle name="Note 5 2 5 5 2" xfId="31235" xr:uid="{00000000-0005-0000-0000-000071790000}"/>
    <cellStyle name="Note 5 2 5 6" xfId="31236" xr:uid="{00000000-0005-0000-0000-000072790000}"/>
    <cellStyle name="Note 5 2 5 6 2" xfId="31237" xr:uid="{00000000-0005-0000-0000-000073790000}"/>
    <cellStyle name="Note 5 2 5 7" xfId="31238" xr:uid="{00000000-0005-0000-0000-000074790000}"/>
    <cellStyle name="Note 5 2 5 7 2" xfId="31239" xr:uid="{00000000-0005-0000-0000-000075790000}"/>
    <cellStyle name="Note 5 2 5 8" xfId="31240" xr:uid="{00000000-0005-0000-0000-000076790000}"/>
    <cellStyle name="Note 5 2 5 8 2" xfId="31241" xr:uid="{00000000-0005-0000-0000-000077790000}"/>
    <cellStyle name="Note 5 2 5 9" xfId="31242" xr:uid="{00000000-0005-0000-0000-000078790000}"/>
    <cellStyle name="Note 5 2 5 9 2" xfId="31243" xr:uid="{00000000-0005-0000-0000-000079790000}"/>
    <cellStyle name="Note 5 2 6" xfId="31244" xr:uid="{00000000-0005-0000-0000-00007A790000}"/>
    <cellStyle name="Note 5 2 6 10" xfId="31245" xr:uid="{00000000-0005-0000-0000-00007B790000}"/>
    <cellStyle name="Note 5 2 6 10 2" xfId="31246" xr:uid="{00000000-0005-0000-0000-00007C790000}"/>
    <cellStyle name="Note 5 2 6 11" xfId="31247" xr:uid="{00000000-0005-0000-0000-00007D790000}"/>
    <cellStyle name="Note 5 2 6 2" xfId="31248" xr:uid="{00000000-0005-0000-0000-00007E790000}"/>
    <cellStyle name="Note 5 2 6 2 2" xfId="31249" xr:uid="{00000000-0005-0000-0000-00007F790000}"/>
    <cellStyle name="Note 5 2 6 2 2 2" xfId="31250" xr:uid="{00000000-0005-0000-0000-000080790000}"/>
    <cellStyle name="Note 5 2 6 2 3" xfId="31251" xr:uid="{00000000-0005-0000-0000-000081790000}"/>
    <cellStyle name="Note 5 2 6 3" xfId="31252" xr:uid="{00000000-0005-0000-0000-000082790000}"/>
    <cellStyle name="Note 5 2 6 3 2" xfId="31253" xr:uid="{00000000-0005-0000-0000-000083790000}"/>
    <cellStyle name="Note 5 2 6 4" xfId="31254" xr:uid="{00000000-0005-0000-0000-000084790000}"/>
    <cellStyle name="Note 5 2 6 4 2" xfId="31255" xr:uid="{00000000-0005-0000-0000-000085790000}"/>
    <cellStyle name="Note 5 2 6 5" xfId="31256" xr:uid="{00000000-0005-0000-0000-000086790000}"/>
    <cellStyle name="Note 5 2 6 5 2" xfId="31257" xr:uid="{00000000-0005-0000-0000-000087790000}"/>
    <cellStyle name="Note 5 2 6 6" xfId="31258" xr:uid="{00000000-0005-0000-0000-000088790000}"/>
    <cellStyle name="Note 5 2 6 6 2" xfId="31259" xr:uid="{00000000-0005-0000-0000-000089790000}"/>
    <cellStyle name="Note 5 2 6 7" xfId="31260" xr:uid="{00000000-0005-0000-0000-00008A790000}"/>
    <cellStyle name="Note 5 2 6 7 2" xfId="31261" xr:uid="{00000000-0005-0000-0000-00008B790000}"/>
    <cellStyle name="Note 5 2 6 8" xfId="31262" xr:uid="{00000000-0005-0000-0000-00008C790000}"/>
    <cellStyle name="Note 5 2 6 8 2" xfId="31263" xr:uid="{00000000-0005-0000-0000-00008D790000}"/>
    <cellStyle name="Note 5 2 6 9" xfId="31264" xr:uid="{00000000-0005-0000-0000-00008E790000}"/>
    <cellStyle name="Note 5 2 6 9 2" xfId="31265" xr:uid="{00000000-0005-0000-0000-00008F790000}"/>
    <cellStyle name="Note 5 2 7" xfId="31266" xr:uid="{00000000-0005-0000-0000-000090790000}"/>
    <cellStyle name="Note 5 2 7 10" xfId="31267" xr:uid="{00000000-0005-0000-0000-000091790000}"/>
    <cellStyle name="Note 5 2 7 10 2" xfId="31268" xr:uid="{00000000-0005-0000-0000-000092790000}"/>
    <cellStyle name="Note 5 2 7 11" xfId="31269" xr:uid="{00000000-0005-0000-0000-000093790000}"/>
    <cellStyle name="Note 5 2 7 2" xfId="31270" xr:uid="{00000000-0005-0000-0000-000094790000}"/>
    <cellStyle name="Note 5 2 7 2 2" xfId="31271" xr:uid="{00000000-0005-0000-0000-000095790000}"/>
    <cellStyle name="Note 5 2 7 2 2 2" xfId="31272" xr:uid="{00000000-0005-0000-0000-000096790000}"/>
    <cellStyle name="Note 5 2 7 2 3" xfId="31273" xr:uid="{00000000-0005-0000-0000-000097790000}"/>
    <cellStyle name="Note 5 2 7 3" xfId="31274" xr:uid="{00000000-0005-0000-0000-000098790000}"/>
    <cellStyle name="Note 5 2 7 3 2" xfId="31275" xr:uid="{00000000-0005-0000-0000-000099790000}"/>
    <cellStyle name="Note 5 2 7 4" xfId="31276" xr:uid="{00000000-0005-0000-0000-00009A790000}"/>
    <cellStyle name="Note 5 2 7 4 2" xfId="31277" xr:uid="{00000000-0005-0000-0000-00009B790000}"/>
    <cellStyle name="Note 5 2 7 5" xfId="31278" xr:uid="{00000000-0005-0000-0000-00009C790000}"/>
    <cellStyle name="Note 5 2 7 5 2" xfId="31279" xr:uid="{00000000-0005-0000-0000-00009D790000}"/>
    <cellStyle name="Note 5 2 7 6" xfId="31280" xr:uid="{00000000-0005-0000-0000-00009E790000}"/>
    <cellStyle name="Note 5 2 7 6 2" xfId="31281" xr:uid="{00000000-0005-0000-0000-00009F790000}"/>
    <cellStyle name="Note 5 2 7 7" xfId="31282" xr:uid="{00000000-0005-0000-0000-0000A0790000}"/>
    <cellStyle name="Note 5 2 7 7 2" xfId="31283" xr:uid="{00000000-0005-0000-0000-0000A1790000}"/>
    <cellStyle name="Note 5 2 7 8" xfId="31284" xr:uid="{00000000-0005-0000-0000-0000A2790000}"/>
    <cellStyle name="Note 5 2 7 8 2" xfId="31285" xr:uid="{00000000-0005-0000-0000-0000A3790000}"/>
    <cellStyle name="Note 5 2 7 9" xfId="31286" xr:uid="{00000000-0005-0000-0000-0000A4790000}"/>
    <cellStyle name="Note 5 2 7 9 2" xfId="31287" xr:uid="{00000000-0005-0000-0000-0000A5790000}"/>
    <cellStyle name="Note 5 2 8" xfId="31288" xr:uid="{00000000-0005-0000-0000-0000A6790000}"/>
    <cellStyle name="Note 5 2 8 2" xfId="31289" xr:uid="{00000000-0005-0000-0000-0000A7790000}"/>
    <cellStyle name="Note 5 2 8 2 2" xfId="31290" xr:uid="{00000000-0005-0000-0000-0000A8790000}"/>
    <cellStyle name="Note 5 2 8 3" xfId="31291" xr:uid="{00000000-0005-0000-0000-0000A9790000}"/>
    <cellStyle name="Note 5 2 9" xfId="31292" xr:uid="{00000000-0005-0000-0000-0000AA790000}"/>
    <cellStyle name="Note 5 2 9 2" xfId="31293" xr:uid="{00000000-0005-0000-0000-0000AB790000}"/>
    <cellStyle name="Note 5 2_7 - Cap Add WS" xfId="31294" xr:uid="{00000000-0005-0000-0000-0000AC790000}"/>
    <cellStyle name="Note 5 3" xfId="31295" xr:uid="{00000000-0005-0000-0000-0000AD790000}"/>
    <cellStyle name="Note 5 3 10" xfId="31296" xr:uid="{00000000-0005-0000-0000-0000AE790000}"/>
    <cellStyle name="Note 5 3 10 2" xfId="31297" xr:uid="{00000000-0005-0000-0000-0000AF790000}"/>
    <cellStyle name="Note 5 3 11" xfId="31298" xr:uid="{00000000-0005-0000-0000-0000B0790000}"/>
    <cellStyle name="Note 5 3 11 2" xfId="31299" xr:uid="{00000000-0005-0000-0000-0000B1790000}"/>
    <cellStyle name="Note 5 3 12" xfId="31300" xr:uid="{00000000-0005-0000-0000-0000B2790000}"/>
    <cellStyle name="Note 5 3 12 2" xfId="31301" xr:uid="{00000000-0005-0000-0000-0000B3790000}"/>
    <cellStyle name="Note 5 3 13" xfId="31302" xr:uid="{00000000-0005-0000-0000-0000B4790000}"/>
    <cellStyle name="Note 5 3 13 2" xfId="31303" xr:uid="{00000000-0005-0000-0000-0000B5790000}"/>
    <cellStyle name="Note 5 3 14" xfId="31304" xr:uid="{00000000-0005-0000-0000-0000B6790000}"/>
    <cellStyle name="Note 5 3 2" xfId="31305" xr:uid="{00000000-0005-0000-0000-0000B7790000}"/>
    <cellStyle name="Note 5 3 2 10" xfId="31306" xr:uid="{00000000-0005-0000-0000-0000B8790000}"/>
    <cellStyle name="Note 5 3 2 10 2" xfId="31307" xr:uid="{00000000-0005-0000-0000-0000B9790000}"/>
    <cellStyle name="Note 5 3 2 11" xfId="31308" xr:uid="{00000000-0005-0000-0000-0000BA790000}"/>
    <cellStyle name="Note 5 3 2 11 2" xfId="31309" xr:uid="{00000000-0005-0000-0000-0000BB790000}"/>
    <cellStyle name="Note 5 3 2 12" xfId="31310" xr:uid="{00000000-0005-0000-0000-0000BC790000}"/>
    <cellStyle name="Note 5 3 2 12 2" xfId="31311" xr:uid="{00000000-0005-0000-0000-0000BD790000}"/>
    <cellStyle name="Note 5 3 2 13" xfId="31312" xr:uid="{00000000-0005-0000-0000-0000BE790000}"/>
    <cellStyle name="Note 5 3 2 2" xfId="31313" xr:uid="{00000000-0005-0000-0000-0000BF790000}"/>
    <cellStyle name="Note 5 3 2 2 2" xfId="31314" xr:uid="{00000000-0005-0000-0000-0000C0790000}"/>
    <cellStyle name="Note 5 3 2 2 2 2" xfId="31315" xr:uid="{00000000-0005-0000-0000-0000C1790000}"/>
    <cellStyle name="Note 5 3 2 2 2 2 2" xfId="31316" xr:uid="{00000000-0005-0000-0000-0000C2790000}"/>
    <cellStyle name="Note 5 3 2 2 2 3" xfId="31317" xr:uid="{00000000-0005-0000-0000-0000C3790000}"/>
    <cellStyle name="Note 5 3 2 2 3" xfId="31318" xr:uid="{00000000-0005-0000-0000-0000C4790000}"/>
    <cellStyle name="Note 5 3 2 2 3 2" xfId="31319" xr:uid="{00000000-0005-0000-0000-0000C5790000}"/>
    <cellStyle name="Note 5 3 2 2 3 2 2" xfId="31320" xr:uid="{00000000-0005-0000-0000-0000C6790000}"/>
    <cellStyle name="Note 5 3 2 2 3 3" xfId="31321" xr:uid="{00000000-0005-0000-0000-0000C7790000}"/>
    <cellStyle name="Note 5 3 2 2 4" xfId="31322" xr:uid="{00000000-0005-0000-0000-0000C8790000}"/>
    <cellStyle name="Note 5 3 2 2 4 2" xfId="31323" xr:uid="{00000000-0005-0000-0000-0000C9790000}"/>
    <cellStyle name="Note 5 3 2 2 5" xfId="31324" xr:uid="{00000000-0005-0000-0000-0000CA790000}"/>
    <cellStyle name="Note 5 3 2 2 5 2" xfId="31325" xr:uid="{00000000-0005-0000-0000-0000CB790000}"/>
    <cellStyle name="Note 5 3 2 2 6" xfId="31326" xr:uid="{00000000-0005-0000-0000-0000CC790000}"/>
    <cellStyle name="Note 5 3 2 2 6 2" xfId="31327" xr:uid="{00000000-0005-0000-0000-0000CD790000}"/>
    <cellStyle name="Note 5 3 2 2 7" xfId="31328" xr:uid="{00000000-0005-0000-0000-0000CE790000}"/>
    <cellStyle name="Note 5 3 2 2 7 2" xfId="31329" xr:uid="{00000000-0005-0000-0000-0000CF790000}"/>
    <cellStyle name="Note 5 3 2 2 8" xfId="31330" xr:uid="{00000000-0005-0000-0000-0000D0790000}"/>
    <cellStyle name="Note 5 3 2 3" xfId="31331" xr:uid="{00000000-0005-0000-0000-0000D1790000}"/>
    <cellStyle name="Note 5 3 2 3 10" xfId="31332" xr:uid="{00000000-0005-0000-0000-0000D2790000}"/>
    <cellStyle name="Note 5 3 2 3 10 2" xfId="31333" xr:uid="{00000000-0005-0000-0000-0000D3790000}"/>
    <cellStyle name="Note 5 3 2 3 11" xfId="31334" xr:uid="{00000000-0005-0000-0000-0000D4790000}"/>
    <cellStyle name="Note 5 3 2 3 2" xfId="31335" xr:uid="{00000000-0005-0000-0000-0000D5790000}"/>
    <cellStyle name="Note 5 3 2 3 2 2" xfId="31336" xr:uid="{00000000-0005-0000-0000-0000D6790000}"/>
    <cellStyle name="Note 5 3 2 3 2 2 2" xfId="31337" xr:uid="{00000000-0005-0000-0000-0000D7790000}"/>
    <cellStyle name="Note 5 3 2 3 2 3" xfId="31338" xr:uid="{00000000-0005-0000-0000-0000D8790000}"/>
    <cellStyle name="Note 5 3 2 3 3" xfId="31339" xr:uid="{00000000-0005-0000-0000-0000D9790000}"/>
    <cellStyle name="Note 5 3 2 3 3 2" xfId="31340" xr:uid="{00000000-0005-0000-0000-0000DA790000}"/>
    <cellStyle name="Note 5 3 2 3 4" xfId="31341" xr:uid="{00000000-0005-0000-0000-0000DB790000}"/>
    <cellStyle name="Note 5 3 2 3 4 2" xfId="31342" xr:uid="{00000000-0005-0000-0000-0000DC790000}"/>
    <cellStyle name="Note 5 3 2 3 5" xfId="31343" xr:uid="{00000000-0005-0000-0000-0000DD790000}"/>
    <cellStyle name="Note 5 3 2 3 5 2" xfId="31344" xr:uid="{00000000-0005-0000-0000-0000DE790000}"/>
    <cellStyle name="Note 5 3 2 3 6" xfId="31345" xr:uid="{00000000-0005-0000-0000-0000DF790000}"/>
    <cellStyle name="Note 5 3 2 3 6 2" xfId="31346" xr:uid="{00000000-0005-0000-0000-0000E0790000}"/>
    <cellStyle name="Note 5 3 2 3 7" xfId="31347" xr:uid="{00000000-0005-0000-0000-0000E1790000}"/>
    <cellStyle name="Note 5 3 2 3 7 2" xfId="31348" xr:uid="{00000000-0005-0000-0000-0000E2790000}"/>
    <cellStyle name="Note 5 3 2 3 8" xfId="31349" xr:uid="{00000000-0005-0000-0000-0000E3790000}"/>
    <cellStyle name="Note 5 3 2 3 8 2" xfId="31350" xr:uid="{00000000-0005-0000-0000-0000E4790000}"/>
    <cellStyle name="Note 5 3 2 3 9" xfId="31351" xr:uid="{00000000-0005-0000-0000-0000E5790000}"/>
    <cellStyle name="Note 5 3 2 3 9 2" xfId="31352" xr:uid="{00000000-0005-0000-0000-0000E6790000}"/>
    <cellStyle name="Note 5 3 2 4" xfId="31353" xr:uid="{00000000-0005-0000-0000-0000E7790000}"/>
    <cellStyle name="Note 5 3 2 4 10" xfId="31354" xr:uid="{00000000-0005-0000-0000-0000E8790000}"/>
    <cellStyle name="Note 5 3 2 4 10 2" xfId="31355" xr:uid="{00000000-0005-0000-0000-0000E9790000}"/>
    <cellStyle name="Note 5 3 2 4 11" xfId="31356" xr:uid="{00000000-0005-0000-0000-0000EA790000}"/>
    <cellStyle name="Note 5 3 2 4 2" xfId="31357" xr:uid="{00000000-0005-0000-0000-0000EB790000}"/>
    <cellStyle name="Note 5 3 2 4 2 2" xfId="31358" xr:uid="{00000000-0005-0000-0000-0000EC790000}"/>
    <cellStyle name="Note 5 3 2 4 2 2 2" xfId="31359" xr:uid="{00000000-0005-0000-0000-0000ED790000}"/>
    <cellStyle name="Note 5 3 2 4 2 3" xfId="31360" xr:uid="{00000000-0005-0000-0000-0000EE790000}"/>
    <cellStyle name="Note 5 3 2 4 3" xfId="31361" xr:uid="{00000000-0005-0000-0000-0000EF790000}"/>
    <cellStyle name="Note 5 3 2 4 3 2" xfId="31362" xr:uid="{00000000-0005-0000-0000-0000F0790000}"/>
    <cellStyle name="Note 5 3 2 4 4" xfId="31363" xr:uid="{00000000-0005-0000-0000-0000F1790000}"/>
    <cellStyle name="Note 5 3 2 4 4 2" xfId="31364" xr:uid="{00000000-0005-0000-0000-0000F2790000}"/>
    <cellStyle name="Note 5 3 2 4 5" xfId="31365" xr:uid="{00000000-0005-0000-0000-0000F3790000}"/>
    <cellStyle name="Note 5 3 2 4 5 2" xfId="31366" xr:uid="{00000000-0005-0000-0000-0000F4790000}"/>
    <cellStyle name="Note 5 3 2 4 6" xfId="31367" xr:uid="{00000000-0005-0000-0000-0000F5790000}"/>
    <cellStyle name="Note 5 3 2 4 6 2" xfId="31368" xr:uid="{00000000-0005-0000-0000-0000F6790000}"/>
    <cellStyle name="Note 5 3 2 4 7" xfId="31369" xr:uid="{00000000-0005-0000-0000-0000F7790000}"/>
    <cellStyle name="Note 5 3 2 4 7 2" xfId="31370" xr:uid="{00000000-0005-0000-0000-0000F8790000}"/>
    <cellStyle name="Note 5 3 2 4 8" xfId="31371" xr:uid="{00000000-0005-0000-0000-0000F9790000}"/>
    <cellStyle name="Note 5 3 2 4 8 2" xfId="31372" xr:uid="{00000000-0005-0000-0000-0000FA790000}"/>
    <cellStyle name="Note 5 3 2 4 9" xfId="31373" xr:uid="{00000000-0005-0000-0000-0000FB790000}"/>
    <cellStyle name="Note 5 3 2 4 9 2" xfId="31374" xr:uid="{00000000-0005-0000-0000-0000FC790000}"/>
    <cellStyle name="Note 5 3 2 5" xfId="31375" xr:uid="{00000000-0005-0000-0000-0000FD790000}"/>
    <cellStyle name="Note 5 3 2 5 10" xfId="31376" xr:uid="{00000000-0005-0000-0000-0000FE790000}"/>
    <cellStyle name="Note 5 3 2 5 10 2" xfId="31377" xr:uid="{00000000-0005-0000-0000-0000FF790000}"/>
    <cellStyle name="Note 5 3 2 5 11" xfId="31378" xr:uid="{00000000-0005-0000-0000-0000007A0000}"/>
    <cellStyle name="Note 5 3 2 5 2" xfId="31379" xr:uid="{00000000-0005-0000-0000-0000017A0000}"/>
    <cellStyle name="Note 5 3 2 5 2 2" xfId="31380" xr:uid="{00000000-0005-0000-0000-0000027A0000}"/>
    <cellStyle name="Note 5 3 2 5 2 2 2" xfId="31381" xr:uid="{00000000-0005-0000-0000-0000037A0000}"/>
    <cellStyle name="Note 5 3 2 5 2 3" xfId="31382" xr:uid="{00000000-0005-0000-0000-0000047A0000}"/>
    <cellStyle name="Note 5 3 2 5 3" xfId="31383" xr:uid="{00000000-0005-0000-0000-0000057A0000}"/>
    <cellStyle name="Note 5 3 2 5 3 2" xfId="31384" xr:uid="{00000000-0005-0000-0000-0000067A0000}"/>
    <cellStyle name="Note 5 3 2 5 4" xfId="31385" xr:uid="{00000000-0005-0000-0000-0000077A0000}"/>
    <cellStyle name="Note 5 3 2 5 4 2" xfId="31386" xr:uid="{00000000-0005-0000-0000-0000087A0000}"/>
    <cellStyle name="Note 5 3 2 5 5" xfId="31387" xr:uid="{00000000-0005-0000-0000-0000097A0000}"/>
    <cellStyle name="Note 5 3 2 5 5 2" xfId="31388" xr:uid="{00000000-0005-0000-0000-00000A7A0000}"/>
    <cellStyle name="Note 5 3 2 5 6" xfId="31389" xr:uid="{00000000-0005-0000-0000-00000B7A0000}"/>
    <cellStyle name="Note 5 3 2 5 6 2" xfId="31390" xr:uid="{00000000-0005-0000-0000-00000C7A0000}"/>
    <cellStyle name="Note 5 3 2 5 7" xfId="31391" xr:uid="{00000000-0005-0000-0000-00000D7A0000}"/>
    <cellStyle name="Note 5 3 2 5 7 2" xfId="31392" xr:uid="{00000000-0005-0000-0000-00000E7A0000}"/>
    <cellStyle name="Note 5 3 2 5 8" xfId="31393" xr:uid="{00000000-0005-0000-0000-00000F7A0000}"/>
    <cellStyle name="Note 5 3 2 5 8 2" xfId="31394" xr:uid="{00000000-0005-0000-0000-0000107A0000}"/>
    <cellStyle name="Note 5 3 2 5 9" xfId="31395" xr:uid="{00000000-0005-0000-0000-0000117A0000}"/>
    <cellStyle name="Note 5 3 2 5 9 2" xfId="31396" xr:uid="{00000000-0005-0000-0000-0000127A0000}"/>
    <cellStyle name="Note 5 3 2 6" xfId="31397" xr:uid="{00000000-0005-0000-0000-0000137A0000}"/>
    <cellStyle name="Note 5 3 2 6 10" xfId="31398" xr:uid="{00000000-0005-0000-0000-0000147A0000}"/>
    <cellStyle name="Note 5 3 2 6 10 2" xfId="31399" xr:uid="{00000000-0005-0000-0000-0000157A0000}"/>
    <cellStyle name="Note 5 3 2 6 11" xfId="31400" xr:uid="{00000000-0005-0000-0000-0000167A0000}"/>
    <cellStyle name="Note 5 3 2 6 2" xfId="31401" xr:uid="{00000000-0005-0000-0000-0000177A0000}"/>
    <cellStyle name="Note 5 3 2 6 2 2" xfId="31402" xr:uid="{00000000-0005-0000-0000-0000187A0000}"/>
    <cellStyle name="Note 5 3 2 6 2 2 2" xfId="31403" xr:uid="{00000000-0005-0000-0000-0000197A0000}"/>
    <cellStyle name="Note 5 3 2 6 2 3" xfId="31404" xr:uid="{00000000-0005-0000-0000-00001A7A0000}"/>
    <cellStyle name="Note 5 3 2 6 3" xfId="31405" xr:uid="{00000000-0005-0000-0000-00001B7A0000}"/>
    <cellStyle name="Note 5 3 2 6 3 2" xfId="31406" xr:uid="{00000000-0005-0000-0000-00001C7A0000}"/>
    <cellStyle name="Note 5 3 2 6 4" xfId="31407" xr:uid="{00000000-0005-0000-0000-00001D7A0000}"/>
    <cellStyle name="Note 5 3 2 6 4 2" xfId="31408" xr:uid="{00000000-0005-0000-0000-00001E7A0000}"/>
    <cellStyle name="Note 5 3 2 6 5" xfId="31409" xr:uid="{00000000-0005-0000-0000-00001F7A0000}"/>
    <cellStyle name="Note 5 3 2 6 5 2" xfId="31410" xr:uid="{00000000-0005-0000-0000-0000207A0000}"/>
    <cellStyle name="Note 5 3 2 6 6" xfId="31411" xr:uid="{00000000-0005-0000-0000-0000217A0000}"/>
    <cellStyle name="Note 5 3 2 6 6 2" xfId="31412" xr:uid="{00000000-0005-0000-0000-0000227A0000}"/>
    <cellStyle name="Note 5 3 2 6 7" xfId="31413" xr:uid="{00000000-0005-0000-0000-0000237A0000}"/>
    <cellStyle name="Note 5 3 2 6 7 2" xfId="31414" xr:uid="{00000000-0005-0000-0000-0000247A0000}"/>
    <cellStyle name="Note 5 3 2 6 8" xfId="31415" xr:uid="{00000000-0005-0000-0000-0000257A0000}"/>
    <cellStyle name="Note 5 3 2 6 8 2" xfId="31416" xr:uid="{00000000-0005-0000-0000-0000267A0000}"/>
    <cellStyle name="Note 5 3 2 6 9" xfId="31417" xr:uid="{00000000-0005-0000-0000-0000277A0000}"/>
    <cellStyle name="Note 5 3 2 6 9 2" xfId="31418" xr:uid="{00000000-0005-0000-0000-0000287A0000}"/>
    <cellStyle name="Note 5 3 2 7" xfId="31419" xr:uid="{00000000-0005-0000-0000-0000297A0000}"/>
    <cellStyle name="Note 5 3 2 7 2" xfId="31420" xr:uid="{00000000-0005-0000-0000-00002A7A0000}"/>
    <cellStyle name="Note 5 3 2 7 2 2" xfId="31421" xr:uid="{00000000-0005-0000-0000-00002B7A0000}"/>
    <cellStyle name="Note 5 3 2 7 3" xfId="31422" xr:uid="{00000000-0005-0000-0000-00002C7A0000}"/>
    <cellStyle name="Note 5 3 2 8" xfId="31423" xr:uid="{00000000-0005-0000-0000-00002D7A0000}"/>
    <cellStyle name="Note 5 3 2 8 2" xfId="31424" xr:uid="{00000000-0005-0000-0000-00002E7A0000}"/>
    <cellStyle name="Note 5 3 2 9" xfId="31425" xr:uid="{00000000-0005-0000-0000-00002F7A0000}"/>
    <cellStyle name="Note 5 3 2 9 2" xfId="31426" xr:uid="{00000000-0005-0000-0000-0000307A0000}"/>
    <cellStyle name="Note 5 3 3" xfId="31427" xr:uid="{00000000-0005-0000-0000-0000317A0000}"/>
    <cellStyle name="Note 5 3 3 2" xfId="31428" xr:uid="{00000000-0005-0000-0000-0000327A0000}"/>
    <cellStyle name="Note 5 3 3 2 2" xfId="31429" xr:uid="{00000000-0005-0000-0000-0000337A0000}"/>
    <cellStyle name="Note 5 3 3 2 2 2" xfId="31430" xr:uid="{00000000-0005-0000-0000-0000347A0000}"/>
    <cellStyle name="Note 5 3 3 2 3" xfId="31431" xr:uid="{00000000-0005-0000-0000-0000357A0000}"/>
    <cellStyle name="Note 5 3 3 3" xfId="31432" xr:uid="{00000000-0005-0000-0000-0000367A0000}"/>
    <cellStyle name="Note 5 3 3 3 2" xfId="31433" xr:uid="{00000000-0005-0000-0000-0000377A0000}"/>
    <cellStyle name="Note 5 3 3 3 2 2" xfId="31434" xr:uid="{00000000-0005-0000-0000-0000387A0000}"/>
    <cellStyle name="Note 5 3 3 3 3" xfId="31435" xr:uid="{00000000-0005-0000-0000-0000397A0000}"/>
    <cellStyle name="Note 5 3 3 4" xfId="31436" xr:uid="{00000000-0005-0000-0000-00003A7A0000}"/>
    <cellStyle name="Note 5 3 3 4 2" xfId="31437" xr:uid="{00000000-0005-0000-0000-00003B7A0000}"/>
    <cellStyle name="Note 5 3 3 5" xfId="31438" xr:uid="{00000000-0005-0000-0000-00003C7A0000}"/>
    <cellStyle name="Note 5 3 3 5 2" xfId="31439" xr:uid="{00000000-0005-0000-0000-00003D7A0000}"/>
    <cellStyle name="Note 5 3 3 6" xfId="31440" xr:uid="{00000000-0005-0000-0000-00003E7A0000}"/>
    <cellStyle name="Note 5 3 3 6 2" xfId="31441" xr:uid="{00000000-0005-0000-0000-00003F7A0000}"/>
    <cellStyle name="Note 5 3 3 7" xfId="31442" xr:uid="{00000000-0005-0000-0000-0000407A0000}"/>
    <cellStyle name="Note 5 3 3 7 2" xfId="31443" xr:uid="{00000000-0005-0000-0000-0000417A0000}"/>
    <cellStyle name="Note 5 3 3 8" xfId="31444" xr:uid="{00000000-0005-0000-0000-0000427A0000}"/>
    <cellStyle name="Note 5 3 4" xfId="31445" xr:uid="{00000000-0005-0000-0000-0000437A0000}"/>
    <cellStyle name="Note 5 3 4 10" xfId="31446" xr:uid="{00000000-0005-0000-0000-0000447A0000}"/>
    <cellStyle name="Note 5 3 4 10 2" xfId="31447" xr:uid="{00000000-0005-0000-0000-0000457A0000}"/>
    <cellStyle name="Note 5 3 4 11" xfId="31448" xr:uid="{00000000-0005-0000-0000-0000467A0000}"/>
    <cellStyle name="Note 5 3 4 2" xfId="31449" xr:uid="{00000000-0005-0000-0000-0000477A0000}"/>
    <cellStyle name="Note 5 3 4 2 2" xfId="31450" xr:uid="{00000000-0005-0000-0000-0000487A0000}"/>
    <cellStyle name="Note 5 3 4 2 2 2" xfId="31451" xr:uid="{00000000-0005-0000-0000-0000497A0000}"/>
    <cellStyle name="Note 5 3 4 2 3" xfId="31452" xr:uid="{00000000-0005-0000-0000-00004A7A0000}"/>
    <cellStyle name="Note 5 3 4 3" xfId="31453" xr:uid="{00000000-0005-0000-0000-00004B7A0000}"/>
    <cellStyle name="Note 5 3 4 3 2" xfId="31454" xr:uid="{00000000-0005-0000-0000-00004C7A0000}"/>
    <cellStyle name="Note 5 3 4 4" xfId="31455" xr:uid="{00000000-0005-0000-0000-00004D7A0000}"/>
    <cellStyle name="Note 5 3 4 4 2" xfId="31456" xr:uid="{00000000-0005-0000-0000-00004E7A0000}"/>
    <cellStyle name="Note 5 3 4 5" xfId="31457" xr:uid="{00000000-0005-0000-0000-00004F7A0000}"/>
    <cellStyle name="Note 5 3 4 5 2" xfId="31458" xr:uid="{00000000-0005-0000-0000-0000507A0000}"/>
    <cellStyle name="Note 5 3 4 6" xfId="31459" xr:uid="{00000000-0005-0000-0000-0000517A0000}"/>
    <cellStyle name="Note 5 3 4 6 2" xfId="31460" xr:uid="{00000000-0005-0000-0000-0000527A0000}"/>
    <cellStyle name="Note 5 3 4 7" xfId="31461" xr:uid="{00000000-0005-0000-0000-0000537A0000}"/>
    <cellStyle name="Note 5 3 4 7 2" xfId="31462" xr:uid="{00000000-0005-0000-0000-0000547A0000}"/>
    <cellStyle name="Note 5 3 4 8" xfId="31463" xr:uid="{00000000-0005-0000-0000-0000557A0000}"/>
    <cellStyle name="Note 5 3 4 8 2" xfId="31464" xr:uid="{00000000-0005-0000-0000-0000567A0000}"/>
    <cellStyle name="Note 5 3 4 9" xfId="31465" xr:uid="{00000000-0005-0000-0000-0000577A0000}"/>
    <cellStyle name="Note 5 3 4 9 2" xfId="31466" xr:uid="{00000000-0005-0000-0000-0000587A0000}"/>
    <cellStyle name="Note 5 3 5" xfId="31467" xr:uid="{00000000-0005-0000-0000-0000597A0000}"/>
    <cellStyle name="Note 5 3 5 10" xfId="31468" xr:uid="{00000000-0005-0000-0000-00005A7A0000}"/>
    <cellStyle name="Note 5 3 5 10 2" xfId="31469" xr:uid="{00000000-0005-0000-0000-00005B7A0000}"/>
    <cellStyle name="Note 5 3 5 11" xfId="31470" xr:uid="{00000000-0005-0000-0000-00005C7A0000}"/>
    <cellStyle name="Note 5 3 5 2" xfId="31471" xr:uid="{00000000-0005-0000-0000-00005D7A0000}"/>
    <cellStyle name="Note 5 3 5 2 2" xfId="31472" xr:uid="{00000000-0005-0000-0000-00005E7A0000}"/>
    <cellStyle name="Note 5 3 5 2 2 2" xfId="31473" xr:uid="{00000000-0005-0000-0000-00005F7A0000}"/>
    <cellStyle name="Note 5 3 5 2 3" xfId="31474" xr:uid="{00000000-0005-0000-0000-0000607A0000}"/>
    <cellStyle name="Note 5 3 5 3" xfId="31475" xr:uid="{00000000-0005-0000-0000-0000617A0000}"/>
    <cellStyle name="Note 5 3 5 3 2" xfId="31476" xr:uid="{00000000-0005-0000-0000-0000627A0000}"/>
    <cellStyle name="Note 5 3 5 4" xfId="31477" xr:uid="{00000000-0005-0000-0000-0000637A0000}"/>
    <cellStyle name="Note 5 3 5 4 2" xfId="31478" xr:uid="{00000000-0005-0000-0000-0000647A0000}"/>
    <cellStyle name="Note 5 3 5 5" xfId="31479" xr:uid="{00000000-0005-0000-0000-0000657A0000}"/>
    <cellStyle name="Note 5 3 5 5 2" xfId="31480" xr:uid="{00000000-0005-0000-0000-0000667A0000}"/>
    <cellStyle name="Note 5 3 5 6" xfId="31481" xr:uid="{00000000-0005-0000-0000-0000677A0000}"/>
    <cellStyle name="Note 5 3 5 6 2" xfId="31482" xr:uid="{00000000-0005-0000-0000-0000687A0000}"/>
    <cellStyle name="Note 5 3 5 7" xfId="31483" xr:uid="{00000000-0005-0000-0000-0000697A0000}"/>
    <cellStyle name="Note 5 3 5 7 2" xfId="31484" xr:uid="{00000000-0005-0000-0000-00006A7A0000}"/>
    <cellStyle name="Note 5 3 5 8" xfId="31485" xr:uid="{00000000-0005-0000-0000-00006B7A0000}"/>
    <cellStyle name="Note 5 3 5 8 2" xfId="31486" xr:uid="{00000000-0005-0000-0000-00006C7A0000}"/>
    <cellStyle name="Note 5 3 5 9" xfId="31487" xr:uid="{00000000-0005-0000-0000-00006D7A0000}"/>
    <cellStyle name="Note 5 3 5 9 2" xfId="31488" xr:uid="{00000000-0005-0000-0000-00006E7A0000}"/>
    <cellStyle name="Note 5 3 6" xfId="31489" xr:uid="{00000000-0005-0000-0000-00006F7A0000}"/>
    <cellStyle name="Note 5 3 6 10" xfId="31490" xr:uid="{00000000-0005-0000-0000-0000707A0000}"/>
    <cellStyle name="Note 5 3 6 10 2" xfId="31491" xr:uid="{00000000-0005-0000-0000-0000717A0000}"/>
    <cellStyle name="Note 5 3 6 11" xfId="31492" xr:uid="{00000000-0005-0000-0000-0000727A0000}"/>
    <cellStyle name="Note 5 3 6 2" xfId="31493" xr:uid="{00000000-0005-0000-0000-0000737A0000}"/>
    <cellStyle name="Note 5 3 6 2 2" xfId="31494" xr:uid="{00000000-0005-0000-0000-0000747A0000}"/>
    <cellStyle name="Note 5 3 6 2 2 2" xfId="31495" xr:uid="{00000000-0005-0000-0000-0000757A0000}"/>
    <cellStyle name="Note 5 3 6 2 3" xfId="31496" xr:uid="{00000000-0005-0000-0000-0000767A0000}"/>
    <cellStyle name="Note 5 3 6 3" xfId="31497" xr:uid="{00000000-0005-0000-0000-0000777A0000}"/>
    <cellStyle name="Note 5 3 6 3 2" xfId="31498" xr:uid="{00000000-0005-0000-0000-0000787A0000}"/>
    <cellStyle name="Note 5 3 6 4" xfId="31499" xr:uid="{00000000-0005-0000-0000-0000797A0000}"/>
    <cellStyle name="Note 5 3 6 4 2" xfId="31500" xr:uid="{00000000-0005-0000-0000-00007A7A0000}"/>
    <cellStyle name="Note 5 3 6 5" xfId="31501" xr:uid="{00000000-0005-0000-0000-00007B7A0000}"/>
    <cellStyle name="Note 5 3 6 5 2" xfId="31502" xr:uid="{00000000-0005-0000-0000-00007C7A0000}"/>
    <cellStyle name="Note 5 3 6 6" xfId="31503" xr:uid="{00000000-0005-0000-0000-00007D7A0000}"/>
    <cellStyle name="Note 5 3 6 6 2" xfId="31504" xr:uid="{00000000-0005-0000-0000-00007E7A0000}"/>
    <cellStyle name="Note 5 3 6 7" xfId="31505" xr:uid="{00000000-0005-0000-0000-00007F7A0000}"/>
    <cellStyle name="Note 5 3 6 7 2" xfId="31506" xr:uid="{00000000-0005-0000-0000-0000807A0000}"/>
    <cellStyle name="Note 5 3 6 8" xfId="31507" xr:uid="{00000000-0005-0000-0000-0000817A0000}"/>
    <cellStyle name="Note 5 3 6 8 2" xfId="31508" xr:uid="{00000000-0005-0000-0000-0000827A0000}"/>
    <cellStyle name="Note 5 3 6 9" xfId="31509" xr:uid="{00000000-0005-0000-0000-0000837A0000}"/>
    <cellStyle name="Note 5 3 6 9 2" xfId="31510" xr:uid="{00000000-0005-0000-0000-0000847A0000}"/>
    <cellStyle name="Note 5 3 7" xfId="31511" xr:uid="{00000000-0005-0000-0000-0000857A0000}"/>
    <cellStyle name="Note 5 3 7 10" xfId="31512" xr:uid="{00000000-0005-0000-0000-0000867A0000}"/>
    <cellStyle name="Note 5 3 7 10 2" xfId="31513" xr:uid="{00000000-0005-0000-0000-0000877A0000}"/>
    <cellStyle name="Note 5 3 7 11" xfId="31514" xr:uid="{00000000-0005-0000-0000-0000887A0000}"/>
    <cellStyle name="Note 5 3 7 2" xfId="31515" xr:uid="{00000000-0005-0000-0000-0000897A0000}"/>
    <cellStyle name="Note 5 3 7 2 2" xfId="31516" xr:uid="{00000000-0005-0000-0000-00008A7A0000}"/>
    <cellStyle name="Note 5 3 7 2 2 2" xfId="31517" xr:uid="{00000000-0005-0000-0000-00008B7A0000}"/>
    <cellStyle name="Note 5 3 7 2 3" xfId="31518" xr:uid="{00000000-0005-0000-0000-00008C7A0000}"/>
    <cellStyle name="Note 5 3 7 3" xfId="31519" xr:uid="{00000000-0005-0000-0000-00008D7A0000}"/>
    <cellStyle name="Note 5 3 7 3 2" xfId="31520" xr:uid="{00000000-0005-0000-0000-00008E7A0000}"/>
    <cellStyle name="Note 5 3 7 4" xfId="31521" xr:uid="{00000000-0005-0000-0000-00008F7A0000}"/>
    <cellStyle name="Note 5 3 7 4 2" xfId="31522" xr:uid="{00000000-0005-0000-0000-0000907A0000}"/>
    <cellStyle name="Note 5 3 7 5" xfId="31523" xr:uid="{00000000-0005-0000-0000-0000917A0000}"/>
    <cellStyle name="Note 5 3 7 5 2" xfId="31524" xr:uid="{00000000-0005-0000-0000-0000927A0000}"/>
    <cellStyle name="Note 5 3 7 6" xfId="31525" xr:uid="{00000000-0005-0000-0000-0000937A0000}"/>
    <cellStyle name="Note 5 3 7 6 2" xfId="31526" xr:uid="{00000000-0005-0000-0000-0000947A0000}"/>
    <cellStyle name="Note 5 3 7 7" xfId="31527" xr:uid="{00000000-0005-0000-0000-0000957A0000}"/>
    <cellStyle name="Note 5 3 7 7 2" xfId="31528" xr:uid="{00000000-0005-0000-0000-0000967A0000}"/>
    <cellStyle name="Note 5 3 7 8" xfId="31529" xr:uid="{00000000-0005-0000-0000-0000977A0000}"/>
    <cellStyle name="Note 5 3 7 8 2" xfId="31530" xr:uid="{00000000-0005-0000-0000-0000987A0000}"/>
    <cellStyle name="Note 5 3 7 9" xfId="31531" xr:uid="{00000000-0005-0000-0000-0000997A0000}"/>
    <cellStyle name="Note 5 3 7 9 2" xfId="31532" xr:uid="{00000000-0005-0000-0000-00009A7A0000}"/>
    <cellStyle name="Note 5 3 8" xfId="31533" xr:uid="{00000000-0005-0000-0000-00009B7A0000}"/>
    <cellStyle name="Note 5 3 8 2" xfId="31534" xr:uid="{00000000-0005-0000-0000-00009C7A0000}"/>
    <cellStyle name="Note 5 3 8 2 2" xfId="31535" xr:uid="{00000000-0005-0000-0000-00009D7A0000}"/>
    <cellStyle name="Note 5 3 8 3" xfId="31536" xr:uid="{00000000-0005-0000-0000-00009E7A0000}"/>
    <cellStyle name="Note 5 3 9" xfId="31537" xr:uid="{00000000-0005-0000-0000-00009F7A0000}"/>
    <cellStyle name="Note 5 3 9 2" xfId="31538" xr:uid="{00000000-0005-0000-0000-0000A07A0000}"/>
    <cellStyle name="Note 5 3_7 - Cap Add WS" xfId="31539" xr:uid="{00000000-0005-0000-0000-0000A17A0000}"/>
    <cellStyle name="Note 5 4" xfId="31540" xr:uid="{00000000-0005-0000-0000-0000A27A0000}"/>
    <cellStyle name="Note 5 4 10" xfId="31541" xr:uid="{00000000-0005-0000-0000-0000A37A0000}"/>
    <cellStyle name="Note 5 4 10 2" xfId="31542" xr:uid="{00000000-0005-0000-0000-0000A47A0000}"/>
    <cellStyle name="Note 5 4 11" xfId="31543" xr:uid="{00000000-0005-0000-0000-0000A57A0000}"/>
    <cellStyle name="Note 5 4 11 2" xfId="31544" xr:uid="{00000000-0005-0000-0000-0000A67A0000}"/>
    <cellStyle name="Note 5 4 12" xfId="31545" xr:uid="{00000000-0005-0000-0000-0000A77A0000}"/>
    <cellStyle name="Note 5 4 12 2" xfId="31546" xr:uid="{00000000-0005-0000-0000-0000A87A0000}"/>
    <cellStyle name="Note 5 4 13" xfId="31547" xr:uid="{00000000-0005-0000-0000-0000A97A0000}"/>
    <cellStyle name="Note 5 4 2" xfId="31548" xr:uid="{00000000-0005-0000-0000-0000AA7A0000}"/>
    <cellStyle name="Note 5 4 2 2" xfId="31549" xr:uid="{00000000-0005-0000-0000-0000AB7A0000}"/>
    <cellStyle name="Note 5 4 2 2 2" xfId="31550" xr:uid="{00000000-0005-0000-0000-0000AC7A0000}"/>
    <cellStyle name="Note 5 4 2 2 2 2" xfId="31551" xr:uid="{00000000-0005-0000-0000-0000AD7A0000}"/>
    <cellStyle name="Note 5 4 2 2 3" xfId="31552" xr:uid="{00000000-0005-0000-0000-0000AE7A0000}"/>
    <cellStyle name="Note 5 4 2 3" xfId="31553" xr:uid="{00000000-0005-0000-0000-0000AF7A0000}"/>
    <cellStyle name="Note 5 4 2 3 2" xfId="31554" xr:uid="{00000000-0005-0000-0000-0000B07A0000}"/>
    <cellStyle name="Note 5 4 2 3 2 2" xfId="31555" xr:uid="{00000000-0005-0000-0000-0000B17A0000}"/>
    <cellStyle name="Note 5 4 2 3 3" xfId="31556" xr:uid="{00000000-0005-0000-0000-0000B27A0000}"/>
    <cellStyle name="Note 5 4 2 4" xfId="31557" xr:uid="{00000000-0005-0000-0000-0000B37A0000}"/>
    <cellStyle name="Note 5 4 2 4 2" xfId="31558" xr:uid="{00000000-0005-0000-0000-0000B47A0000}"/>
    <cellStyle name="Note 5 4 2 5" xfId="31559" xr:uid="{00000000-0005-0000-0000-0000B57A0000}"/>
    <cellStyle name="Note 5 4 2 5 2" xfId="31560" xr:uid="{00000000-0005-0000-0000-0000B67A0000}"/>
    <cellStyle name="Note 5 4 2 6" xfId="31561" xr:uid="{00000000-0005-0000-0000-0000B77A0000}"/>
    <cellStyle name="Note 5 4 2 6 2" xfId="31562" xr:uid="{00000000-0005-0000-0000-0000B87A0000}"/>
    <cellStyle name="Note 5 4 2 7" xfId="31563" xr:uid="{00000000-0005-0000-0000-0000B97A0000}"/>
    <cellStyle name="Note 5 4 2 7 2" xfId="31564" xr:uid="{00000000-0005-0000-0000-0000BA7A0000}"/>
    <cellStyle name="Note 5 4 2 8" xfId="31565" xr:uid="{00000000-0005-0000-0000-0000BB7A0000}"/>
    <cellStyle name="Note 5 4 3" xfId="31566" xr:uid="{00000000-0005-0000-0000-0000BC7A0000}"/>
    <cellStyle name="Note 5 4 3 10" xfId="31567" xr:uid="{00000000-0005-0000-0000-0000BD7A0000}"/>
    <cellStyle name="Note 5 4 3 10 2" xfId="31568" xr:uid="{00000000-0005-0000-0000-0000BE7A0000}"/>
    <cellStyle name="Note 5 4 3 11" xfId="31569" xr:uid="{00000000-0005-0000-0000-0000BF7A0000}"/>
    <cellStyle name="Note 5 4 3 2" xfId="31570" xr:uid="{00000000-0005-0000-0000-0000C07A0000}"/>
    <cellStyle name="Note 5 4 3 2 2" xfId="31571" xr:uid="{00000000-0005-0000-0000-0000C17A0000}"/>
    <cellStyle name="Note 5 4 3 2 2 2" xfId="31572" xr:uid="{00000000-0005-0000-0000-0000C27A0000}"/>
    <cellStyle name="Note 5 4 3 2 3" xfId="31573" xr:uid="{00000000-0005-0000-0000-0000C37A0000}"/>
    <cellStyle name="Note 5 4 3 3" xfId="31574" xr:uid="{00000000-0005-0000-0000-0000C47A0000}"/>
    <cellStyle name="Note 5 4 3 3 2" xfId="31575" xr:uid="{00000000-0005-0000-0000-0000C57A0000}"/>
    <cellStyle name="Note 5 4 3 4" xfId="31576" xr:uid="{00000000-0005-0000-0000-0000C67A0000}"/>
    <cellStyle name="Note 5 4 3 4 2" xfId="31577" xr:uid="{00000000-0005-0000-0000-0000C77A0000}"/>
    <cellStyle name="Note 5 4 3 5" xfId="31578" xr:uid="{00000000-0005-0000-0000-0000C87A0000}"/>
    <cellStyle name="Note 5 4 3 5 2" xfId="31579" xr:uid="{00000000-0005-0000-0000-0000C97A0000}"/>
    <cellStyle name="Note 5 4 3 6" xfId="31580" xr:uid="{00000000-0005-0000-0000-0000CA7A0000}"/>
    <cellStyle name="Note 5 4 3 6 2" xfId="31581" xr:uid="{00000000-0005-0000-0000-0000CB7A0000}"/>
    <cellStyle name="Note 5 4 3 7" xfId="31582" xr:uid="{00000000-0005-0000-0000-0000CC7A0000}"/>
    <cellStyle name="Note 5 4 3 7 2" xfId="31583" xr:uid="{00000000-0005-0000-0000-0000CD7A0000}"/>
    <cellStyle name="Note 5 4 3 8" xfId="31584" xr:uid="{00000000-0005-0000-0000-0000CE7A0000}"/>
    <cellStyle name="Note 5 4 3 8 2" xfId="31585" xr:uid="{00000000-0005-0000-0000-0000CF7A0000}"/>
    <cellStyle name="Note 5 4 3 9" xfId="31586" xr:uid="{00000000-0005-0000-0000-0000D07A0000}"/>
    <cellStyle name="Note 5 4 3 9 2" xfId="31587" xr:uid="{00000000-0005-0000-0000-0000D17A0000}"/>
    <cellStyle name="Note 5 4 4" xfId="31588" xr:uid="{00000000-0005-0000-0000-0000D27A0000}"/>
    <cellStyle name="Note 5 4 4 10" xfId="31589" xr:uid="{00000000-0005-0000-0000-0000D37A0000}"/>
    <cellStyle name="Note 5 4 4 10 2" xfId="31590" xr:uid="{00000000-0005-0000-0000-0000D47A0000}"/>
    <cellStyle name="Note 5 4 4 11" xfId="31591" xr:uid="{00000000-0005-0000-0000-0000D57A0000}"/>
    <cellStyle name="Note 5 4 4 2" xfId="31592" xr:uid="{00000000-0005-0000-0000-0000D67A0000}"/>
    <cellStyle name="Note 5 4 4 2 2" xfId="31593" xr:uid="{00000000-0005-0000-0000-0000D77A0000}"/>
    <cellStyle name="Note 5 4 4 2 2 2" xfId="31594" xr:uid="{00000000-0005-0000-0000-0000D87A0000}"/>
    <cellStyle name="Note 5 4 4 2 3" xfId="31595" xr:uid="{00000000-0005-0000-0000-0000D97A0000}"/>
    <cellStyle name="Note 5 4 4 3" xfId="31596" xr:uid="{00000000-0005-0000-0000-0000DA7A0000}"/>
    <cellStyle name="Note 5 4 4 3 2" xfId="31597" xr:uid="{00000000-0005-0000-0000-0000DB7A0000}"/>
    <cellStyle name="Note 5 4 4 4" xfId="31598" xr:uid="{00000000-0005-0000-0000-0000DC7A0000}"/>
    <cellStyle name="Note 5 4 4 4 2" xfId="31599" xr:uid="{00000000-0005-0000-0000-0000DD7A0000}"/>
    <cellStyle name="Note 5 4 4 5" xfId="31600" xr:uid="{00000000-0005-0000-0000-0000DE7A0000}"/>
    <cellStyle name="Note 5 4 4 5 2" xfId="31601" xr:uid="{00000000-0005-0000-0000-0000DF7A0000}"/>
    <cellStyle name="Note 5 4 4 6" xfId="31602" xr:uid="{00000000-0005-0000-0000-0000E07A0000}"/>
    <cellStyle name="Note 5 4 4 6 2" xfId="31603" xr:uid="{00000000-0005-0000-0000-0000E17A0000}"/>
    <cellStyle name="Note 5 4 4 7" xfId="31604" xr:uid="{00000000-0005-0000-0000-0000E27A0000}"/>
    <cellStyle name="Note 5 4 4 7 2" xfId="31605" xr:uid="{00000000-0005-0000-0000-0000E37A0000}"/>
    <cellStyle name="Note 5 4 4 8" xfId="31606" xr:uid="{00000000-0005-0000-0000-0000E47A0000}"/>
    <cellStyle name="Note 5 4 4 8 2" xfId="31607" xr:uid="{00000000-0005-0000-0000-0000E57A0000}"/>
    <cellStyle name="Note 5 4 4 9" xfId="31608" xr:uid="{00000000-0005-0000-0000-0000E67A0000}"/>
    <cellStyle name="Note 5 4 4 9 2" xfId="31609" xr:uid="{00000000-0005-0000-0000-0000E77A0000}"/>
    <cellStyle name="Note 5 4 5" xfId="31610" xr:uid="{00000000-0005-0000-0000-0000E87A0000}"/>
    <cellStyle name="Note 5 4 5 10" xfId="31611" xr:uid="{00000000-0005-0000-0000-0000E97A0000}"/>
    <cellStyle name="Note 5 4 5 10 2" xfId="31612" xr:uid="{00000000-0005-0000-0000-0000EA7A0000}"/>
    <cellStyle name="Note 5 4 5 11" xfId="31613" xr:uid="{00000000-0005-0000-0000-0000EB7A0000}"/>
    <cellStyle name="Note 5 4 5 2" xfId="31614" xr:uid="{00000000-0005-0000-0000-0000EC7A0000}"/>
    <cellStyle name="Note 5 4 5 2 2" xfId="31615" xr:uid="{00000000-0005-0000-0000-0000ED7A0000}"/>
    <cellStyle name="Note 5 4 5 2 2 2" xfId="31616" xr:uid="{00000000-0005-0000-0000-0000EE7A0000}"/>
    <cellStyle name="Note 5 4 5 2 3" xfId="31617" xr:uid="{00000000-0005-0000-0000-0000EF7A0000}"/>
    <cellStyle name="Note 5 4 5 3" xfId="31618" xr:uid="{00000000-0005-0000-0000-0000F07A0000}"/>
    <cellStyle name="Note 5 4 5 3 2" xfId="31619" xr:uid="{00000000-0005-0000-0000-0000F17A0000}"/>
    <cellStyle name="Note 5 4 5 4" xfId="31620" xr:uid="{00000000-0005-0000-0000-0000F27A0000}"/>
    <cellStyle name="Note 5 4 5 4 2" xfId="31621" xr:uid="{00000000-0005-0000-0000-0000F37A0000}"/>
    <cellStyle name="Note 5 4 5 5" xfId="31622" xr:uid="{00000000-0005-0000-0000-0000F47A0000}"/>
    <cellStyle name="Note 5 4 5 5 2" xfId="31623" xr:uid="{00000000-0005-0000-0000-0000F57A0000}"/>
    <cellStyle name="Note 5 4 5 6" xfId="31624" xr:uid="{00000000-0005-0000-0000-0000F67A0000}"/>
    <cellStyle name="Note 5 4 5 6 2" xfId="31625" xr:uid="{00000000-0005-0000-0000-0000F77A0000}"/>
    <cellStyle name="Note 5 4 5 7" xfId="31626" xr:uid="{00000000-0005-0000-0000-0000F87A0000}"/>
    <cellStyle name="Note 5 4 5 7 2" xfId="31627" xr:uid="{00000000-0005-0000-0000-0000F97A0000}"/>
    <cellStyle name="Note 5 4 5 8" xfId="31628" xr:uid="{00000000-0005-0000-0000-0000FA7A0000}"/>
    <cellStyle name="Note 5 4 5 8 2" xfId="31629" xr:uid="{00000000-0005-0000-0000-0000FB7A0000}"/>
    <cellStyle name="Note 5 4 5 9" xfId="31630" xr:uid="{00000000-0005-0000-0000-0000FC7A0000}"/>
    <cellStyle name="Note 5 4 5 9 2" xfId="31631" xr:uid="{00000000-0005-0000-0000-0000FD7A0000}"/>
    <cellStyle name="Note 5 4 6" xfId="31632" xr:uid="{00000000-0005-0000-0000-0000FE7A0000}"/>
    <cellStyle name="Note 5 4 6 10" xfId="31633" xr:uid="{00000000-0005-0000-0000-0000FF7A0000}"/>
    <cellStyle name="Note 5 4 6 10 2" xfId="31634" xr:uid="{00000000-0005-0000-0000-0000007B0000}"/>
    <cellStyle name="Note 5 4 6 11" xfId="31635" xr:uid="{00000000-0005-0000-0000-0000017B0000}"/>
    <cellStyle name="Note 5 4 6 2" xfId="31636" xr:uid="{00000000-0005-0000-0000-0000027B0000}"/>
    <cellStyle name="Note 5 4 6 2 2" xfId="31637" xr:uid="{00000000-0005-0000-0000-0000037B0000}"/>
    <cellStyle name="Note 5 4 6 2 2 2" xfId="31638" xr:uid="{00000000-0005-0000-0000-0000047B0000}"/>
    <cellStyle name="Note 5 4 6 2 3" xfId="31639" xr:uid="{00000000-0005-0000-0000-0000057B0000}"/>
    <cellStyle name="Note 5 4 6 3" xfId="31640" xr:uid="{00000000-0005-0000-0000-0000067B0000}"/>
    <cellStyle name="Note 5 4 6 3 2" xfId="31641" xr:uid="{00000000-0005-0000-0000-0000077B0000}"/>
    <cellStyle name="Note 5 4 6 4" xfId="31642" xr:uid="{00000000-0005-0000-0000-0000087B0000}"/>
    <cellStyle name="Note 5 4 6 4 2" xfId="31643" xr:uid="{00000000-0005-0000-0000-0000097B0000}"/>
    <cellStyle name="Note 5 4 6 5" xfId="31644" xr:uid="{00000000-0005-0000-0000-00000A7B0000}"/>
    <cellStyle name="Note 5 4 6 5 2" xfId="31645" xr:uid="{00000000-0005-0000-0000-00000B7B0000}"/>
    <cellStyle name="Note 5 4 6 6" xfId="31646" xr:uid="{00000000-0005-0000-0000-00000C7B0000}"/>
    <cellStyle name="Note 5 4 6 6 2" xfId="31647" xr:uid="{00000000-0005-0000-0000-00000D7B0000}"/>
    <cellStyle name="Note 5 4 6 7" xfId="31648" xr:uid="{00000000-0005-0000-0000-00000E7B0000}"/>
    <cellStyle name="Note 5 4 6 7 2" xfId="31649" xr:uid="{00000000-0005-0000-0000-00000F7B0000}"/>
    <cellStyle name="Note 5 4 6 8" xfId="31650" xr:uid="{00000000-0005-0000-0000-0000107B0000}"/>
    <cellStyle name="Note 5 4 6 8 2" xfId="31651" xr:uid="{00000000-0005-0000-0000-0000117B0000}"/>
    <cellStyle name="Note 5 4 6 9" xfId="31652" xr:uid="{00000000-0005-0000-0000-0000127B0000}"/>
    <cellStyle name="Note 5 4 6 9 2" xfId="31653" xr:uid="{00000000-0005-0000-0000-0000137B0000}"/>
    <cellStyle name="Note 5 4 7" xfId="31654" xr:uid="{00000000-0005-0000-0000-0000147B0000}"/>
    <cellStyle name="Note 5 4 7 2" xfId="31655" xr:uid="{00000000-0005-0000-0000-0000157B0000}"/>
    <cellStyle name="Note 5 4 7 2 2" xfId="31656" xr:uid="{00000000-0005-0000-0000-0000167B0000}"/>
    <cellStyle name="Note 5 4 7 3" xfId="31657" xr:uid="{00000000-0005-0000-0000-0000177B0000}"/>
    <cellStyle name="Note 5 4 8" xfId="31658" xr:uid="{00000000-0005-0000-0000-0000187B0000}"/>
    <cellStyle name="Note 5 4 8 2" xfId="31659" xr:uid="{00000000-0005-0000-0000-0000197B0000}"/>
    <cellStyle name="Note 5 4 9" xfId="31660" xr:uid="{00000000-0005-0000-0000-00001A7B0000}"/>
    <cellStyle name="Note 5 4 9 2" xfId="31661" xr:uid="{00000000-0005-0000-0000-00001B7B0000}"/>
    <cellStyle name="Note 5 5" xfId="31662" xr:uid="{00000000-0005-0000-0000-00001C7B0000}"/>
    <cellStyle name="Note 5 5 2" xfId="31663" xr:uid="{00000000-0005-0000-0000-00001D7B0000}"/>
    <cellStyle name="Note 5 5 2 2" xfId="31664" xr:uid="{00000000-0005-0000-0000-00001E7B0000}"/>
    <cellStyle name="Note 5 5 2 2 2" xfId="31665" xr:uid="{00000000-0005-0000-0000-00001F7B0000}"/>
    <cellStyle name="Note 5 5 2 3" xfId="31666" xr:uid="{00000000-0005-0000-0000-0000207B0000}"/>
    <cellStyle name="Note 5 5 3" xfId="31667" xr:uid="{00000000-0005-0000-0000-0000217B0000}"/>
    <cellStyle name="Note 5 5 3 2" xfId="31668" xr:uid="{00000000-0005-0000-0000-0000227B0000}"/>
    <cellStyle name="Note 5 5 3 2 2" xfId="31669" xr:uid="{00000000-0005-0000-0000-0000237B0000}"/>
    <cellStyle name="Note 5 5 3 3" xfId="31670" xr:uid="{00000000-0005-0000-0000-0000247B0000}"/>
    <cellStyle name="Note 5 5 4" xfId="31671" xr:uid="{00000000-0005-0000-0000-0000257B0000}"/>
    <cellStyle name="Note 5 5 4 2" xfId="31672" xr:uid="{00000000-0005-0000-0000-0000267B0000}"/>
    <cellStyle name="Note 5 5 5" xfId="31673" xr:uid="{00000000-0005-0000-0000-0000277B0000}"/>
    <cellStyle name="Note 5 5 5 2" xfId="31674" xr:uid="{00000000-0005-0000-0000-0000287B0000}"/>
    <cellStyle name="Note 5 5 6" xfId="31675" xr:uid="{00000000-0005-0000-0000-0000297B0000}"/>
    <cellStyle name="Note 5 5 6 2" xfId="31676" xr:uid="{00000000-0005-0000-0000-00002A7B0000}"/>
    <cellStyle name="Note 5 5 7" xfId="31677" xr:uid="{00000000-0005-0000-0000-00002B7B0000}"/>
    <cellStyle name="Note 5 5 7 2" xfId="31678" xr:uid="{00000000-0005-0000-0000-00002C7B0000}"/>
    <cellStyle name="Note 5 5 8" xfId="31679" xr:uid="{00000000-0005-0000-0000-00002D7B0000}"/>
    <cellStyle name="Note 5 6" xfId="31680" xr:uid="{00000000-0005-0000-0000-00002E7B0000}"/>
    <cellStyle name="Note 5 6 10" xfId="31681" xr:uid="{00000000-0005-0000-0000-00002F7B0000}"/>
    <cellStyle name="Note 5 6 10 2" xfId="31682" xr:uid="{00000000-0005-0000-0000-0000307B0000}"/>
    <cellStyle name="Note 5 6 11" xfId="31683" xr:uid="{00000000-0005-0000-0000-0000317B0000}"/>
    <cellStyle name="Note 5 6 2" xfId="31684" xr:uid="{00000000-0005-0000-0000-0000327B0000}"/>
    <cellStyle name="Note 5 6 2 2" xfId="31685" xr:uid="{00000000-0005-0000-0000-0000337B0000}"/>
    <cellStyle name="Note 5 6 2 2 2" xfId="31686" xr:uid="{00000000-0005-0000-0000-0000347B0000}"/>
    <cellStyle name="Note 5 6 2 3" xfId="31687" xr:uid="{00000000-0005-0000-0000-0000357B0000}"/>
    <cellStyle name="Note 5 6 3" xfId="31688" xr:uid="{00000000-0005-0000-0000-0000367B0000}"/>
    <cellStyle name="Note 5 6 3 2" xfId="31689" xr:uid="{00000000-0005-0000-0000-0000377B0000}"/>
    <cellStyle name="Note 5 6 4" xfId="31690" xr:uid="{00000000-0005-0000-0000-0000387B0000}"/>
    <cellStyle name="Note 5 6 4 2" xfId="31691" xr:uid="{00000000-0005-0000-0000-0000397B0000}"/>
    <cellStyle name="Note 5 6 5" xfId="31692" xr:uid="{00000000-0005-0000-0000-00003A7B0000}"/>
    <cellStyle name="Note 5 6 5 2" xfId="31693" xr:uid="{00000000-0005-0000-0000-00003B7B0000}"/>
    <cellStyle name="Note 5 6 6" xfId="31694" xr:uid="{00000000-0005-0000-0000-00003C7B0000}"/>
    <cellStyle name="Note 5 6 6 2" xfId="31695" xr:uid="{00000000-0005-0000-0000-00003D7B0000}"/>
    <cellStyle name="Note 5 6 7" xfId="31696" xr:uid="{00000000-0005-0000-0000-00003E7B0000}"/>
    <cellStyle name="Note 5 6 7 2" xfId="31697" xr:uid="{00000000-0005-0000-0000-00003F7B0000}"/>
    <cellStyle name="Note 5 6 8" xfId="31698" xr:uid="{00000000-0005-0000-0000-0000407B0000}"/>
    <cellStyle name="Note 5 6 8 2" xfId="31699" xr:uid="{00000000-0005-0000-0000-0000417B0000}"/>
    <cellStyle name="Note 5 6 9" xfId="31700" xr:uid="{00000000-0005-0000-0000-0000427B0000}"/>
    <cellStyle name="Note 5 6 9 2" xfId="31701" xr:uid="{00000000-0005-0000-0000-0000437B0000}"/>
    <cellStyle name="Note 5 7" xfId="31702" xr:uid="{00000000-0005-0000-0000-0000447B0000}"/>
    <cellStyle name="Note 5 7 10" xfId="31703" xr:uid="{00000000-0005-0000-0000-0000457B0000}"/>
    <cellStyle name="Note 5 7 10 2" xfId="31704" xr:uid="{00000000-0005-0000-0000-0000467B0000}"/>
    <cellStyle name="Note 5 7 11" xfId="31705" xr:uid="{00000000-0005-0000-0000-0000477B0000}"/>
    <cellStyle name="Note 5 7 2" xfId="31706" xr:uid="{00000000-0005-0000-0000-0000487B0000}"/>
    <cellStyle name="Note 5 7 2 2" xfId="31707" xr:uid="{00000000-0005-0000-0000-0000497B0000}"/>
    <cellStyle name="Note 5 7 2 2 2" xfId="31708" xr:uid="{00000000-0005-0000-0000-00004A7B0000}"/>
    <cellStyle name="Note 5 7 2 3" xfId="31709" xr:uid="{00000000-0005-0000-0000-00004B7B0000}"/>
    <cellStyle name="Note 5 7 3" xfId="31710" xr:uid="{00000000-0005-0000-0000-00004C7B0000}"/>
    <cellStyle name="Note 5 7 3 2" xfId="31711" xr:uid="{00000000-0005-0000-0000-00004D7B0000}"/>
    <cellStyle name="Note 5 7 4" xfId="31712" xr:uid="{00000000-0005-0000-0000-00004E7B0000}"/>
    <cellStyle name="Note 5 7 4 2" xfId="31713" xr:uid="{00000000-0005-0000-0000-00004F7B0000}"/>
    <cellStyle name="Note 5 7 5" xfId="31714" xr:uid="{00000000-0005-0000-0000-0000507B0000}"/>
    <cellStyle name="Note 5 7 5 2" xfId="31715" xr:uid="{00000000-0005-0000-0000-0000517B0000}"/>
    <cellStyle name="Note 5 7 6" xfId="31716" xr:uid="{00000000-0005-0000-0000-0000527B0000}"/>
    <cellStyle name="Note 5 7 6 2" xfId="31717" xr:uid="{00000000-0005-0000-0000-0000537B0000}"/>
    <cellStyle name="Note 5 7 7" xfId="31718" xr:uid="{00000000-0005-0000-0000-0000547B0000}"/>
    <cellStyle name="Note 5 7 7 2" xfId="31719" xr:uid="{00000000-0005-0000-0000-0000557B0000}"/>
    <cellStyle name="Note 5 7 8" xfId="31720" xr:uid="{00000000-0005-0000-0000-0000567B0000}"/>
    <cellStyle name="Note 5 7 8 2" xfId="31721" xr:uid="{00000000-0005-0000-0000-0000577B0000}"/>
    <cellStyle name="Note 5 7 9" xfId="31722" xr:uid="{00000000-0005-0000-0000-0000587B0000}"/>
    <cellStyle name="Note 5 7 9 2" xfId="31723" xr:uid="{00000000-0005-0000-0000-0000597B0000}"/>
    <cellStyle name="Note 5 8" xfId="31724" xr:uid="{00000000-0005-0000-0000-00005A7B0000}"/>
    <cellStyle name="Note 5 8 10" xfId="31725" xr:uid="{00000000-0005-0000-0000-00005B7B0000}"/>
    <cellStyle name="Note 5 8 10 2" xfId="31726" xr:uid="{00000000-0005-0000-0000-00005C7B0000}"/>
    <cellStyle name="Note 5 8 11" xfId="31727" xr:uid="{00000000-0005-0000-0000-00005D7B0000}"/>
    <cellStyle name="Note 5 8 2" xfId="31728" xr:uid="{00000000-0005-0000-0000-00005E7B0000}"/>
    <cellStyle name="Note 5 8 2 2" xfId="31729" xr:uid="{00000000-0005-0000-0000-00005F7B0000}"/>
    <cellStyle name="Note 5 8 2 2 2" xfId="31730" xr:uid="{00000000-0005-0000-0000-0000607B0000}"/>
    <cellStyle name="Note 5 8 2 3" xfId="31731" xr:uid="{00000000-0005-0000-0000-0000617B0000}"/>
    <cellStyle name="Note 5 8 3" xfId="31732" xr:uid="{00000000-0005-0000-0000-0000627B0000}"/>
    <cellStyle name="Note 5 8 3 2" xfId="31733" xr:uid="{00000000-0005-0000-0000-0000637B0000}"/>
    <cellStyle name="Note 5 8 4" xfId="31734" xr:uid="{00000000-0005-0000-0000-0000647B0000}"/>
    <cellStyle name="Note 5 8 4 2" xfId="31735" xr:uid="{00000000-0005-0000-0000-0000657B0000}"/>
    <cellStyle name="Note 5 8 5" xfId="31736" xr:uid="{00000000-0005-0000-0000-0000667B0000}"/>
    <cellStyle name="Note 5 8 5 2" xfId="31737" xr:uid="{00000000-0005-0000-0000-0000677B0000}"/>
    <cellStyle name="Note 5 8 6" xfId="31738" xr:uid="{00000000-0005-0000-0000-0000687B0000}"/>
    <cellStyle name="Note 5 8 6 2" xfId="31739" xr:uid="{00000000-0005-0000-0000-0000697B0000}"/>
    <cellStyle name="Note 5 8 7" xfId="31740" xr:uid="{00000000-0005-0000-0000-00006A7B0000}"/>
    <cellStyle name="Note 5 8 7 2" xfId="31741" xr:uid="{00000000-0005-0000-0000-00006B7B0000}"/>
    <cellStyle name="Note 5 8 8" xfId="31742" xr:uid="{00000000-0005-0000-0000-00006C7B0000}"/>
    <cellStyle name="Note 5 8 8 2" xfId="31743" xr:uid="{00000000-0005-0000-0000-00006D7B0000}"/>
    <cellStyle name="Note 5 8 9" xfId="31744" xr:uid="{00000000-0005-0000-0000-00006E7B0000}"/>
    <cellStyle name="Note 5 8 9 2" xfId="31745" xr:uid="{00000000-0005-0000-0000-00006F7B0000}"/>
    <cellStyle name="Note 5 9" xfId="31746" xr:uid="{00000000-0005-0000-0000-0000707B0000}"/>
    <cellStyle name="Note 5 9 10" xfId="31747" xr:uid="{00000000-0005-0000-0000-0000717B0000}"/>
    <cellStyle name="Note 5 9 10 2" xfId="31748" xr:uid="{00000000-0005-0000-0000-0000727B0000}"/>
    <cellStyle name="Note 5 9 11" xfId="31749" xr:uid="{00000000-0005-0000-0000-0000737B0000}"/>
    <cellStyle name="Note 5 9 2" xfId="31750" xr:uid="{00000000-0005-0000-0000-0000747B0000}"/>
    <cellStyle name="Note 5 9 2 2" xfId="31751" xr:uid="{00000000-0005-0000-0000-0000757B0000}"/>
    <cellStyle name="Note 5 9 2 2 2" xfId="31752" xr:uid="{00000000-0005-0000-0000-0000767B0000}"/>
    <cellStyle name="Note 5 9 2 3" xfId="31753" xr:uid="{00000000-0005-0000-0000-0000777B0000}"/>
    <cellStyle name="Note 5 9 3" xfId="31754" xr:uid="{00000000-0005-0000-0000-0000787B0000}"/>
    <cellStyle name="Note 5 9 3 2" xfId="31755" xr:uid="{00000000-0005-0000-0000-0000797B0000}"/>
    <cellStyle name="Note 5 9 4" xfId="31756" xr:uid="{00000000-0005-0000-0000-00007A7B0000}"/>
    <cellStyle name="Note 5 9 4 2" xfId="31757" xr:uid="{00000000-0005-0000-0000-00007B7B0000}"/>
    <cellStyle name="Note 5 9 5" xfId="31758" xr:uid="{00000000-0005-0000-0000-00007C7B0000}"/>
    <cellStyle name="Note 5 9 5 2" xfId="31759" xr:uid="{00000000-0005-0000-0000-00007D7B0000}"/>
    <cellStyle name="Note 5 9 6" xfId="31760" xr:uid="{00000000-0005-0000-0000-00007E7B0000}"/>
    <cellStyle name="Note 5 9 6 2" xfId="31761" xr:uid="{00000000-0005-0000-0000-00007F7B0000}"/>
    <cellStyle name="Note 5 9 7" xfId="31762" xr:uid="{00000000-0005-0000-0000-0000807B0000}"/>
    <cellStyle name="Note 5 9 7 2" xfId="31763" xr:uid="{00000000-0005-0000-0000-0000817B0000}"/>
    <cellStyle name="Note 5 9 8" xfId="31764" xr:uid="{00000000-0005-0000-0000-0000827B0000}"/>
    <cellStyle name="Note 5 9 8 2" xfId="31765" xr:uid="{00000000-0005-0000-0000-0000837B0000}"/>
    <cellStyle name="Note 5 9 9" xfId="31766" xr:uid="{00000000-0005-0000-0000-0000847B0000}"/>
    <cellStyle name="Note 5 9 9 2" xfId="31767" xr:uid="{00000000-0005-0000-0000-0000857B0000}"/>
    <cellStyle name="Note 5_7 - Cap Add WS" xfId="31768" xr:uid="{00000000-0005-0000-0000-0000867B0000}"/>
    <cellStyle name="Note 6" xfId="31769" xr:uid="{00000000-0005-0000-0000-0000877B0000}"/>
    <cellStyle name="Note 6 10" xfId="31770" xr:uid="{00000000-0005-0000-0000-0000887B0000}"/>
    <cellStyle name="Note 6 10 2" xfId="31771" xr:uid="{00000000-0005-0000-0000-0000897B0000}"/>
    <cellStyle name="Note 6 10 2 2" xfId="31772" xr:uid="{00000000-0005-0000-0000-00008A7B0000}"/>
    <cellStyle name="Note 6 10 3" xfId="31773" xr:uid="{00000000-0005-0000-0000-00008B7B0000}"/>
    <cellStyle name="Note 6 11" xfId="31774" xr:uid="{00000000-0005-0000-0000-00008C7B0000}"/>
    <cellStyle name="Note 6 11 2" xfId="31775" xr:uid="{00000000-0005-0000-0000-00008D7B0000}"/>
    <cellStyle name="Note 6 12" xfId="31776" xr:uid="{00000000-0005-0000-0000-00008E7B0000}"/>
    <cellStyle name="Note 6 12 2" xfId="31777" xr:uid="{00000000-0005-0000-0000-00008F7B0000}"/>
    <cellStyle name="Note 6 13" xfId="31778" xr:uid="{00000000-0005-0000-0000-0000907B0000}"/>
    <cellStyle name="Note 6 13 2" xfId="31779" xr:uid="{00000000-0005-0000-0000-0000917B0000}"/>
    <cellStyle name="Note 6 14" xfId="31780" xr:uid="{00000000-0005-0000-0000-0000927B0000}"/>
    <cellStyle name="Note 6 14 2" xfId="31781" xr:uid="{00000000-0005-0000-0000-0000937B0000}"/>
    <cellStyle name="Note 6 15" xfId="31782" xr:uid="{00000000-0005-0000-0000-0000947B0000}"/>
    <cellStyle name="Note 6 15 2" xfId="31783" xr:uid="{00000000-0005-0000-0000-0000957B0000}"/>
    <cellStyle name="Note 6 16" xfId="31784" xr:uid="{00000000-0005-0000-0000-0000967B0000}"/>
    <cellStyle name="Note 6 2" xfId="31785" xr:uid="{00000000-0005-0000-0000-0000977B0000}"/>
    <cellStyle name="Note 6 2 10" xfId="31786" xr:uid="{00000000-0005-0000-0000-0000987B0000}"/>
    <cellStyle name="Note 6 2 10 2" xfId="31787" xr:uid="{00000000-0005-0000-0000-0000997B0000}"/>
    <cellStyle name="Note 6 2 11" xfId="31788" xr:uid="{00000000-0005-0000-0000-00009A7B0000}"/>
    <cellStyle name="Note 6 2 11 2" xfId="31789" xr:uid="{00000000-0005-0000-0000-00009B7B0000}"/>
    <cellStyle name="Note 6 2 12" xfId="31790" xr:uid="{00000000-0005-0000-0000-00009C7B0000}"/>
    <cellStyle name="Note 6 2 12 2" xfId="31791" xr:uid="{00000000-0005-0000-0000-00009D7B0000}"/>
    <cellStyle name="Note 6 2 13" xfId="31792" xr:uid="{00000000-0005-0000-0000-00009E7B0000}"/>
    <cellStyle name="Note 6 2 13 2" xfId="31793" xr:uid="{00000000-0005-0000-0000-00009F7B0000}"/>
    <cellStyle name="Note 6 2 14" xfId="31794" xr:uid="{00000000-0005-0000-0000-0000A07B0000}"/>
    <cellStyle name="Note 6 2 2" xfId="31795" xr:uid="{00000000-0005-0000-0000-0000A17B0000}"/>
    <cellStyle name="Note 6 2 2 10" xfId="31796" xr:uid="{00000000-0005-0000-0000-0000A27B0000}"/>
    <cellStyle name="Note 6 2 2 10 2" xfId="31797" xr:uid="{00000000-0005-0000-0000-0000A37B0000}"/>
    <cellStyle name="Note 6 2 2 11" xfId="31798" xr:uid="{00000000-0005-0000-0000-0000A47B0000}"/>
    <cellStyle name="Note 6 2 2 11 2" xfId="31799" xr:uid="{00000000-0005-0000-0000-0000A57B0000}"/>
    <cellStyle name="Note 6 2 2 12" xfId="31800" xr:uid="{00000000-0005-0000-0000-0000A67B0000}"/>
    <cellStyle name="Note 6 2 2 12 2" xfId="31801" xr:uid="{00000000-0005-0000-0000-0000A77B0000}"/>
    <cellStyle name="Note 6 2 2 13" xfId="31802" xr:uid="{00000000-0005-0000-0000-0000A87B0000}"/>
    <cellStyle name="Note 6 2 2 2" xfId="31803" xr:uid="{00000000-0005-0000-0000-0000A97B0000}"/>
    <cellStyle name="Note 6 2 2 2 2" xfId="31804" xr:uid="{00000000-0005-0000-0000-0000AA7B0000}"/>
    <cellStyle name="Note 6 2 2 2 2 2" xfId="31805" xr:uid="{00000000-0005-0000-0000-0000AB7B0000}"/>
    <cellStyle name="Note 6 2 2 2 2 2 2" xfId="31806" xr:uid="{00000000-0005-0000-0000-0000AC7B0000}"/>
    <cellStyle name="Note 6 2 2 2 2 3" xfId="31807" xr:uid="{00000000-0005-0000-0000-0000AD7B0000}"/>
    <cellStyle name="Note 6 2 2 2 3" xfId="31808" xr:uid="{00000000-0005-0000-0000-0000AE7B0000}"/>
    <cellStyle name="Note 6 2 2 2 3 2" xfId="31809" xr:uid="{00000000-0005-0000-0000-0000AF7B0000}"/>
    <cellStyle name="Note 6 2 2 2 3 2 2" xfId="31810" xr:uid="{00000000-0005-0000-0000-0000B07B0000}"/>
    <cellStyle name="Note 6 2 2 2 3 3" xfId="31811" xr:uid="{00000000-0005-0000-0000-0000B17B0000}"/>
    <cellStyle name="Note 6 2 2 2 4" xfId="31812" xr:uid="{00000000-0005-0000-0000-0000B27B0000}"/>
    <cellStyle name="Note 6 2 2 2 4 2" xfId="31813" xr:uid="{00000000-0005-0000-0000-0000B37B0000}"/>
    <cellStyle name="Note 6 2 2 2 5" xfId="31814" xr:uid="{00000000-0005-0000-0000-0000B47B0000}"/>
    <cellStyle name="Note 6 2 2 2 5 2" xfId="31815" xr:uid="{00000000-0005-0000-0000-0000B57B0000}"/>
    <cellStyle name="Note 6 2 2 2 6" xfId="31816" xr:uid="{00000000-0005-0000-0000-0000B67B0000}"/>
    <cellStyle name="Note 6 2 2 2 6 2" xfId="31817" xr:uid="{00000000-0005-0000-0000-0000B77B0000}"/>
    <cellStyle name="Note 6 2 2 2 7" xfId="31818" xr:uid="{00000000-0005-0000-0000-0000B87B0000}"/>
    <cellStyle name="Note 6 2 2 2 7 2" xfId="31819" xr:uid="{00000000-0005-0000-0000-0000B97B0000}"/>
    <cellStyle name="Note 6 2 2 2 8" xfId="31820" xr:uid="{00000000-0005-0000-0000-0000BA7B0000}"/>
    <cellStyle name="Note 6 2 2 3" xfId="31821" xr:uid="{00000000-0005-0000-0000-0000BB7B0000}"/>
    <cellStyle name="Note 6 2 2 3 10" xfId="31822" xr:uid="{00000000-0005-0000-0000-0000BC7B0000}"/>
    <cellStyle name="Note 6 2 2 3 10 2" xfId="31823" xr:uid="{00000000-0005-0000-0000-0000BD7B0000}"/>
    <cellStyle name="Note 6 2 2 3 11" xfId="31824" xr:uid="{00000000-0005-0000-0000-0000BE7B0000}"/>
    <cellStyle name="Note 6 2 2 3 2" xfId="31825" xr:uid="{00000000-0005-0000-0000-0000BF7B0000}"/>
    <cellStyle name="Note 6 2 2 3 2 2" xfId="31826" xr:uid="{00000000-0005-0000-0000-0000C07B0000}"/>
    <cellStyle name="Note 6 2 2 3 2 2 2" xfId="31827" xr:uid="{00000000-0005-0000-0000-0000C17B0000}"/>
    <cellStyle name="Note 6 2 2 3 2 3" xfId="31828" xr:uid="{00000000-0005-0000-0000-0000C27B0000}"/>
    <cellStyle name="Note 6 2 2 3 3" xfId="31829" xr:uid="{00000000-0005-0000-0000-0000C37B0000}"/>
    <cellStyle name="Note 6 2 2 3 3 2" xfId="31830" xr:uid="{00000000-0005-0000-0000-0000C47B0000}"/>
    <cellStyle name="Note 6 2 2 3 4" xfId="31831" xr:uid="{00000000-0005-0000-0000-0000C57B0000}"/>
    <cellStyle name="Note 6 2 2 3 4 2" xfId="31832" xr:uid="{00000000-0005-0000-0000-0000C67B0000}"/>
    <cellStyle name="Note 6 2 2 3 5" xfId="31833" xr:uid="{00000000-0005-0000-0000-0000C77B0000}"/>
    <cellStyle name="Note 6 2 2 3 5 2" xfId="31834" xr:uid="{00000000-0005-0000-0000-0000C87B0000}"/>
    <cellStyle name="Note 6 2 2 3 6" xfId="31835" xr:uid="{00000000-0005-0000-0000-0000C97B0000}"/>
    <cellStyle name="Note 6 2 2 3 6 2" xfId="31836" xr:uid="{00000000-0005-0000-0000-0000CA7B0000}"/>
    <cellStyle name="Note 6 2 2 3 7" xfId="31837" xr:uid="{00000000-0005-0000-0000-0000CB7B0000}"/>
    <cellStyle name="Note 6 2 2 3 7 2" xfId="31838" xr:uid="{00000000-0005-0000-0000-0000CC7B0000}"/>
    <cellStyle name="Note 6 2 2 3 8" xfId="31839" xr:uid="{00000000-0005-0000-0000-0000CD7B0000}"/>
    <cellStyle name="Note 6 2 2 3 8 2" xfId="31840" xr:uid="{00000000-0005-0000-0000-0000CE7B0000}"/>
    <cellStyle name="Note 6 2 2 3 9" xfId="31841" xr:uid="{00000000-0005-0000-0000-0000CF7B0000}"/>
    <cellStyle name="Note 6 2 2 3 9 2" xfId="31842" xr:uid="{00000000-0005-0000-0000-0000D07B0000}"/>
    <cellStyle name="Note 6 2 2 4" xfId="31843" xr:uid="{00000000-0005-0000-0000-0000D17B0000}"/>
    <cellStyle name="Note 6 2 2 4 10" xfId="31844" xr:uid="{00000000-0005-0000-0000-0000D27B0000}"/>
    <cellStyle name="Note 6 2 2 4 10 2" xfId="31845" xr:uid="{00000000-0005-0000-0000-0000D37B0000}"/>
    <cellStyle name="Note 6 2 2 4 11" xfId="31846" xr:uid="{00000000-0005-0000-0000-0000D47B0000}"/>
    <cellStyle name="Note 6 2 2 4 2" xfId="31847" xr:uid="{00000000-0005-0000-0000-0000D57B0000}"/>
    <cellStyle name="Note 6 2 2 4 2 2" xfId="31848" xr:uid="{00000000-0005-0000-0000-0000D67B0000}"/>
    <cellStyle name="Note 6 2 2 4 2 2 2" xfId="31849" xr:uid="{00000000-0005-0000-0000-0000D77B0000}"/>
    <cellStyle name="Note 6 2 2 4 2 3" xfId="31850" xr:uid="{00000000-0005-0000-0000-0000D87B0000}"/>
    <cellStyle name="Note 6 2 2 4 3" xfId="31851" xr:uid="{00000000-0005-0000-0000-0000D97B0000}"/>
    <cellStyle name="Note 6 2 2 4 3 2" xfId="31852" xr:uid="{00000000-0005-0000-0000-0000DA7B0000}"/>
    <cellStyle name="Note 6 2 2 4 4" xfId="31853" xr:uid="{00000000-0005-0000-0000-0000DB7B0000}"/>
    <cellStyle name="Note 6 2 2 4 4 2" xfId="31854" xr:uid="{00000000-0005-0000-0000-0000DC7B0000}"/>
    <cellStyle name="Note 6 2 2 4 5" xfId="31855" xr:uid="{00000000-0005-0000-0000-0000DD7B0000}"/>
    <cellStyle name="Note 6 2 2 4 5 2" xfId="31856" xr:uid="{00000000-0005-0000-0000-0000DE7B0000}"/>
    <cellStyle name="Note 6 2 2 4 6" xfId="31857" xr:uid="{00000000-0005-0000-0000-0000DF7B0000}"/>
    <cellStyle name="Note 6 2 2 4 6 2" xfId="31858" xr:uid="{00000000-0005-0000-0000-0000E07B0000}"/>
    <cellStyle name="Note 6 2 2 4 7" xfId="31859" xr:uid="{00000000-0005-0000-0000-0000E17B0000}"/>
    <cellStyle name="Note 6 2 2 4 7 2" xfId="31860" xr:uid="{00000000-0005-0000-0000-0000E27B0000}"/>
    <cellStyle name="Note 6 2 2 4 8" xfId="31861" xr:uid="{00000000-0005-0000-0000-0000E37B0000}"/>
    <cellStyle name="Note 6 2 2 4 8 2" xfId="31862" xr:uid="{00000000-0005-0000-0000-0000E47B0000}"/>
    <cellStyle name="Note 6 2 2 4 9" xfId="31863" xr:uid="{00000000-0005-0000-0000-0000E57B0000}"/>
    <cellStyle name="Note 6 2 2 4 9 2" xfId="31864" xr:uid="{00000000-0005-0000-0000-0000E67B0000}"/>
    <cellStyle name="Note 6 2 2 5" xfId="31865" xr:uid="{00000000-0005-0000-0000-0000E77B0000}"/>
    <cellStyle name="Note 6 2 2 5 10" xfId="31866" xr:uid="{00000000-0005-0000-0000-0000E87B0000}"/>
    <cellStyle name="Note 6 2 2 5 10 2" xfId="31867" xr:uid="{00000000-0005-0000-0000-0000E97B0000}"/>
    <cellStyle name="Note 6 2 2 5 11" xfId="31868" xr:uid="{00000000-0005-0000-0000-0000EA7B0000}"/>
    <cellStyle name="Note 6 2 2 5 2" xfId="31869" xr:uid="{00000000-0005-0000-0000-0000EB7B0000}"/>
    <cellStyle name="Note 6 2 2 5 2 2" xfId="31870" xr:uid="{00000000-0005-0000-0000-0000EC7B0000}"/>
    <cellStyle name="Note 6 2 2 5 2 2 2" xfId="31871" xr:uid="{00000000-0005-0000-0000-0000ED7B0000}"/>
    <cellStyle name="Note 6 2 2 5 2 3" xfId="31872" xr:uid="{00000000-0005-0000-0000-0000EE7B0000}"/>
    <cellStyle name="Note 6 2 2 5 3" xfId="31873" xr:uid="{00000000-0005-0000-0000-0000EF7B0000}"/>
    <cellStyle name="Note 6 2 2 5 3 2" xfId="31874" xr:uid="{00000000-0005-0000-0000-0000F07B0000}"/>
    <cellStyle name="Note 6 2 2 5 4" xfId="31875" xr:uid="{00000000-0005-0000-0000-0000F17B0000}"/>
    <cellStyle name="Note 6 2 2 5 4 2" xfId="31876" xr:uid="{00000000-0005-0000-0000-0000F27B0000}"/>
    <cellStyle name="Note 6 2 2 5 5" xfId="31877" xr:uid="{00000000-0005-0000-0000-0000F37B0000}"/>
    <cellStyle name="Note 6 2 2 5 5 2" xfId="31878" xr:uid="{00000000-0005-0000-0000-0000F47B0000}"/>
    <cellStyle name="Note 6 2 2 5 6" xfId="31879" xr:uid="{00000000-0005-0000-0000-0000F57B0000}"/>
    <cellStyle name="Note 6 2 2 5 6 2" xfId="31880" xr:uid="{00000000-0005-0000-0000-0000F67B0000}"/>
    <cellStyle name="Note 6 2 2 5 7" xfId="31881" xr:uid="{00000000-0005-0000-0000-0000F77B0000}"/>
    <cellStyle name="Note 6 2 2 5 7 2" xfId="31882" xr:uid="{00000000-0005-0000-0000-0000F87B0000}"/>
    <cellStyle name="Note 6 2 2 5 8" xfId="31883" xr:uid="{00000000-0005-0000-0000-0000F97B0000}"/>
    <cellStyle name="Note 6 2 2 5 8 2" xfId="31884" xr:uid="{00000000-0005-0000-0000-0000FA7B0000}"/>
    <cellStyle name="Note 6 2 2 5 9" xfId="31885" xr:uid="{00000000-0005-0000-0000-0000FB7B0000}"/>
    <cellStyle name="Note 6 2 2 5 9 2" xfId="31886" xr:uid="{00000000-0005-0000-0000-0000FC7B0000}"/>
    <cellStyle name="Note 6 2 2 6" xfId="31887" xr:uid="{00000000-0005-0000-0000-0000FD7B0000}"/>
    <cellStyle name="Note 6 2 2 6 10" xfId="31888" xr:uid="{00000000-0005-0000-0000-0000FE7B0000}"/>
    <cellStyle name="Note 6 2 2 6 10 2" xfId="31889" xr:uid="{00000000-0005-0000-0000-0000FF7B0000}"/>
    <cellStyle name="Note 6 2 2 6 11" xfId="31890" xr:uid="{00000000-0005-0000-0000-0000007C0000}"/>
    <cellStyle name="Note 6 2 2 6 2" xfId="31891" xr:uid="{00000000-0005-0000-0000-0000017C0000}"/>
    <cellStyle name="Note 6 2 2 6 2 2" xfId="31892" xr:uid="{00000000-0005-0000-0000-0000027C0000}"/>
    <cellStyle name="Note 6 2 2 6 2 2 2" xfId="31893" xr:uid="{00000000-0005-0000-0000-0000037C0000}"/>
    <cellStyle name="Note 6 2 2 6 2 3" xfId="31894" xr:uid="{00000000-0005-0000-0000-0000047C0000}"/>
    <cellStyle name="Note 6 2 2 6 3" xfId="31895" xr:uid="{00000000-0005-0000-0000-0000057C0000}"/>
    <cellStyle name="Note 6 2 2 6 3 2" xfId="31896" xr:uid="{00000000-0005-0000-0000-0000067C0000}"/>
    <cellStyle name="Note 6 2 2 6 4" xfId="31897" xr:uid="{00000000-0005-0000-0000-0000077C0000}"/>
    <cellStyle name="Note 6 2 2 6 4 2" xfId="31898" xr:uid="{00000000-0005-0000-0000-0000087C0000}"/>
    <cellStyle name="Note 6 2 2 6 5" xfId="31899" xr:uid="{00000000-0005-0000-0000-0000097C0000}"/>
    <cellStyle name="Note 6 2 2 6 5 2" xfId="31900" xr:uid="{00000000-0005-0000-0000-00000A7C0000}"/>
    <cellStyle name="Note 6 2 2 6 6" xfId="31901" xr:uid="{00000000-0005-0000-0000-00000B7C0000}"/>
    <cellStyle name="Note 6 2 2 6 6 2" xfId="31902" xr:uid="{00000000-0005-0000-0000-00000C7C0000}"/>
    <cellStyle name="Note 6 2 2 6 7" xfId="31903" xr:uid="{00000000-0005-0000-0000-00000D7C0000}"/>
    <cellStyle name="Note 6 2 2 6 7 2" xfId="31904" xr:uid="{00000000-0005-0000-0000-00000E7C0000}"/>
    <cellStyle name="Note 6 2 2 6 8" xfId="31905" xr:uid="{00000000-0005-0000-0000-00000F7C0000}"/>
    <cellStyle name="Note 6 2 2 6 8 2" xfId="31906" xr:uid="{00000000-0005-0000-0000-0000107C0000}"/>
    <cellStyle name="Note 6 2 2 6 9" xfId="31907" xr:uid="{00000000-0005-0000-0000-0000117C0000}"/>
    <cellStyle name="Note 6 2 2 6 9 2" xfId="31908" xr:uid="{00000000-0005-0000-0000-0000127C0000}"/>
    <cellStyle name="Note 6 2 2 7" xfId="31909" xr:uid="{00000000-0005-0000-0000-0000137C0000}"/>
    <cellStyle name="Note 6 2 2 7 2" xfId="31910" xr:uid="{00000000-0005-0000-0000-0000147C0000}"/>
    <cellStyle name="Note 6 2 2 7 2 2" xfId="31911" xr:uid="{00000000-0005-0000-0000-0000157C0000}"/>
    <cellStyle name="Note 6 2 2 7 3" xfId="31912" xr:uid="{00000000-0005-0000-0000-0000167C0000}"/>
    <cellStyle name="Note 6 2 2 8" xfId="31913" xr:uid="{00000000-0005-0000-0000-0000177C0000}"/>
    <cellStyle name="Note 6 2 2 8 2" xfId="31914" xr:uid="{00000000-0005-0000-0000-0000187C0000}"/>
    <cellStyle name="Note 6 2 2 9" xfId="31915" xr:uid="{00000000-0005-0000-0000-0000197C0000}"/>
    <cellStyle name="Note 6 2 2 9 2" xfId="31916" xr:uid="{00000000-0005-0000-0000-00001A7C0000}"/>
    <cellStyle name="Note 6 2 3" xfId="31917" xr:uid="{00000000-0005-0000-0000-00001B7C0000}"/>
    <cellStyle name="Note 6 2 3 2" xfId="31918" xr:uid="{00000000-0005-0000-0000-00001C7C0000}"/>
    <cellStyle name="Note 6 2 3 2 2" xfId="31919" xr:uid="{00000000-0005-0000-0000-00001D7C0000}"/>
    <cellStyle name="Note 6 2 3 2 2 2" xfId="31920" xr:uid="{00000000-0005-0000-0000-00001E7C0000}"/>
    <cellStyle name="Note 6 2 3 2 3" xfId="31921" xr:uid="{00000000-0005-0000-0000-00001F7C0000}"/>
    <cellStyle name="Note 6 2 3 3" xfId="31922" xr:uid="{00000000-0005-0000-0000-0000207C0000}"/>
    <cellStyle name="Note 6 2 3 3 2" xfId="31923" xr:uid="{00000000-0005-0000-0000-0000217C0000}"/>
    <cellStyle name="Note 6 2 3 3 2 2" xfId="31924" xr:uid="{00000000-0005-0000-0000-0000227C0000}"/>
    <cellStyle name="Note 6 2 3 3 3" xfId="31925" xr:uid="{00000000-0005-0000-0000-0000237C0000}"/>
    <cellStyle name="Note 6 2 3 4" xfId="31926" xr:uid="{00000000-0005-0000-0000-0000247C0000}"/>
    <cellStyle name="Note 6 2 3 4 2" xfId="31927" xr:uid="{00000000-0005-0000-0000-0000257C0000}"/>
    <cellStyle name="Note 6 2 3 5" xfId="31928" xr:uid="{00000000-0005-0000-0000-0000267C0000}"/>
    <cellStyle name="Note 6 2 3 5 2" xfId="31929" xr:uid="{00000000-0005-0000-0000-0000277C0000}"/>
    <cellStyle name="Note 6 2 3 6" xfId="31930" xr:uid="{00000000-0005-0000-0000-0000287C0000}"/>
    <cellStyle name="Note 6 2 3 6 2" xfId="31931" xr:uid="{00000000-0005-0000-0000-0000297C0000}"/>
    <cellStyle name="Note 6 2 3 7" xfId="31932" xr:uid="{00000000-0005-0000-0000-00002A7C0000}"/>
    <cellStyle name="Note 6 2 3 7 2" xfId="31933" xr:uid="{00000000-0005-0000-0000-00002B7C0000}"/>
    <cellStyle name="Note 6 2 3 8" xfId="31934" xr:uid="{00000000-0005-0000-0000-00002C7C0000}"/>
    <cellStyle name="Note 6 2 4" xfId="31935" xr:uid="{00000000-0005-0000-0000-00002D7C0000}"/>
    <cellStyle name="Note 6 2 4 10" xfId="31936" xr:uid="{00000000-0005-0000-0000-00002E7C0000}"/>
    <cellStyle name="Note 6 2 4 10 2" xfId="31937" xr:uid="{00000000-0005-0000-0000-00002F7C0000}"/>
    <cellStyle name="Note 6 2 4 11" xfId="31938" xr:uid="{00000000-0005-0000-0000-0000307C0000}"/>
    <cellStyle name="Note 6 2 4 2" xfId="31939" xr:uid="{00000000-0005-0000-0000-0000317C0000}"/>
    <cellStyle name="Note 6 2 4 2 2" xfId="31940" xr:uid="{00000000-0005-0000-0000-0000327C0000}"/>
    <cellStyle name="Note 6 2 4 2 2 2" xfId="31941" xr:uid="{00000000-0005-0000-0000-0000337C0000}"/>
    <cellStyle name="Note 6 2 4 2 3" xfId="31942" xr:uid="{00000000-0005-0000-0000-0000347C0000}"/>
    <cellStyle name="Note 6 2 4 3" xfId="31943" xr:uid="{00000000-0005-0000-0000-0000357C0000}"/>
    <cellStyle name="Note 6 2 4 3 2" xfId="31944" xr:uid="{00000000-0005-0000-0000-0000367C0000}"/>
    <cellStyle name="Note 6 2 4 4" xfId="31945" xr:uid="{00000000-0005-0000-0000-0000377C0000}"/>
    <cellStyle name="Note 6 2 4 4 2" xfId="31946" xr:uid="{00000000-0005-0000-0000-0000387C0000}"/>
    <cellStyle name="Note 6 2 4 5" xfId="31947" xr:uid="{00000000-0005-0000-0000-0000397C0000}"/>
    <cellStyle name="Note 6 2 4 5 2" xfId="31948" xr:uid="{00000000-0005-0000-0000-00003A7C0000}"/>
    <cellStyle name="Note 6 2 4 6" xfId="31949" xr:uid="{00000000-0005-0000-0000-00003B7C0000}"/>
    <cellStyle name="Note 6 2 4 6 2" xfId="31950" xr:uid="{00000000-0005-0000-0000-00003C7C0000}"/>
    <cellStyle name="Note 6 2 4 7" xfId="31951" xr:uid="{00000000-0005-0000-0000-00003D7C0000}"/>
    <cellStyle name="Note 6 2 4 7 2" xfId="31952" xr:uid="{00000000-0005-0000-0000-00003E7C0000}"/>
    <cellStyle name="Note 6 2 4 8" xfId="31953" xr:uid="{00000000-0005-0000-0000-00003F7C0000}"/>
    <cellStyle name="Note 6 2 4 8 2" xfId="31954" xr:uid="{00000000-0005-0000-0000-0000407C0000}"/>
    <cellStyle name="Note 6 2 4 9" xfId="31955" xr:uid="{00000000-0005-0000-0000-0000417C0000}"/>
    <cellStyle name="Note 6 2 4 9 2" xfId="31956" xr:uid="{00000000-0005-0000-0000-0000427C0000}"/>
    <cellStyle name="Note 6 2 5" xfId="31957" xr:uid="{00000000-0005-0000-0000-0000437C0000}"/>
    <cellStyle name="Note 6 2 5 10" xfId="31958" xr:uid="{00000000-0005-0000-0000-0000447C0000}"/>
    <cellStyle name="Note 6 2 5 10 2" xfId="31959" xr:uid="{00000000-0005-0000-0000-0000457C0000}"/>
    <cellStyle name="Note 6 2 5 11" xfId="31960" xr:uid="{00000000-0005-0000-0000-0000467C0000}"/>
    <cellStyle name="Note 6 2 5 2" xfId="31961" xr:uid="{00000000-0005-0000-0000-0000477C0000}"/>
    <cellStyle name="Note 6 2 5 2 2" xfId="31962" xr:uid="{00000000-0005-0000-0000-0000487C0000}"/>
    <cellStyle name="Note 6 2 5 2 2 2" xfId="31963" xr:uid="{00000000-0005-0000-0000-0000497C0000}"/>
    <cellStyle name="Note 6 2 5 2 3" xfId="31964" xr:uid="{00000000-0005-0000-0000-00004A7C0000}"/>
    <cellStyle name="Note 6 2 5 3" xfId="31965" xr:uid="{00000000-0005-0000-0000-00004B7C0000}"/>
    <cellStyle name="Note 6 2 5 3 2" xfId="31966" xr:uid="{00000000-0005-0000-0000-00004C7C0000}"/>
    <cellStyle name="Note 6 2 5 4" xfId="31967" xr:uid="{00000000-0005-0000-0000-00004D7C0000}"/>
    <cellStyle name="Note 6 2 5 4 2" xfId="31968" xr:uid="{00000000-0005-0000-0000-00004E7C0000}"/>
    <cellStyle name="Note 6 2 5 5" xfId="31969" xr:uid="{00000000-0005-0000-0000-00004F7C0000}"/>
    <cellStyle name="Note 6 2 5 5 2" xfId="31970" xr:uid="{00000000-0005-0000-0000-0000507C0000}"/>
    <cellStyle name="Note 6 2 5 6" xfId="31971" xr:uid="{00000000-0005-0000-0000-0000517C0000}"/>
    <cellStyle name="Note 6 2 5 6 2" xfId="31972" xr:uid="{00000000-0005-0000-0000-0000527C0000}"/>
    <cellStyle name="Note 6 2 5 7" xfId="31973" xr:uid="{00000000-0005-0000-0000-0000537C0000}"/>
    <cellStyle name="Note 6 2 5 7 2" xfId="31974" xr:uid="{00000000-0005-0000-0000-0000547C0000}"/>
    <cellStyle name="Note 6 2 5 8" xfId="31975" xr:uid="{00000000-0005-0000-0000-0000557C0000}"/>
    <cellStyle name="Note 6 2 5 8 2" xfId="31976" xr:uid="{00000000-0005-0000-0000-0000567C0000}"/>
    <cellStyle name="Note 6 2 5 9" xfId="31977" xr:uid="{00000000-0005-0000-0000-0000577C0000}"/>
    <cellStyle name="Note 6 2 5 9 2" xfId="31978" xr:uid="{00000000-0005-0000-0000-0000587C0000}"/>
    <cellStyle name="Note 6 2 6" xfId="31979" xr:uid="{00000000-0005-0000-0000-0000597C0000}"/>
    <cellStyle name="Note 6 2 6 10" xfId="31980" xr:uid="{00000000-0005-0000-0000-00005A7C0000}"/>
    <cellStyle name="Note 6 2 6 10 2" xfId="31981" xr:uid="{00000000-0005-0000-0000-00005B7C0000}"/>
    <cellStyle name="Note 6 2 6 11" xfId="31982" xr:uid="{00000000-0005-0000-0000-00005C7C0000}"/>
    <cellStyle name="Note 6 2 6 2" xfId="31983" xr:uid="{00000000-0005-0000-0000-00005D7C0000}"/>
    <cellStyle name="Note 6 2 6 2 2" xfId="31984" xr:uid="{00000000-0005-0000-0000-00005E7C0000}"/>
    <cellStyle name="Note 6 2 6 2 2 2" xfId="31985" xr:uid="{00000000-0005-0000-0000-00005F7C0000}"/>
    <cellStyle name="Note 6 2 6 2 3" xfId="31986" xr:uid="{00000000-0005-0000-0000-0000607C0000}"/>
    <cellStyle name="Note 6 2 6 3" xfId="31987" xr:uid="{00000000-0005-0000-0000-0000617C0000}"/>
    <cellStyle name="Note 6 2 6 3 2" xfId="31988" xr:uid="{00000000-0005-0000-0000-0000627C0000}"/>
    <cellStyle name="Note 6 2 6 4" xfId="31989" xr:uid="{00000000-0005-0000-0000-0000637C0000}"/>
    <cellStyle name="Note 6 2 6 4 2" xfId="31990" xr:uid="{00000000-0005-0000-0000-0000647C0000}"/>
    <cellStyle name="Note 6 2 6 5" xfId="31991" xr:uid="{00000000-0005-0000-0000-0000657C0000}"/>
    <cellStyle name="Note 6 2 6 5 2" xfId="31992" xr:uid="{00000000-0005-0000-0000-0000667C0000}"/>
    <cellStyle name="Note 6 2 6 6" xfId="31993" xr:uid="{00000000-0005-0000-0000-0000677C0000}"/>
    <cellStyle name="Note 6 2 6 6 2" xfId="31994" xr:uid="{00000000-0005-0000-0000-0000687C0000}"/>
    <cellStyle name="Note 6 2 6 7" xfId="31995" xr:uid="{00000000-0005-0000-0000-0000697C0000}"/>
    <cellStyle name="Note 6 2 6 7 2" xfId="31996" xr:uid="{00000000-0005-0000-0000-00006A7C0000}"/>
    <cellStyle name="Note 6 2 6 8" xfId="31997" xr:uid="{00000000-0005-0000-0000-00006B7C0000}"/>
    <cellStyle name="Note 6 2 6 8 2" xfId="31998" xr:uid="{00000000-0005-0000-0000-00006C7C0000}"/>
    <cellStyle name="Note 6 2 6 9" xfId="31999" xr:uid="{00000000-0005-0000-0000-00006D7C0000}"/>
    <cellStyle name="Note 6 2 6 9 2" xfId="32000" xr:uid="{00000000-0005-0000-0000-00006E7C0000}"/>
    <cellStyle name="Note 6 2 7" xfId="32001" xr:uid="{00000000-0005-0000-0000-00006F7C0000}"/>
    <cellStyle name="Note 6 2 7 10" xfId="32002" xr:uid="{00000000-0005-0000-0000-0000707C0000}"/>
    <cellStyle name="Note 6 2 7 10 2" xfId="32003" xr:uid="{00000000-0005-0000-0000-0000717C0000}"/>
    <cellStyle name="Note 6 2 7 11" xfId="32004" xr:uid="{00000000-0005-0000-0000-0000727C0000}"/>
    <cellStyle name="Note 6 2 7 2" xfId="32005" xr:uid="{00000000-0005-0000-0000-0000737C0000}"/>
    <cellStyle name="Note 6 2 7 2 2" xfId="32006" xr:uid="{00000000-0005-0000-0000-0000747C0000}"/>
    <cellStyle name="Note 6 2 7 2 2 2" xfId="32007" xr:uid="{00000000-0005-0000-0000-0000757C0000}"/>
    <cellStyle name="Note 6 2 7 2 3" xfId="32008" xr:uid="{00000000-0005-0000-0000-0000767C0000}"/>
    <cellStyle name="Note 6 2 7 3" xfId="32009" xr:uid="{00000000-0005-0000-0000-0000777C0000}"/>
    <cellStyle name="Note 6 2 7 3 2" xfId="32010" xr:uid="{00000000-0005-0000-0000-0000787C0000}"/>
    <cellStyle name="Note 6 2 7 4" xfId="32011" xr:uid="{00000000-0005-0000-0000-0000797C0000}"/>
    <cellStyle name="Note 6 2 7 4 2" xfId="32012" xr:uid="{00000000-0005-0000-0000-00007A7C0000}"/>
    <cellStyle name="Note 6 2 7 5" xfId="32013" xr:uid="{00000000-0005-0000-0000-00007B7C0000}"/>
    <cellStyle name="Note 6 2 7 5 2" xfId="32014" xr:uid="{00000000-0005-0000-0000-00007C7C0000}"/>
    <cellStyle name="Note 6 2 7 6" xfId="32015" xr:uid="{00000000-0005-0000-0000-00007D7C0000}"/>
    <cellStyle name="Note 6 2 7 6 2" xfId="32016" xr:uid="{00000000-0005-0000-0000-00007E7C0000}"/>
    <cellStyle name="Note 6 2 7 7" xfId="32017" xr:uid="{00000000-0005-0000-0000-00007F7C0000}"/>
    <cellStyle name="Note 6 2 7 7 2" xfId="32018" xr:uid="{00000000-0005-0000-0000-0000807C0000}"/>
    <cellStyle name="Note 6 2 7 8" xfId="32019" xr:uid="{00000000-0005-0000-0000-0000817C0000}"/>
    <cellStyle name="Note 6 2 7 8 2" xfId="32020" xr:uid="{00000000-0005-0000-0000-0000827C0000}"/>
    <cellStyle name="Note 6 2 7 9" xfId="32021" xr:uid="{00000000-0005-0000-0000-0000837C0000}"/>
    <cellStyle name="Note 6 2 7 9 2" xfId="32022" xr:uid="{00000000-0005-0000-0000-0000847C0000}"/>
    <cellStyle name="Note 6 2 8" xfId="32023" xr:uid="{00000000-0005-0000-0000-0000857C0000}"/>
    <cellStyle name="Note 6 2 8 2" xfId="32024" xr:uid="{00000000-0005-0000-0000-0000867C0000}"/>
    <cellStyle name="Note 6 2 8 2 2" xfId="32025" xr:uid="{00000000-0005-0000-0000-0000877C0000}"/>
    <cellStyle name="Note 6 2 8 3" xfId="32026" xr:uid="{00000000-0005-0000-0000-0000887C0000}"/>
    <cellStyle name="Note 6 2 9" xfId="32027" xr:uid="{00000000-0005-0000-0000-0000897C0000}"/>
    <cellStyle name="Note 6 2 9 2" xfId="32028" xr:uid="{00000000-0005-0000-0000-00008A7C0000}"/>
    <cellStyle name="Note 6 2_7 - Cap Add WS" xfId="32029" xr:uid="{00000000-0005-0000-0000-00008B7C0000}"/>
    <cellStyle name="Note 6 3" xfId="32030" xr:uid="{00000000-0005-0000-0000-00008C7C0000}"/>
    <cellStyle name="Note 6 3 10" xfId="32031" xr:uid="{00000000-0005-0000-0000-00008D7C0000}"/>
    <cellStyle name="Note 6 3 10 2" xfId="32032" xr:uid="{00000000-0005-0000-0000-00008E7C0000}"/>
    <cellStyle name="Note 6 3 11" xfId="32033" xr:uid="{00000000-0005-0000-0000-00008F7C0000}"/>
    <cellStyle name="Note 6 3 11 2" xfId="32034" xr:uid="{00000000-0005-0000-0000-0000907C0000}"/>
    <cellStyle name="Note 6 3 12" xfId="32035" xr:uid="{00000000-0005-0000-0000-0000917C0000}"/>
    <cellStyle name="Note 6 3 12 2" xfId="32036" xr:uid="{00000000-0005-0000-0000-0000927C0000}"/>
    <cellStyle name="Note 6 3 13" xfId="32037" xr:uid="{00000000-0005-0000-0000-0000937C0000}"/>
    <cellStyle name="Note 6 3 13 2" xfId="32038" xr:uid="{00000000-0005-0000-0000-0000947C0000}"/>
    <cellStyle name="Note 6 3 14" xfId="32039" xr:uid="{00000000-0005-0000-0000-0000957C0000}"/>
    <cellStyle name="Note 6 3 2" xfId="32040" xr:uid="{00000000-0005-0000-0000-0000967C0000}"/>
    <cellStyle name="Note 6 3 2 10" xfId="32041" xr:uid="{00000000-0005-0000-0000-0000977C0000}"/>
    <cellStyle name="Note 6 3 2 10 2" xfId="32042" xr:uid="{00000000-0005-0000-0000-0000987C0000}"/>
    <cellStyle name="Note 6 3 2 11" xfId="32043" xr:uid="{00000000-0005-0000-0000-0000997C0000}"/>
    <cellStyle name="Note 6 3 2 11 2" xfId="32044" xr:uid="{00000000-0005-0000-0000-00009A7C0000}"/>
    <cellStyle name="Note 6 3 2 12" xfId="32045" xr:uid="{00000000-0005-0000-0000-00009B7C0000}"/>
    <cellStyle name="Note 6 3 2 12 2" xfId="32046" xr:uid="{00000000-0005-0000-0000-00009C7C0000}"/>
    <cellStyle name="Note 6 3 2 13" xfId="32047" xr:uid="{00000000-0005-0000-0000-00009D7C0000}"/>
    <cellStyle name="Note 6 3 2 2" xfId="32048" xr:uid="{00000000-0005-0000-0000-00009E7C0000}"/>
    <cellStyle name="Note 6 3 2 2 2" xfId="32049" xr:uid="{00000000-0005-0000-0000-00009F7C0000}"/>
    <cellStyle name="Note 6 3 2 2 2 2" xfId="32050" xr:uid="{00000000-0005-0000-0000-0000A07C0000}"/>
    <cellStyle name="Note 6 3 2 2 2 2 2" xfId="32051" xr:uid="{00000000-0005-0000-0000-0000A17C0000}"/>
    <cellStyle name="Note 6 3 2 2 2 3" xfId="32052" xr:uid="{00000000-0005-0000-0000-0000A27C0000}"/>
    <cellStyle name="Note 6 3 2 2 3" xfId="32053" xr:uid="{00000000-0005-0000-0000-0000A37C0000}"/>
    <cellStyle name="Note 6 3 2 2 3 2" xfId="32054" xr:uid="{00000000-0005-0000-0000-0000A47C0000}"/>
    <cellStyle name="Note 6 3 2 2 3 2 2" xfId="32055" xr:uid="{00000000-0005-0000-0000-0000A57C0000}"/>
    <cellStyle name="Note 6 3 2 2 3 3" xfId="32056" xr:uid="{00000000-0005-0000-0000-0000A67C0000}"/>
    <cellStyle name="Note 6 3 2 2 4" xfId="32057" xr:uid="{00000000-0005-0000-0000-0000A77C0000}"/>
    <cellStyle name="Note 6 3 2 2 4 2" xfId="32058" xr:uid="{00000000-0005-0000-0000-0000A87C0000}"/>
    <cellStyle name="Note 6 3 2 2 5" xfId="32059" xr:uid="{00000000-0005-0000-0000-0000A97C0000}"/>
    <cellStyle name="Note 6 3 2 2 5 2" xfId="32060" xr:uid="{00000000-0005-0000-0000-0000AA7C0000}"/>
    <cellStyle name="Note 6 3 2 2 6" xfId="32061" xr:uid="{00000000-0005-0000-0000-0000AB7C0000}"/>
    <cellStyle name="Note 6 3 2 2 6 2" xfId="32062" xr:uid="{00000000-0005-0000-0000-0000AC7C0000}"/>
    <cellStyle name="Note 6 3 2 2 7" xfId="32063" xr:uid="{00000000-0005-0000-0000-0000AD7C0000}"/>
    <cellStyle name="Note 6 3 2 2 7 2" xfId="32064" xr:uid="{00000000-0005-0000-0000-0000AE7C0000}"/>
    <cellStyle name="Note 6 3 2 2 8" xfId="32065" xr:uid="{00000000-0005-0000-0000-0000AF7C0000}"/>
    <cellStyle name="Note 6 3 2 3" xfId="32066" xr:uid="{00000000-0005-0000-0000-0000B07C0000}"/>
    <cellStyle name="Note 6 3 2 3 10" xfId="32067" xr:uid="{00000000-0005-0000-0000-0000B17C0000}"/>
    <cellStyle name="Note 6 3 2 3 10 2" xfId="32068" xr:uid="{00000000-0005-0000-0000-0000B27C0000}"/>
    <cellStyle name="Note 6 3 2 3 11" xfId="32069" xr:uid="{00000000-0005-0000-0000-0000B37C0000}"/>
    <cellStyle name="Note 6 3 2 3 2" xfId="32070" xr:uid="{00000000-0005-0000-0000-0000B47C0000}"/>
    <cellStyle name="Note 6 3 2 3 2 2" xfId="32071" xr:uid="{00000000-0005-0000-0000-0000B57C0000}"/>
    <cellStyle name="Note 6 3 2 3 2 2 2" xfId="32072" xr:uid="{00000000-0005-0000-0000-0000B67C0000}"/>
    <cellStyle name="Note 6 3 2 3 2 3" xfId="32073" xr:uid="{00000000-0005-0000-0000-0000B77C0000}"/>
    <cellStyle name="Note 6 3 2 3 3" xfId="32074" xr:uid="{00000000-0005-0000-0000-0000B87C0000}"/>
    <cellStyle name="Note 6 3 2 3 3 2" xfId="32075" xr:uid="{00000000-0005-0000-0000-0000B97C0000}"/>
    <cellStyle name="Note 6 3 2 3 4" xfId="32076" xr:uid="{00000000-0005-0000-0000-0000BA7C0000}"/>
    <cellStyle name="Note 6 3 2 3 4 2" xfId="32077" xr:uid="{00000000-0005-0000-0000-0000BB7C0000}"/>
    <cellStyle name="Note 6 3 2 3 5" xfId="32078" xr:uid="{00000000-0005-0000-0000-0000BC7C0000}"/>
    <cellStyle name="Note 6 3 2 3 5 2" xfId="32079" xr:uid="{00000000-0005-0000-0000-0000BD7C0000}"/>
    <cellStyle name="Note 6 3 2 3 6" xfId="32080" xr:uid="{00000000-0005-0000-0000-0000BE7C0000}"/>
    <cellStyle name="Note 6 3 2 3 6 2" xfId="32081" xr:uid="{00000000-0005-0000-0000-0000BF7C0000}"/>
    <cellStyle name="Note 6 3 2 3 7" xfId="32082" xr:uid="{00000000-0005-0000-0000-0000C07C0000}"/>
    <cellStyle name="Note 6 3 2 3 7 2" xfId="32083" xr:uid="{00000000-0005-0000-0000-0000C17C0000}"/>
    <cellStyle name="Note 6 3 2 3 8" xfId="32084" xr:uid="{00000000-0005-0000-0000-0000C27C0000}"/>
    <cellStyle name="Note 6 3 2 3 8 2" xfId="32085" xr:uid="{00000000-0005-0000-0000-0000C37C0000}"/>
    <cellStyle name="Note 6 3 2 3 9" xfId="32086" xr:uid="{00000000-0005-0000-0000-0000C47C0000}"/>
    <cellStyle name="Note 6 3 2 3 9 2" xfId="32087" xr:uid="{00000000-0005-0000-0000-0000C57C0000}"/>
    <cellStyle name="Note 6 3 2 4" xfId="32088" xr:uid="{00000000-0005-0000-0000-0000C67C0000}"/>
    <cellStyle name="Note 6 3 2 4 10" xfId="32089" xr:uid="{00000000-0005-0000-0000-0000C77C0000}"/>
    <cellStyle name="Note 6 3 2 4 10 2" xfId="32090" xr:uid="{00000000-0005-0000-0000-0000C87C0000}"/>
    <cellStyle name="Note 6 3 2 4 11" xfId="32091" xr:uid="{00000000-0005-0000-0000-0000C97C0000}"/>
    <cellStyle name="Note 6 3 2 4 2" xfId="32092" xr:uid="{00000000-0005-0000-0000-0000CA7C0000}"/>
    <cellStyle name="Note 6 3 2 4 2 2" xfId="32093" xr:uid="{00000000-0005-0000-0000-0000CB7C0000}"/>
    <cellStyle name="Note 6 3 2 4 2 2 2" xfId="32094" xr:uid="{00000000-0005-0000-0000-0000CC7C0000}"/>
    <cellStyle name="Note 6 3 2 4 2 3" xfId="32095" xr:uid="{00000000-0005-0000-0000-0000CD7C0000}"/>
    <cellStyle name="Note 6 3 2 4 3" xfId="32096" xr:uid="{00000000-0005-0000-0000-0000CE7C0000}"/>
    <cellStyle name="Note 6 3 2 4 3 2" xfId="32097" xr:uid="{00000000-0005-0000-0000-0000CF7C0000}"/>
    <cellStyle name="Note 6 3 2 4 4" xfId="32098" xr:uid="{00000000-0005-0000-0000-0000D07C0000}"/>
    <cellStyle name="Note 6 3 2 4 4 2" xfId="32099" xr:uid="{00000000-0005-0000-0000-0000D17C0000}"/>
    <cellStyle name="Note 6 3 2 4 5" xfId="32100" xr:uid="{00000000-0005-0000-0000-0000D27C0000}"/>
    <cellStyle name="Note 6 3 2 4 5 2" xfId="32101" xr:uid="{00000000-0005-0000-0000-0000D37C0000}"/>
    <cellStyle name="Note 6 3 2 4 6" xfId="32102" xr:uid="{00000000-0005-0000-0000-0000D47C0000}"/>
    <cellStyle name="Note 6 3 2 4 6 2" xfId="32103" xr:uid="{00000000-0005-0000-0000-0000D57C0000}"/>
    <cellStyle name="Note 6 3 2 4 7" xfId="32104" xr:uid="{00000000-0005-0000-0000-0000D67C0000}"/>
    <cellStyle name="Note 6 3 2 4 7 2" xfId="32105" xr:uid="{00000000-0005-0000-0000-0000D77C0000}"/>
    <cellStyle name="Note 6 3 2 4 8" xfId="32106" xr:uid="{00000000-0005-0000-0000-0000D87C0000}"/>
    <cellStyle name="Note 6 3 2 4 8 2" xfId="32107" xr:uid="{00000000-0005-0000-0000-0000D97C0000}"/>
    <cellStyle name="Note 6 3 2 4 9" xfId="32108" xr:uid="{00000000-0005-0000-0000-0000DA7C0000}"/>
    <cellStyle name="Note 6 3 2 4 9 2" xfId="32109" xr:uid="{00000000-0005-0000-0000-0000DB7C0000}"/>
    <cellStyle name="Note 6 3 2 5" xfId="32110" xr:uid="{00000000-0005-0000-0000-0000DC7C0000}"/>
    <cellStyle name="Note 6 3 2 5 10" xfId="32111" xr:uid="{00000000-0005-0000-0000-0000DD7C0000}"/>
    <cellStyle name="Note 6 3 2 5 10 2" xfId="32112" xr:uid="{00000000-0005-0000-0000-0000DE7C0000}"/>
    <cellStyle name="Note 6 3 2 5 11" xfId="32113" xr:uid="{00000000-0005-0000-0000-0000DF7C0000}"/>
    <cellStyle name="Note 6 3 2 5 2" xfId="32114" xr:uid="{00000000-0005-0000-0000-0000E07C0000}"/>
    <cellStyle name="Note 6 3 2 5 2 2" xfId="32115" xr:uid="{00000000-0005-0000-0000-0000E17C0000}"/>
    <cellStyle name="Note 6 3 2 5 2 2 2" xfId="32116" xr:uid="{00000000-0005-0000-0000-0000E27C0000}"/>
    <cellStyle name="Note 6 3 2 5 2 3" xfId="32117" xr:uid="{00000000-0005-0000-0000-0000E37C0000}"/>
    <cellStyle name="Note 6 3 2 5 3" xfId="32118" xr:uid="{00000000-0005-0000-0000-0000E47C0000}"/>
    <cellStyle name="Note 6 3 2 5 3 2" xfId="32119" xr:uid="{00000000-0005-0000-0000-0000E57C0000}"/>
    <cellStyle name="Note 6 3 2 5 4" xfId="32120" xr:uid="{00000000-0005-0000-0000-0000E67C0000}"/>
    <cellStyle name="Note 6 3 2 5 4 2" xfId="32121" xr:uid="{00000000-0005-0000-0000-0000E77C0000}"/>
    <cellStyle name="Note 6 3 2 5 5" xfId="32122" xr:uid="{00000000-0005-0000-0000-0000E87C0000}"/>
    <cellStyle name="Note 6 3 2 5 5 2" xfId="32123" xr:uid="{00000000-0005-0000-0000-0000E97C0000}"/>
    <cellStyle name="Note 6 3 2 5 6" xfId="32124" xr:uid="{00000000-0005-0000-0000-0000EA7C0000}"/>
    <cellStyle name="Note 6 3 2 5 6 2" xfId="32125" xr:uid="{00000000-0005-0000-0000-0000EB7C0000}"/>
    <cellStyle name="Note 6 3 2 5 7" xfId="32126" xr:uid="{00000000-0005-0000-0000-0000EC7C0000}"/>
    <cellStyle name="Note 6 3 2 5 7 2" xfId="32127" xr:uid="{00000000-0005-0000-0000-0000ED7C0000}"/>
    <cellStyle name="Note 6 3 2 5 8" xfId="32128" xr:uid="{00000000-0005-0000-0000-0000EE7C0000}"/>
    <cellStyle name="Note 6 3 2 5 8 2" xfId="32129" xr:uid="{00000000-0005-0000-0000-0000EF7C0000}"/>
    <cellStyle name="Note 6 3 2 5 9" xfId="32130" xr:uid="{00000000-0005-0000-0000-0000F07C0000}"/>
    <cellStyle name="Note 6 3 2 5 9 2" xfId="32131" xr:uid="{00000000-0005-0000-0000-0000F17C0000}"/>
    <cellStyle name="Note 6 3 2 6" xfId="32132" xr:uid="{00000000-0005-0000-0000-0000F27C0000}"/>
    <cellStyle name="Note 6 3 2 6 10" xfId="32133" xr:uid="{00000000-0005-0000-0000-0000F37C0000}"/>
    <cellStyle name="Note 6 3 2 6 10 2" xfId="32134" xr:uid="{00000000-0005-0000-0000-0000F47C0000}"/>
    <cellStyle name="Note 6 3 2 6 11" xfId="32135" xr:uid="{00000000-0005-0000-0000-0000F57C0000}"/>
    <cellStyle name="Note 6 3 2 6 2" xfId="32136" xr:uid="{00000000-0005-0000-0000-0000F67C0000}"/>
    <cellStyle name="Note 6 3 2 6 2 2" xfId="32137" xr:uid="{00000000-0005-0000-0000-0000F77C0000}"/>
    <cellStyle name="Note 6 3 2 6 2 2 2" xfId="32138" xr:uid="{00000000-0005-0000-0000-0000F87C0000}"/>
    <cellStyle name="Note 6 3 2 6 2 3" xfId="32139" xr:uid="{00000000-0005-0000-0000-0000F97C0000}"/>
    <cellStyle name="Note 6 3 2 6 3" xfId="32140" xr:uid="{00000000-0005-0000-0000-0000FA7C0000}"/>
    <cellStyle name="Note 6 3 2 6 3 2" xfId="32141" xr:uid="{00000000-0005-0000-0000-0000FB7C0000}"/>
    <cellStyle name="Note 6 3 2 6 4" xfId="32142" xr:uid="{00000000-0005-0000-0000-0000FC7C0000}"/>
    <cellStyle name="Note 6 3 2 6 4 2" xfId="32143" xr:uid="{00000000-0005-0000-0000-0000FD7C0000}"/>
    <cellStyle name="Note 6 3 2 6 5" xfId="32144" xr:uid="{00000000-0005-0000-0000-0000FE7C0000}"/>
    <cellStyle name="Note 6 3 2 6 5 2" xfId="32145" xr:uid="{00000000-0005-0000-0000-0000FF7C0000}"/>
    <cellStyle name="Note 6 3 2 6 6" xfId="32146" xr:uid="{00000000-0005-0000-0000-0000007D0000}"/>
    <cellStyle name="Note 6 3 2 6 6 2" xfId="32147" xr:uid="{00000000-0005-0000-0000-0000017D0000}"/>
    <cellStyle name="Note 6 3 2 6 7" xfId="32148" xr:uid="{00000000-0005-0000-0000-0000027D0000}"/>
    <cellStyle name="Note 6 3 2 6 7 2" xfId="32149" xr:uid="{00000000-0005-0000-0000-0000037D0000}"/>
    <cellStyle name="Note 6 3 2 6 8" xfId="32150" xr:uid="{00000000-0005-0000-0000-0000047D0000}"/>
    <cellStyle name="Note 6 3 2 6 8 2" xfId="32151" xr:uid="{00000000-0005-0000-0000-0000057D0000}"/>
    <cellStyle name="Note 6 3 2 6 9" xfId="32152" xr:uid="{00000000-0005-0000-0000-0000067D0000}"/>
    <cellStyle name="Note 6 3 2 6 9 2" xfId="32153" xr:uid="{00000000-0005-0000-0000-0000077D0000}"/>
    <cellStyle name="Note 6 3 2 7" xfId="32154" xr:uid="{00000000-0005-0000-0000-0000087D0000}"/>
    <cellStyle name="Note 6 3 2 7 2" xfId="32155" xr:uid="{00000000-0005-0000-0000-0000097D0000}"/>
    <cellStyle name="Note 6 3 2 7 2 2" xfId="32156" xr:uid="{00000000-0005-0000-0000-00000A7D0000}"/>
    <cellStyle name="Note 6 3 2 7 3" xfId="32157" xr:uid="{00000000-0005-0000-0000-00000B7D0000}"/>
    <cellStyle name="Note 6 3 2 8" xfId="32158" xr:uid="{00000000-0005-0000-0000-00000C7D0000}"/>
    <cellStyle name="Note 6 3 2 8 2" xfId="32159" xr:uid="{00000000-0005-0000-0000-00000D7D0000}"/>
    <cellStyle name="Note 6 3 2 9" xfId="32160" xr:uid="{00000000-0005-0000-0000-00000E7D0000}"/>
    <cellStyle name="Note 6 3 2 9 2" xfId="32161" xr:uid="{00000000-0005-0000-0000-00000F7D0000}"/>
    <cellStyle name="Note 6 3 3" xfId="32162" xr:uid="{00000000-0005-0000-0000-0000107D0000}"/>
    <cellStyle name="Note 6 3 3 2" xfId="32163" xr:uid="{00000000-0005-0000-0000-0000117D0000}"/>
    <cellStyle name="Note 6 3 3 2 2" xfId="32164" xr:uid="{00000000-0005-0000-0000-0000127D0000}"/>
    <cellStyle name="Note 6 3 3 2 2 2" xfId="32165" xr:uid="{00000000-0005-0000-0000-0000137D0000}"/>
    <cellStyle name="Note 6 3 3 2 3" xfId="32166" xr:uid="{00000000-0005-0000-0000-0000147D0000}"/>
    <cellStyle name="Note 6 3 3 3" xfId="32167" xr:uid="{00000000-0005-0000-0000-0000157D0000}"/>
    <cellStyle name="Note 6 3 3 3 2" xfId="32168" xr:uid="{00000000-0005-0000-0000-0000167D0000}"/>
    <cellStyle name="Note 6 3 3 3 2 2" xfId="32169" xr:uid="{00000000-0005-0000-0000-0000177D0000}"/>
    <cellStyle name="Note 6 3 3 3 3" xfId="32170" xr:uid="{00000000-0005-0000-0000-0000187D0000}"/>
    <cellStyle name="Note 6 3 3 4" xfId="32171" xr:uid="{00000000-0005-0000-0000-0000197D0000}"/>
    <cellStyle name="Note 6 3 3 4 2" xfId="32172" xr:uid="{00000000-0005-0000-0000-00001A7D0000}"/>
    <cellStyle name="Note 6 3 3 5" xfId="32173" xr:uid="{00000000-0005-0000-0000-00001B7D0000}"/>
    <cellStyle name="Note 6 3 3 5 2" xfId="32174" xr:uid="{00000000-0005-0000-0000-00001C7D0000}"/>
    <cellStyle name="Note 6 3 3 6" xfId="32175" xr:uid="{00000000-0005-0000-0000-00001D7D0000}"/>
    <cellStyle name="Note 6 3 3 6 2" xfId="32176" xr:uid="{00000000-0005-0000-0000-00001E7D0000}"/>
    <cellStyle name="Note 6 3 3 7" xfId="32177" xr:uid="{00000000-0005-0000-0000-00001F7D0000}"/>
    <cellStyle name="Note 6 3 3 7 2" xfId="32178" xr:uid="{00000000-0005-0000-0000-0000207D0000}"/>
    <cellStyle name="Note 6 3 3 8" xfId="32179" xr:uid="{00000000-0005-0000-0000-0000217D0000}"/>
    <cellStyle name="Note 6 3 4" xfId="32180" xr:uid="{00000000-0005-0000-0000-0000227D0000}"/>
    <cellStyle name="Note 6 3 4 10" xfId="32181" xr:uid="{00000000-0005-0000-0000-0000237D0000}"/>
    <cellStyle name="Note 6 3 4 10 2" xfId="32182" xr:uid="{00000000-0005-0000-0000-0000247D0000}"/>
    <cellStyle name="Note 6 3 4 11" xfId="32183" xr:uid="{00000000-0005-0000-0000-0000257D0000}"/>
    <cellStyle name="Note 6 3 4 2" xfId="32184" xr:uid="{00000000-0005-0000-0000-0000267D0000}"/>
    <cellStyle name="Note 6 3 4 2 2" xfId="32185" xr:uid="{00000000-0005-0000-0000-0000277D0000}"/>
    <cellStyle name="Note 6 3 4 2 2 2" xfId="32186" xr:uid="{00000000-0005-0000-0000-0000287D0000}"/>
    <cellStyle name="Note 6 3 4 2 3" xfId="32187" xr:uid="{00000000-0005-0000-0000-0000297D0000}"/>
    <cellStyle name="Note 6 3 4 3" xfId="32188" xr:uid="{00000000-0005-0000-0000-00002A7D0000}"/>
    <cellStyle name="Note 6 3 4 3 2" xfId="32189" xr:uid="{00000000-0005-0000-0000-00002B7D0000}"/>
    <cellStyle name="Note 6 3 4 4" xfId="32190" xr:uid="{00000000-0005-0000-0000-00002C7D0000}"/>
    <cellStyle name="Note 6 3 4 4 2" xfId="32191" xr:uid="{00000000-0005-0000-0000-00002D7D0000}"/>
    <cellStyle name="Note 6 3 4 5" xfId="32192" xr:uid="{00000000-0005-0000-0000-00002E7D0000}"/>
    <cellStyle name="Note 6 3 4 5 2" xfId="32193" xr:uid="{00000000-0005-0000-0000-00002F7D0000}"/>
    <cellStyle name="Note 6 3 4 6" xfId="32194" xr:uid="{00000000-0005-0000-0000-0000307D0000}"/>
    <cellStyle name="Note 6 3 4 6 2" xfId="32195" xr:uid="{00000000-0005-0000-0000-0000317D0000}"/>
    <cellStyle name="Note 6 3 4 7" xfId="32196" xr:uid="{00000000-0005-0000-0000-0000327D0000}"/>
    <cellStyle name="Note 6 3 4 7 2" xfId="32197" xr:uid="{00000000-0005-0000-0000-0000337D0000}"/>
    <cellStyle name="Note 6 3 4 8" xfId="32198" xr:uid="{00000000-0005-0000-0000-0000347D0000}"/>
    <cellStyle name="Note 6 3 4 8 2" xfId="32199" xr:uid="{00000000-0005-0000-0000-0000357D0000}"/>
    <cellStyle name="Note 6 3 4 9" xfId="32200" xr:uid="{00000000-0005-0000-0000-0000367D0000}"/>
    <cellStyle name="Note 6 3 4 9 2" xfId="32201" xr:uid="{00000000-0005-0000-0000-0000377D0000}"/>
    <cellStyle name="Note 6 3 5" xfId="32202" xr:uid="{00000000-0005-0000-0000-0000387D0000}"/>
    <cellStyle name="Note 6 3 5 10" xfId="32203" xr:uid="{00000000-0005-0000-0000-0000397D0000}"/>
    <cellStyle name="Note 6 3 5 10 2" xfId="32204" xr:uid="{00000000-0005-0000-0000-00003A7D0000}"/>
    <cellStyle name="Note 6 3 5 11" xfId="32205" xr:uid="{00000000-0005-0000-0000-00003B7D0000}"/>
    <cellStyle name="Note 6 3 5 2" xfId="32206" xr:uid="{00000000-0005-0000-0000-00003C7D0000}"/>
    <cellStyle name="Note 6 3 5 2 2" xfId="32207" xr:uid="{00000000-0005-0000-0000-00003D7D0000}"/>
    <cellStyle name="Note 6 3 5 2 2 2" xfId="32208" xr:uid="{00000000-0005-0000-0000-00003E7D0000}"/>
    <cellStyle name="Note 6 3 5 2 3" xfId="32209" xr:uid="{00000000-0005-0000-0000-00003F7D0000}"/>
    <cellStyle name="Note 6 3 5 3" xfId="32210" xr:uid="{00000000-0005-0000-0000-0000407D0000}"/>
    <cellStyle name="Note 6 3 5 3 2" xfId="32211" xr:uid="{00000000-0005-0000-0000-0000417D0000}"/>
    <cellStyle name="Note 6 3 5 4" xfId="32212" xr:uid="{00000000-0005-0000-0000-0000427D0000}"/>
    <cellStyle name="Note 6 3 5 4 2" xfId="32213" xr:uid="{00000000-0005-0000-0000-0000437D0000}"/>
    <cellStyle name="Note 6 3 5 5" xfId="32214" xr:uid="{00000000-0005-0000-0000-0000447D0000}"/>
    <cellStyle name="Note 6 3 5 5 2" xfId="32215" xr:uid="{00000000-0005-0000-0000-0000457D0000}"/>
    <cellStyle name="Note 6 3 5 6" xfId="32216" xr:uid="{00000000-0005-0000-0000-0000467D0000}"/>
    <cellStyle name="Note 6 3 5 6 2" xfId="32217" xr:uid="{00000000-0005-0000-0000-0000477D0000}"/>
    <cellStyle name="Note 6 3 5 7" xfId="32218" xr:uid="{00000000-0005-0000-0000-0000487D0000}"/>
    <cellStyle name="Note 6 3 5 7 2" xfId="32219" xr:uid="{00000000-0005-0000-0000-0000497D0000}"/>
    <cellStyle name="Note 6 3 5 8" xfId="32220" xr:uid="{00000000-0005-0000-0000-00004A7D0000}"/>
    <cellStyle name="Note 6 3 5 8 2" xfId="32221" xr:uid="{00000000-0005-0000-0000-00004B7D0000}"/>
    <cellStyle name="Note 6 3 5 9" xfId="32222" xr:uid="{00000000-0005-0000-0000-00004C7D0000}"/>
    <cellStyle name="Note 6 3 5 9 2" xfId="32223" xr:uid="{00000000-0005-0000-0000-00004D7D0000}"/>
    <cellStyle name="Note 6 3 6" xfId="32224" xr:uid="{00000000-0005-0000-0000-00004E7D0000}"/>
    <cellStyle name="Note 6 3 6 10" xfId="32225" xr:uid="{00000000-0005-0000-0000-00004F7D0000}"/>
    <cellStyle name="Note 6 3 6 10 2" xfId="32226" xr:uid="{00000000-0005-0000-0000-0000507D0000}"/>
    <cellStyle name="Note 6 3 6 11" xfId="32227" xr:uid="{00000000-0005-0000-0000-0000517D0000}"/>
    <cellStyle name="Note 6 3 6 2" xfId="32228" xr:uid="{00000000-0005-0000-0000-0000527D0000}"/>
    <cellStyle name="Note 6 3 6 2 2" xfId="32229" xr:uid="{00000000-0005-0000-0000-0000537D0000}"/>
    <cellStyle name="Note 6 3 6 2 2 2" xfId="32230" xr:uid="{00000000-0005-0000-0000-0000547D0000}"/>
    <cellStyle name="Note 6 3 6 2 3" xfId="32231" xr:uid="{00000000-0005-0000-0000-0000557D0000}"/>
    <cellStyle name="Note 6 3 6 3" xfId="32232" xr:uid="{00000000-0005-0000-0000-0000567D0000}"/>
    <cellStyle name="Note 6 3 6 3 2" xfId="32233" xr:uid="{00000000-0005-0000-0000-0000577D0000}"/>
    <cellStyle name="Note 6 3 6 4" xfId="32234" xr:uid="{00000000-0005-0000-0000-0000587D0000}"/>
    <cellStyle name="Note 6 3 6 4 2" xfId="32235" xr:uid="{00000000-0005-0000-0000-0000597D0000}"/>
    <cellStyle name="Note 6 3 6 5" xfId="32236" xr:uid="{00000000-0005-0000-0000-00005A7D0000}"/>
    <cellStyle name="Note 6 3 6 5 2" xfId="32237" xr:uid="{00000000-0005-0000-0000-00005B7D0000}"/>
    <cellStyle name="Note 6 3 6 6" xfId="32238" xr:uid="{00000000-0005-0000-0000-00005C7D0000}"/>
    <cellStyle name="Note 6 3 6 6 2" xfId="32239" xr:uid="{00000000-0005-0000-0000-00005D7D0000}"/>
    <cellStyle name="Note 6 3 6 7" xfId="32240" xr:uid="{00000000-0005-0000-0000-00005E7D0000}"/>
    <cellStyle name="Note 6 3 6 7 2" xfId="32241" xr:uid="{00000000-0005-0000-0000-00005F7D0000}"/>
    <cellStyle name="Note 6 3 6 8" xfId="32242" xr:uid="{00000000-0005-0000-0000-0000607D0000}"/>
    <cellStyle name="Note 6 3 6 8 2" xfId="32243" xr:uid="{00000000-0005-0000-0000-0000617D0000}"/>
    <cellStyle name="Note 6 3 6 9" xfId="32244" xr:uid="{00000000-0005-0000-0000-0000627D0000}"/>
    <cellStyle name="Note 6 3 6 9 2" xfId="32245" xr:uid="{00000000-0005-0000-0000-0000637D0000}"/>
    <cellStyle name="Note 6 3 7" xfId="32246" xr:uid="{00000000-0005-0000-0000-0000647D0000}"/>
    <cellStyle name="Note 6 3 7 10" xfId="32247" xr:uid="{00000000-0005-0000-0000-0000657D0000}"/>
    <cellStyle name="Note 6 3 7 10 2" xfId="32248" xr:uid="{00000000-0005-0000-0000-0000667D0000}"/>
    <cellStyle name="Note 6 3 7 11" xfId="32249" xr:uid="{00000000-0005-0000-0000-0000677D0000}"/>
    <cellStyle name="Note 6 3 7 2" xfId="32250" xr:uid="{00000000-0005-0000-0000-0000687D0000}"/>
    <cellStyle name="Note 6 3 7 2 2" xfId="32251" xr:uid="{00000000-0005-0000-0000-0000697D0000}"/>
    <cellStyle name="Note 6 3 7 2 2 2" xfId="32252" xr:uid="{00000000-0005-0000-0000-00006A7D0000}"/>
    <cellStyle name="Note 6 3 7 2 3" xfId="32253" xr:uid="{00000000-0005-0000-0000-00006B7D0000}"/>
    <cellStyle name="Note 6 3 7 3" xfId="32254" xr:uid="{00000000-0005-0000-0000-00006C7D0000}"/>
    <cellStyle name="Note 6 3 7 3 2" xfId="32255" xr:uid="{00000000-0005-0000-0000-00006D7D0000}"/>
    <cellStyle name="Note 6 3 7 4" xfId="32256" xr:uid="{00000000-0005-0000-0000-00006E7D0000}"/>
    <cellStyle name="Note 6 3 7 4 2" xfId="32257" xr:uid="{00000000-0005-0000-0000-00006F7D0000}"/>
    <cellStyle name="Note 6 3 7 5" xfId="32258" xr:uid="{00000000-0005-0000-0000-0000707D0000}"/>
    <cellStyle name="Note 6 3 7 5 2" xfId="32259" xr:uid="{00000000-0005-0000-0000-0000717D0000}"/>
    <cellStyle name="Note 6 3 7 6" xfId="32260" xr:uid="{00000000-0005-0000-0000-0000727D0000}"/>
    <cellStyle name="Note 6 3 7 6 2" xfId="32261" xr:uid="{00000000-0005-0000-0000-0000737D0000}"/>
    <cellStyle name="Note 6 3 7 7" xfId="32262" xr:uid="{00000000-0005-0000-0000-0000747D0000}"/>
    <cellStyle name="Note 6 3 7 7 2" xfId="32263" xr:uid="{00000000-0005-0000-0000-0000757D0000}"/>
    <cellStyle name="Note 6 3 7 8" xfId="32264" xr:uid="{00000000-0005-0000-0000-0000767D0000}"/>
    <cellStyle name="Note 6 3 7 8 2" xfId="32265" xr:uid="{00000000-0005-0000-0000-0000777D0000}"/>
    <cellStyle name="Note 6 3 7 9" xfId="32266" xr:uid="{00000000-0005-0000-0000-0000787D0000}"/>
    <cellStyle name="Note 6 3 7 9 2" xfId="32267" xr:uid="{00000000-0005-0000-0000-0000797D0000}"/>
    <cellStyle name="Note 6 3 8" xfId="32268" xr:uid="{00000000-0005-0000-0000-00007A7D0000}"/>
    <cellStyle name="Note 6 3 8 2" xfId="32269" xr:uid="{00000000-0005-0000-0000-00007B7D0000}"/>
    <cellStyle name="Note 6 3 8 2 2" xfId="32270" xr:uid="{00000000-0005-0000-0000-00007C7D0000}"/>
    <cellStyle name="Note 6 3 8 3" xfId="32271" xr:uid="{00000000-0005-0000-0000-00007D7D0000}"/>
    <cellStyle name="Note 6 3 9" xfId="32272" xr:uid="{00000000-0005-0000-0000-00007E7D0000}"/>
    <cellStyle name="Note 6 3 9 2" xfId="32273" xr:uid="{00000000-0005-0000-0000-00007F7D0000}"/>
    <cellStyle name="Note 6 3_7 - Cap Add WS" xfId="32274" xr:uid="{00000000-0005-0000-0000-0000807D0000}"/>
    <cellStyle name="Note 6 4" xfId="32275" xr:uid="{00000000-0005-0000-0000-0000817D0000}"/>
    <cellStyle name="Note 6 4 10" xfId="32276" xr:uid="{00000000-0005-0000-0000-0000827D0000}"/>
    <cellStyle name="Note 6 4 10 2" xfId="32277" xr:uid="{00000000-0005-0000-0000-0000837D0000}"/>
    <cellStyle name="Note 6 4 11" xfId="32278" xr:uid="{00000000-0005-0000-0000-0000847D0000}"/>
    <cellStyle name="Note 6 4 11 2" xfId="32279" xr:uid="{00000000-0005-0000-0000-0000857D0000}"/>
    <cellStyle name="Note 6 4 12" xfId="32280" xr:uid="{00000000-0005-0000-0000-0000867D0000}"/>
    <cellStyle name="Note 6 4 12 2" xfId="32281" xr:uid="{00000000-0005-0000-0000-0000877D0000}"/>
    <cellStyle name="Note 6 4 13" xfId="32282" xr:uid="{00000000-0005-0000-0000-0000887D0000}"/>
    <cellStyle name="Note 6 4 2" xfId="32283" xr:uid="{00000000-0005-0000-0000-0000897D0000}"/>
    <cellStyle name="Note 6 4 2 2" xfId="32284" xr:uid="{00000000-0005-0000-0000-00008A7D0000}"/>
    <cellStyle name="Note 6 4 2 2 2" xfId="32285" xr:uid="{00000000-0005-0000-0000-00008B7D0000}"/>
    <cellStyle name="Note 6 4 2 2 2 2" xfId="32286" xr:uid="{00000000-0005-0000-0000-00008C7D0000}"/>
    <cellStyle name="Note 6 4 2 2 3" xfId="32287" xr:uid="{00000000-0005-0000-0000-00008D7D0000}"/>
    <cellStyle name="Note 6 4 2 3" xfId="32288" xr:uid="{00000000-0005-0000-0000-00008E7D0000}"/>
    <cellStyle name="Note 6 4 2 3 2" xfId="32289" xr:uid="{00000000-0005-0000-0000-00008F7D0000}"/>
    <cellStyle name="Note 6 4 2 3 2 2" xfId="32290" xr:uid="{00000000-0005-0000-0000-0000907D0000}"/>
    <cellStyle name="Note 6 4 2 3 3" xfId="32291" xr:uid="{00000000-0005-0000-0000-0000917D0000}"/>
    <cellStyle name="Note 6 4 2 4" xfId="32292" xr:uid="{00000000-0005-0000-0000-0000927D0000}"/>
    <cellStyle name="Note 6 4 2 4 2" xfId="32293" xr:uid="{00000000-0005-0000-0000-0000937D0000}"/>
    <cellStyle name="Note 6 4 2 5" xfId="32294" xr:uid="{00000000-0005-0000-0000-0000947D0000}"/>
    <cellStyle name="Note 6 4 2 5 2" xfId="32295" xr:uid="{00000000-0005-0000-0000-0000957D0000}"/>
    <cellStyle name="Note 6 4 2 6" xfId="32296" xr:uid="{00000000-0005-0000-0000-0000967D0000}"/>
    <cellStyle name="Note 6 4 2 6 2" xfId="32297" xr:uid="{00000000-0005-0000-0000-0000977D0000}"/>
    <cellStyle name="Note 6 4 2 7" xfId="32298" xr:uid="{00000000-0005-0000-0000-0000987D0000}"/>
    <cellStyle name="Note 6 4 2 7 2" xfId="32299" xr:uid="{00000000-0005-0000-0000-0000997D0000}"/>
    <cellStyle name="Note 6 4 2 8" xfId="32300" xr:uid="{00000000-0005-0000-0000-00009A7D0000}"/>
    <cellStyle name="Note 6 4 3" xfId="32301" xr:uid="{00000000-0005-0000-0000-00009B7D0000}"/>
    <cellStyle name="Note 6 4 3 10" xfId="32302" xr:uid="{00000000-0005-0000-0000-00009C7D0000}"/>
    <cellStyle name="Note 6 4 3 10 2" xfId="32303" xr:uid="{00000000-0005-0000-0000-00009D7D0000}"/>
    <cellStyle name="Note 6 4 3 11" xfId="32304" xr:uid="{00000000-0005-0000-0000-00009E7D0000}"/>
    <cellStyle name="Note 6 4 3 2" xfId="32305" xr:uid="{00000000-0005-0000-0000-00009F7D0000}"/>
    <cellStyle name="Note 6 4 3 2 2" xfId="32306" xr:uid="{00000000-0005-0000-0000-0000A07D0000}"/>
    <cellStyle name="Note 6 4 3 2 2 2" xfId="32307" xr:uid="{00000000-0005-0000-0000-0000A17D0000}"/>
    <cellStyle name="Note 6 4 3 2 3" xfId="32308" xr:uid="{00000000-0005-0000-0000-0000A27D0000}"/>
    <cellStyle name="Note 6 4 3 3" xfId="32309" xr:uid="{00000000-0005-0000-0000-0000A37D0000}"/>
    <cellStyle name="Note 6 4 3 3 2" xfId="32310" xr:uid="{00000000-0005-0000-0000-0000A47D0000}"/>
    <cellStyle name="Note 6 4 3 4" xfId="32311" xr:uid="{00000000-0005-0000-0000-0000A57D0000}"/>
    <cellStyle name="Note 6 4 3 4 2" xfId="32312" xr:uid="{00000000-0005-0000-0000-0000A67D0000}"/>
    <cellStyle name="Note 6 4 3 5" xfId="32313" xr:uid="{00000000-0005-0000-0000-0000A77D0000}"/>
    <cellStyle name="Note 6 4 3 5 2" xfId="32314" xr:uid="{00000000-0005-0000-0000-0000A87D0000}"/>
    <cellStyle name="Note 6 4 3 6" xfId="32315" xr:uid="{00000000-0005-0000-0000-0000A97D0000}"/>
    <cellStyle name="Note 6 4 3 6 2" xfId="32316" xr:uid="{00000000-0005-0000-0000-0000AA7D0000}"/>
    <cellStyle name="Note 6 4 3 7" xfId="32317" xr:uid="{00000000-0005-0000-0000-0000AB7D0000}"/>
    <cellStyle name="Note 6 4 3 7 2" xfId="32318" xr:uid="{00000000-0005-0000-0000-0000AC7D0000}"/>
    <cellStyle name="Note 6 4 3 8" xfId="32319" xr:uid="{00000000-0005-0000-0000-0000AD7D0000}"/>
    <cellStyle name="Note 6 4 3 8 2" xfId="32320" xr:uid="{00000000-0005-0000-0000-0000AE7D0000}"/>
    <cellStyle name="Note 6 4 3 9" xfId="32321" xr:uid="{00000000-0005-0000-0000-0000AF7D0000}"/>
    <cellStyle name="Note 6 4 3 9 2" xfId="32322" xr:uid="{00000000-0005-0000-0000-0000B07D0000}"/>
    <cellStyle name="Note 6 4 4" xfId="32323" xr:uid="{00000000-0005-0000-0000-0000B17D0000}"/>
    <cellStyle name="Note 6 4 4 10" xfId="32324" xr:uid="{00000000-0005-0000-0000-0000B27D0000}"/>
    <cellStyle name="Note 6 4 4 10 2" xfId="32325" xr:uid="{00000000-0005-0000-0000-0000B37D0000}"/>
    <cellStyle name="Note 6 4 4 11" xfId="32326" xr:uid="{00000000-0005-0000-0000-0000B47D0000}"/>
    <cellStyle name="Note 6 4 4 2" xfId="32327" xr:uid="{00000000-0005-0000-0000-0000B57D0000}"/>
    <cellStyle name="Note 6 4 4 2 2" xfId="32328" xr:uid="{00000000-0005-0000-0000-0000B67D0000}"/>
    <cellStyle name="Note 6 4 4 2 2 2" xfId="32329" xr:uid="{00000000-0005-0000-0000-0000B77D0000}"/>
    <cellStyle name="Note 6 4 4 2 3" xfId="32330" xr:uid="{00000000-0005-0000-0000-0000B87D0000}"/>
    <cellStyle name="Note 6 4 4 3" xfId="32331" xr:uid="{00000000-0005-0000-0000-0000B97D0000}"/>
    <cellStyle name="Note 6 4 4 3 2" xfId="32332" xr:uid="{00000000-0005-0000-0000-0000BA7D0000}"/>
    <cellStyle name="Note 6 4 4 4" xfId="32333" xr:uid="{00000000-0005-0000-0000-0000BB7D0000}"/>
    <cellStyle name="Note 6 4 4 4 2" xfId="32334" xr:uid="{00000000-0005-0000-0000-0000BC7D0000}"/>
    <cellStyle name="Note 6 4 4 5" xfId="32335" xr:uid="{00000000-0005-0000-0000-0000BD7D0000}"/>
    <cellStyle name="Note 6 4 4 5 2" xfId="32336" xr:uid="{00000000-0005-0000-0000-0000BE7D0000}"/>
    <cellStyle name="Note 6 4 4 6" xfId="32337" xr:uid="{00000000-0005-0000-0000-0000BF7D0000}"/>
    <cellStyle name="Note 6 4 4 6 2" xfId="32338" xr:uid="{00000000-0005-0000-0000-0000C07D0000}"/>
    <cellStyle name="Note 6 4 4 7" xfId="32339" xr:uid="{00000000-0005-0000-0000-0000C17D0000}"/>
    <cellStyle name="Note 6 4 4 7 2" xfId="32340" xr:uid="{00000000-0005-0000-0000-0000C27D0000}"/>
    <cellStyle name="Note 6 4 4 8" xfId="32341" xr:uid="{00000000-0005-0000-0000-0000C37D0000}"/>
    <cellStyle name="Note 6 4 4 8 2" xfId="32342" xr:uid="{00000000-0005-0000-0000-0000C47D0000}"/>
    <cellStyle name="Note 6 4 4 9" xfId="32343" xr:uid="{00000000-0005-0000-0000-0000C57D0000}"/>
    <cellStyle name="Note 6 4 4 9 2" xfId="32344" xr:uid="{00000000-0005-0000-0000-0000C67D0000}"/>
    <cellStyle name="Note 6 4 5" xfId="32345" xr:uid="{00000000-0005-0000-0000-0000C77D0000}"/>
    <cellStyle name="Note 6 4 5 10" xfId="32346" xr:uid="{00000000-0005-0000-0000-0000C87D0000}"/>
    <cellStyle name="Note 6 4 5 10 2" xfId="32347" xr:uid="{00000000-0005-0000-0000-0000C97D0000}"/>
    <cellStyle name="Note 6 4 5 11" xfId="32348" xr:uid="{00000000-0005-0000-0000-0000CA7D0000}"/>
    <cellStyle name="Note 6 4 5 2" xfId="32349" xr:uid="{00000000-0005-0000-0000-0000CB7D0000}"/>
    <cellStyle name="Note 6 4 5 2 2" xfId="32350" xr:uid="{00000000-0005-0000-0000-0000CC7D0000}"/>
    <cellStyle name="Note 6 4 5 2 2 2" xfId="32351" xr:uid="{00000000-0005-0000-0000-0000CD7D0000}"/>
    <cellStyle name="Note 6 4 5 2 3" xfId="32352" xr:uid="{00000000-0005-0000-0000-0000CE7D0000}"/>
    <cellStyle name="Note 6 4 5 3" xfId="32353" xr:uid="{00000000-0005-0000-0000-0000CF7D0000}"/>
    <cellStyle name="Note 6 4 5 3 2" xfId="32354" xr:uid="{00000000-0005-0000-0000-0000D07D0000}"/>
    <cellStyle name="Note 6 4 5 4" xfId="32355" xr:uid="{00000000-0005-0000-0000-0000D17D0000}"/>
    <cellStyle name="Note 6 4 5 4 2" xfId="32356" xr:uid="{00000000-0005-0000-0000-0000D27D0000}"/>
    <cellStyle name="Note 6 4 5 5" xfId="32357" xr:uid="{00000000-0005-0000-0000-0000D37D0000}"/>
    <cellStyle name="Note 6 4 5 5 2" xfId="32358" xr:uid="{00000000-0005-0000-0000-0000D47D0000}"/>
    <cellStyle name="Note 6 4 5 6" xfId="32359" xr:uid="{00000000-0005-0000-0000-0000D57D0000}"/>
    <cellStyle name="Note 6 4 5 6 2" xfId="32360" xr:uid="{00000000-0005-0000-0000-0000D67D0000}"/>
    <cellStyle name="Note 6 4 5 7" xfId="32361" xr:uid="{00000000-0005-0000-0000-0000D77D0000}"/>
    <cellStyle name="Note 6 4 5 7 2" xfId="32362" xr:uid="{00000000-0005-0000-0000-0000D87D0000}"/>
    <cellStyle name="Note 6 4 5 8" xfId="32363" xr:uid="{00000000-0005-0000-0000-0000D97D0000}"/>
    <cellStyle name="Note 6 4 5 8 2" xfId="32364" xr:uid="{00000000-0005-0000-0000-0000DA7D0000}"/>
    <cellStyle name="Note 6 4 5 9" xfId="32365" xr:uid="{00000000-0005-0000-0000-0000DB7D0000}"/>
    <cellStyle name="Note 6 4 5 9 2" xfId="32366" xr:uid="{00000000-0005-0000-0000-0000DC7D0000}"/>
    <cellStyle name="Note 6 4 6" xfId="32367" xr:uid="{00000000-0005-0000-0000-0000DD7D0000}"/>
    <cellStyle name="Note 6 4 6 10" xfId="32368" xr:uid="{00000000-0005-0000-0000-0000DE7D0000}"/>
    <cellStyle name="Note 6 4 6 10 2" xfId="32369" xr:uid="{00000000-0005-0000-0000-0000DF7D0000}"/>
    <cellStyle name="Note 6 4 6 11" xfId="32370" xr:uid="{00000000-0005-0000-0000-0000E07D0000}"/>
    <cellStyle name="Note 6 4 6 2" xfId="32371" xr:uid="{00000000-0005-0000-0000-0000E17D0000}"/>
    <cellStyle name="Note 6 4 6 2 2" xfId="32372" xr:uid="{00000000-0005-0000-0000-0000E27D0000}"/>
    <cellStyle name="Note 6 4 6 2 2 2" xfId="32373" xr:uid="{00000000-0005-0000-0000-0000E37D0000}"/>
    <cellStyle name="Note 6 4 6 2 3" xfId="32374" xr:uid="{00000000-0005-0000-0000-0000E47D0000}"/>
    <cellStyle name="Note 6 4 6 3" xfId="32375" xr:uid="{00000000-0005-0000-0000-0000E57D0000}"/>
    <cellStyle name="Note 6 4 6 3 2" xfId="32376" xr:uid="{00000000-0005-0000-0000-0000E67D0000}"/>
    <cellStyle name="Note 6 4 6 4" xfId="32377" xr:uid="{00000000-0005-0000-0000-0000E77D0000}"/>
    <cellStyle name="Note 6 4 6 4 2" xfId="32378" xr:uid="{00000000-0005-0000-0000-0000E87D0000}"/>
    <cellStyle name="Note 6 4 6 5" xfId="32379" xr:uid="{00000000-0005-0000-0000-0000E97D0000}"/>
    <cellStyle name="Note 6 4 6 5 2" xfId="32380" xr:uid="{00000000-0005-0000-0000-0000EA7D0000}"/>
    <cellStyle name="Note 6 4 6 6" xfId="32381" xr:uid="{00000000-0005-0000-0000-0000EB7D0000}"/>
    <cellStyle name="Note 6 4 6 6 2" xfId="32382" xr:uid="{00000000-0005-0000-0000-0000EC7D0000}"/>
    <cellStyle name="Note 6 4 6 7" xfId="32383" xr:uid="{00000000-0005-0000-0000-0000ED7D0000}"/>
    <cellStyle name="Note 6 4 6 7 2" xfId="32384" xr:uid="{00000000-0005-0000-0000-0000EE7D0000}"/>
    <cellStyle name="Note 6 4 6 8" xfId="32385" xr:uid="{00000000-0005-0000-0000-0000EF7D0000}"/>
    <cellStyle name="Note 6 4 6 8 2" xfId="32386" xr:uid="{00000000-0005-0000-0000-0000F07D0000}"/>
    <cellStyle name="Note 6 4 6 9" xfId="32387" xr:uid="{00000000-0005-0000-0000-0000F17D0000}"/>
    <cellStyle name="Note 6 4 6 9 2" xfId="32388" xr:uid="{00000000-0005-0000-0000-0000F27D0000}"/>
    <cellStyle name="Note 6 4 7" xfId="32389" xr:uid="{00000000-0005-0000-0000-0000F37D0000}"/>
    <cellStyle name="Note 6 4 7 2" xfId="32390" xr:uid="{00000000-0005-0000-0000-0000F47D0000}"/>
    <cellStyle name="Note 6 4 7 2 2" xfId="32391" xr:uid="{00000000-0005-0000-0000-0000F57D0000}"/>
    <cellStyle name="Note 6 4 7 3" xfId="32392" xr:uid="{00000000-0005-0000-0000-0000F67D0000}"/>
    <cellStyle name="Note 6 4 8" xfId="32393" xr:uid="{00000000-0005-0000-0000-0000F77D0000}"/>
    <cellStyle name="Note 6 4 8 2" xfId="32394" xr:uid="{00000000-0005-0000-0000-0000F87D0000}"/>
    <cellStyle name="Note 6 4 9" xfId="32395" xr:uid="{00000000-0005-0000-0000-0000F97D0000}"/>
    <cellStyle name="Note 6 4 9 2" xfId="32396" xr:uid="{00000000-0005-0000-0000-0000FA7D0000}"/>
    <cellStyle name="Note 6 5" xfId="32397" xr:uid="{00000000-0005-0000-0000-0000FB7D0000}"/>
    <cellStyle name="Note 6 5 2" xfId="32398" xr:uid="{00000000-0005-0000-0000-0000FC7D0000}"/>
    <cellStyle name="Note 6 5 2 2" xfId="32399" xr:uid="{00000000-0005-0000-0000-0000FD7D0000}"/>
    <cellStyle name="Note 6 5 2 2 2" xfId="32400" xr:uid="{00000000-0005-0000-0000-0000FE7D0000}"/>
    <cellStyle name="Note 6 5 2 3" xfId="32401" xr:uid="{00000000-0005-0000-0000-0000FF7D0000}"/>
    <cellStyle name="Note 6 5 3" xfId="32402" xr:uid="{00000000-0005-0000-0000-0000007E0000}"/>
    <cellStyle name="Note 6 5 3 2" xfId="32403" xr:uid="{00000000-0005-0000-0000-0000017E0000}"/>
    <cellStyle name="Note 6 5 3 2 2" xfId="32404" xr:uid="{00000000-0005-0000-0000-0000027E0000}"/>
    <cellStyle name="Note 6 5 3 3" xfId="32405" xr:uid="{00000000-0005-0000-0000-0000037E0000}"/>
    <cellStyle name="Note 6 5 4" xfId="32406" xr:uid="{00000000-0005-0000-0000-0000047E0000}"/>
    <cellStyle name="Note 6 5 4 2" xfId="32407" xr:uid="{00000000-0005-0000-0000-0000057E0000}"/>
    <cellStyle name="Note 6 5 5" xfId="32408" xr:uid="{00000000-0005-0000-0000-0000067E0000}"/>
    <cellStyle name="Note 6 5 5 2" xfId="32409" xr:uid="{00000000-0005-0000-0000-0000077E0000}"/>
    <cellStyle name="Note 6 5 6" xfId="32410" xr:uid="{00000000-0005-0000-0000-0000087E0000}"/>
    <cellStyle name="Note 6 5 6 2" xfId="32411" xr:uid="{00000000-0005-0000-0000-0000097E0000}"/>
    <cellStyle name="Note 6 5 7" xfId="32412" xr:uid="{00000000-0005-0000-0000-00000A7E0000}"/>
    <cellStyle name="Note 6 5 7 2" xfId="32413" xr:uid="{00000000-0005-0000-0000-00000B7E0000}"/>
    <cellStyle name="Note 6 5 8" xfId="32414" xr:uid="{00000000-0005-0000-0000-00000C7E0000}"/>
    <cellStyle name="Note 6 6" xfId="32415" xr:uid="{00000000-0005-0000-0000-00000D7E0000}"/>
    <cellStyle name="Note 6 6 10" xfId="32416" xr:uid="{00000000-0005-0000-0000-00000E7E0000}"/>
    <cellStyle name="Note 6 6 10 2" xfId="32417" xr:uid="{00000000-0005-0000-0000-00000F7E0000}"/>
    <cellStyle name="Note 6 6 11" xfId="32418" xr:uid="{00000000-0005-0000-0000-0000107E0000}"/>
    <cellStyle name="Note 6 6 2" xfId="32419" xr:uid="{00000000-0005-0000-0000-0000117E0000}"/>
    <cellStyle name="Note 6 6 2 2" xfId="32420" xr:uid="{00000000-0005-0000-0000-0000127E0000}"/>
    <cellStyle name="Note 6 6 2 2 2" xfId="32421" xr:uid="{00000000-0005-0000-0000-0000137E0000}"/>
    <cellStyle name="Note 6 6 2 3" xfId="32422" xr:uid="{00000000-0005-0000-0000-0000147E0000}"/>
    <cellStyle name="Note 6 6 3" xfId="32423" xr:uid="{00000000-0005-0000-0000-0000157E0000}"/>
    <cellStyle name="Note 6 6 3 2" xfId="32424" xr:uid="{00000000-0005-0000-0000-0000167E0000}"/>
    <cellStyle name="Note 6 6 4" xfId="32425" xr:uid="{00000000-0005-0000-0000-0000177E0000}"/>
    <cellStyle name="Note 6 6 4 2" xfId="32426" xr:uid="{00000000-0005-0000-0000-0000187E0000}"/>
    <cellStyle name="Note 6 6 5" xfId="32427" xr:uid="{00000000-0005-0000-0000-0000197E0000}"/>
    <cellStyle name="Note 6 6 5 2" xfId="32428" xr:uid="{00000000-0005-0000-0000-00001A7E0000}"/>
    <cellStyle name="Note 6 6 6" xfId="32429" xr:uid="{00000000-0005-0000-0000-00001B7E0000}"/>
    <cellStyle name="Note 6 6 6 2" xfId="32430" xr:uid="{00000000-0005-0000-0000-00001C7E0000}"/>
    <cellStyle name="Note 6 6 7" xfId="32431" xr:uid="{00000000-0005-0000-0000-00001D7E0000}"/>
    <cellStyle name="Note 6 6 7 2" xfId="32432" xr:uid="{00000000-0005-0000-0000-00001E7E0000}"/>
    <cellStyle name="Note 6 6 8" xfId="32433" xr:uid="{00000000-0005-0000-0000-00001F7E0000}"/>
    <cellStyle name="Note 6 6 8 2" xfId="32434" xr:uid="{00000000-0005-0000-0000-0000207E0000}"/>
    <cellStyle name="Note 6 6 9" xfId="32435" xr:uid="{00000000-0005-0000-0000-0000217E0000}"/>
    <cellStyle name="Note 6 6 9 2" xfId="32436" xr:uid="{00000000-0005-0000-0000-0000227E0000}"/>
    <cellStyle name="Note 6 7" xfId="32437" xr:uid="{00000000-0005-0000-0000-0000237E0000}"/>
    <cellStyle name="Note 6 7 10" xfId="32438" xr:uid="{00000000-0005-0000-0000-0000247E0000}"/>
    <cellStyle name="Note 6 7 10 2" xfId="32439" xr:uid="{00000000-0005-0000-0000-0000257E0000}"/>
    <cellStyle name="Note 6 7 11" xfId="32440" xr:uid="{00000000-0005-0000-0000-0000267E0000}"/>
    <cellStyle name="Note 6 7 2" xfId="32441" xr:uid="{00000000-0005-0000-0000-0000277E0000}"/>
    <cellStyle name="Note 6 7 2 2" xfId="32442" xr:uid="{00000000-0005-0000-0000-0000287E0000}"/>
    <cellStyle name="Note 6 7 2 2 2" xfId="32443" xr:uid="{00000000-0005-0000-0000-0000297E0000}"/>
    <cellStyle name="Note 6 7 2 3" xfId="32444" xr:uid="{00000000-0005-0000-0000-00002A7E0000}"/>
    <cellStyle name="Note 6 7 3" xfId="32445" xr:uid="{00000000-0005-0000-0000-00002B7E0000}"/>
    <cellStyle name="Note 6 7 3 2" xfId="32446" xr:uid="{00000000-0005-0000-0000-00002C7E0000}"/>
    <cellStyle name="Note 6 7 4" xfId="32447" xr:uid="{00000000-0005-0000-0000-00002D7E0000}"/>
    <cellStyle name="Note 6 7 4 2" xfId="32448" xr:uid="{00000000-0005-0000-0000-00002E7E0000}"/>
    <cellStyle name="Note 6 7 5" xfId="32449" xr:uid="{00000000-0005-0000-0000-00002F7E0000}"/>
    <cellStyle name="Note 6 7 5 2" xfId="32450" xr:uid="{00000000-0005-0000-0000-0000307E0000}"/>
    <cellStyle name="Note 6 7 6" xfId="32451" xr:uid="{00000000-0005-0000-0000-0000317E0000}"/>
    <cellStyle name="Note 6 7 6 2" xfId="32452" xr:uid="{00000000-0005-0000-0000-0000327E0000}"/>
    <cellStyle name="Note 6 7 7" xfId="32453" xr:uid="{00000000-0005-0000-0000-0000337E0000}"/>
    <cellStyle name="Note 6 7 7 2" xfId="32454" xr:uid="{00000000-0005-0000-0000-0000347E0000}"/>
    <cellStyle name="Note 6 7 8" xfId="32455" xr:uid="{00000000-0005-0000-0000-0000357E0000}"/>
    <cellStyle name="Note 6 7 8 2" xfId="32456" xr:uid="{00000000-0005-0000-0000-0000367E0000}"/>
    <cellStyle name="Note 6 7 9" xfId="32457" xr:uid="{00000000-0005-0000-0000-0000377E0000}"/>
    <cellStyle name="Note 6 7 9 2" xfId="32458" xr:uid="{00000000-0005-0000-0000-0000387E0000}"/>
    <cellStyle name="Note 6 8" xfId="32459" xr:uid="{00000000-0005-0000-0000-0000397E0000}"/>
    <cellStyle name="Note 6 8 10" xfId="32460" xr:uid="{00000000-0005-0000-0000-00003A7E0000}"/>
    <cellStyle name="Note 6 8 10 2" xfId="32461" xr:uid="{00000000-0005-0000-0000-00003B7E0000}"/>
    <cellStyle name="Note 6 8 11" xfId="32462" xr:uid="{00000000-0005-0000-0000-00003C7E0000}"/>
    <cellStyle name="Note 6 8 2" xfId="32463" xr:uid="{00000000-0005-0000-0000-00003D7E0000}"/>
    <cellStyle name="Note 6 8 2 2" xfId="32464" xr:uid="{00000000-0005-0000-0000-00003E7E0000}"/>
    <cellStyle name="Note 6 8 2 2 2" xfId="32465" xr:uid="{00000000-0005-0000-0000-00003F7E0000}"/>
    <cellStyle name="Note 6 8 2 3" xfId="32466" xr:uid="{00000000-0005-0000-0000-0000407E0000}"/>
    <cellStyle name="Note 6 8 3" xfId="32467" xr:uid="{00000000-0005-0000-0000-0000417E0000}"/>
    <cellStyle name="Note 6 8 3 2" xfId="32468" xr:uid="{00000000-0005-0000-0000-0000427E0000}"/>
    <cellStyle name="Note 6 8 4" xfId="32469" xr:uid="{00000000-0005-0000-0000-0000437E0000}"/>
    <cellStyle name="Note 6 8 4 2" xfId="32470" xr:uid="{00000000-0005-0000-0000-0000447E0000}"/>
    <cellStyle name="Note 6 8 5" xfId="32471" xr:uid="{00000000-0005-0000-0000-0000457E0000}"/>
    <cellStyle name="Note 6 8 5 2" xfId="32472" xr:uid="{00000000-0005-0000-0000-0000467E0000}"/>
    <cellStyle name="Note 6 8 6" xfId="32473" xr:uid="{00000000-0005-0000-0000-0000477E0000}"/>
    <cellStyle name="Note 6 8 6 2" xfId="32474" xr:uid="{00000000-0005-0000-0000-0000487E0000}"/>
    <cellStyle name="Note 6 8 7" xfId="32475" xr:uid="{00000000-0005-0000-0000-0000497E0000}"/>
    <cellStyle name="Note 6 8 7 2" xfId="32476" xr:uid="{00000000-0005-0000-0000-00004A7E0000}"/>
    <cellStyle name="Note 6 8 8" xfId="32477" xr:uid="{00000000-0005-0000-0000-00004B7E0000}"/>
    <cellStyle name="Note 6 8 8 2" xfId="32478" xr:uid="{00000000-0005-0000-0000-00004C7E0000}"/>
    <cellStyle name="Note 6 8 9" xfId="32479" xr:uid="{00000000-0005-0000-0000-00004D7E0000}"/>
    <cellStyle name="Note 6 8 9 2" xfId="32480" xr:uid="{00000000-0005-0000-0000-00004E7E0000}"/>
    <cellStyle name="Note 6 9" xfId="32481" xr:uid="{00000000-0005-0000-0000-00004F7E0000}"/>
    <cellStyle name="Note 6 9 10" xfId="32482" xr:uid="{00000000-0005-0000-0000-0000507E0000}"/>
    <cellStyle name="Note 6 9 10 2" xfId="32483" xr:uid="{00000000-0005-0000-0000-0000517E0000}"/>
    <cellStyle name="Note 6 9 11" xfId="32484" xr:uid="{00000000-0005-0000-0000-0000527E0000}"/>
    <cellStyle name="Note 6 9 2" xfId="32485" xr:uid="{00000000-0005-0000-0000-0000537E0000}"/>
    <cellStyle name="Note 6 9 2 2" xfId="32486" xr:uid="{00000000-0005-0000-0000-0000547E0000}"/>
    <cellStyle name="Note 6 9 2 2 2" xfId="32487" xr:uid="{00000000-0005-0000-0000-0000557E0000}"/>
    <cellStyle name="Note 6 9 2 3" xfId="32488" xr:uid="{00000000-0005-0000-0000-0000567E0000}"/>
    <cellStyle name="Note 6 9 3" xfId="32489" xr:uid="{00000000-0005-0000-0000-0000577E0000}"/>
    <cellStyle name="Note 6 9 3 2" xfId="32490" xr:uid="{00000000-0005-0000-0000-0000587E0000}"/>
    <cellStyle name="Note 6 9 4" xfId="32491" xr:uid="{00000000-0005-0000-0000-0000597E0000}"/>
    <cellStyle name="Note 6 9 4 2" xfId="32492" xr:uid="{00000000-0005-0000-0000-00005A7E0000}"/>
    <cellStyle name="Note 6 9 5" xfId="32493" xr:uid="{00000000-0005-0000-0000-00005B7E0000}"/>
    <cellStyle name="Note 6 9 5 2" xfId="32494" xr:uid="{00000000-0005-0000-0000-00005C7E0000}"/>
    <cellStyle name="Note 6 9 6" xfId="32495" xr:uid="{00000000-0005-0000-0000-00005D7E0000}"/>
    <cellStyle name="Note 6 9 6 2" xfId="32496" xr:uid="{00000000-0005-0000-0000-00005E7E0000}"/>
    <cellStyle name="Note 6 9 7" xfId="32497" xr:uid="{00000000-0005-0000-0000-00005F7E0000}"/>
    <cellStyle name="Note 6 9 7 2" xfId="32498" xr:uid="{00000000-0005-0000-0000-0000607E0000}"/>
    <cellStyle name="Note 6 9 8" xfId="32499" xr:uid="{00000000-0005-0000-0000-0000617E0000}"/>
    <cellStyle name="Note 6 9 8 2" xfId="32500" xr:uid="{00000000-0005-0000-0000-0000627E0000}"/>
    <cellStyle name="Note 6 9 9" xfId="32501" xr:uid="{00000000-0005-0000-0000-0000637E0000}"/>
    <cellStyle name="Note 6 9 9 2" xfId="32502" xr:uid="{00000000-0005-0000-0000-0000647E0000}"/>
    <cellStyle name="Note 6_7 - Cap Add WS" xfId="32503" xr:uid="{00000000-0005-0000-0000-0000657E0000}"/>
    <cellStyle name="Note 7" xfId="32504" xr:uid="{00000000-0005-0000-0000-0000667E0000}"/>
    <cellStyle name="Note 7 10" xfId="32505" xr:uid="{00000000-0005-0000-0000-0000677E0000}"/>
    <cellStyle name="Note 7 10 2" xfId="32506" xr:uid="{00000000-0005-0000-0000-0000687E0000}"/>
    <cellStyle name="Note 7 10 2 2" xfId="32507" xr:uid="{00000000-0005-0000-0000-0000697E0000}"/>
    <cellStyle name="Note 7 10 3" xfId="32508" xr:uid="{00000000-0005-0000-0000-00006A7E0000}"/>
    <cellStyle name="Note 7 11" xfId="32509" xr:uid="{00000000-0005-0000-0000-00006B7E0000}"/>
    <cellStyle name="Note 7 11 2" xfId="32510" xr:uid="{00000000-0005-0000-0000-00006C7E0000}"/>
    <cellStyle name="Note 7 12" xfId="32511" xr:uid="{00000000-0005-0000-0000-00006D7E0000}"/>
    <cellStyle name="Note 7 12 2" xfId="32512" xr:uid="{00000000-0005-0000-0000-00006E7E0000}"/>
    <cellStyle name="Note 7 13" xfId="32513" xr:uid="{00000000-0005-0000-0000-00006F7E0000}"/>
    <cellStyle name="Note 7 13 2" xfId="32514" xr:uid="{00000000-0005-0000-0000-0000707E0000}"/>
    <cellStyle name="Note 7 14" xfId="32515" xr:uid="{00000000-0005-0000-0000-0000717E0000}"/>
    <cellStyle name="Note 7 14 2" xfId="32516" xr:uid="{00000000-0005-0000-0000-0000727E0000}"/>
    <cellStyle name="Note 7 15" xfId="32517" xr:uid="{00000000-0005-0000-0000-0000737E0000}"/>
    <cellStyle name="Note 7 15 2" xfId="32518" xr:uid="{00000000-0005-0000-0000-0000747E0000}"/>
    <cellStyle name="Note 7 16" xfId="32519" xr:uid="{00000000-0005-0000-0000-0000757E0000}"/>
    <cellStyle name="Note 7 2" xfId="32520" xr:uid="{00000000-0005-0000-0000-0000767E0000}"/>
    <cellStyle name="Note 7 2 10" xfId="32521" xr:uid="{00000000-0005-0000-0000-0000777E0000}"/>
    <cellStyle name="Note 7 2 10 2" xfId="32522" xr:uid="{00000000-0005-0000-0000-0000787E0000}"/>
    <cellStyle name="Note 7 2 11" xfId="32523" xr:uid="{00000000-0005-0000-0000-0000797E0000}"/>
    <cellStyle name="Note 7 2 11 2" xfId="32524" xr:uid="{00000000-0005-0000-0000-00007A7E0000}"/>
    <cellStyle name="Note 7 2 12" xfId="32525" xr:uid="{00000000-0005-0000-0000-00007B7E0000}"/>
    <cellStyle name="Note 7 2 12 2" xfId="32526" xr:uid="{00000000-0005-0000-0000-00007C7E0000}"/>
    <cellStyle name="Note 7 2 13" xfId="32527" xr:uid="{00000000-0005-0000-0000-00007D7E0000}"/>
    <cellStyle name="Note 7 2 13 2" xfId="32528" xr:uid="{00000000-0005-0000-0000-00007E7E0000}"/>
    <cellStyle name="Note 7 2 14" xfId="32529" xr:uid="{00000000-0005-0000-0000-00007F7E0000}"/>
    <cellStyle name="Note 7 2 2" xfId="32530" xr:uid="{00000000-0005-0000-0000-0000807E0000}"/>
    <cellStyle name="Note 7 2 2 10" xfId="32531" xr:uid="{00000000-0005-0000-0000-0000817E0000}"/>
    <cellStyle name="Note 7 2 2 10 2" xfId="32532" xr:uid="{00000000-0005-0000-0000-0000827E0000}"/>
    <cellStyle name="Note 7 2 2 11" xfId="32533" xr:uid="{00000000-0005-0000-0000-0000837E0000}"/>
    <cellStyle name="Note 7 2 2 11 2" xfId="32534" xr:uid="{00000000-0005-0000-0000-0000847E0000}"/>
    <cellStyle name="Note 7 2 2 12" xfId="32535" xr:uid="{00000000-0005-0000-0000-0000857E0000}"/>
    <cellStyle name="Note 7 2 2 12 2" xfId="32536" xr:uid="{00000000-0005-0000-0000-0000867E0000}"/>
    <cellStyle name="Note 7 2 2 13" xfId="32537" xr:uid="{00000000-0005-0000-0000-0000877E0000}"/>
    <cellStyle name="Note 7 2 2 2" xfId="32538" xr:uid="{00000000-0005-0000-0000-0000887E0000}"/>
    <cellStyle name="Note 7 2 2 2 2" xfId="32539" xr:uid="{00000000-0005-0000-0000-0000897E0000}"/>
    <cellStyle name="Note 7 2 2 2 2 2" xfId="32540" xr:uid="{00000000-0005-0000-0000-00008A7E0000}"/>
    <cellStyle name="Note 7 2 2 2 2 2 2" xfId="32541" xr:uid="{00000000-0005-0000-0000-00008B7E0000}"/>
    <cellStyle name="Note 7 2 2 2 2 3" xfId="32542" xr:uid="{00000000-0005-0000-0000-00008C7E0000}"/>
    <cellStyle name="Note 7 2 2 2 3" xfId="32543" xr:uid="{00000000-0005-0000-0000-00008D7E0000}"/>
    <cellStyle name="Note 7 2 2 2 3 2" xfId="32544" xr:uid="{00000000-0005-0000-0000-00008E7E0000}"/>
    <cellStyle name="Note 7 2 2 2 3 2 2" xfId="32545" xr:uid="{00000000-0005-0000-0000-00008F7E0000}"/>
    <cellStyle name="Note 7 2 2 2 3 3" xfId="32546" xr:uid="{00000000-0005-0000-0000-0000907E0000}"/>
    <cellStyle name="Note 7 2 2 2 4" xfId="32547" xr:uid="{00000000-0005-0000-0000-0000917E0000}"/>
    <cellStyle name="Note 7 2 2 2 4 2" xfId="32548" xr:uid="{00000000-0005-0000-0000-0000927E0000}"/>
    <cellStyle name="Note 7 2 2 2 5" xfId="32549" xr:uid="{00000000-0005-0000-0000-0000937E0000}"/>
    <cellStyle name="Note 7 2 2 2 5 2" xfId="32550" xr:uid="{00000000-0005-0000-0000-0000947E0000}"/>
    <cellStyle name="Note 7 2 2 2 6" xfId="32551" xr:uid="{00000000-0005-0000-0000-0000957E0000}"/>
    <cellStyle name="Note 7 2 2 2 6 2" xfId="32552" xr:uid="{00000000-0005-0000-0000-0000967E0000}"/>
    <cellStyle name="Note 7 2 2 2 7" xfId="32553" xr:uid="{00000000-0005-0000-0000-0000977E0000}"/>
    <cellStyle name="Note 7 2 2 2 7 2" xfId="32554" xr:uid="{00000000-0005-0000-0000-0000987E0000}"/>
    <cellStyle name="Note 7 2 2 2 8" xfId="32555" xr:uid="{00000000-0005-0000-0000-0000997E0000}"/>
    <cellStyle name="Note 7 2 2 3" xfId="32556" xr:uid="{00000000-0005-0000-0000-00009A7E0000}"/>
    <cellStyle name="Note 7 2 2 3 10" xfId="32557" xr:uid="{00000000-0005-0000-0000-00009B7E0000}"/>
    <cellStyle name="Note 7 2 2 3 10 2" xfId="32558" xr:uid="{00000000-0005-0000-0000-00009C7E0000}"/>
    <cellStyle name="Note 7 2 2 3 11" xfId="32559" xr:uid="{00000000-0005-0000-0000-00009D7E0000}"/>
    <cellStyle name="Note 7 2 2 3 2" xfId="32560" xr:uid="{00000000-0005-0000-0000-00009E7E0000}"/>
    <cellStyle name="Note 7 2 2 3 2 2" xfId="32561" xr:uid="{00000000-0005-0000-0000-00009F7E0000}"/>
    <cellStyle name="Note 7 2 2 3 2 2 2" xfId="32562" xr:uid="{00000000-0005-0000-0000-0000A07E0000}"/>
    <cellStyle name="Note 7 2 2 3 2 3" xfId="32563" xr:uid="{00000000-0005-0000-0000-0000A17E0000}"/>
    <cellStyle name="Note 7 2 2 3 3" xfId="32564" xr:uid="{00000000-0005-0000-0000-0000A27E0000}"/>
    <cellStyle name="Note 7 2 2 3 3 2" xfId="32565" xr:uid="{00000000-0005-0000-0000-0000A37E0000}"/>
    <cellStyle name="Note 7 2 2 3 4" xfId="32566" xr:uid="{00000000-0005-0000-0000-0000A47E0000}"/>
    <cellStyle name="Note 7 2 2 3 4 2" xfId="32567" xr:uid="{00000000-0005-0000-0000-0000A57E0000}"/>
    <cellStyle name="Note 7 2 2 3 5" xfId="32568" xr:uid="{00000000-0005-0000-0000-0000A67E0000}"/>
    <cellStyle name="Note 7 2 2 3 5 2" xfId="32569" xr:uid="{00000000-0005-0000-0000-0000A77E0000}"/>
    <cellStyle name="Note 7 2 2 3 6" xfId="32570" xr:uid="{00000000-0005-0000-0000-0000A87E0000}"/>
    <cellStyle name="Note 7 2 2 3 6 2" xfId="32571" xr:uid="{00000000-0005-0000-0000-0000A97E0000}"/>
    <cellStyle name="Note 7 2 2 3 7" xfId="32572" xr:uid="{00000000-0005-0000-0000-0000AA7E0000}"/>
    <cellStyle name="Note 7 2 2 3 7 2" xfId="32573" xr:uid="{00000000-0005-0000-0000-0000AB7E0000}"/>
    <cellStyle name="Note 7 2 2 3 8" xfId="32574" xr:uid="{00000000-0005-0000-0000-0000AC7E0000}"/>
    <cellStyle name="Note 7 2 2 3 8 2" xfId="32575" xr:uid="{00000000-0005-0000-0000-0000AD7E0000}"/>
    <cellStyle name="Note 7 2 2 3 9" xfId="32576" xr:uid="{00000000-0005-0000-0000-0000AE7E0000}"/>
    <cellStyle name="Note 7 2 2 3 9 2" xfId="32577" xr:uid="{00000000-0005-0000-0000-0000AF7E0000}"/>
    <cellStyle name="Note 7 2 2 4" xfId="32578" xr:uid="{00000000-0005-0000-0000-0000B07E0000}"/>
    <cellStyle name="Note 7 2 2 4 10" xfId="32579" xr:uid="{00000000-0005-0000-0000-0000B17E0000}"/>
    <cellStyle name="Note 7 2 2 4 10 2" xfId="32580" xr:uid="{00000000-0005-0000-0000-0000B27E0000}"/>
    <cellStyle name="Note 7 2 2 4 11" xfId="32581" xr:uid="{00000000-0005-0000-0000-0000B37E0000}"/>
    <cellStyle name="Note 7 2 2 4 2" xfId="32582" xr:uid="{00000000-0005-0000-0000-0000B47E0000}"/>
    <cellStyle name="Note 7 2 2 4 2 2" xfId="32583" xr:uid="{00000000-0005-0000-0000-0000B57E0000}"/>
    <cellStyle name="Note 7 2 2 4 2 2 2" xfId="32584" xr:uid="{00000000-0005-0000-0000-0000B67E0000}"/>
    <cellStyle name="Note 7 2 2 4 2 3" xfId="32585" xr:uid="{00000000-0005-0000-0000-0000B77E0000}"/>
    <cellStyle name="Note 7 2 2 4 3" xfId="32586" xr:uid="{00000000-0005-0000-0000-0000B87E0000}"/>
    <cellStyle name="Note 7 2 2 4 3 2" xfId="32587" xr:uid="{00000000-0005-0000-0000-0000B97E0000}"/>
    <cellStyle name="Note 7 2 2 4 4" xfId="32588" xr:uid="{00000000-0005-0000-0000-0000BA7E0000}"/>
    <cellStyle name="Note 7 2 2 4 4 2" xfId="32589" xr:uid="{00000000-0005-0000-0000-0000BB7E0000}"/>
    <cellStyle name="Note 7 2 2 4 5" xfId="32590" xr:uid="{00000000-0005-0000-0000-0000BC7E0000}"/>
    <cellStyle name="Note 7 2 2 4 5 2" xfId="32591" xr:uid="{00000000-0005-0000-0000-0000BD7E0000}"/>
    <cellStyle name="Note 7 2 2 4 6" xfId="32592" xr:uid="{00000000-0005-0000-0000-0000BE7E0000}"/>
    <cellStyle name="Note 7 2 2 4 6 2" xfId="32593" xr:uid="{00000000-0005-0000-0000-0000BF7E0000}"/>
    <cellStyle name="Note 7 2 2 4 7" xfId="32594" xr:uid="{00000000-0005-0000-0000-0000C07E0000}"/>
    <cellStyle name="Note 7 2 2 4 7 2" xfId="32595" xr:uid="{00000000-0005-0000-0000-0000C17E0000}"/>
    <cellStyle name="Note 7 2 2 4 8" xfId="32596" xr:uid="{00000000-0005-0000-0000-0000C27E0000}"/>
    <cellStyle name="Note 7 2 2 4 8 2" xfId="32597" xr:uid="{00000000-0005-0000-0000-0000C37E0000}"/>
    <cellStyle name="Note 7 2 2 4 9" xfId="32598" xr:uid="{00000000-0005-0000-0000-0000C47E0000}"/>
    <cellStyle name="Note 7 2 2 4 9 2" xfId="32599" xr:uid="{00000000-0005-0000-0000-0000C57E0000}"/>
    <cellStyle name="Note 7 2 2 5" xfId="32600" xr:uid="{00000000-0005-0000-0000-0000C67E0000}"/>
    <cellStyle name="Note 7 2 2 5 10" xfId="32601" xr:uid="{00000000-0005-0000-0000-0000C77E0000}"/>
    <cellStyle name="Note 7 2 2 5 10 2" xfId="32602" xr:uid="{00000000-0005-0000-0000-0000C87E0000}"/>
    <cellStyle name="Note 7 2 2 5 11" xfId="32603" xr:uid="{00000000-0005-0000-0000-0000C97E0000}"/>
    <cellStyle name="Note 7 2 2 5 2" xfId="32604" xr:uid="{00000000-0005-0000-0000-0000CA7E0000}"/>
    <cellStyle name="Note 7 2 2 5 2 2" xfId="32605" xr:uid="{00000000-0005-0000-0000-0000CB7E0000}"/>
    <cellStyle name="Note 7 2 2 5 2 2 2" xfId="32606" xr:uid="{00000000-0005-0000-0000-0000CC7E0000}"/>
    <cellStyle name="Note 7 2 2 5 2 3" xfId="32607" xr:uid="{00000000-0005-0000-0000-0000CD7E0000}"/>
    <cellStyle name="Note 7 2 2 5 3" xfId="32608" xr:uid="{00000000-0005-0000-0000-0000CE7E0000}"/>
    <cellStyle name="Note 7 2 2 5 3 2" xfId="32609" xr:uid="{00000000-0005-0000-0000-0000CF7E0000}"/>
    <cellStyle name="Note 7 2 2 5 4" xfId="32610" xr:uid="{00000000-0005-0000-0000-0000D07E0000}"/>
    <cellStyle name="Note 7 2 2 5 4 2" xfId="32611" xr:uid="{00000000-0005-0000-0000-0000D17E0000}"/>
    <cellStyle name="Note 7 2 2 5 5" xfId="32612" xr:uid="{00000000-0005-0000-0000-0000D27E0000}"/>
    <cellStyle name="Note 7 2 2 5 5 2" xfId="32613" xr:uid="{00000000-0005-0000-0000-0000D37E0000}"/>
    <cellStyle name="Note 7 2 2 5 6" xfId="32614" xr:uid="{00000000-0005-0000-0000-0000D47E0000}"/>
    <cellStyle name="Note 7 2 2 5 6 2" xfId="32615" xr:uid="{00000000-0005-0000-0000-0000D57E0000}"/>
    <cellStyle name="Note 7 2 2 5 7" xfId="32616" xr:uid="{00000000-0005-0000-0000-0000D67E0000}"/>
    <cellStyle name="Note 7 2 2 5 7 2" xfId="32617" xr:uid="{00000000-0005-0000-0000-0000D77E0000}"/>
    <cellStyle name="Note 7 2 2 5 8" xfId="32618" xr:uid="{00000000-0005-0000-0000-0000D87E0000}"/>
    <cellStyle name="Note 7 2 2 5 8 2" xfId="32619" xr:uid="{00000000-0005-0000-0000-0000D97E0000}"/>
    <cellStyle name="Note 7 2 2 5 9" xfId="32620" xr:uid="{00000000-0005-0000-0000-0000DA7E0000}"/>
    <cellStyle name="Note 7 2 2 5 9 2" xfId="32621" xr:uid="{00000000-0005-0000-0000-0000DB7E0000}"/>
    <cellStyle name="Note 7 2 2 6" xfId="32622" xr:uid="{00000000-0005-0000-0000-0000DC7E0000}"/>
    <cellStyle name="Note 7 2 2 6 10" xfId="32623" xr:uid="{00000000-0005-0000-0000-0000DD7E0000}"/>
    <cellStyle name="Note 7 2 2 6 10 2" xfId="32624" xr:uid="{00000000-0005-0000-0000-0000DE7E0000}"/>
    <cellStyle name="Note 7 2 2 6 11" xfId="32625" xr:uid="{00000000-0005-0000-0000-0000DF7E0000}"/>
    <cellStyle name="Note 7 2 2 6 2" xfId="32626" xr:uid="{00000000-0005-0000-0000-0000E07E0000}"/>
    <cellStyle name="Note 7 2 2 6 2 2" xfId="32627" xr:uid="{00000000-0005-0000-0000-0000E17E0000}"/>
    <cellStyle name="Note 7 2 2 6 2 2 2" xfId="32628" xr:uid="{00000000-0005-0000-0000-0000E27E0000}"/>
    <cellStyle name="Note 7 2 2 6 2 3" xfId="32629" xr:uid="{00000000-0005-0000-0000-0000E37E0000}"/>
    <cellStyle name="Note 7 2 2 6 3" xfId="32630" xr:uid="{00000000-0005-0000-0000-0000E47E0000}"/>
    <cellStyle name="Note 7 2 2 6 3 2" xfId="32631" xr:uid="{00000000-0005-0000-0000-0000E57E0000}"/>
    <cellStyle name="Note 7 2 2 6 4" xfId="32632" xr:uid="{00000000-0005-0000-0000-0000E67E0000}"/>
    <cellStyle name="Note 7 2 2 6 4 2" xfId="32633" xr:uid="{00000000-0005-0000-0000-0000E77E0000}"/>
    <cellStyle name="Note 7 2 2 6 5" xfId="32634" xr:uid="{00000000-0005-0000-0000-0000E87E0000}"/>
    <cellStyle name="Note 7 2 2 6 5 2" xfId="32635" xr:uid="{00000000-0005-0000-0000-0000E97E0000}"/>
    <cellStyle name="Note 7 2 2 6 6" xfId="32636" xr:uid="{00000000-0005-0000-0000-0000EA7E0000}"/>
    <cellStyle name="Note 7 2 2 6 6 2" xfId="32637" xr:uid="{00000000-0005-0000-0000-0000EB7E0000}"/>
    <cellStyle name="Note 7 2 2 6 7" xfId="32638" xr:uid="{00000000-0005-0000-0000-0000EC7E0000}"/>
    <cellStyle name="Note 7 2 2 6 7 2" xfId="32639" xr:uid="{00000000-0005-0000-0000-0000ED7E0000}"/>
    <cellStyle name="Note 7 2 2 6 8" xfId="32640" xr:uid="{00000000-0005-0000-0000-0000EE7E0000}"/>
    <cellStyle name="Note 7 2 2 6 8 2" xfId="32641" xr:uid="{00000000-0005-0000-0000-0000EF7E0000}"/>
    <cellStyle name="Note 7 2 2 6 9" xfId="32642" xr:uid="{00000000-0005-0000-0000-0000F07E0000}"/>
    <cellStyle name="Note 7 2 2 6 9 2" xfId="32643" xr:uid="{00000000-0005-0000-0000-0000F17E0000}"/>
    <cellStyle name="Note 7 2 2 7" xfId="32644" xr:uid="{00000000-0005-0000-0000-0000F27E0000}"/>
    <cellStyle name="Note 7 2 2 7 2" xfId="32645" xr:uid="{00000000-0005-0000-0000-0000F37E0000}"/>
    <cellStyle name="Note 7 2 2 7 2 2" xfId="32646" xr:uid="{00000000-0005-0000-0000-0000F47E0000}"/>
    <cellStyle name="Note 7 2 2 7 3" xfId="32647" xr:uid="{00000000-0005-0000-0000-0000F57E0000}"/>
    <cellStyle name="Note 7 2 2 8" xfId="32648" xr:uid="{00000000-0005-0000-0000-0000F67E0000}"/>
    <cellStyle name="Note 7 2 2 8 2" xfId="32649" xr:uid="{00000000-0005-0000-0000-0000F77E0000}"/>
    <cellStyle name="Note 7 2 2 9" xfId="32650" xr:uid="{00000000-0005-0000-0000-0000F87E0000}"/>
    <cellStyle name="Note 7 2 2 9 2" xfId="32651" xr:uid="{00000000-0005-0000-0000-0000F97E0000}"/>
    <cellStyle name="Note 7 2 3" xfId="32652" xr:uid="{00000000-0005-0000-0000-0000FA7E0000}"/>
    <cellStyle name="Note 7 2 3 2" xfId="32653" xr:uid="{00000000-0005-0000-0000-0000FB7E0000}"/>
    <cellStyle name="Note 7 2 3 2 2" xfId="32654" xr:uid="{00000000-0005-0000-0000-0000FC7E0000}"/>
    <cellStyle name="Note 7 2 3 2 2 2" xfId="32655" xr:uid="{00000000-0005-0000-0000-0000FD7E0000}"/>
    <cellStyle name="Note 7 2 3 2 3" xfId="32656" xr:uid="{00000000-0005-0000-0000-0000FE7E0000}"/>
    <cellStyle name="Note 7 2 3 3" xfId="32657" xr:uid="{00000000-0005-0000-0000-0000FF7E0000}"/>
    <cellStyle name="Note 7 2 3 3 2" xfId="32658" xr:uid="{00000000-0005-0000-0000-0000007F0000}"/>
    <cellStyle name="Note 7 2 3 3 2 2" xfId="32659" xr:uid="{00000000-0005-0000-0000-0000017F0000}"/>
    <cellStyle name="Note 7 2 3 3 3" xfId="32660" xr:uid="{00000000-0005-0000-0000-0000027F0000}"/>
    <cellStyle name="Note 7 2 3 4" xfId="32661" xr:uid="{00000000-0005-0000-0000-0000037F0000}"/>
    <cellStyle name="Note 7 2 3 4 2" xfId="32662" xr:uid="{00000000-0005-0000-0000-0000047F0000}"/>
    <cellStyle name="Note 7 2 3 5" xfId="32663" xr:uid="{00000000-0005-0000-0000-0000057F0000}"/>
    <cellStyle name="Note 7 2 3 5 2" xfId="32664" xr:uid="{00000000-0005-0000-0000-0000067F0000}"/>
    <cellStyle name="Note 7 2 3 6" xfId="32665" xr:uid="{00000000-0005-0000-0000-0000077F0000}"/>
    <cellStyle name="Note 7 2 3 6 2" xfId="32666" xr:uid="{00000000-0005-0000-0000-0000087F0000}"/>
    <cellStyle name="Note 7 2 3 7" xfId="32667" xr:uid="{00000000-0005-0000-0000-0000097F0000}"/>
    <cellStyle name="Note 7 2 3 7 2" xfId="32668" xr:uid="{00000000-0005-0000-0000-00000A7F0000}"/>
    <cellStyle name="Note 7 2 3 8" xfId="32669" xr:uid="{00000000-0005-0000-0000-00000B7F0000}"/>
    <cellStyle name="Note 7 2 4" xfId="32670" xr:uid="{00000000-0005-0000-0000-00000C7F0000}"/>
    <cellStyle name="Note 7 2 4 10" xfId="32671" xr:uid="{00000000-0005-0000-0000-00000D7F0000}"/>
    <cellStyle name="Note 7 2 4 10 2" xfId="32672" xr:uid="{00000000-0005-0000-0000-00000E7F0000}"/>
    <cellStyle name="Note 7 2 4 11" xfId="32673" xr:uid="{00000000-0005-0000-0000-00000F7F0000}"/>
    <cellStyle name="Note 7 2 4 2" xfId="32674" xr:uid="{00000000-0005-0000-0000-0000107F0000}"/>
    <cellStyle name="Note 7 2 4 2 2" xfId="32675" xr:uid="{00000000-0005-0000-0000-0000117F0000}"/>
    <cellStyle name="Note 7 2 4 2 2 2" xfId="32676" xr:uid="{00000000-0005-0000-0000-0000127F0000}"/>
    <cellStyle name="Note 7 2 4 2 3" xfId="32677" xr:uid="{00000000-0005-0000-0000-0000137F0000}"/>
    <cellStyle name="Note 7 2 4 3" xfId="32678" xr:uid="{00000000-0005-0000-0000-0000147F0000}"/>
    <cellStyle name="Note 7 2 4 3 2" xfId="32679" xr:uid="{00000000-0005-0000-0000-0000157F0000}"/>
    <cellStyle name="Note 7 2 4 4" xfId="32680" xr:uid="{00000000-0005-0000-0000-0000167F0000}"/>
    <cellStyle name="Note 7 2 4 4 2" xfId="32681" xr:uid="{00000000-0005-0000-0000-0000177F0000}"/>
    <cellStyle name="Note 7 2 4 5" xfId="32682" xr:uid="{00000000-0005-0000-0000-0000187F0000}"/>
    <cellStyle name="Note 7 2 4 5 2" xfId="32683" xr:uid="{00000000-0005-0000-0000-0000197F0000}"/>
    <cellStyle name="Note 7 2 4 6" xfId="32684" xr:uid="{00000000-0005-0000-0000-00001A7F0000}"/>
    <cellStyle name="Note 7 2 4 6 2" xfId="32685" xr:uid="{00000000-0005-0000-0000-00001B7F0000}"/>
    <cellStyle name="Note 7 2 4 7" xfId="32686" xr:uid="{00000000-0005-0000-0000-00001C7F0000}"/>
    <cellStyle name="Note 7 2 4 7 2" xfId="32687" xr:uid="{00000000-0005-0000-0000-00001D7F0000}"/>
    <cellStyle name="Note 7 2 4 8" xfId="32688" xr:uid="{00000000-0005-0000-0000-00001E7F0000}"/>
    <cellStyle name="Note 7 2 4 8 2" xfId="32689" xr:uid="{00000000-0005-0000-0000-00001F7F0000}"/>
    <cellStyle name="Note 7 2 4 9" xfId="32690" xr:uid="{00000000-0005-0000-0000-0000207F0000}"/>
    <cellStyle name="Note 7 2 4 9 2" xfId="32691" xr:uid="{00000000-0005-0000-0000-0000217F0000}"/>
    <cellStyle name="Note 7 2 5" xfId="32692" xr:uid="{00000000-0005-0000-0000-0000227F0000}"/>
    <cellStyle name="Note 7 2 5 10" xfId="32693" xr:uid="{00000000-0005-0000-0000-0000237F0000}"/>
    <cellStyle name="Note 7 2 5 10 2" xfId="32694" xr:uid="{00000000-0005-0000-0000-0000247F0000}"/>
    <cellStyle name="Note 7 2 5 11" xfId="32695" xr:uid="{00000000-0005-0000-0000-0000257F0000}"/>
    <cellStyle name="Note 7 2 5 2" xfId="32696" xr:uid="{00000000-0005-0000-0000-0000267F0000}"/>
    <cellStyle name="Note 7 2 5 2 2" xfId="32697" xr:uid="{00000000-0005-0000-0000-0000277F0000}"/>
    <cellStyle name="Note 7 2 5 2 2 2" xfId="32698" xr:uid="{00000000-0005-0000-0000-0000287F0000}"/>
    <cellStyle name="Note 7 2 5 2 3" xfId="32699" xr:uid="{00000000-0005-0000-0000-0000297F0000}"/>
    <cellStyle name="Note 7 2 5 3" xfId="32700" xr:uid="{00000000-0005-0000-0000-00002A7F0000}"/>
    <cellStyle name="Note 7 2 5 3 2" xfId="32701" xr:uid="{00000000-0005-0000-0000-00002B7F0000}"/>
    <cellStyle name="Note 7 2 5 4" xfId="32702" xr:uid="{00000000-0005-0000-0000-00002C7F0000}"/>
    <cellStyle name="Note 7 2 5 4 2" xfId="32703" xr:uid="{00000000-0005-0000-0000-00002D7F0000}"/>
    <cellStyle name="Note 7 2 5 5" xfId="32704" xr:uid="{00000000-0005-0000-0000-00002E7F0000}"/>
    <cellStyle name="Note 7 2 5 5 2" xfId="32705" xr:uid="{00000000-0005-0000-0000-00002F7F0000}"/>
    <cellStyle name="Note 7 2 5 6" xfId="32706" xr:uid="{00000000-0005-0000-0000-0000307F0000}"/>
    <cellStyle name="Note 7 2 5 6 2" xfId="32707" xr:uid="{00000000-0005-0000-0000-0000317F0000}"/>
    <cellStyle name="Note 7 2 5 7" xfId="32708" xr:uid="{00000000-0005-0000-0000-0000327F0000}"/>
    <cellStyle name="Note 7 2 5 7 2" xfId="32709" xr:uid="{00000000-0005-0000-0000-0000337F0000}"/>
    <cellStyle name="Note 7 2 5 8" xfId="32710" xr:uid="{00000000-0005-0000-0000-0000347F0000}"/>
    <cellStyle name="Note 7 2 5 8 2" xfId="32711" xr:uid="{00000000-0005-0000-0000-0000357F0000}"/>
    <cellStyle name="Note 7 2 5 9" xfId="32712" xr:uid="{00000000-0005-0000-0000-0000367F0000}"/>
    <cellStyle name="Note 7 2 5 9 2" xfId="32713" xr:uid="{00000000-0005-0000-0000-0000377F0000}"/>
    <cellStyle name="Note 7 2 6" xfId="32714" xr:uid="{00000000-0005-0000-0000-0000387F0000}"/>
    <cellStyle name="Note 7 2 6 10" xfId="32715" xr:uid="{00000000-0005-0000-0000-0000397F0000}"/>
    <cellStyle name="Note 7 2 6 10 2" xfId="32716" xr:uid="{00000000-0005-0000-0000-00003A7F0000}"/>
    <cellStyle name="Note 7 2 6 11" xfId="32717" xr:uid="{00000000-0005-0000-0000-00003B7F0000}"/>
    <cellStyle name="Note 7 2 6 2" xfId="32718" xr:uid="{00000000-0005-0000-0000-00003C7F0000}"/>
    <cellStyle name="Note 7 2 6 2 2" xfId="32719" xr:uid="{00000000-0005-0000-0000-00003D7F0000}"/>
    <cellStyle name="Note 7 2 6 2 2 2" xfId="32720" xr:uid="{00000000-0005-0000-0000-00003E7F0000}"/>
    <cellStyle name="Note 7 2 6 2 3" xfId="32721" xr:uid="{00000000-0005-0000-0000-00003F7F0000}"/>
    <cellStyle name="Note 7 2 6 3" xfId="32722" xr:uid="{00000000-0005-0000-0000-0000407F0000}"/>
    <cellStyle name="Note 7 2 6 3 2" xfId="32723" xr:uid="{00000000-0005-0000-0000-0000417F0000}"/>
    <cellStyle name="Note 7 2 6 4" xfId="32724" xr:uid="{00000000-0005-0000-0000-0000427F0000}"/>
    <cellStyle name="Note 7 2 6 4 2" xfId="32725" xr:uid="{00000000-0005-0000-0000-0000437F0000}"/>
    <cellStyle name="Note 7 2 6 5" xfId="32726" xr:uid="{00000000-0005-0000-0000-0000447F0000}"/>
    <cellStyle name="Note 7 2 6 5 2" xfId="32727" xr:uid="{00000000-0005-0000-0000-0000457F0000}"/>
    <cellStyle name="Note 7 2 6 6" xfId="32728" xr:uid="{00000000-0005-0000-0000-0000467F0000}"/>
    <cellStyle name="Note 7 2 6 6 2" xfId="32729" xr:uid="{00000000-0005-0000-0000-0000477F0000}"/>
    <cellStyle name="Note 7 2 6 7" xfId="32730" xr:uid="{00000000-0005-0000-0000-0000487F0000}"/>
    <cellStyle name="Note 7 2 6 7 2" xfId="32731" xr:uid="{00000000-0005-0000-0000-0000497F0000}"/>
    <cellStyle name="Note 7 2 6 8" xfId="32732" xr:uid="{00000000-0005-0000-0000-00004A7F0000}"/>
    <cellStyle name="Note 7 2 6 8 2" xfId="32733" xr:uid="{00000000-0005-0000-0000-00004B7F0000}"/>
    <cellStyle name="Note 7 2 6 9" xfId="32734" xr:uid="{00000000-0005-0000-0000-00004C7F0000}"/>
    <cellStyle name="Note 7 2 6 9 2" xfId="32735" xr:uid="{00000000-0005-0000-0000-00004D7F0000}"/>
    <cellStyle name="Note 7 2 7" xfId="32736" xr:uid="{00000000-0005-0000-0000-00004E7F0000}"/>
    <cellStyle name="Note 7 2 7 10" xfId="32737" xr:uid="{00000000-0005-0000-0000-00004F7F0000}"/>
    <cellStyle name="Note 7 2 7 10 2" xfId="32738" xr:uid="{00000000-0005-0000-0000-0000507F0000}"/>
    <cellStyle name="Note 7 2 7 11" xfId="32739" xr:uid="{00000000-0005-0000-0000-0000517F0000}"/>
    <cellStyle name="Note 7 2 7 2" xfId="32740" xr:uid="{00000000-0005-0000-0000-0000527F0000}"/>
    <cellStyle name="Note 7 2 7 2 2" xfId="32741" xr:uid="{00000000-0005-0000-0000-0000537F0000}"/>
    <cellStyle name="Note 7 2 7 2 2 2" xfId="32742" xr:uid="{00000000-0005-0000-0000-0000547F0000}"/>
    <cellStyle name="Note 7 2 7 2 3" xfId="32743" xr:uid="{00000000-0005-0000-0000-0000557F0000}"/>
    <cellStyle name="Note 7 2 7 3" xfId="32744" xr:uid="{00000000-0005-0000-0000-0000567F0000}"/>
    <cellStyle name="Note 7 2 7 3 2" xfId="32745" xr:uid="{00000000-0005-0000-0000-0000577F0000}"/>
    <cellStyle name="Note 7 2 7 4" xfId="32746" xr:uid="{00000000-0005-0000-0000-0000587F0000}"/>
    <cellStyle name="Note 7 2 7 4 2" xfId="32747" xr:uid="{00000000-0005-0000-0000-0000597F0000}"/>
    <cellStyle name="Note 7 2 7 5" xfId="32748" xr:uid="{00000000-0005-0000-0000-00005A7F0000}"/>
    <cellStyle name="Note 7 2 7 5 2" xfId="32749" xr:uid="{00000000-0005-0000-0000-00005B7F0000}"/>
    <cellStyle name="Note 7 2 7 6" xfId="32750" xr:uid="{00000000-0005-0000-0000-00005C7F0000}"/>
    <cellStyle name="Note 7 2 7 6 2" xfId="32751" xr:uid="{00000000-0005-0000-0000-00005D7F0000}"/>
    <cellStyle name="Note 7 2 7 7" xfId="32752" xr:uid="{00000000-0005-0000-0000-00005E7F0000}"/>
    <cellStyle name="Note 7 2 7 7 2" xfId="32753" xr:uid="{00000000-0005-0000-0000-00005F7F0000}"/>
    <cellStyle name="Note 7 2 7 8" xfId="32754" xr:uid="{00000000-0005-0000-0000-0000607F0000}"/>
    <cellStyle name="Note 7 2 7 8 2" xfId="32755" xr:uid="{00000000-0005-0000-0000-0000617F0000}"/>
    <cellStyle name="Note 7 2 7 9" xfId="32756" xr:uid="{00000000-0005-0000-0000-0000627F0000}"/>
    <cellStyle name="Note 7 2 7 9 2" xfId="32757" xr:uid="{00000000-0005-0000-0000-0000637F0000}"/>
    <cellStyle name="Note 7 2 8" xfId="32758" xr:uid="{00000000-0005-0000-0000-0000647F0000}"/>
    <cellStyle name="Note 7 2 8 2" xfId="32759" xr:uid="{00000000-0005-0000-0000-0000657F0000}"/>
    <cellStyle name="Note 7 2 8 2 2" xfId="32760" xr:uid="{00000000-0005-0000-0000-0000667F0000}"/>
    <cellStyle name="Note 7 2 8 3" xfId="32761" xr:uid="{00000000-0005-0000-0000-0000677F0000}"/>
    <cellStyle name="Note 7 2 9" xfId="32762" xr:uid="{00000000-0005-0000-0000-0000687F0000}"/>
    <cellStyle name="Note 7 2 9 2" xfId="32763" xr:uid="{00000000-0005-0000-0000-0000697F0000}"/>
    <cellStyle name="Note 7 2_7 - Cap Add WS" xfId="32764" xr:uid="{00000000-0005-0000-0000-00006A7F0000}"/>
    <cellStyle name="Note 7 3" xfId="32765" xr:uid="{00000000-0005-0000-0000-00006B7F0000}"/>
    <cellStyle name="Note 7 3 10" xfId="32766" xr:uid="{00000000-0005-0000-0000-00006C7F0000}"/>
    <cellStyle name="Note 7 3 10 2" xfId="32767" xr:uid="{00000000-0005-0000-0000-00006D7F0000}"/>
    <cellStyle name="Note 7 3 11" xfId="32768" xr:uid="{00000000-0005-0000-0000-00006E7F0000}"/>
    <cellStyle name="Note 7 3 11 2" xfId="32769" xr:uid="{00000000-0005-0000-0000-00006F7F0000}"/>
    <cellStyle name="Note 7 3 12" xfId="32770" xr:uid="{00000000-0005-0000-0000-0000707F0000}"/>
    <cellStyle name="Note 7 3 12 2" xfId="32771" xr:uid="{00000000-0005-0000-0000-0000717F0000}"/>
    <cellStyle name="Note 7 3 13" xfId="32772" xr:uid="{00000000-0005-0000-0000-0000727F0000}"/>
    <cellStyle name="Note 7 3 13 2" xfId="32773" xr:uid="{00000000-0005-0000-0000-0000737F0000}"/>
    <cellStyle name="Note 7 3 14" xfId="32774" xr:uid="{00000000-0005-0000-0000-0000747F0000}"/>
    <cellStyle name="Note 7 3 2" xfId="32775" xr:uid="{00000000-0005-0000-0000-0000757F0000}"/>
    <cellStyle name="Note 7 3 2 10" xfId="32776" xr:uid="{00000000-0005-0000-0000-0000767F0000}"/>
    <cellStyle name="Note 7 3 2 10 2" xfId="32777" xr:uid="{00000000-0005-0000-0000-0000777F0000}"/>
    <cellStyle name="Note 7 3 2 11" xfId="32778" xr:uid="{00000000-0005-0000-0000-0000787F0000}"/>
    <cellStyle name="Note 7 3 2 11 2" xfId="32779" xr:uid="{00000000-0005-0000-0000-0000797F0000}"/>
    <cellStyle name="Note 7 3 2 12" xfId="32780" xr:uid="{00000000-0005-0000-0000-00007A7F0000}"/>
    <cellStyle name="Note 7 3 2 12 2" xfId="32781" xr:uid="{00000000-0005-0000-0000-00007B7F0000}"/>
    <cellStyle name="Note 7 3 2 13" xfId="32782" xr:uid="{00000000-0005-0000-0000-00007C7F0000}"/>
    <cellStyle name="Note 7 3 2 2" xfId="32783" xr:uid="{00000000-0005-0000-0000-00007D7F0000}"/>
    <cellStyle name="Note 7 3 2 2 2" xfId="32784" xr:uid="{00000000-0005-0000-0000-00007E7F0000}"/>
    <cellStyle name="Note 7 3 2 2 2 2" xfId="32785" xr:uid="{00000000-0005-0000-0000-00007F7F0000}"/>
    <cellStyle name="Note 7 3 2 2 2 2 2" xfId="32786" xr:uid="{00000000-0005-0000-0000-0000807F0000}"/>
    <cellStyle name="Note 7 3 2 2 2 3" xfId="32787" xr:uid="{00000000-0005-0000-0000-0000817F0000}"/>
    <cellStyle name="Note 7 3 2 2 3" xfId="32788" xr:uid="{00000000-0005-0000-0000-0000827F0000}"/>
    <cellStyle name="Note 7 3 2 2 3 2" xfId="32789" xr:uid="{00000000-0005-0000-0000-0000837F0000}"/>
    <cellStyle name="Note 7 3 2 2 3 2 2" xfId="32790" xr:uid="{00000000-0005-0000-0000-0000847F0000}"/>
    <cellStyle name="Note 7 3 2 2 3 3" xfId="32791" xr:uid="{00000000-0005-0000-0000-0000857F0000}"/>
    <cellStyle name="Note 7 3 2 2 4" xfId="32792" xr:uid="{00000000-0005-0000-0000-0000867F0000}"/>
    <cellStyle name="Note 7 3 2 2 4 2" xfId="32793" xr:uid="{00000000-0005-0000-0000-0000877F0000}"/>
    <cellStyle name="Note 7 3 2 2 5" xfId="32794" xr:uid="{00000000-0005-0000-0000-0000887F0000}"/>
    <cellStyle name="Note 7 3 2 2 5 2" xfId="32795" xr:uid="{00000000-0005-0000-0000-0000897F0000}"/>
    <cellStyle name="Note 7 3 2 2 6" xfId="32796" xr:uid="{00000000-0005-0000-0000-00008A7F0000}"/>
    <cellStyle name="Note 7 3 2 2 6 2" xfId="32797" xr:uid="{00000000-0005-0000-0000-00008B7F0000}"/>
    <cellStyle name="Note 7 3 2 2 7" xfId="32798" xr:uid="{00000000-0005-0000-0000-00008C7F0000}"/>
    <cellStyle name="Note 7 3 2 2 7 2" xfId="32799" xr:uid="{00000000-0005-0000-0000-00008D7F0000}"/>
    <cellStyle name="Note 7 3 2 2 8" xfId="32800" xr:uid="{00000000-0005-0000-0000-00008E7F0000}"/>
    <cellStyle name="Note 7 3 2 3" xfId="32801" xr:uid="{00000000-0005-0000-0000-00008F7F0000}"/>
    <cellStyle name="Note 7 3 2 3 10" xfId="32802" xr:uid="{00000000-0005-0000-0000-0000907F0000}"/>
    <cellStyle name="Note 7 3 2 3 10 2" xfId="32803" xr:uid="{00000000-0005-0000-0000-0000917F0000}"/>
    <cellStyle name="Note 7 3 2 3 11" xfId="32804" xr:uid="{00000000-0005-0000-0000-0000927F0000}"/>
    <cellStyle name="Note 7 3 2 3 2" xfId="32805" xr:uid="{00000000-0005-0000-0000-0000937F0000}"/>
    <cellStyle name="Note 7 3 2 3 2 2" xfId="32806" xr:uid="{00000000-0005-0000-0000-0000947F0000}"/>
    <cellStyle name="Note 7 3 2 3 2 2 2" xfId="32807" xr:uid="{00000000-0005-0000-0000-0000957F0000}"/>
    <cellStyle name="Note 7 3 2 3 2 3" xfId="32808" xr:uid="{00000000-0005-0000-0000-0000967F0000}"/>
    <cellStyle name="Note 7 3 2 3 3" xfId="32809" xr:uid="{00000000-0005-0000-0000-0000977F0000}"/>
    <cellStyle name="Note 7 3 2 3 3 2" xfId="32810" xr:uid="{00000000-0005-0000-0000-0000987F0000}"/>
    <cellStyle name="Note 7 3 2 3 4" xfId="32811" xr:uid="{00000000-0005-0000-0000-0000997F0000}"/>
    <cellStyle name="Note 7 3 2 3 4 2" xfId="32812" xr:uid="{00000000-0005-0000-0000-00009A7F0000}"/>
    <cellStyle name="Note 7 3 2 3 5" xfId="32813" xr:uid="{00000000-0005-0000-0000-00009B7F0000}"/>
    <cellStyle name="Note 7 3 2 3 5 2" xfId="32814" xr:uid="{00000000-0005-0000-0000-00009C7F0000}"/>
    <cellStyle name="Note 7 3 2 3 6" xfId="32815" xr:uid="{00000000-0005-0000-0000-00009D7F0000}"/>
    <cellStyle name="Note 7 3 2 3 6 2" xfId="32816" xr:uid="{00000000-0005-0000-0000-00009E7F0000}"/>
    <cellStyle name="Note 7 3 2 3 7" xfId="32817" xr:uid="{00000000-0005-0000-0000-00009F7F0000}"/>
    <cellStyle name="Note 7 3 2 3 7 2" xfId="32818" xr:uid="{00000000-0005-0000-0000-0000A07F0000}"/>
    <cellStyle name="Note 7 3 2 3 8" xfId="32819" xr:uid="{00000000-0005-0000-0000-0000A17F0000}"/>
    <cellStyle name="Note 7 3 2 3 8 2" xfId="32820" xr:uid="{00000000-0005-0000-0000-0000A27F0000}"/>
    <cellStyle name="Note 7 3 2 3 9" xfId="32821" xr:uid="{00000000-0005-0000-0000-0000A37F0000}"/>
    <cellStyle name="Note 7 3 2 3 9 2" xfId="32822" xr:uid="{00000000-0005-0000-0000-0000A47F0000}"/>
    <cellStyle name="Note 7 3 2 4" xfId="32823" xr:uid="{00000000-0005-0000-0000-0000A57F0000}"/>
    <cellStyle name="Note 7 3 2 4 10" xfId="32824" xr:uid="{00000000-0005-0000-0000-0000A67F0000}"/>
    <cellStyle name="Note 7 3 2 4 10 2" xfId="32825" xr:uid="{00000000-0005-0000-0000-0000A77F0000}"/>
    <cellStyle name="Note 7 3 2 4 11" xfId="32826" xr:uid="{00000000-0005-0000-0000-0000A87F0000}"/>
    <cellStyle name="Note 7 3 2 4 2" xfId="32827" xr:uid="{00000000-0005-0000-0000-0000A97F0000}"/>
    <cellStyle name="Note 7 3 2 4 2 2" xfId="32828" xr:uid="{00000000-0005-0000-0000-0000AA7F0000}"/>
    <cellStyle name="Note 7 3 2 4 2 2 2" xfId="32829" xr:uid="{00000000-0005-0000-0000-0000AB7F0000}"/>
    <cellStyle name="Note 7 3 2 4 2 3" xfId="32830" xr:uid="{00000000-0005-0000-0000-0000AC7F0000}"/>
    <cellStyle name="Note 7 3 2 4 3" xfId="32831" xr:uid="{00000000-0005-0000-0000-0000AD7F0000}"/>
    <cellStyle name="Note 7 3 2 4 3 2" xfId="32832" xr:uid="{00000000-0005-0000-0000-0000AE7F0000}"/>
    <cellStyle name="Note 7 3 2 4 4" xfId="32833" xr:uid="{00000000-0005-0000-0000-0000AF7F0000}"/>
    <cellStyle name="Note 7 3 2 4 4 2" xfId="32834" xr:uid="{00000000-0005-0000-0000-0000B07F0000}"/>
    <cellStyle name="Note 7 3 2 4 5" xfId="32835" xr:uid="{00000000-0005-0000-0000-0000B17F0000}"/>
    <cellStyle name="Note 7 3 2 4 5 2" xfId="32836" xr:uid="{00000000-0005-0000-0000-0000B27F0000}"/>
    <cellStyle name="Note 7 3 2 4 6" xfId="32837" xr:uid="{00000000-0005-0000-0000-0000B37F0000}"/>
    <cellStyle name="Note 7 3 2 4 6 2" xfId="32838" xr:uid="{00000000-0005-0000-0000-0000B47F0000}"/>
    <cellStyle name="Note 7 3 2 4 7" xfId="32839" xr:uid="{00000000-0005-0000-0000-0000B57F0000}"/>
    <cellStyle name="Note 7 3 2 4 7 2" xfId="32840" xr:uid="{00000000-0005-0000-0000-0000B67F0000}"/>
    <cellStyle name="Note 7 3 2 4 8" xfId="32841" xr:uid="{00000000-0005-0000-0000-0000B77F0000}"/>
    <cellStyle name="Note 7 3 2 4 8 2" xfId="32842" xr:uid="{00000000-0005-0000-0000-0000B87F0000}"/>
    <cellStyle name="Note 7 3 2 4 9" xfId="32843" xr:uid="{00000000-0005-0000-0000-0000B97F0000}"/>
    <cellStyle name="Note 7 3 2 4 9 2" xfId="32844" xr:uid="{00000000-0005-0000-0000-0000BA7F0000}"/>
    <cellStyle name="Note 7 3 2 5" xfId="32845" xr:uid="{00000000-0005-0000-0000-0000BB7F0000}"/>
    <cellStyle name="Note 7 3 2 5 10" xfId="32846" xr:uid="{00000000-0005-0000-0000-0000BC7F0000}"/>
    <cellStyle name="Note 7 3 2 5 10 2" xfId="32847" xr:uid="{00000000-0005-0000-0000-0000BD7F0000}"/>
    <cellStyle name="Note 7 3 2 5 11" xfId="32848" xr:uid="{00000000-0005-0000-0000-0000BE7F0000}"/>
    <cellStyle name="Note 7 3 2 5 2" xfId="32849" xr:uid="{00000000-0005-0000-0000-0000BF7F0000}"/>
    <cellStyle name="Note 7 3 2 5 2 2" xfId="32850" xr:uid="{00000000-0005-0000-0000-0000C07F0000}"/>
    <cellStyle name="Note 7 3 2 5 2 2 2" xfId="32851" xr:uid="{00000000-0005-0000-0000-0000C17F0000}"/>
    <cellStyle name="Note 7 3 2 5 2 3" xfId="32852" xr:uid="{00000000-0005-0000-0000-0000C27F0000}"/>
    <cellStyle name="Note 7 3 2 5 3" xfId="32853" xr:uid="{00000000-0005-0000-0000-0000C37F0000}"/>
    <cellStyle name="Note 7 3 2 5 3 2" xfId="32854" xr:uid="{00000000-0005-0000-0000-0000C47F0000}"/>
    <cellStyle name="Note 7 3 2 5 4" xfId="32855" xr:uid="{00000000-0005-0000-0000-0000C57F0000}"/>
    <cellStyle name="Note 7 3 2 5 4 2" xfId="32856" xr:uid="{00000000-0005-0000-0000-0000C67F0000}"/>
    <cellStyle name="Note 7 3 2 5 5" xfId="32857" xr:uid="{00000000-0005-0000-0000-0000C77F0000}"/>
    <cellStyle name="Note 7 3 2 5 5 2" xfId="32858" xr:uid="{00000000-0005-0000-0000-0000C87F0000}"/>
    <cellStyle name="Note 7 3 2 5 6" xfId="32859" xr:uid="{00000000-0005-0000-0000-0000C97F0000}"/>
    <cellStyle name="Note 7 3 2 5 6 2" xfId="32860" xr:uid="{00000000-0005-0000-0000-0000CA7F0000}"/>
    <cellStyle name="Note 7 3 2 5 7" xfId="32861" xr:uid="{00000000-0005-0000-0000-0000CB7F0000}"/>
    <cellStyle name="Note 7 3 2 5 7 2" xfId="32862" xr:uid="{00000000-0005-0000-0000-0000CC7F0000}"/>
    <cellStyle name="Note 7 3 2 5 8" xfId="32863" xr:uid="{00000000-0005-0000-0000-0000CD7F0000}"/>
    <cellStyle name="Note 7 3 2 5 8 2" xfId="32864" xr:uid="{00000000-0005-0000-0000-0000CE7F0000}"/>
    <cellStyle name="Note 7 3 2 5 9" xfId="32865" xr:uid="{00000000-0005-0000-0000-0000CF7F0000}"/>
    <cellStyle name="Note 7 3 2 5 9 2" xfId="32866" xr:uid="{00000000-0005-0000-0000-0000D07F0000}"/>
    <cellStyle name="Note 7 3 2 6" xfId="32867" xr:uid="{00000000-0005-0000-0000-0000D17F0000}"/>
    <cellStyle name="Note 7 3 2 6 10" xfId="32868" xr:uid="{00000000-0005-0000-0000-0000D27F0000}"/>
    <cellStyle name="Note 7 3 2 6 10 2" xfId="32869" xr:uid="{00000000-0005-0000-0000-0000D37F0000}"/>
    <cellStyle name="Note 7 3 2 6 11" xfId="32870" xr:uid="{00000000-0005-0000-0000-0000D47F0000}"/>
    <cellStyle name="Note 7 3 2 6 2" xfId="32871" xr:uid="{00000000-0005-0000-0000-0000D57F0000}"/>
    <cellStyle name="Note 7 3 2 6 2 2" xfId="32872" xr:uid="{00000000-0005-0000-0000-0000D67F0000}"/>
    <cellStyle name="Note 7 3 2 6 2 2 2" xfId="32873" xr:uid="{00000000-0005-0000-0000-0000D77F0000}"/>
    <cellStyle name="Note 7 3 2 6 2 3" xfId="32874" xr:uid="{00000000-0005-0000-0000-0000D87F0000}"/>
    <cellStyle name="Note 7 3 2 6 3" xfId="32875" xr:uid="{00000000-0005-0000-0000-0000D97F0000}"/>
    <cellStyle name="Note 7 3 2 6 3 2" xfId="32876" xr:uid="{00000000-0005-0000-0000-0000DA7F0000}"/>
    <cellStyle name="Note 7 3 2 6 4" xfId="32877" xr:uid="{00000000-0005-0000-0000-0000DB7F0000}"/>
    <cellStyle name="Note 7 3 2 6 4 2" xfId="32878" xr:uid="{00000000-0005-0000-0000-0000DC7F0000}"/>
    <cellStyle name="Note 7 3 2 6 5" xfId="32879" xr:uid="{00000000-0005-0000-0000-0000DD7F0000}"/>
    <cellStyle name="Note 7 3 2 6 5 2" xfId="32880" xr:uid="{00000000-0005-0000-0000-0000DE7F0000}"/>
    <cellStyle name="Note 7 3 2 6 6" xfId="32881" xr:uid="{00000000-0005-0000-0000-0000DF7F0000}"/>
    <cellStyle name="Note 7 3 2 6 6 2" xfId="32882" xr:uid="{00000000-0005-0000-0000-0000E07F0000}"/>
    <cellStyle name="Note 7 3 2 6 7" xfId="32883" xr:uid="{00000000-0005-0000-0000-0000E17F0000}"/>
    <cellStyle name="Note 7 3 2 6 7 2" xfId="32884" xr:uid="{00000000-0005-0000-0000-0000E27F0000}"/>
    <cellStyle name="Note 7 3 2 6 8" xfId="32885" xr:uid="{00000000-0005-0000-0000-0000E37F0000}"/>
    <cellStyle name="Note 7 3 2 6 8 2" xfId="32886" xr:uid="{00000000-0005-0000-0000-0000E47F0000}"/>
    <cellStyle name="Note 7 3 2 6 9" xfId="32887" xr:uid="{00000000-0005-0000-0000-0000E57F0000}"/>
    <cellStyle name="Note 7 3 2 6 9 2" xfId="32888" xr:uid="{00000000-0005-0000-0000-0000E67F0000}"/>
    <cellStyle name="Note 7 3 2 7" xfId="32889" xr:uid="{00000000-0005-0000-0000-0000E77F0000}"/>
    <cellStyle name="Note 7 3 2 7 2" xfId="32890" xr:uid="{00000000-0005-0000-0000-0000E87F0000}"/>
    <cellStyle name="Note 7 3 2 7 2 2" xfId="32891" xr:uid="{00000000-0005-0000-0000-0000E97F0000}"/>
    <cellStyle name="Note 7 3 2 7 3" xfId="32892" xr:uid="{00000000-0005-0000-0000-0000EA7F0000}"/>
    <cellStyle name="Note 7 3 2 8" xfId="32893" xr:uid="{00000000-0005-0000-0000-0000EB7F0000}"/>
    <cellStyle name="Note 7 3 2 8 2" xfId="32894" xr:uid="{00000000-0005-0000-0000-0000EC7F0000}"/>
    <cellStyle name="Note 7 3 2 9" xfId="32895" xr:uid="{00000000-0005-0000-0000-0000ED7F0000}"/>
    <cellStyle name="Note 7 3 2 9 2" xfId="32896" xr:uid="{00000000-0005-0000-0000-0000EE7F0000}"/>
    <cellStyle name="Note 7 3 3" xfId="32897" xr:uid="{00000000-0005-0000-0000-0000EF7F0000}"/>
    <cellStyle name="Note 7 3 3 2" xfId="32898" xr:uid="{00000000-0005-0000-0000-0000F07F0000}"/>
    <cellStyle name="Note 7 3 3 2 2" xfId="32899" xr:uid="{00000000-0005-0000-0000-0000F17F0000}"/>
    <cellStyle name="Note 7 3 3 2 2 2" xfId="32900" xr:uid="{00000000-0005-0000-0000-0000F27F0000}"/>
    <cellStyle name="Note 7 3 3 2 3" xfId="32901" xr:uid="{00000000-0005-0000-0000-0000F37F0000}"/>
    <cellStyle name="Note 7 3 3 3" xfId="32902" xr:uid="{00000000-0005-0000-0000-0000F47F0000}"/>
    <cellStyle name="Note 7 3 3 3 2" xfId="32903" xr:uid="{00000000-0005-0000-0000-0000F57F0000}"/>
    <cellStyle name="Note 7 3 3 3 2 2" xfId="32904" xr:uid="{00000000-0005-0000-0000-0000F67F0000}"/>
    <cellStyle name="Note 7 3 3 3 3" xfId="32905" xr:uid="{00000000-0005-0000-0000-0000F77F0000}"/>
    <cellStyle name="Note 7 3 3 4" xfId="32906" xr:uid="{00000000-0005-0000-0000-0000F87F0000}"/>
    <cellStyle name="Note 7 3 3 4 2" xfId="32907" xr:uid="{00000000-0005-0000-0000-0000F97F0000}"/>
    <cellStyle name="Note 7 3 3 5" xfId="32908" xr:uid="{00000000-0005-0000-0000-0000FA7F0000}"/>
    <cellStyle name="Note 7 3 3 5 2" xfId="32909" xr:uid="{00000000-0005-0000-0000-0000FB7F0000}"/>
    <cellStyle name="Note 7 3 3 6" xfId="32910" xr:uid="{00000000-0005-0000-0000-0000FC7F0000}"/>
    <cellStyle name="Note 7 3 3 6 2" xfId="32911" xr:uid="{00000000-0005-0000-0000-0000FD7F0000}"/>
    <cellStyle name="Note 7 3 3 7" xfId="32912" xr:uid="{00000000-0005-0000-0000-0000FE7F0000}"/>
    <cellStyle name="Note 7 3 3 7 2" xfId="32913" xr:uid="{00000000-0005-0000-0000-0000FF7F0000}"/>
    <cellStyle name="Note 7 3 3 8" xfId="32914" xr:uid="{00000000-0005-0000-0000-000000800000}"/>
    <cellStyle name="Note 7 3 4" xfId="32915" xr:uid="{00000000-0005-0000-0000-000001800000}"/>
    <cellStyle name="Note 7 3 4 10" xfId="32916" xr:uid="{00000000-0005-0000-0000-000002800000}"/>
    <cellStyle name="Note 7 3 4 10 2" xfId="32917" xr:uid="{00000000-0005-0000-0000-000003800000}"/>
    <cellStyle name="Note 7 3 4 11" xfId="32918" xr:uid="{00000000-0005-0000-0000-000004800000}"/>
    <cellStyle name="Note 7 3 4 2" xfId="32919" xr:uid="{00000000-0005-0000-0000-000005800000}"/>
    <cellStyle name="Note 7 3 4 2 2" xfId="32920" xr:uid="{00000000-0005-0000-0000-000006800000}"/>
    <cellStyle name="Note 7 3 4 2 2 2" xfId="32921" xr:uid="{00000000-0005-0000-0000-000007800000}"/>
    <cellStyle name="Note 7 3 4 2 3" xfId="32922" xr:uid="{00000000-0005-0000-0000-000008800000}"/>
    <cellStyle name="Note 7 3 4 3" xfId="32923" xr:uid="{00000000-0005-0000-0000-000009800000}"/>
    <cellStyle name="Note 7 3 4 3 2" xfId="32924" xr:uid="{00000000-0005-0000-0000-00000A800000}"/>
    <cellStyle name="Note 7 3 4 4" xfId="32925" xr:uid="{00000000-0005-0000-0000-00000B800000}"/>
    <cellStyle name="Note 7 3 4 4 2" xfId="32926" xr:uid="{00000000-0005-0000-0000-00000C800000}"/>
    <cellStyle name="Note 7 3 4 5" xfId="32927" xr:uid="{00000000-0005-0000-0000-00000D800000}"/>
    <cellStyle name="Note 7 3 4 5 2" xfId="32928" xr:uid="{00000000-0005-0000-0000-00000E800000}"/>
    <cellStyle name="Note 7 3 4 6" xfId="32929" xr:uid="{00000000-0005-0000-0000-00000F800000}"/>
    <cellStyle name="Note 7 3 4 6 2" xfId="32930" xr:uid="{00000000-0005-0000-0000-000010800000}"/>
    <cellStyle name="Note 7 3 4 7" xfId="32931" xr:uid="{00000000-0005-0000-0000-000011800000}"/>
    <cellStyle name="Note 7 3 4 7 2" xfId="32932" xr:uid="{00000000-0005-0000-0000-000012800000}"/>
    <cellStyle name="Note 7 3 4 8" xfId="32933" xr:uid="{00000000-0005-0000-0000-000013800000}"/>
    <cellStyle name="Note 7 3 4 8 2" xfId="32934" xr:uid="{00000000-0005-0000-0000-000014800000}"/>
    <cellStyle name="Note 7 3 4 9" xfId="32935" xr:uid="{00000000-0005-0000-0000-000015800000}"/>
    <cellStyle name="Note 7 3 4 9 2" xfId="32936" xr:uid="{00000000-0005-0000-0000-000016800000}"/>
    <cellStyle name="Note 7 3 5" xfId="32937" xr:uid="{00000000-0005-0000-0000-000017800000}"/>
    <cellStyle name="Note 7 3 5 10" xfId="32938" xr:uid="{00000000-0005-0000-0000-000018800000}"/>
    <cellStyle name="Note 7 3 5 10 2" xfId="32939" xr:uid="{00000000-0005-0000-0000-000019800000}"/>
    <cellStyle name="Note 7 3 5 11" xfId="32940" xr:uid="{00000000-0005-0000-0000-00001A800000}"/>
    <cellStyle name="Note 7 3 5 2" xfId="32941" xr:uid="{00000000-0005-0000-0000-00001B800000}"/>
    <cellStyle name="Note 7 3 5 2 2" xfId="32942" xr:uid="{00000000-0005-0000-0000-00001C800000}"/>
    <cellStyle name="Note 7 3 5 2 2 2" xfId="32943" xr:uid="{00000000-0005-0000-0000-00001D800000}"/>
    <cellStyle name="Note 7 3 5 2 3" xfId="32944" xr:uid="{00000000-0005-0000-0000-00001E800000}"/>
    <cellStyle name="Note 7 3 5 3" xfId="32945" xr:uid="{00000000-0005-0000-0000-00001F800000}"/>
    <cellStyle name="Note 7 3 5 3 2" xfId="32946" xr:uid="{00000000-0005-0000-0000-000020800000}"/>
    <cellStyle name="Note 7 3 5 4" xfId="32947" xr:uid="{00000000-0005-0000-0000-000021800000}"/>
    <cellStyle name="Note 7 3 5 4 2" xfId="32948" xr:uid="{00000000-0005-0000-0000-000022800000}"/>
    <cellStyle name="Note 7 3 5 5" xfId="32949" xr:uid="{00000000-0005-0000-0000-000023800000}"/>
    <cellStyle name="Note 7 3 5 5 2" xfId="32950" xr:uid="{00000000-0005-0000-0000-000024800000}"/>
    <cellStyle name="Note 7 3 5 6" xfId="32951" xr:uid="{00000000-0005-0000-0000-000025800000}"/>
    <cellStyle name="Note 7 3 5 6 2" xfId="32952" xr:uid="{00000000-0005-0000-0000-000026800000}"/>
    <cellStyle name="Note 7 3 5 7" xfId="32953" xr:uid="{00000000-0005-0000-0000-000027800000}"/>
    <cellStyle name="Note 7 3 5 7 2" xfId="32954" xr:uid="{00000000-0005-0000-0000-000028800000}"/>
    <cellStyle name="Note 7 3 5 8" xfId="32955" xr:uid="{00000000-0005-0000-0000-000029800000}"/>
    <cellStyle name="Note 7 3 5 8 2" xfId="32956" xr:uid="{00000000-0005-0000-0000-00002A800000}"/>
    <cellStyle name="Note 7 3 5 9" xfId="32957" xr:uid="{00000000-0005-0000-0000-00002B800000}"/>
    <cellStyle name="Note 7 3 5 9 2" xfId="32958" xr:uid="{00000000-0005-0000-0000-00002C800000}"/>
    <cellStyle name="Note 7 3 6" xfId="32959" xr:uid="{00000000-0005-0000-0000-00002D800000}"/>
    <cellStyle name="Note 7 3 6 10" xfId="32960" xr:uid="{00000000-0005-0000-0000-00002E800000}"/>
    <cellStyle name="Note 7 3 6 10 2" xfId="32961" xr:uid="{00000000-0005-0000-0000-00002F800000}"/>
    <cellStyle name="Note 7 3 6 11" xfId="32962" xr:uid="{00000000-0005-0000-0000-000030800000}"/>
    <cellStyle name="Note 7 3 6 2" xfId="32963" xr:uid="{00000000-0005-0000-0000-000031800000}"/>
    <cellStyle name="Note 7 3 6 2 2" xfId="32964" xr:uid="{00000000-0005-0000-0000-000032800000}"/>
    <cellStyle name="Note 7 3 6 2 2 2" xfId="32965" xr:uid="{00000000-0005-0000-0000-000033800000}"/>
    <cellStyle name="Note 7 3 6 2 3" xfId="32966" xr:uid="{00000000-0005-0000-0000-000034800000}"/>
    <cellStyle name="Note 7 3 6 3" xfId="32967" xr:uid="{00000000-0005-0000-0000-000035800000}"/>
    <cellStyle name="Note 7 3 6 3 2" xfId="32968" xr:uid="{00000000-0005-0000-0000-000036800000}"/>
    <cellStyle name="Note 7 3 6 4" xfId="32969" xr:uid="{00000000-0005-0000-0000-000037800000}"/>
    <cellStyle name="Note 7 3 6 4 2" xfId="32970" xr:uid="{00000000-0005-0000-0000-000038800000}"/>
    <cellStyle name="Note 7 3 6 5" xfId="32971" xr:uid="{00000000-0005-0000-0000-000039800000}"/>
    <cellStyle name="Note 7 3 6 5 2" xfId="32972" xr:uid="{00000000-0005-0000-0000-00003A800000}"/>
    <cellStyle name="Note 7 3 6 6" xfId="32973" xr:uid="{00000000-0005-0000-0000-00003B800000}"/>
    <cellStyle name="Note 7 3 6 6 2" xfId="32974" xr:uid="{00000000-0005-0000-0000-00003C800000}"/>
    <cellStyle name="Note 7 3 6 7" xfId="32975" xr:uid="{00000000-0005-0000-0000-00003D800000}"/>
    <cellStyle name="Note 7 3 6 7 2" xfId="32976" xr:uid="{00000000-0005-0000-0000-00003E800000}"/>
    <cellStyle name="Note 7 3 6 8" xfId="32977" xr:uid="{00000000-0005-0000-0000-00003F800000}"/>
    <cellStyle name="Note 7 3 6 8 2" xfId="32978" xr:uid="{00000000-0005-0000-0000-000040800000}"/>
    <cellStyle name="Note 7 3 6 9" xfId="32979" xr:uid="{00000000-0005-0000-0000-000041800000}"/>
    <cellStyle name="Note 7 3 6 9 2" xfId="32980" xr:uid="{00000000-0005-0000-0000-000042800000}"/>
    <cellStyle name="Note 7 3 7" xfId="32981" xr:uid="{00000000-0005-0000-0000-000043800000}"/>
    <cellStyle name="Note 7 3 7 10" xfId="32982" xr:uid="{00000000-0005-0000-0000-000044800000}"/>
    <cellStyle name="Note 7 3 7 10 2" xfId="32983" xr:uid="{00000000-0005-0000-0000-000045800000}"/>
    <cellStyle name="Note 7 3 7 11" xfId="32984" xr:uid="{00000000-0005-0000-0000-000046800000}"/>
    <cellStyle name="Note 7 3 7 2" xfId="32985" xr:uid="{00000000-0005-0000-0000-000047800000}"/>
    <cellStyle name="Note 7 3 7 2 2" xfId="32986" xr:uid="{00000000-0005-0000-0000-000048800000}"/>
    <cellStyle name="Note 7 3 7 2 2 2" xfId="32987" xr:uid="{00000000-0005-0000-0000-000049800000}"/>
    <cellStyle name="Note 7 3 7 2 3" xfId="32988" xr:uid="{00000000-0005-0000-0000-00004A800000}"/>
    <cellStyle name="Note 7 3 7 3" xfId="32989" xr:uid="{00000000-0005-0000-0000-00004B800000}"/>
    <cellStyle name="Note 7 3 7 3 2" xfId="32990" xr:uid="{00000000-0005-0000-0000-00004C800000}"/>
    <cellStyle name="Note 7 3 7 4" xfId="32991" xr:uid="{00000000-0005-0000-0000-00004D800000}"/>
    <cellStyle name="Note 7 3 7 4 2" xfId="32992" xr:uid="{00000000-0005-0000-0000-00004E800000}"/>
    <cellStyle name="Note 7 3 7 5" xfId="32993" xr:uid="{00000000-0005-0000-0000-00004F800000}"/>
    <cellStyle name="Note 7 3 7 5 2" xfId="32994" xr:uid="{00000000-0005-0000-0000-000050800000}"/>
    <cellStyle name="Note 7 3 7 6" xfId="32995" xr:uid="{00000000-0005-0000-0000-000051800000}"/>
    <cellStyle name="Note 7 3 7 6 2" xfId="32996" xr:uid="{00000000-0005-0000-0000-000052800000}"/>
    <cellStyle name="Note 7 3 7 7" xfId="32997" xr:uid="{00000000-0005-0000-0000-000053800000}"/>
    <cellStyle name="Note 7 3 7 7 2" xfId="32998" xr:uid="{00000000-0005-0000-0000-000054800000}"/>
    <cellStyle name="Note 7 3 7 8" xfId="32999" xr:uid="{00000000-0005-0000-0000-000055800000}"/>
    <cellStyle name="Note 7 3 7 8 2" xfId="33000" xr:uid="{00000000-0005-0000-0000-000056800000}"/>
    <cellStyle name="Note 7 3 7 9" xfId="33001" xr:uid="{00000000-0005-0000-0000-000057800000}"/>
    <cellStyle name="Note 7 3 7 9 2" xfId="33002" xr:uid="{00000000-0005-0000-0000-000058800000}"/>
    <cellStyle name="Note 7 3 8" xfId="33003" xr:uid="{00000000-0005-0000-0000-000059800000}"/>
    <cellStyle name="Note 7 3 8 2" xfId="33004" xr:uid="{00000000-0005-0000-0000-00005A800000}"/>
    <cellStyle name="Note 7 3 8 2 2" xfId="33005" xr:uid="{00000000-0005-0000-0000-00005B800000}"/>
    <cellStyle name="Note 7 3 8 3" xfId="33006" xr:uid="{00000000-0005-0000-0000-00005C800000}"/>
    <cellStyle name="Note 7 3 9" xfId="33007" xr:uid="{00000000-0005-0000-0000-00005D800000}"/>
    <cellStyle name="Note 7 3 9 2" xfId="33008" xr:uid="{00000000-0005-0000-0000-00005E800000}"/>
    <cellStyle name="Note 7 3_7 - Cap Add WS" xfId="33009" xr:uid="{00000000-0005-0000-0000-00005F800000}"/>
    <cellStyle name="Note 7 4" xfId="33010" xr:uid="{00000000-0005-0000-0000-000060800000}"/>
    <cellStyle name="Note 7 4 10" xfId="33011" xr:uid="{00000000-0005-0000-0000-000061800000}"/>
    <cellStyle name="Note 7 4 10 2" xfId="33012" xr:uid="{00000000-0005-0000-0000-000062800000}"/>
    <cellStyle name="Note 7 4 11" xfId="33013" xr:uid="{00000000-0005-0000-0000-000063800000}"/>
    <cellStyle name="Note 7 4 11 2" xfId="33014" xr:uid="{00000000-0005-0000-0000-000064800000}"/>
    <cellStyle name="Note 7 4 12" xfId="33015" xr:uid="{00000000-0005-0000-0000-000065800000}"/>
    <cellStyle name="Note 7 4 12 2" xfId="33016" xr:uid="{00000000-0005-0000-0000-000066800000}"/>
    <cellStyle name="Note 7 4 13" xfId="33017" xr:uid="{00000000-0005-0000-0000-000067800000}"/>
    <cellStyle name="Note 7 4 2" xfId="33018" xr:uid="{00000000-0005-0000-0000-000068800000}"/>
    <cellStyle name="Note 7 4 2 2" xfId="33019" xr:uid="{00000000-0005-0000-0000-000069800000}"/>
    <cellStyle name="Note 7 4 2 2 2" xfId="33020" xr:uid="{00000000-0005-0000-0000-00006A800000}"/>
    <cellStyle name="Note 7 4 2 2 2 2" xfId="33021" xr:uid="{00000000-0005-0000-0000-00006B800000}"/>
    <cellStyle name="Note 7 4 2 2 3" xfId="33022" xr:uid="{00000000-0005-0000-0000-00006C800000}"/>
    <cellStyle name="Note 7 4 2 3" xfId="33023" xr:uid="{00000000-0005-0000-0000-00006D800000}"/>
    <cellStyle name="Note 7 4 2 3 2" xfId="33024" xr:uid="{00000000-0005-0000-0000-00006E800000}"/>
    <cellStyle name="Note 7 4 2 3 2 2" xfId="33025" xr:uid="{00000000-0005-0000-0000-00006F800000}"/>
    <cellStyle name="Note 7 4 2 3 3" xfId="33026" xr:uid="{00000000-0005-0000-0000-000070800000}"/>
    <cellStyle name="Note 7 4 2 4" xfId="33027" xr:uid="{00000000-0005-0000-0000-000071800000}"/>
    <cellStyle name="Note 7 4 2 4 2" xfId="33028" xr:uid="{00000000-0005-0000-0000-000072800000}"/>
    <cellStyle name="Note 7 4 2 5" xfId="33029" xr:uid="{00000000-0005-0000-0000-000073800000}"/>
    <cellStyle name="Note 7 4 2 5 2" xfId="33030" xr:uid="{00000000-0005-0000-0000-000074800000}"/>
    <cellStyle name="Note 7 4 2 6" xfId="33031" xr:uid="{00000000-0005-0000-0000-000075800000}"/>
    <cellStyle name="Note 7 4 2 6 2" xfId="33032" xr:uid="{00000000-0005-0000-0000-000076800000}"/>
    <cellStyle name="Note 7 4 2 7" xfId="33033" xr:uid="{00000000-0005-0000-0000-000077800000}"/>
    <cellStyle name="Note 7 4 2 7 2" xfId="33034" xr:uid="{00000000-0005-0000-0000-000078800000}"/>
    <cellStyle name="Note 7 4 2 8" xfId="33035" xr:uid="{00000000-0005-0000-0000-000079800000}"/>
    <cellStyle name="Note 7 4 3" xfId="33036" xr:uid="{00000000-0005-0000-0000-00007A800000}"/>
    <cellStyle name="Note 7 4 3 10" xfId="33037" xr:uid="{00000000-0005-0000-0000-00007B800000}"/>
    <cellStyle name="Note 7 4 3 10 2" xfId="33038" xr:uid="{00000000-0005-0000-0000-00007C800000}"/>
    <cellStyle name="Note 7 4 3 11" xfId="33039" xr:uid="{00000000-0005-0000-0000-00007D800000}"/>
    <cellStyle name="Note 7 4 3 2" xfId="33040" xr:uid="{00000000-0005-0000-0000-00007E800000}"/>
    <cellStyle name="Note 7 4 3 2 2" xfId="33041" xr:uid="{00000000-0005-0000-0000-00007F800000}"/>
    <cellStyle name="Note 7 4 3 2 2 2" xfId="33042" xr:uid="{00000000-0005-0000-0000-000080800000}"/>
    <cellStyle name="Note 7 4 3 2 3" xfId="33043" xr:uid="{00000000-0005-0000-0000-000081800000}"/>
    <cellStyle name="Note 7 4 3 3" xfId="33044" xr:uid="{00000000-0005-0000-0000-000082800000}"/>
    <cellStyle name="Note 7 4 3 3 2" xfId="33045" xr:uid="{00000000-0005-0000-0000-000083800000}"/>
    <cellStyle name="Note 7 4 3 4" xfId="33046" xr:uid="{00000000-0005-0000-0000-000084800000}"/>
    <cellStyle name="Note 7 4 3 4 2" xfId="33047" xr:uid="{00000000-0005-0000-0000-000085800000}"/>
    <cellStyle name="Note 7 4 3 5" xfId="33048" xr:uid="{00000000-0005-0000-0000-000086800000}"/>
    <cellStyle name="Note 7 4 3 5 2" xfId="33049" xr:uid="{00000000-0005-0000-0000-000087800000}"/>
    <cellStyle name="Note 7 4 3 6" xfId="33050" xr:uid="{00000000-0005-0000-0000-000088800000}"/>
    <cellStyle name="Note 7 4 3 6 2" xfId="33051" xr:uid="{00000000-0005-0000-0000-000089800000}"/>
    <cellStyle name="Note 7 4 3 7" xfId="33052" xr:uid="{00000000-0005-0000-0000-00008A800000}"/>
    <cellStyle name="Note 7 4 3 7 2" xfId="33053" xr:uid="{00000000-0005-0000-0000-00008B800000}"/>
    <cellStyle name="Note 7 4 3 8" xfId="33054" xr:uid="{00000000-0005-0000-0000-00008C800000}"/>
    <cellStyle name="Note 7 4 3 8 2" xfId="33055" xr:uid="{00000000-0005-0000-0000-00008D800000}"/>
    <cellStyle name="Note 7 4 3 9" xfId="33056" xr:uid="{00000000-0005-0000-0000-00008E800000}"/>
    <cellStyle name="Note 7 4 3 9 2" xfId="33057" xr:uid="{00000000-0005-0000-0000-00008F800000}"/>
    <cellStyle name="Note 7 4 4" xfId="33058" xr:uid="{00000000-0005-0000-0000-000090800000}"/>
    <cellStyle name="Note 7 4 4 10" xfId="33059" xr:uid="{00000000-0005-0000-0000-000091800000}"/>
    <cellStyle name="Note 7 4 4 10 2" xfId="33060" xr:uid="{00000000-0005-0000-0000-000092800000}"/>
    <cellStyle name="Note 7 4 4 11" xfId="33061" xr:uid="{00000000-0005-0000-0000-000093800000}"/>
    <cellStyle name="Note 7 4 4 2" xfId="33062" xr:uid="{00000000-0005-0000-0000-000094800000}"/>
    <cellStyle name="Note 7 4 4 2 2" xfId="33063" xr:uid="{00000000-0005-0000-0000-000095800000}"/>
    <cellStyle name="Note 7 4 4 2 2 2" xfId="33064" xr:uid="{00000000-0005-0000-0000-000096800000}"/>
    <cellStyle name="Note 7 4 4 2 3" xfId="33065" xr:uid="{00000000-0005-0000-0000-000097800000}"/>
    <cellStyle name="Note 7 4 4 3" xfId="33066" xr:uid="{00000000-0005-0000-0000-000098800000}"/>
    <cellStyle name="Note 7 4 4 3 2" xfId="33067" xr:uid="{00000000-0005-0000-0000-000099800000}"/>
    <cellStyle name="Note 7 4 4 4" xfId="33068" xr:uid="{00000000-0005-0000-0000-00009A800000}"/>
    <cellStyle name="Note 7 4 4 4 2" xfId="33069" xr:uid="{00000000-0005-0000-0000-00009B800000}"/>
    <cellStyle name="Note 7 4 4 5" xfId="33070" xr:uid="{00000000-0005-0000-0000-00009C800000}"/>
    <cellStyle name="Note 7 4 4 5 2" xfId="33071" xr:uid="{00000000-0005-0000-0000-00009D800000}"/>
    <cellStyle name="Note 7 4 4 6" xfId="33072" xr:uid="{00000000-0005-0000-0000-00009E800000}"/>
    <cellStyle name="Note 7 4 4 6 2" xfId="33073" xr:uid="{00000000-0005-0000-0000-00009F800000}"/>
    <cellStyle name="Note 7 4 4 7" xfId="33074" xr:uid="{00000000-0005-0000-0000-0000A0800000}"/>
    <cellStyle name="Note 7 4 4 7 2" xfId="33075" xr:uid="{00000000-0005-0000-0000-0000A1800000}"/>
    <cellStyle name="Note 7 4 4 8" xfId="33076" xr:uid="{00000000-0005-0000-0000-0000A2800000}"/>
    <cellStyle name="Note 7 4 4 8 2" xfId="33077" xr:uid="{00000000-0005-0000-0000-0000A3800000}"/>
    <cellStyle name="Note 7 4 4 9" xfId="33078" xr:uid="{00000000-0005-0000-0000-0000A4800000}"/>
    <cellStyle name="Note 7 4 4 9 2" xfId="33079" xr:uid="{00000000-0005-0000-0000-0000A5800000}"/>
    <cellStyle name="Note 7 4 5" xfId="33080" xr:uid="{00000000-0005-0000-0000-0000A6800000}"/>
    <cellStyle name="Note 7 4 5 10" xfId="33081" xr:uid="{00000000-0005-0000-0000-0000A7800000}"/>
    <cellStyle name="Note 7 4 5 10 2" xfId="33082" xr:uid="{00000000-0005-0000-0000-0000A8800000}"/>
    <cellStyle name="Note 7 4 5 11" xfId="33083" xr:uid="{00000000-0005-0000-0000-0000A9800000}"/>
    <cellStyle name="Note 7 4 5 2" xfId="33084" xr:uid="{00000000-0005-0000-0000-0000AA800000}"/>
    <cellStyle name="Note 7 4 5 2 2" xfId="33085" xr:uid="{00000000-0005-0000-0000-0000AB800000}"/>
    <cellStyle name="Note 7 4 5 2 2 2" xfId="33086" xr:uid="{00000000-0005-0000-0000-0000AC800000}"/>
    <cellStyle name="Note 7 4 5 2 3" xfId="33087" xr:uid="{00000000-0005-0000-0000-0000AD800000}"/>
    <cellStyle name="Note 7 4 5 3" xfId="33088" xr:uid="{00000000-0005-0000-0000-0000AE800000}"/>
    <cellStyle name="Note 7 4 5 3 2" xfId="33089" xr:uid="{00000000-0005-0000-0000-0000AF800000}"/>
    <cellStyle name="Note 7 4 5 4" xfId="33090" xr:uid="{00000000-0005-0000-0000-0000B0800000}"/>
    <cellStyle name="Note 7 4 5 4 2" xfId="33091" xr:uid="{00000000-0005-0000-0000-0000B1800000}"/>
    <cellStyle name="Note 7 4 5 5" xfId="33092" xr:uid="{00000000-0005-0000-0000-0000B2800000}"/>
    <cellStyle name="Note 7 4 5 5 2" xfId="33093" xr:uid="{00000000-0005-0000-0000-0000B3800000}"/>
    <cellStyle name="Note 7 4 5 6" xfId="33094" xr:uid="{00000000-0005-0000-0000-0000B4800000}"/>
    <cellStyle name="Note 7 4 5 6 2" xfId="33095" xr:uid="{00000000-0005-0000-0000-0000B5800000}"/>
    <cellStyle name="Note 7 4 5 7" xfId="33096" xr:uid="{00000000-0005-0000-0000-0000B6800000}"/>
    <cellStyle name="Note 7 4 5 7 2" xfId="33097" xr:uid="{00000000-0005-0000-0000-0000B7800000}"/>
    <cellStyle name="Note 7 4 5 8" xfId="33098" xr:uid="{00000000-0005-0000-0000-0000B8800000}"/>
    <cellStyle name="Note 7 4 5 8 2" xfId="33099" xr:uid="{00000000-0005-0000-0000-0000B9800000}"/>
    <cellStyle name="Note 7 4 5 9" xfId="33100" xr:uid="{00000000-0005-0000-0000-0000BA800000}"/>
    <cellStyle name="Note 7 4 5 9 2" xfId="33101" xr:uid="{00000000-0005-0000-0000-0000BB800000}"/>
    <cellStyle name="Note 7 4 6" xfId="33102" xr:uid="{00000000-0005-0000-0000-0000BC800000}"/>
    <cellStyle name="Note 7 4 6 10" xfId="33103" xr:uid="{00000000-0005-0000-0000-0000BD800000}"/>
    <cellStyle name="Note 7 4 6 10 2" xfId="33104" xr:uid="{00000000-0005-0000-0000-0000BE800000}"/>
    <cellStyle name="Note 7 4 6 11" xfId="33105" xr:uid="{00000000-0005-0000-0000-0000BF800000}"/>
    <cellStyle name="Note 7 4 6 2" xfId="33106" xr:uid="{00000000-0005-0000-0000-0000C0800000}"/>
    <cellStyle name="Note 7 4 6 2 2" xfId="33107" xr:uid="{00000000-0005-0000-0000-0000C1800000}"/>
    <cellStyle name="Note 7 4 6 2 2 2" xfId="33108" xr:uid="{00000000-0005-0000-0000-0000C2800000}"/>
    <cellStyle name="Note 7 4 6 2 3" xfId="33109" xr:uid="{00000000-0005-0000-0000-0000C3800000}"/>
    <cellStyle name="Note 7 4 6 3" xfId="33110" xr:uid="{00000000-0005-0000-0000-0000C4800000}"/>
    <cellStyle name="Note 7 4 6 3 2" xfId="33111" xr:uid="{00000000-0005-0000-0000-0000C5800000}"/>
    <cellStyle name="Note 7 4 6 4" xfId="33112" xr:uid="{00000000-0005-0000-0000-0000C6800000}"/>
    <cellStyle name="Note 7 4 6 4 2" xfId="33113" xr:uid="{00000000-0005-0000-0000-0000C7800000}"/>
    <cellStyle name="Note 7 4 6 5" xfId="33114" xr:uid="{00000000-0005-0000-0000-0000C8800000}"/>
    <cellStyle name="Note 7 4 6 5 2" xfId="33115" xr:uid="{00000000-0005-0000-0000-0000C9800000}"/>
    <cellStyle name="Note 7 4 6 6" xfId="33116" xr:uid="{00000000-0005-0000-0000-0000CA800000}"/>
    <cellStyle name="Note 7 4 6 6 2" xfId="33117" xr:uid="{00000000-0005-0000-0000-0000CB800000}"/>
    <cellStyle name="Note 7 4 6 7" xfId="33118" xr:uid="{00000000-0005-0000-0000-0000CC800000}"/>
    <cellStyle name="Note 7 4 6 7 2" xfId="33119" xr:uid="{00000000-0005-0000-0000-0000CD800000}"/>
    <cellStyle name="Note 7 4 6 8" xfId="33120" xr:uid="{00000000-0005-0000-0000-0000CE800000}"/>
    <cellStyle name="Note 7 4 6 8 2" xfId="33121" xr:uid="{00000000-0005-0000-0000-0000CF800000}"/>
    <cellStyle name="Note 7 4 6 9" xfId="33122" xr:uid="{00000000-0005-0000-0000-0000D0800000}"/>
    <cellStyle name="Note 7 4 6 9 2" xfId="33123" xr:uid="{00000000-0005-0000-0000-0000D1800000}"/>
    <cellStyle name="Note 7 4 7" xfId="33124" xr:uid="{00000000-0005-0000-0000-0000D2800000}"/>
    <cellStyle name="Note 7 4 7 2" xfId="33125" xr:uid="{00000000-0005-0000-0000-0000D3800000}"/>
    <cellStyle name="Note 7 4 7 2 2" xfId="33126" xr:uid="{00000000-0005-0000-0000-0000D4800000}"/>
    <cellStyle name="Note 7 4 7 3" xfId="33127" xr:uid="{00000000-0005-0000-0000-0000D5800000}"/>
    <cellStyle name="Note 7 4 8" xfId="33128" xr:uid="{00000000-0005-0000-0000-0000D6800000}"/>
    <cellStyle name="Note 7 4 8 2" xfId="33129" xr:uid="{00000000-0005-0000-0000-0000D7800000}"/>
    <cellStyle name="Note 7 4 9" xfId="33130" xr:uid="{00000000-0005-0000-0000-0000D8800000}"/>
    <cellStyle name="Note 7 4 9 2" xfId="33131" xr:uid="{00000000-0005-0000-0000-0000D9800000}"/>
    <cellStyle name="Note 7 5" xfId="33132" xr:uid="{00000000-0005-0000-0000-0000DA800000}"/>
    <cellStyle name="Note 7 5 2" xfId="33133" xr:uid="{00000000-0005-0000-0000-0000DB800000}"/>
    <cellStyle name="Note 7 5 2 2" xfId="33134" xr:uid="{00000000-0005-0000-0000-0000DC800000}"/>
    <cellStyle name="Note 7 5 2 2 2" xfId="33135" xr:uid="{00000000-0005-0000-0000-0000DD800000}"/>
    <cellStyle name="Note 7 5 2 3" xfId="33136" xr:uid="{00000000-0005-0000-0000-0000DE800000}"/>
    <cellStyle name="Note 7 5 3" xfId="33137" xr:uid="{00000000-0005-0000-0000-0000DF800000}"/>
    <cellStyle name="Note 7 5 3 2" xfId="33138" xr:uid="{00000000-0005-0000-0000-0000E0800000}"/>
    <cellStyle name="Note 7 5 3 2 2" xfId="33139" xr:uid="{00000000-0005-0000-0000-0000E1800000}"/>
    <cellStyle name="Note 7 5 3 3" xfId="33140" xr:uid="{00000000-0005-0000-0000-0000E2800000}"/>
    <cellStyle name="Note 7 5 4" xfId="33141" xr:uid="{00000000-0005-0000-0000-0000E3800000}"/>
    <cellStyle name="Note 7 5 4 2" xfId="33142" xr:uid="{00000000-0005-0000-0000-0000E4800000}"/>
    <cellStyle name="Note 7 5 5" xfId="33143" xr:uid="{00000000-0005-0000-0000-0000E5800000}"/>
    <cellStyle name="Note 7 5 5 2" xfId="33144" xr:uid="{00000000-0005-0000-0000-0000E6800000}"/>
    <cellStyle name="Note 7 5 6" xfId="33145" xr:uid="{00000000-0005-0000-0000-0000E7800000}"/>
    <cellStyle name="Note 7 5 6 2" xfId="33146" xr:uid="{00000000-0005-0000-0000-0000E8800000}"/>
    <cellStyle name="Note 7 5 7" xfId="33147" xr:uid="{00000000-0005-0000-0000-0000E9800000}"/>
    <cellStyle name="Note 7 5 7 2" xfId="33148" xr:uid="{00000000-0005-0000-0000-0000EA800000}"/>
    <cellStyle name="Note 7 5 8" xfId="33149" xr:uid="{00000000-0005-0000-0000-0000EB800000}"/>
    <cellStyle name="Note 7 6" xfId="33150" xr:uid="{00000000-0005-0000-0000-0000EC800000}"/>
    <cellStyle name="Note 7 6 10" xfId="33151" xr:uid="{00000000-0005-0000-0000-0000ED800000}"/>
    <cellStyle name="Note 7 6 10 2" xfId="33152" xr:uid="{00000000-0005-0000-0000-0000EE800000}"/>
    <cellStyle name="Note 7 6 11" xfId="33153" xr:uid="{00000000-0005-0000-0000-0000EF800000}"/>
    <cellStyle name="Note 7 6 2" xfId="33154" xr:uid="{00000000-0005-0000-0000-0000F0800000}"/>
    <cellStyle name="Note 7 6 2 2" xfId="33155" xr:uid="{00000000-0005-0000-0000-0000F1800000}"/>
    <cellStyle name="Note 7 6 2 2 2" xfId="33156" xr:uid="{00000000-0005-0000-0000-0000F2800000}"/>
    <cellStyle name="Note 7 6 2 3" xfId="33157" xr:uid="{00000000-0005-0000-0000-0000F3800000}"/>
    <cellStyle name="Note 7 6 3" xfId="33158" xr:uid="{00000000-0005-0000-0000-0000F4800000}"/>
    <cellStyle name="Note 7 6 3 2" xfId="33159" xr:uid="{00000000-0005-0000-0000-0000F5800000}"/>
    <cellStyle name="Note 7 6 4" xfId="33160" xr:uid="{00000000-0005-0000-0000-0000F6800000}"/>
    <cellStyle name="Note 7 6 4 2" xfId="33161" xr:uid="{00000000-0005-0000-0000-0000F7800000}"/>
    <cellStyle name="Note 7 6 5" xfId="33162" xr:uid="{00000000-0005-0000-0000-0000F8800000}"/>
    <cellStyle name="Note 7 6 5 2" xfId="33163" xr:uid="{00000000-0005-0000-0000-0000F9800000}"/>
    <cellStyle name="Note 7 6 6" xfId="33164" xr:uid="{00000000-0005-0000-0000-0000FA800000}"/>
    <cellStyle name="Note 7 6 6 2" xfId="33165" xr:uid="{00000000-0005-0000-0000-0000FB800000}"/>
    <cellStyle name="Note 7 6 7" xfId="33166" xr:uid="{00000000-0005-0000-0000-0000FC800000}"/>
    <cellStyle name="Note 7 6 7 2" xfId="33167" xr:uid="{00000000-0005-0000-0000-0000FD800000}"/>
    <cellStyle name="Note 7 6 8" xfId="33168" xr:uid="{00000000-0005-0000-0000-0000FE800000}"/>
    <cellStyle name="Note 7 6 8 2" xfId="33169" xr:uid="{00000000-0005-0000-0000-0000FF800000}"/>
    <cellStyle name="Note 7 6 9" xfId="33170" xr:uid="{00000000-0005-0000-0000-000000810000}"/>
    <cellStyle name="Note 7 6 9 2" xfId="33171" xr:uid="{00000000-0005-0000-0000-000001810000}"/>
    <cellStyle name="Note 7 7" xfId="33172" xr:uid="{00000000-0005-0000-0000-000002810000}"/>
    <cellStyle name="Note 7 7 10" xfId="33173" xr:uid="{00000000-0005-0000-0000-000003810000}"/>
    <cellStyle name="Note 7 7 10 2" xfId="33174" xr:uid="{00000000-0005-0000-0000-000004810000}"/>
    <cellStyle name="Note 7 7 11" xfId="33175" xr:uid="{00000000-0005-0000-0000-000005810000}"/>
    <cellStyle name="Note 7 7 2" xfId="33176" xr:uid="{00000000-0005-0000-0000-000006810000}"/>
    <cellStyle name="Note 7 7 2 2" xfId="33177" xr:uid="{00000000-0005-0000-0000-000007810000}"/>
    <cellStyle name="Note 7 7 2 2 2" xfId="33178" xr:uid="{00000000-0005-0000-0000-000008810000}"/>
    <cellStyle name="Note 7 7 2 3" xfId="33179" xr:uid="{00000000-0005-0000-0000-000009810000}"/>
    <cellStyle name="Note 7 7 3" xfId="33180" xr:uid="{00000000-0005-0000-0000-00000A810000}"/>
    <cellStyle name="Note 7 7 3 2" xfId="33181" xr:uid="{00000000-0005-0000-0000-00000B810000}"/>
    <cellStyle name="Note 7 7 4" xfId="33182" xr:uid="{00000000-0005-0000-0000-00000C810000}"/>
    <cellStyle name="Note 7 7 4 2" xfId="33183" xr:uid="{00000000-0005-0000-0000-00000D810000}"/>
    <cellStyle name="Note 7 7 5" xfId="33184" xr:uid="{00000000-0005-0000-0000-00000E810000}"/>
    <cellStyle name="Note 7 7 5 2" xfId="33185" xr:uid="{00000000-0005-0000-0000-00000F810000}"/>
    <cellStyle name="Note 7 7 6" xfId="33186" xr:uid="{00000000-0005-0000-0000-000010810000}"/>
    <cellStyle name="Note 7 7 6 2" xfId="33187" xr:uid="{00000000-0005-0000-0000-000011810000}"/>
    <cellStyle name="Note 7 7 7" xfId="33188" xr:uid="{00000000-0005-0000-0000-000012810000}"/>
    <cellStyle name="Note 7 7 7 2" xfId="33189" xr:uid="{00000000-0005-0000-0000-000013810000}"/>
    <cellStyle name="Note 7 7 8" xfId="33190" xr:uid="{00000000-0005-0000-0000-000014810000}"/>
    <cellStyle name="Note 7 7 8 2" xfId="33191" xr:uid="{00000000-0005-0000-0000-000015810000}"/>
    <cellStyle name="Note 7 7 9" xfId="33192" xr:uid="{00000000-0005-0000-0000-000016810000}"/>
    <cellStyle name="Note 7 7 9 2" xfId="33193" xr:uid="{00000000-0005-0000-0000-000017810000}"/>
    <cellStyle name="Note 7 8" xfId="33194" xr:uid="{00000000-0005-0000-0000-000018810000}"/>
    <cellStyle name="Note 7 8 10" xfId="33195" xr:uid="{00000000-0005-0000-0000-000019810000}"/>
    <cellStyle name="Note 7 8 10 2" xfId="33196" xr:uid="{00000000-0005-0000-0000-00001A810000}"/>
    <cellStyle name="Note 7 8 11" xfId="33197" xr:uid="{00000000-0005-0000-0000-00001B810000}"/>
    <cellStyle name="Note 7 8 2" xfId="33198" xr:uid="{00000000-0005-0000-0000-00001C810000}"/>
    <cellStyle name="Note 7 8 2 2" xfId="33199" xr:uid="{00000000-0005-0000-0000-00001D810000}"/>
    <cellStyle name="Note 7 8 2 2 2" xfId="33200" xr:uid="{00000000-0005-0000-0000-00001E810000}"/>
    <cellStyle name="Note 7 8 2 3" xfId="33201" xr:uid="{00000000-0005-0000-0000-00001F810000}"/>
    <cellStyle name="Note 7 8 3" xfId="33202" xr:uid="{00000000-0005-0000-0000-000020810000}"/>
    <cellStyle name="Note 7 8 3 2" xfId="33203" xr:uid="{00000000-0005-0000-0000-000021810000}"/>
    <cellStyle name="Note 7 8 4" xfId="33204" xr:uid="{00000000-0005-0000-0000-000022810000}"/>
    <cellStyle name="Note 7 8 4 2" xfId="33205" xr:uid="{00000000-0005-0000-0000-000023810000}"/>
    <cellStyle name="Note 7 8 5" xfId="33206" xr:uid="{00000000-0005-0000-0000-000024810000}"/>
    <cellStyle name="Note 7 8 5 2" xfId="33207" xr:uid="{00000000-0005-0000-0000-000025810000}"/>
    <cellStyle name="Note 7 8 6" xfId="33208" xr:uid="{00000000-0005-0000-0000-000026810000}"/>
    <cellStyle name="Note 7 8 6 2" xfId="33209" xr:uid="{00000000-0005-0000-0000-000027810000}"/>
    <cellStyle name="Note 7 8 7" xfId="33210" xr:uid="{00000000-0005-0000-0000-000028810000}"/>
    <cellStyle name="Note 7 8 7 2" xfId="33211" xr:uid="{00000000-0005-0000-0000-000029810000}"/>
    <cellStyle name="Note 7 8 8" xfId="33212" xr:uid="{00000000-0005-0000-0000-00002A810000}"/>
    <cellStyle name="Note 7 8 8 2" xfId="33213" xr:uid="{00000000-0005-0000-0000-00002B810000}"/>
    <cellStyle name="Note 7 8 9" xfId="33214" xr:uid="{00000000-0005-0000-0000-00002C810000}"/>
    <cellStyle name="Note 7 8 9 2" xfId="33215" xr:uid="{00000000-0005-0000-0000-00002D810000}"/>
    <cellStyle name="Note 7 9" xfId="33216" xr:uid="{00000000-0005-0000-0000-00002E810000}"/>
    <cellStyle name="Note 7 9 10" xfId="33217" xr:uid="{00000000-0005-0000-0000-00002F810000}"/>
    <cellStyle name="Note 7 9 10 2" xfId="33218" xr:uid="{00000000-0005-0000-0000-000030810000}"/>
    <cellStyle name="Note 7 9 11" xfId="33219" xr:uid="{00000000-0005-0000-0000-000031810000}"/>
    <cellStyle name="Note 7 9 2" xfId="33220" xr:uid="{00000000-0005-0000-0000-000032810000}"/>
    <cellStyle name="Note 7 9 2 2" xfId="33221" xr:uid="{00000000-0005-0000-0000-000033810000}"/>
    <cellStyle name="Note 7 9 2 2 2" xfId="33222" xr:uid="{00000000-0005-0000-0000-000034810000}"/>
    <cellStyle name="Note 7 9 2 3" xfId="33223" xr:uid="{00000000-0005-0000-0000-000035810000}"/>
    <cellStyle name="Note 7 9 3" xfId="33224" xr:uid="{00000000-0005-0000-0000-000036810000}"/>
    <cellStyle name="Note 7 9 3 2" xfId="33225" xr:uid="{00000000-0005-0000-0000-000037810000}"/>
    <cellStyle name="Note 7 9 4" xfId="33226" xr:uid="{00000000-0005-0000-0000-000038810000}"/>
    <cellStyle name="Note 7 9 4 2" xfId="33227" xr:uid="{00000000-0005-0000-0000-000039810000}"/>
    <cellStyle name="Note 7 9 5" xfId="33228" xr:uid="{00000000-0005-0000-0000-00003A810000}"/>
    <cellStyle name="Note 7 9 5 2" xfId="33229" xr:uid="{00000000-0005-0000-0000-00003B810000}"/>
    <cellStyle name="Note 7 9 6" xfId="33230" xr:uid="{00000000-0005-0000-0000-00003C810000}"/>
    <cellStyle name="Note 7 9 6 2" xfId="33231" xr:uid="{00000000-0005-0000-0000-00003D810000}"/>
    <cellStyle name="Note 7 9 7" xfId="33232" xr:uid="{00000000-0005-0000-0000-00003E810000}"/>
    <cellStyle name="Note 7 9 7 2" xfId="33233" xr:uid="{00000000-0005-0000-0000-00003F810000}"/>
    <cellStyle name="Note 7 9 8" xfId="33234" xr:uid="{00000000-0005-0000-0000-000040810000}"/>
    <cellStyle name="Note 7 9 8 2" xfId="33235" xr:uid="{00000000-0005-0000-0000-000041810000}"/>
    <cellStyle name="Note 7 9 9" xfId="33236" xr:uid="{00000000-0005-0000-0000-000042810000}"/>
    <cellStyle name="Note 7 9 9 2" xfId="33237" xr:uid="{00000000-0005-0000-0000-000043810000}"/>
    <cellStyle name="Note 7_7 - Cap Add WS" xfId="33238" xr:uid="{00000000-0005-0000-0000-000044810000}"/>
    <cellStyle name="Note 8" xfId="33239" xr:uid="{00000000-0005-0000-0000-000045810000}"/>
    <cellStyle name="Note 8 10" xfId="33240" xr:uid="{00000000-0005-0000-0000-000046810000}"/>
    <cellStyle name="Note 8 10 2" xfId="33241" xr:uid="{00000000-0005-0000-0000-000047810000}"/>
    <cellStyle name="Note 8 10 2 2" xfId="33242" xr:uid="{00000000-0005-0000-0000-000048810000}"/>
    <cellStyle name="Note 8 10 3" xfId="33243" xr:uid="{00000000-0005-0000-0000-000049810000}"/>
    <cellStyle name="Note 8 11" xfId="33244" xr:uid="{00000000-0005-0000-0000-00004A810000}"/>
    <cellStyle name="Note 8 11 2" xfId="33245" xr:uid="{00000000-0005-0000-0000-00004B810000}"/>
    <cellStyle name="Note 8 12" xfId="33246" xr:uid="{00000000-0005-0000-0000-00004C810000}"/>
    <cellStyle name="Note 8 12 2" xfId="33247" xr:uid="{00000000-0005-0000-0000-00004D810000}"/>
    <cellStyle name="Note 8 13" xfId="33248" xr:uid="{00000000-0005-0000-0000-00004E810000}"/>
    <cellStyle name="Note 8 13 2" xfId="33249" xr:uid="{00000000-0005-0000-0000-00004F810000}"/>
    <cellStyle name="Note 8 14" xfId="33250" xr:uid="{00000000-0005-0000-0000-000050810000}"/>
    <cellStyle name="Note 8 14 2" xfId="33251" xr:uid="{00000000-0005-0000-0000-000051810000}"/>
    <cellStyle name="Note 8 15" xfId="33252" xr:uid="{00000000-0005-0000-0000-000052810000}"/>
    <cellStyle name="Note 8 15 2" xfId="33253" xr:uid="{00000000-0005-0000-0000-000053810000}"/>
    <cellStyle name="Note 8 16" xfId="33254" xr:uid="{00000000-0005-0000-0000-000054810000}"/>
    <cellStyle name="Note 8 2" xfId="33255" xr:uid="{00000000-0005-0000-0000-000055810000}"/>
    <cellStyle name="Note 8 2 10" xfId="33256" xr:uid="{00000000-0005-0000-0000-000056810000}"/>
    <cellStyle name="Note 8 2 10 2" xfId="33257" xr:uid="{00000000-0005-0000-0000-000057810000}"/>
    <cellStyle name="Note 8 2 11" xfId="33258" xr:uid="{00000000-0005-0000-0000-000058810000}"/>
    <cellStyle name="Note 8 2 11 2" xfId="33259" xr:uid="{00000000-0005-0000-0000-000059810000}"/>
    <cellStyle name="Note 8 2 12" xfId="33260" xr:uid="{00000000-0005-0000-0000-00005A810000}"/>
    <cellStyle name="Note 8 2 12 2" xfId="33261" xr:uid="{00000000-0005-0000-0000-00005B810000}"/>
    <cellStyle name="Note 8 2 13" xfId="33262" xr:uid="{00000000-0005-0000-0000-00005C810000}"/>
    <cellStyle name="Note 8 2 13 2" xfId="33263" xr:uid="{00000000-0005-0000-0000-00005D810000}"/>
    <cellStyle name="Note 8 2 14" xfId="33264" xr:uid="{00000000-0005-0000-0000-00005E810000}"/>
    <cellStyle name="Note 8 2 2" xfId="33265" xr:uid="{00000000-0005-0000-0000-00005F810000}"/>
    <cellStyle name="Note 8 2 2 10" xfId="33266" xr:uid="{00000000-0005-0000-0000-000060810000}"/>
    <cellStyle name="Note 8 2 2 10 2" xfId="33267" xr:uid="{00000000-0005-0000-0000-000061810000}"/>
    <cellStyle name="Note 8 2 2 11" xfId="33268" xr:uid="{00000000-0005-0000-0000-000062810000}"/>
    <cellStyle name="Note 8 2 2 11 2" xfId="33269" xr:uid="{00000000-0005-0000-0000-000063810000}"/>
    <cellStyle name="Note 8 2 2 12" xfId="33270" xr:uid="{00000000-0005-0000-0000-000064810000}"/>
    <cellStyle name="Note 8 2 2 12 2" xfId="33271" xr:uid="{00000000-0005-0000-0000-000065810000}"/>
    <cellStyle name="Note 8 2 2 13" xfId="33272" xr:uid="{00000000-0005-0000-0000-000066810000}"/>
    <cellStyle name="Note 8 2 2 2" xfId="33273" xr:uid="{00000000-0005-0000-0000-000067810000}"/>
    <cellStyle name="Note 8 2 2 2 2" xfId="33274" xr:uid="{00000000-0005-0000-0000-000068810000}"/>
    <cellStyle name="Note 8 2 2 2 2 2" xfId="33275" xr:uid="{00000000-0005-0000-0000-000069810000}"/>
    <cellStyle name="Note 8 2 2 2 2 2 2" xfId="33276" xr:uid="{00000000-0005-0000-0000-00006A810000}"/>
    <cellStyle name="Note 8 2 2 2 2 3" xfId="33277" xr:uid="{00000000-0005-0000-0000-00006B810000}"/>
    <cellStyle name="Note 8 2 2 2 3" xfId="33278" xr:uid="{00000000-0005-0000-0000-00006C810000}"/>
    <cellStyle name="Note 8 2 2 2 3 2" xfId="33279" xr:uid="{00000000-0005-0000-0000-00006D810000}"/>
    <cellStyle name="Note 8 2 2 2 3 2 2" xfId="33280" xr:uid="{00000000-0005-0000-0000-00006E810000}"/>
    <cellStyle name="Note 8 2 2 2 3 3" xfId="33281" xr:uid="{00000000-0005-0000-0000-00006F810000}"/>
    <cellStyle name="Note 8 2 2 2 4" xfId="33282" xr:uid="{00000000-0005-0000-0000-000070810000}"/>
    <cellStyle name="Note 8 2 2 2 4 2" xfId="33283" xr:uid="{00000000-0005-0000-0000-000071810000}"/>
    <cellStyle name="Note 8 2 2 2 5" xfId="33284" xr:uid="{00000000-0005-0000-0000-000072810000}"/>
    <cellStyle name="Note 8 2 2 2 5 2" xfId="33285" xr:uid="{00000000-0005-0000-0000-000073810000}"/>
    <cellStyle name="Note 8 2 2 2 6" xfId="33286" xr:uid="{00000000-0005-0000-0000-000074810000}"/>
    <cellStyle name="Note 8 2 2 2 6 2" xfId="33287" xr:uid="{00000000-0005-0000-0000-000075810000}"/>
    <cellStyle name="Note 8 2 2 2 7" xfId="33288" xr:uid="{00000000-0005-0000-0000-000076810000}"/>
    <cellStyle name="Note 8 2 2 2 7 2" xfId="33289" xr:uid="{00000000-0005-0000-0000-000077810000}"/>
    <cellStyle name="Note 8 2 2 2 8" xfId="33290" xr:uid="{00000000-0005-0000-0000-000078810000}"/>
    <cellStyle name="Note 8 2 2 3" xfId="33291" xr:uid="{00000000-0005-0000-0000-000079810000}"/>
    <cellStyle name="Note 8 2 2 3 10" xfId="33292" xr:uid="{00000000-0005-0000-0000-00007A810000}"/>
    <cellStyle name="Note 8 2 2 3 10 2" xfId="33293" xr:uid="{00000000-0005-0000-0000-00007B810000}"/>
    <cellStyle name="Note 8 2 2 3 11" xfId="33294" xr:uid="{00000000-0005-0000-0000-00007C810000}"/>
    <cellStyle name="Note 8 2 2 3 2" xfId="33295" xr:uid="{00000000-0005-0000-0000-00007D810000}"/>
    <cellStyle name="Note 8 2 2 3 2 2" xfId="33296" xr:uid="{00000000-0005-0000-0000-00007E810000}"/>
    <cellStyle name="Note 8 2 2 3 2 2 2" xfId="33297" xr:uid="{00000000-0005-0000-0000-00007F810000}"/>
    <cellStyle name="Note 8 2 2 3 2 3" xfId="33298" xr:uid="{00000000-0005-0000-0000-000080810000}"/>
    <cellStyle name="Note 8 2 2 3 3" xfId="33299" xr:uid="{00000000-0005-0000-0000-000081810000}"/>
    <cellStyle name="Note 8 2 2 3 3 2" xfId="33300" xr:uid="{00000000-0005-0000-0000-000082810000}"/>
    <cellStyle name="Note 8 2 2 3 4" xfId="33301" xr:uid="{00000000-0005-0000-0000-000083810000}"/>
    <cellStyle name="Note 8 2 2 3 4 2" xfId="33302" xr:uid="{00000000-0005-0000-0000-000084810000}"/>
    <cellStyle name="Note 8 2 2 3 5" xfId="33303" xr:uid="{00000000-0005-0000-0000-000085810000}"/>
    <cellStyle name="Note 8 2 2 3 5 2" xfId="33304" xr:uid="{00000000-0005-0000-0000-000086810000}"/>
    <cellStyle name="Note 8 2 2 3 6" xfId="33305" xr:uid="{00000000-0005-0000-0000-000087810000}"/>
    <cellStyle name="Note 8 2 2 3 6 2" xfId="33306" xr:uid="{00000000-0005-0000-0000-000088810000}"/>
    <cellStyle name="Note 8 2 2 3 7" xfId="33307" xr:uid="{00000000-0005-0000-0000-000089810000}"/>
    <cellStyle name="Note 8 2 2 3 7 2" xfId="33308" xr:uid="{00000000-0005-0000-0000-00008A810000}"/>
    <cellStyle name="Note 8 2 2 3 8" xfId="33309" xr:uid="{00000000-0005-0000-0000-00008B810000}"/>
    <cellStyle name="Note 8 2 2 3 8 2" xfId="33310" xr:uid="{00000000-0005-0000-0000-00008C810000}"/>
    <cellStyle name="Note 8 2 2 3 9" xfId="33311" xr:uid="{00000000-0005-0000-0000-00008D810000}"/>
    <cellStyle name="Note 8 2 2 3 9 2" xfId="33312" xr:uid="{00000000-0005-0000-0000-00008E810000}"/>
    <cellStyle name="Note 8 2 2 4" xfId="33313" xr:uid="{00000000-0005-0000-0000-00008F810000}"/>
    <cellStyle name="Note 8 2 2 4 10" xfId="33314" xr:uid="{00000000-0005-0000-0000-000090810000}"/>
    <cellStyle name="Note 8 2 2 4 10 2" xfId="33315" xr:uid="{00000000-0005-0000-0000-000091810000}"/>
    <cellStyle name="Note 8 2 2 4 11" xfId="33316" xr:uid="{00000000-0005-0000-0000-000092810000}"/>
    <cellStyle name="Note 8 2 2 4 2" xfId="33317" xr:uid="{00000000-0005-0000-0000-000093810000}"/>
    <cellStyle name="Note 8 2 2 4 2 2" xfId="33318" xr:uid="{00000000-0005-0000-0000-000094810000}"/>
    <cellStyle name="Note 8 2 2 4 2 2 2" xfId="33319" xr:uid="{00000000-0005-0000-0000-000095810000}"/>
    <cellStyle name="Note 8 2 2 4 2 3" xfId="33320" xr:uid="{00000000-0005-0000-0000-000096810000}"/>
    <cellStyle name="Note 8 2 2 4 3" xfId="33321" xr:uid="{00000000-0005-0000-0000-000097810000}"/>
    <cellStyle name="Note 8 2 2 4 3 2" xfId="33322" xr:uid="{00000000-0005-0000-0000-000098810000}"/>
    <cellStyle name="Note 8 2 2 4 4" xfId="33323" xr:uid="{00000000-0005-0000-0000-000099810000}"/>
    <cellStyle name="Note 8 2 2 4 4 2" xfId="33324" xr:uid="{00000000-0005-0000-0000-00009A810000}"/>
    <cellStyle name="Note 8 2 2 4 5" xfId="33325" xr:uid="{00000000-0005-0000-0000-00009B810000}"/>
    <cellStyle name="Note 8 2 2 4 5 2" xfId="33326" xr:uid="{00000000-0005-0000-0000-00009C810000}"/>
    <cellStyle name="Note 8 2 2 4 6" xfId="33327" xr:uid="{00000000-0005-0000-0000-00009D810000}"/>
    <cellStyle name="Note 8 2 2 4 6 2" xfId="33328" xr:uid="{00000000-0005-0000-0000-00009E810000}"/>
    <cellStyle name="Note 8 2 2 4 7" xfId="33329" xr:uid="{00000000-0005-0000-0000-00009F810000}"/>
    <cellStyle name="Note 8 2 2 4 7 2" xfId="33330" xr:uid="{00000000-0005-0000-0000-0000A0810000}"/>
    <cellStyle name="Note 8 2 2 4 8" xfId="33331" xr:uid="{00000000-0005-0000-0000-0000A1810000}"/>
    <cellStyle name="Note 8 2 2 4 8 2" xfId="33332" xr:uid="{00000000-0005-0000-0000-0000A2810000}"/>
    <cellStyle name="Note 8 2 2 4 9" xfId="33333" xr:uid="{00000000-0005-0000-0000-0000A3810000}"/>
    <cellStyle name="Note 8 2 2 4 9 2" xfId="33334" xr:uid="{00000000-0005-0000-0000-0000A4810000}"/>
    <cellStyle name="Note 8 2 2 5" xfId="33335" xr:uid="{00000000-0005-0000-0000-0000A5810000}"/>
    <cellStyle name="Note 8 2 2 5 10" xfId="33336" xr:uid="{00000000-0005-0000-0000-0000A6810000}"/>
    <cellStyle name="Note 8 2 2 5 10 2" xfId="33337" xr:uid="{00000000-0005-0000-0000-0000A7810000}"/>
    <cellStyle name="Note 8 2 2 5 11" xfId="33338" xr:uid="{00000000-0005-0000-0000-0000A8810000}"/>
    <cellStyle name="Note 8 2 2 5 2" xfId="33339" xr:uid="{00000000-0005-0000-0000-0000A9810000}"/>
    <cellStyle name="Note 8 2 2 5 2 2" xfId="33340" xr:uid="{00000000-0005-0000-0000-0000AA810000}"/>
    <cellStyle name="Note 8 2 2 5 2 2 2" xfId="33341" xr:uid="{00000000-0005-0000-0000-0000AB810000}"/>
    <cellStyle name="Note 8 2 2 5 2 3" xfId="33342" xr:uid="{00000000-0005-0000-0000-0000AC810000}"/>
    <cellStyle name="Note 8 2 2 5 3" xfId="33343" xr:uid="{00000000-0005-0000-0000-0000AD810000}"/>
    <cellStyle name="Note 8 2 2 5 3 2" xfId="33344" xr:uid="{00000000-0005-0000-0000-0000AE810000}"/>
    <cellStyle name="Note 8 2 2 5 4" xfId="33345" xr:uid="{00000000-0005-0000-0000-0000AF810000}"/>
    <cellStyle name="Note 8 2 2 5 4 2" xfId="33346" xr:uid="{00000000-0005-0000-0000-0000B0810000}"/>
    <cellStyle name="Note 8 2 2 5 5" xfId="33347" xr:uid="{00000000-0005-0000-0000-0000B1810000}"/>
    <cellStyle name="Note 8 2 2 5 5 2" xfId="33348" xr:uid="{00000000-0005-0000-0000-0000B2810000}"/>
    <cellStyle name="Note 8 2 2 5 6" xfId="33349" xr:uid="{00000000-0005-0000-0000-0000B3810000}"/>
    <cellStyle name="Note 8 2 2 5 6 2" xfId="33350" xr:uid="{00000000-0005-0000-0000-0000B4810000}"/>
    <cellStyle name="Note 8 2 2 5 7" xfId="33351" xr:uid="{00000000-0005-0000-0000-0000B5810000}"/>
    <cellStyle name="Note 8 2 2 5 7 2" xfId="33352" xr:uid="{00000000-0005-0000-0000-0000B6810000}"/>
    <cellStyle name="Note 8 2 2 5 8" xfId="33353" xr:uid="{00000000-0005-0000-0000-0000B7810000}"/>
    <cellStyle name="Note 8 2 2 5 8 2" xfId="33354" xr:uid="{00000000-0005-0000-0000-0000B8810000}"/>
    <cellStyle name="Note 8 2 2 5 9" xfId="33355" xr:uid="{00000000-0005-0000-0000-0000B9810000}"/>
    <cellStyle name="Note 8 2 2 5 9 2" xfId="33356" xr:uid="{00000000-0005-0000-0000-0000BA810000}"/>
    <cellStyle name="Note 8 2 2 6" xfId="33357" xr:uid="{00000000-0005-0000-0000-0000BB810000}"/>
    <cellStyle name="Note 8 2 2 6 10" xfId="33358" xr:uid="{00000000-0005-0000-0000-0000BC810000}"/>
    <cellStyle name="Note 8 2 2 6 10 2" xfId="33359" xr:uid="{00000000-0005-0000-0000-0000BD810000}"/>
    <cellStyle name="Note 8 2 2 6 11" xfId="33360" xr:uid="{00000000-0005-0000-0000-0000BE810000}"/>
    <cellStyle name="Note 8 2 2 6 2" xfId="33361" xr:uid="{00000000-0005-0000-0000-0000BF810000}"/>
    <cellStyle name="Note 8 2 2 6 2 2" xfId="33362" xr:uid="{00000000-0005-0000-0000-0000C0810000}"/>
    <cellStyle name="Note 8 2 2 6 2 2 2" xfId="33363" xr:uid="{00000000-0005-0000-0000-0000C1810000}"/>
    <cellStyle name="Note 8 2 2 6 2 3" xfId="33364" xr:uid="{00000000-0005-0000-0000-0000C2810000}"/>
    <cellStyle name="Note 8 2 2 6 3" xfId="33365" xr:uid="{00000000-0005-0000-0000-0000C3810000}"/>
    <cellStyle name="Note 8 2 2 6 3 2" xfId="33366" xr:uid="{00000000-0005-0000-0000-0000C4810000}"/>
    <cellStyle name="Note 8 2 2 6 4" xfId="33367" xr:uid="{00000000-0005-0000-0000-0000C5810000}"/>
    <cellStyle name="Note 8 2 2 6 4 2" xfId="33368" xr:uid="{00000000-0005-0000-0000-0000C6810000}"/>
    <cellStyle name="Note 8 2 2 6 5" xfId="33369" xr:uid="{00000000-0005-0000-0000-0000C7810000}"/>
    <cellStyle name="Note 8 2 2 6 5 2" xfId="33370" xr:uid="{00000000-0005-0000-0000-0000C8810000}"/>
    <cellStyle name="Note 8 2 2 6 6" xfId="33371" xr:uid="{00000000-0005-0000-0000-0000C9810000}"/>
    <cellStyle name="Note 8 2 2 6 6 2" xfId="33372" xr:uid="{00000000-0005-0000-0000-0000CA810000}"/>
    <cellStyle name="Note 8 2 2 6 7" xfId="33373" xr:uid="{00000000-0005-0000-0000-0000CB810000}"/>
    <cellStyle name="Note 8 2 2 6 7 2" xfId="33374" xr:uid="{00000000-0005-0000-0000-0000CC810000}"/>
    <cellStyle name="Note 8 2 2 6 8" xfId="33375" xr:uid="{00000000-0005-0000-0000-0000CD810000}"/>
    <cellStyle name="Note 8 2 2 6 8 2" xfId="33376" xr:uid="{00000000-0005-0000-0000-0000CE810000}"/>
    <cellStyle name="Note 8 2 2 6 9" xfId="33377" xr:uid="{00000000-0005-0000-0000-0000CF810000}"/>
    <cellStyle name="Note 8 2 2 6 9 2" xfId="33378" xr:uid="{00000000-0005-0000-0000-0000D0810000}"/>
    <cellStyle name="Note 8 2 2 7" xfId="33379" xr:uid="{00000000-0005-0000-0000-0000D1810000}"/>
    <cellStyle name="Note 8 2 2 7 2" xfId="33380" xr:uid="{00000000-0005-0000-0000-0000D2810000}"/>
    <cellStyle name="Note 8 2 2 7 2 2" xfId="33381" xr:uid="{00000000-0005-0000-0000-0000D3810000}"/>
    <cellStyle name="Note 8 2 2 7 3" xfId="33382" xr:uid="{00000000-0005-0000-0000-0000D4810000}"/>
    <cellStyle name="Note 8 2 2 8" xfId="33383" xr:uid="{00000000-0005-0000-0000-0000D5810000}"/>
    <cellStyle name="Note 8 2 2 8 2" xfId="33384" xr:uid="{00000000-0005-0000-0000-0000D6810000}"/>
    <cellStyle name="Note 8 2 2 9" xfId="33385" xr:uid="{00000000-0005-0000-0000-0000D7810000}"/>
    <cellStyle name="Note 8 2 2 9 2" xfId="33386" xr:uid="{00000000-0005-0000-0000-0000D8810000}"/>
    <cellStyle name="Note 8 2 3" xfId="33387" xr:uid="{00000000-0005-0000-0000-0000D9810000}"/>
    <cellStyle name="Note 8 2 3 2" xfId="33388" xr:uid="{00000000-0005-0000-0000-0000DA810000}"/>
    <cellStyle name="Note 8 2 3 2 2" xfId="33389" xr:uid="{00000000-0005-0000-0000-0000DB810000}"/>
    <cellStyle name="Note 8 2 3 2 2 2" xfId="33390" xr:uid="{00000000-0005-0000-0000-0000DC810000}"/>
    <cellStyle name="Note 8 2 3 2 3" xfId="33391" xr:uid="{00000000-0005-0000-0000-0000DD810000}"/>
    <cellStyle name="Note 8 2 3 3" xfId="33392" xr:uid="{00000000-0005-0000-0000-0000DE810000}"/>
    <cellStyle name="Note 8 2 3 3 2" xfId="33393" xr:uid="{00000000-0005-0000-0000-0000DF810000}"/>
    <cellStyle name="Note 8 2 3 3 2 2" xfId="33394" xr:uid="{00000000-0005-0000-0000-0000E0810000}"/>
    <cellStyle name="Note 8 2 3 3 3" xfId="33395" xr:uid="{00000000-0005-0000-0000-0000E1810000}"/>
    <cellStyle name="Note 8 2 3 4" xfId="33396" xr:uid="{00000000-0005-0000-0000-0000E2810000}"/>
    <cellStyle name="Note 8 2 3 4 2" xfId="33397" xr:uid="{00000000-0005-0000-0000-0000E3810000}"/>
    <cellStyle name="Note 8 2 3 5" xfId="33398" xr:uid="{00000000-0005-0000-0000-0000E4810000}"/>
    <cellStyle name="Note 8 2 3 5 2" xfId="33399" xr:uid="{00000000-0005-0000-0000-0000E5810000}"/>
    <cellStyle name="Note 8 2 3 6" xfId="33400" xr:uid="{00000000-0005-0000-0000-0000E6810000}"/>
    <cellStyle name="Note 8 2 3 6 2" xfId="33401" xr:uid="{00000000-0005-0000-0000-0000E7810000}"/>
    <cellStyle name="Note 8 2 3 7" xfId="33402" xr:uid="{00000000-0005-0000-0000-0000E8810000}"/>
    <cellStyle name="Note 8 2 3 7 2" xfId="33403" xr:uid="{00000000-0005-0000-0000-0000E9810000}"/>
    <cellStyle name="Note 8 2 3 8" xfId="33404" xr:uid="{00000000-0005-0000-0000-0000EA810000}"/>
    <cellStyle name="Note 8 2 4" xfId="33405" xr:uid="{00000000-0005-0000-0000-0000EB810000}"/>
    <cellStyle name="Note 8 2 4 10" xfId="33406" xr:uid="{00000000-0005-0000-0000-0000EC810000}"/>
    <cellStyle name="Note 8 2 4 10 2" xfId="33407" xr:uid="{00000000-0005-0000-0000-0000ED810000}"/>
    <cellStyle name="Note 8 2 4 11" xfId="33408" xr:uid="{00000000-0005-0000-0000-0000EE810000}"/>
    <cellStyle name="Note 8 2 4 2" xfId="33409" xr:uid="{00000000-0005-0000-0000-0000EF810000}"/>
    <cellStyle name="Note 8 2 4 2 2" xfId="33410" xr:uid="{00000000-0005-0000-0000-0000F0810000}"/>
    <cellStyle name="Note 8 2 4 2 2 2" xfId="33411" xr:uid="{00000000-0005-0000-0000-0000F1810000}"/>
    <cellStyle name="Note 8 2 4 2 3" xfId="33412" xr:uid="{00000000-0005-0000-0000-0000F2810000}"/>
    <cellStyle name="Note 8 2 4 3" xfId="33413" xr:uid="{00000000-0005-0000-0000-0000F3810000}"/>
    <cellStyle name="Note 8 2 4 3 2" xfId="33414" xr:uid="{00000000-0005-0000-0000-0000F4810000}"/>
    <cellStyle name="Note 8 2 4 4" xfId="33415" xr:uid="{00000000-0005-0000-0000-0000F5810000}"/>
    <cellStyle name="Note 8 2 4 4 2" xfId="33416" xr:uid="{00000000-0005-0000-0000-0000F6810000}"/>
    <cellStyle name="Note 8 2 4 5" xfId="33417" xr:uid="{00000000-0005-0000-0000-0000F7810000}"/>
    <cellStyle name="Note 8 2 4 5 2" xfId="33418" xr:uid="{00000000-0005-0000-0000-0000F8810000}"/>
    <cellStyle name="Note 8 2 4 6" xfId="33419" xr:uid="{00000000-0005-0000-0000-0000F9810000}"/>
    <cellStyle name="Note 8 2 4 6 2" xfId="33420" xr:uid="{00000000-0005-0000-0000-0000FA810000}"/>
    <cellStyle name="Note 8 2 4 7" xfId="33421" xr:uid="{00000000-0005-0000-0000-0000FB810000}"/>
    <cellStyle name="Note 8 2 4 7 2" xfId="33422" xr:uid="{00000000-0005-0000-0000-0000FC810000}"/>
    <cellStyle name="Note 8 2 4 8" xfId="33423" xr:uid="{00000000-0005-0000-0000-0000FD810000}"/>
    <cellStyle name="Note 8 2 4 8 2" xfId="33424" xr:uid="{00000000-0005-0000-0000-0000FE810000}"/>
    <cellStyle name="Note 8 2 4 9" xfId="33425" xr:uid="{00000000-0005-0000-0000-0000FF810000}"/>
    <cellStyle name="Note 8 2 4 9 2" xfId="33426" xr:uid="{00000000-0005-0000-0000-000000820000}"/>
    <cellStyle name="Note 8 2 5" xfId="33427" xr:uid="{00000000-0005-0000-0000-000001820000}"/>
    <cellStyle name="Note 8 2 5 10" xfId="33428" xr:uid="{00000000-0005-0000-0000-000002820000}"/>
    <cellStyle name="Note 8 2 5 10 2" xfId="33429" xr:uid="{00000000-0005-0000-0000-000003820000}"/>
    <cellStyle name="Note 8 2 5 11" xfId="33430" xr:uid="{00000000-0005-0000-0000-000004820000}"/>
    <cellStyle name="Note 8 2 5 2" xfId="33431" xr:uid="{00000000-0005-0000-0000-000005820000}"/>
    <cellStyle name="Note 8 2 5 2 2" xfId="33432" xr:uid="{00000000-0005-0000-0000-000006820000}"/>
    <cellStyle name="Note 8 2 5 2 2 2" xfId="33433" xr:uid="{00000000-0005-0000-0000-000007820000}"/>
    <cellStyle name="Note 8 2 5 2 3" xfId="33434" xr:uid="{00000000-0005-0000-0000-000008820000}"/>
    <cellStyle name="Note 8 2 5 3" xfId="33435" xr:uid="{00000000-0005-0000-0000-000009820000}"/>
    <cellStyle name="Note 8 2 5 3 2" xfId="33436" xr:uid="{00000000-0005-0000-0000-00000A820000}"/>
    <cellStyle name="Note 8 2 5 4" xfId="33437" xr:uid="{00000000-0005-0000-0000-00000B820000}"/>
    <cellStyle name="Note 8 2 5 4 2" xfId="33438" xr:uid="{00000000-0005-0000-0000-00000C820000}"/>
    <cellStyle name="Note 8 2 5 5" xfId="33439" xr:uid="{00000000-0005-0000-0000-00000D820000}"/>
    <cellStyle name="Note 8 2 5 5 2" xfId="33440" xr:uid="{00000000-0005-0000-0000-00000E820000}"/>
    <cellStyle name="Note 8 2 5 6" xfId="33441" xr:uid="{00000000-0005-0000-0000-00000F820000}"/>
    <cellStyle name="Note 8 2 5 6 2" xfId="33442" xr:uid="{00000000-0005-0000-0000-000010820000}"/>
    <cellStyle name="Note 8 2 5 7" xfId="33443" xr:uid="{00000000-0005-0000-0000-000011820000}"/>
    <cellStyle name="Note 8 2 5 7 2" xfId="33444" xr:uid="{00000000-0005-0000-0000-000012820000}"/>
    <cellStyle name="Note 8 2 5 8" xfId="33445" xr:uid="{00000000-0005-0000-0000-000013820000}"/>
    <cellStyle name="Note 8 2 5 8 2" xfId="33446" xr:uid="{00000000-0005-0000-0000-000014820000}"/>
    <cellStyle name="Note 8 2 5 9" xfId="33447" xr:uid="{00000000-0005-0000-0000-000015820000}"/>
    <cellStyle name="Note 8 2 5 9 2" xfId="33448" xr:uid="{00000000-0005-0000-0000-000016820000}"/>
    <cellStyle name="Note 8 2 6" xfId="33449" xr:uid="{00000000-0005-0000-0000-000017820000}"/>
    <cellStyle name="Note 8 2 6 10" xfId="33450" xr:uid="{00000000-0005-0000-0000-000018820000}"/>
    <cellStyle name="Note 8 2 6 10 2" xfId="33451" xr:uid="{00000000-0005-0000-0000-000019820000}"/>
    <cellStyle name="Note 8 2 6 11" xfId="33452" xr:uid="{00000000-0005-0000-0000-00001A820000}"/>
    <cellStyle name="Note 8 2 6 2" xfId="33453" xr:uid="{00000000-0005-0000-0000-00001B820000}"/>
    <cellStyle name="Note 8 2 6 2 2" xfId="33454" xr:uid="{00000000-0005-0000-0000-00001C820000}"/>
    <cellStyle name="Note 8 2 6 2 2 2" xfId="33455" xr:uid="{00000000-0005-0000-0000-00001D820000}"/>
    <cellStyle name="Note 8 2 6 2 3" xfId="33456" xr:uid="{00000000-0005-0000-0000-00001E820000}"/>
    <cellStyle name="Note 8 2 6 3" xfId="33457" xr:uid="{00000000-0005-0000-0000-00001F820000}"/>
    <cellStyle name="Note 8 2 6 3 2" xfId="33458" xr:uid="{00000000-0005-0000-0000-000020820000}"/>
    <cellStyle name="Note 8 2 6 4" xfId="33459" xr:uid="{00000000-0005-0000-0000-000021820000}"/>
    <cellStyle name="Note 8 2 6 4 2" xfId="33460" xr:uid="{00000000-0005-0000-0000-000022820000}"/>
    <cellStyle name="Note 8 2 6 5" xfId="33461" xr:uid="{00000000-0005-0000-0000-000023820000}"/>
    <cellStyle name="Note 8 2 6 5 2" xfId="33462" xr:uid="{00000000-0005-0000-0000-000024820000}"/>
    <cellStyle name="Note 8 2 6 6" xfId="33463" xr:uid="{00000000-0005-0000-0000-000025820000}"/>
    <cellStyle name="Note 8 2 6 6 2" xfId="33464" xr:uid="{00000000-0005-0000-0000-000026820000}"/>
    <cellStyle name="Note 8 2 6 7" xfId="33465" xr:uid="{00000000-0005-0000-0000-000027820000}"/>
    <cellStyle name="Note 8 2 6 7 2" xfId="33466" xr:uid="{00000000-0005-0000-0000-000028820000}"/>
    <cellStyle name="Note 8 2 6 8" xfId="33467" xr:uid="{00000000-0005-0000-0000-000029820000}"/>
    <cellStyle name="Note 8 2 6 8 2" xfId="33468" xr:uid="{00000000-0005-0000-0000-00002A820000}"/>
    <cellStyle name="Note 8 2 6 9" xfId="33469" xr:uid="{00000000-0005-0000-0000-00002B820000}"/>
    <cellStyle name="Note 8 2 6 9 2" xfId="33470" xr:uid="{00000000-0005-0000-0000-00002C820000}"/>
    <cellStyle name="Note 8 2 7" xfId="33471" xr:uid="{00000000-0005-0000-0000-00002D820000}"/>
    <cellStyle name="Note 8 2 7 10" xfId="33472" xr:uid="{00000000-0005-0000-0000-00002E820000}"/>
    <cellStyle name="Note 8 2 7 10 2" xfId="33473" xr:uid="{00000000-0005-0000-0000-00002F820000}"/>
    <cellStyle name="Note 8 2 7 11" xfId="33474" xr:uid="{00000000-0005-0000-0000-000030820000}"/>
    <cellStyle name="Note 8 2 7 2" xfId="33475" xr:uid="{00000000-0005-0000-0000-000031820000}"/>
    <cellStyle name="Note 8 2 7 2 2" xfId="33476" xr:uid="{00000000-0005-0000-0000-000032820000}"/>
    <cellStyle name="Note 8 2 7 2 2 2" xfId="33477" xr:uid="{00000000-0005-0000-0000-000033820000}"/>
    <cellStyle name="Note 8 2 7 2 3" xfId="33478" xr:uid="{00000000-0005-0000-0000-000034820000}"/>
    <cellStyle name="Note 8 2 7 3" xfId="33479" xr:uid="{00000000-0005-0000-0000-000035820000}"/>
    <cellStyle name="Note 8 2 7 3 2" xfId="33480" xr:uid="{00000000-0005-0000-0000-000036820000}"/>
    <cellStyle name="Note 8 2 7 4" xfId="33481" xr:uid="{00000000-0005-0000-0000-000037820000}"/>
    <cellStyle name="Note 8 2 7 4 2" xfId="33482" xr:uid="{00000000-0005-0000-0000-000038820000}"/>
    <cellStyle name="Note 8 2 7 5" xfId="33483" xr:uid="{00000000-0005-0000-0000-000039820000}"/>
    <cellStyle name="Note 8 2 7 5 2" xfId="33484" xr:uid="{00000000-0005-0000-0000-00003A820000}"/>
    <cellStyle name="Note 8 2 7 6" xfId="33485" xr:uid="{00000000-0005-0000-0000-00003B820000}"/>
    <cellStyle name="Note 8 2 7 6 2" xfId="33486" xr:uid="{00000000-0005-0000-0000-00003C820000}"/>
    <cellStyle name="Note 8 2 7 7" xfId="33487" xr:uid="{00000000-0005-0000-0000-00003D820000}"/>
    <cellStyle name="Note 8 2 7 7 2" xfId="33488" xr:uid="{00000000-0005-0000-0000-00003E820000}"/>
    <cellStyle name="Note 8 2 7 8" xfId="33489" xr:uid="{00000000-0005-0000-0000-00003F820000}"/>
    <cellStyle name="Note 8 2 7 8 2" xfId="33490" xr:uid="{00000000-0005-0000-0000-000040820000}"/>
    <cellStyle name="Note 8 2 7 9" xfId="33491" xr:uid="{00000000-0005-0000-0000-000041820000}"/>
    <cellStyle name="Note 8 2 7 9 2" xfId="33492" xr:uid="{00000000-0005-0000-0000-000042820000}"/>
    <cellStyle name="Note 8 2 8" xfId="33493" xr:uid="{00000000-0005-0000-0000-000043820000}"/>
    <cellStyle name="Note 8 2 8 2" xfId="33494" xr:uid="{00000000-0005-0000-0000-000044820000}"/>
    <cellStyle name="Note 8 2 8 2 2" xfId="33495" xr:uid="{00000000-0005-0000-0000-000045820000}"/>
    <cellStyle name="Note 8 2 8 3" xfId="33496" xr:uid="{00000000-0005-0000-0000-000046820000}"/>
    <cellStyle name="Note 8 2 9" xfId="33497" xr:uid="{00000000-0005-0000-0000-000047820000}"/>
    <cellStyle name="Note 8 2 9 2" xfId="33498" xr:uid="{00000000-0005-0000-0000-000048820000}"/>
    <cellStyle name="Note 8 2_7 - Cap Add WS" xfId="33499" xr:uid="{00000000-0005-0000-0000-000049820000}"/>
    <cellStyle name="Note 8 3" xfId="33500" xr:uid="{00000000-0005-0000-0000-00004A820000}"/>
    <cellStyle name="Note 8 3 10" xfId="33501" xr:uid="{00000000-0005-0000-0000-00004B820000}"/>
    <cellStyle name="Note 8 3 10 2" xfId="33502" xr:uid="{00000000-0005-0000-0000-00004C820000}"/>
    <cellStyle name="Note 8 3 11" xfId="33503" xr:uid="{00000000-0005-0000-0000-00004D820000}"/>
    <cellStyle name="Note 8 3 11 2" xfId="33504" xr:uid="{00000000-0005-0000-0000-00004E820000}"/>
    <cellStyle name="Note 8 3 12" xfId="33505" xr:uid="{00000000-0005-0000-0000-00004F820000}"/>
    <cellStyle name="Note 8 3 12 2" xfId="33506" xr:uid="{00000000-0005-0000-0000-000050820000}"/>
    <cellStyle name="Note 8 3 13" xfId="33507" xr:uid="{00000000-0005-0000-0000-000051820000}"/>
    <cellStyle name="Note 8 3 13 2" xfId="33508" xr:uid="{00000000-0005-0000-0000-000052820000}"/>
    <cellStyle name="Note 8 3 14" xfId="33509" xr:uid="{00000000-0005-0000-0000-000053820000}"/>
    <cellStyle name="Note 8 3 2" xfId="33510" xr:uid="{00000000-0005-0000-0000-000054820000}"/>
    <cellStyle name="Note 8 3 2 10" xfId="33511" xr:uid="{00000000-0005-0000-0000-000055820000}"/>
    <cellStyle name="Note 8 3 2 10 2" xfId="33512" xr:uid="{00000000-0005-0000-0000-000056820000}"/>
    <cellStyle name="Note 8 3 2 11" xfId="33513" xr:uid="{00000000-0005-0000-0000-000057820000}"/>
    <cellStyle name="Note 8 3 2 11 2" xfId="33514" xr:uid="{00000000-0005-0000-0000-000058820000}"/>
    <cellStyle name="Note 8 3 2 12" xfId="33515" xr:uid="{00000000-0005-0000-0000-000059820000}"/>
    <cellStyle name="Note 8 3 2 12 2" xfId="33516" xr:uid="{00000000-0005-0000-0000-00005A820000}"/>
    <cellStyle name="Note 8 3 2 13" xfId="33517" xr:uid="{00000000-0005-0000-0000-00005B820000}"/>
    <cellStyle name="Note 8 3 2 2" xfId="33518" xr:uid="{00000000-0005-0000-0000-00005C820000}"/>
    <cellStyle name="Note 8 3 2 2 2" xfId="33519" xr:uid="{00000000-0005-0000-0000-00005D820000}"/>
    <cellStyle name="Note 8 3 2 2 2 2" xfId="33520" xr:uid="{00000000-0005-0000-0000-00005E820000}"/>
    <cellStyle name="Note 8 3 2 2 2 2 2" xfId="33521" xr:uid="{00000000-0005-0000-0000-00005F820000}"/>
    <cellStyle name="Note 8 3 2 2 2 3" xfId="33522" xr:uid="{00000000-0005-0000-0000-000060820000}"/>
    <cellStyle name="Note 8 3 2 2 3" xfId="33523" xr:uid="{00000000-0005-0000-0000-000061820000}"/>
    <cellStyle name="Note 8 3 2 2 3 2" xfId="33524" xr:uid="{00000000-0005-0000-0000-000062820000}"/>
    <cellStyle name="Note 8 3 2 2 3 2 2" xfId="33525" xr:uid="{00000000-0005-0000-0000-000063820000}"/>
    <cellStyle name="Note 8 3 2 2 3 3" xfId="33526" xr:uid="{00000000-0005-0000-0000-000064820000}"/>
    <cellStyle name="Note 8 3 2 2 4" xfId="33527" xr:uid="{00000000-0005-0000-0000-000065820000}"/>
    <cellStyle name="Note 8 3 2 2 4 2" xfId="33528" xr:uid="{00000000-0005-0000-0000-000066820000}"/>
    <cellStyle name="Note 8 3 2 2 5" xfId="33529" xr:uid="{00000000-0005-0000-0000-000067820000}"/>
    <cellStyle name="Note 8 3 2 2 5 2" xfId="33530" xr:uid="{00000000-0005-0000-0000-000068820000}"/>
    <cellStyle name="Note 8 3 2 2 6" xfId="33531" xr:uid="{00000000-0005-0000-0000-000069820000}"/>
    <cellStyle name="Note 8 3 2 2 6 2" xfId="33532" xr:uid="{00000000-0005-0000-0000-00006A820000}"/>
    <cellStyle name="Note 8 3 2 2 7" xfId="33533" xr:uid="{00000000-0005-0000-0000-00006B820000}"/>
    <cellStyle name="Note 8 3 2 2 7 2" xfId="33534" xr:uid="{00000000-0005-0000-0000-00006C820000}"/>
    <cellStyle name="Note 8 3 2 2 8" xfId="33535" xr:uid="{00000000-0005-0000-0000-00006D820000}"/>
    <cellStyle name="Note 8 3 2 3" xfId="33536" xr:uid="{00000000-0005-0000-0000-00006E820000}"/>
    <cellStyle name="Note 8 3 2 3 10" xfId="33537" xr:uid="{00000000-0005-0000-0000-00006F820000}"/>
    <cellStyle name="Note 8 3 2 3 10 2" xfId="33538" xr:uid="{00000000-0005-0000-0000-000070820000}"/>
    <cellStyle name="Note 8 3 2 3 11" xfId="33539" xr:uid="{00000000-0005-0000-0000-000071820000}"/>
    <cellStyle name="Note 8 3 2 3 2" xfId="33540" xr:uid="{00000000-0005-0000-0000-000072820000}"/>
    <cellStyle name="Note 8 3 2 3 2 2" xfId="33541" xr:uid="{00000000-0005-0000-0000-000073820000}"/>
    <cellStyle name="Note 8 3 2 3 2 2 2" xfId="33542" xr:uid="{00000000-0005-0000-0000-000074820000}"/>
    <cellStyle name="Note 8 3 2 3 2 3" xfId="33543" xr:uid="{00000000-0005-0000-0000-000075820000}"/>
    <cellStyle name="Note 8 3 2 3 3" xfId="33544" xr:uid="{00000000-0005-0000-0000-000076820000}"/>
    <cellStyle name="Note 8 3 2 3 3 2" xfId="33545" xr:uid="{00000000-0005-0000-0000-000077820000}"/>
    <cellStyle name="Note 8 3 2 3 4" xfId="33546" xr:uid="{00000000-0005-0000-0000-000078820000}"/>
    <cellStyle name="Note 8 3 2 3 4 2" xfId="33547" xr:uid="{00000000-0005-0000-0000-000079820000}"/>
    <cellStyle name="Note 8 3 2 3 5" xfId="33548" xr:uid="{00000000-0005-0000-0000-00007A820000}"/>
    <cellStyle name="Note 8 3 2 3 5 2" xfId="33549" xr:uid="{00000000-0005-0000-0000-00007B820000}"/>
    <cellStyle name="Note 8 3 2 3 6" xfId="33550" xr:uid="{00000000-0005-0000-0000-00007C820000}"/>
    <cellStyle name="Note 8 3 2 3 6 2" xfId="33551" xr:uid="{00000000-0005-0000-0000-00007D820000}"/>
    <cellStyle name="Note 8 3 2 3 7" xfId="33552" xr:uid="{00000000-0005-0000-0000-00007E820000}"/>
    <cellStyle name="Note 8 3 2 3 7 2" xfId="33553" xr:uid="{00000000-0005-0000-0000-00007F820000}"/>
    <cellStyle name="Note 8 3 2 3 8" xfId="33554" xr:uid="{00000000-0005-0000-0000-000080820000}"/>
    <cellStyle name="Note 8 3 2 3 8 2" xfId="33555" xr:uid="{00000000-0005-0000-0000-000081820000}"/>
    <cellStyle name="Note 8 3 2 3 9" xfId="33556" xr:uid="{00000000-0005-0000-0000-000082820000}"/>
    <cellStyle name="Note 8 3 2 3 9 2" xfId="33557" xr:uid="{00000000-0005-0000-0000-000083820000}"/>
    <cellStyle name="Note 8 3 2 4" xfId="33558" xr:uid="{00000000-0005-0000-0000-000084820000}"/>
    <cellStyle name="Note 8 3 2 4 10" xfId="33559" xr:uid="{00000000-0005-0000-0000-000085820000}"/>
    <cellStyle name="Note 8 3 2 4 10 2" xfId="33560" xr:uid="{00000000-0005-0000-0000-000086820000}"/>
    <cellStyle name="Note 8 3 2 4 11" xfId="33561" xr:uid="{00000000-0005-0000-0000-000087820000}"/>
    <cellStyle name="Note 8 3 2 4 2" xfId="33562" xr:uid="{00000000-0005-0000-0000-000088820000}"/>
    <cellStyle name="Note 8 3 2 4 2 2" xfId="33563" xr:uid="{00000000-0005-0000-0000-000089820000}"/>
    <cellStyle name="Note 8 3 2 4 2 2 2" xfId="33564" xr:uid="{00000000-0005-0000-0000-00008A820000}"/>
    <cellStyle name="Note 8 3 2 4 2 3" xfId="33565" xr:uid="{00000000-0005-0000-0000-00008B820000}"/>
    <cellStyle name="Note 8 3 2 4 3" xfId="33566" xr:uid="{00000000-0005-0000-0000-00008C820000}"/>
    <cellStyle name="Note 8 3 2 4 3 2" xfId="33567" xr:uid="{00000000-0005-0000-0000-00008D820000}"/>
    <cellStyle name="Note 8 3 2 4 4" xfId="33568" xr:uid="{00000000-0005-0000-0000-00008E820000}"/>
    <cellStyle name="Note 8 3 2 4 4 2" xfId="33569" xr:uid="{00000000-0005-0000-0000-00008F820000}"/>
    <cellStyle name="Note 8 3 2 4 5" xfId="33570" xr:uid="{00000000-0005-0000-0000-000090820000}"/>
    <cellStyle name="Note 8 3 2 4 5 2" xfId="33571" xr:uid="{00000000-0005-0000-0000-000091820000}"/>
    <cellStyle name="Note 8 3 2 4 6" xfId="33572" xr:uid="{00000000-0005-0000-0000-000092820000}"/>
    <cellStyle name="Note 8 3 2 4 6 2" xfId="33573" xr:uid="{00000000-0005-0000-0000-000093820000}"/>
    <cellStyle name="Note 8 3 2 4 7" xfId="33574" xr:uid="{00000000-0005-0000-0000-000094820000}"/>
    <cellStyle name="Note 8 3 2 4 7 2" xfId="33575" xr:uid="{00000000-0005-0000-0000-000095820000}"/>
    <cellStyle name="Note 8 3 2 4 8" xfId="33576" xr:uid="{00000000-0005-0000-0000-000096820000}"/>
    <cellStyle name="Note 8 3 2 4 8 2" xfId="33577" xr:uid="{00000000-0005-0000-0000-000097820000}"/>
    <cellStyle name="Note 8 3 2 4 9" xfId="33578" xr:uid="{00000000-0005-0000-0000-000098820000}"/>
    <cellStyle name="Note 8 3 2 4 9 2" xfId="33579" xr:uid="{00000000-0005-0000-0000-000099820000}"/>
    <cellStyle name="Note 8 3 2 5" xfId="33580" xr:uid="{00000000-0005-0000-0000-00009A820000}"/>
    <cellStyle name="Note 8 3 2 5 10" xfId="33581" xr:uid="{00000000-0005-0000-0000-00009B820000}"/>
    <cellStyle name="Note 8 3 2 5 10 2" xfId="33582" xr:uid="{00000000-0005-0000-0000-00009C820000}"/>
    <cellStyle name="Note 8 3 2 5 11" xfId="33583" xr:uid="{00000000-0005-0000-0000-00009D820000}"/>
    <cellStyle name="Note 8 3 2 5 2" xfId="33584" xr:uid="{00000000-0005-0000-0000-00009E820000}"/>
    <cellStyle name="Note 8 3 2 5 2 2" xfId="33585" xr:uid="{00000000-0005-0000-0000-00009F820000}"/>
    <cellStyle name="Note 8 3 2 5 2 2 2" xfId="33586" xr:uid="{00000000-0005-0000-0000-0000A0820000}"/>
    <cellStyle name="Note 8 3 2 5 2 3" xfId="33587" xr:uid="{00000000-0005-0000-0000-0000A1820000}"/>
    <cellStyle name="Note 8 3 2 5 3" xfId="33588" xr:uid="{00000000-0005-0000-0000-0000A2820000}"/>
    <cellStyle name="Note 8 3 2 5 3 2" xfId="33589" xr:uid="{00000000-0005-0000-0000-0000A3820000}"/>
    <cellStyle name="Note 8 3 2 5 4" xfId="33590" xr:uid="{00000000-0005-0000-0000-0000A4820000}"/>
    <cellStyle name="Note 8 3 2 5 4 2" xfId="33591" xr:uid="{00000000-0005-0000-0000-0000A5820000}"/>
    <cellStyle name="Note 8 3 2 5 5" xfId="33592" xr:uid="{00000000-0005-0000-0000-0000A6820000}"/>
    <cellStyle name="Note 8 3 2 5 5 2" xfId="33593" xr:uid="{00000000-0005-0000-0000-0000A7820000}"/>
    <cellStyle name="Note 8 3 2 5 6" xfId="33594" xr:uid="{00000000-0005-0000-0000-0000A8820000}"/>
    <cellStyle name="Note 8 3 2 5 6 2" xfId="33595" xr:uid="{00000000-0005-0000-0000-0000A9820000}"/>
    <cellStyle name="Note 8 3 2 5 7" xfId="33596" xr:uid="{00000000-0005-0000-0000-0000AA820000}"/>
    <cellStyle name="Note 8 3 2 5 7 2" xfId="33597" xr:uid="{00000000-0005-0000-0000-0000AB820000}"/>
    <cellStyle name="Note 8 3 2 5 8" xfId="33598" xr:uid="{00000000-0005-0000-0000-0000AC820000}"/>
    <cellStyle name="Note 8 3 2 5 8 2" xfId="33599" xr:uid="{00000000-0005-0000-0000-0000AD820000}"/>
    <cellStyle name="Note 8 3 2 5 9" xfId="33600" xr:uid="{00000000-0005-0000-0000-0000AE820000}"/>
    <cellStyle name="Note 8 3 2 5 9 2" xfId="33601" xr:uid="{00000000-0005-0000-0000-0000AF820000}"/>
    <cellStyle name="Note 8 3 2 6" xfId="33602" xr:uid="{00000000-0005-0000-0000-0000B0820000}"/>
    <cellStyle name="Note 8 3 2 6 10" xfId="33603" xr:uid="{00000000-0005-0000-0000-0000B1820000}"/>
    <cellStyle name="Note 8 3 2 6 10 2" xfId="33604" xr:uid="{00000000-0005-0000-0000-0000B2820000}"/>
    <cellStyle name="Note 8 3 2 6 11" xfId="33605" xr:uid="{00000000-0005-0000-0000-0000B3820000}"/>
    <cellStyle name="Note 8 3 2 6 2" xfId="33606" xr:uid="{00000000-0005-0000-0000-0000B4820000}"/>
    <cellStyle name="Note 8 3 2 6 2 2" xfId="33607" xr:uid="{00000000-0005-0000-0000-0000B5820000}"/>
    <cellStyle name="Note 8 3 2 6 2 2 2" xfId="33608" xr:uid="{00000000-0005-0000-0000-0000B6820000}"/>
    <cellStyle name="Note 8 3 2 6 2 3" xfId="33609" xr:uid="{00000000-0005-0000-0000-0000B7820000}"/>
    <cellStyle name="Note 8 3 2 6 3" xfId="33610" xr:uid="{00000000-0005-0000-0000-0000B8820000}"/>
    <cellStyle name="Note 8 3 2 6 3 2" xfId="33611" xr:uid="{00000000-0005-0000-0000-0000B9820000}"/>
    <cellStyle name="Note 8 3 2 6 4" xfId="33612" xr:uid="{00000000-0005-0000-0000-0000BA820000}"/>
    <cellStyle name="Note 8 3 2 6 4 2" xfId="33613" xr:uid="{00000000-0005-0000-0000-0000BB820000}"/>
    <cellStyle name="Note 8 3 2 6 5" xfId="33614" xr:uid="{00000000-0005-0000-0000-0000BC820000}"/>
    <cellStyle name="Note 8 3 2 6 5 2" xfId="33615" xr:uid="{00000000-0005-0000-0000-0000BD820000}"/>
    <cellStyle name="Note 8 3 2 6 6" xfId="33616" xr:uid="{00000000-0005-0000-0000-0000BE820000}"/>
    <cellStyle name="Note 8 3 2 6 6 2" xfId="33617" xr:uid="{00000000-0005-0000-0000-0000BF820000}"/>
    <cellStyle name="Note 8 3 2 6 7" xfId="33618" xr:uid="{00000000-0005-0000-0000-0000C0820000}"/>
    <cellStyle name="Note 8 3 2 6 7 2" xfId="33619" xr:uid="{00000000-0005-0000-0000-0000C1820000}"/>
    <cellStyle name="Note 8 3 2 6 8" xfId="33620" xr:uid="{00000000-0005-0000-0000-0000C2820000}"/>
    <cellStyle name="Note 8 3 2 6 8 2" xfId="33621" xr:uid="{00000000-0005-0000-0000-0000C3820000}"/>
    <cellStyle name="Note 8 3 2 6 9" xfId="33622" xr:uid="{00000000-0005-0000-0000-0000C4820000}"/>
    <cellStyle name="Note 8 3 2 6 9 2" xfId="33623" xr:uid="{00000000-0005-0000-0000-0000C5820000}"/>
    <cellStyle name="Note 8 3 2 7" xfId="33624" xr:uid="{00000000-0005-0000-0000-0000C6820000}"/>
    <cellStyle name="Note 8 3 2 7 2" xfId="33625" xr:uid="{00000000-0005-0000-0000-0000C7820000}"/>
    <cellStyle name="Note 8 3 2 7 2 2" xfId="33626" xr:uid="{00000000-0005-0000-0000-0000C8820000}"/>
    <cellStyle name="Note 8 3 2 7 3" xfId="33627" xr:uid="{00000000-0005-0000-0000-0000C9820000}"/>
    <cellStyle name="Note 8 3 2 8" xfId="33628" xr:uid="{00000000-0005-0000-0000-0000CA820000}"/>
    <cellStyle name="Note 8 3 2 8 2" xfId="33629" xr:uid="{00000000-0005-0000-0000-0000CB820000}"/>
    <cellStyle name="Note 8 3 2 9" xfId="33630" xr:uid="{00000000-0005-0000-0000-0000CC820000}"/>
    <cellStyle name="Note 8 3 2 9 2" xfId="33631" xr:uid="{00000000-0005-0000-0000-0000CD820000}"/>
    <cellStyle name="Note 8 3 3" xfId="33632" xr:uid="{00000000-0005-0000-0000-0000CE820000}"/>
    <cellStyle name="Note 8 3 3 2" xfId="33633" xr:uid="{00000000-0005-0000-0000-0000CF820000}"/>
    <cellStyle name="Note 8 3 3 2 2" xfId="33634" xr:uid="{00000000-0005-0000-0000-0000D0820000}"/>
    <cellStyle name="Note 8 3 3 2 2 2" xfId="33635" xr:uid="{00000000-0005-0000-0000-0000D1820000}"/>
    <cellStyle name="Note 8 3 3 2 3" xfId="33636" xr:uid="{00000000-0005-0000-0000-0000D2820000}"/>
    <cellStyle name="Note 8 3 3 3" xfId="33637" xr:uid="{00000000-0005-0000-0000-0000D3820000}"/>
    <cellStyle name="Note 8 3 3 3 2" xfId="33638" xr:uid="{00000000-0005-0000-0000-0000D4820000}"/>
    <cellStyle name="Note 8 3 3 3 2 2" xfId="33639" xr:uid="{00000000-0005-0000-0000-0000D5820000}"/>
    <cellStyle name="Note 8 3 3 3 3" xfId="33640" xr:uid="{00000000-0005-0000-0000-0000D6820000}"/>
    <cellStyle name="Note 8 3 3 4" xfId="33641" xr:uid="{00000000-0005-0000-0000-0000D7820000}"/>
    <cellStyle name="Note 8 3 3 4 2" xfId="33642" xr:uid="{00000000-0005-0000-0000-0000D8820000}"/>
    <cellStyle name="Note 8 3 3 5" xfId="33643" xr:uid="{00000000-0005-0000-0000-0000D9820000}"/>
    <cellStyle name="Note 8 3 3 5 2" xfId="33644" xr:uid="{00000000-0005-0000-0000-0000DA820000}"/>
    <cellStyle name="Note 8 3 3 6" xfId="33645" xr:uid="{00000000-0005-0000-0000-0000DB820000}"/>
    <cellStyle name="Note 8 3 3 6 2" xfId="33646" xr:uid="{00000000-0005-0000-0000-0000DC820000}"/>
    <cellStyle name="Note 8 3 3 7" xfId="33647" xr:uid="{00000000-0005-0000-0000-0000DD820000}"/>
    <cellStyle name="Note 8 3 3 7 2" xfId="33648" xr:uid="{00000000-0005-0000-0000-0000DE820000}"/>
    <cellStyle name="Note 8 3 3 8" xfId="33649" xr:uid="{00000000-0005-0000-0000-0000DF820000}"/>
    <cellStyle name="Note 8 3 4" xfId="33650" xr:uid="{00000000-0005-0000-0000-0000E0820000}"/>
    <cellStyle name="Note 8 3 4 10" xfId="33651" xr:uid="{00000000-0005-0000-0000-0000E1820000}"/>
    <cellStyle name="Note 8 3 4 10 2" xfId="33652" xr:uid="{00000000-0005-0000-0000-0000E2820000}"/>
    <cellStyle name="Note 8 3 4 11" xfId="33653" xr:uid="{00000000-0005-0000-0000-0000E3820000}"/>
    <cellStyle name="Note 8 3 4 2" xfId="33654" xr:uid="{00000000-0005-0000-0000-0000E4820000}"/>
    <cellStyle name="Note 8 3 4 2 2" xfId="33655" xr:uid="{00000000-0005-0000-0000-0000E5820000}"/>
    <cellStyle name="Note 8 3 4 2 2 2" xfId="33656" xr:uid="{00000000-0005-0000-0000-0000E6820000}"/>
    <cellStyle name="Note 8 3 4 2 3" xfId="33657" xr:uid="{00000000-0005-0000-0000-0000E7820000}"/>
    <cellStyle name="Note 8 3 4 3" xfId="33658" xr:uid="{00000000-0005-0000-0000-0000E8820000}"/>
    <cellStyle name="Note 8 3 4 3 2" xfId="33659" xr:uid="{00000000-0005-0000-0000-0000E9820000}"/>
    <cellStyle name="Note 8 3 4 4" xfId="33660" xr:uid="{00000000-0005-0000-0000-0000EA820000}"/>
    <cellStyle name="Note 8 3 4 4 2" xfId="33661" xr:uid="{00000000-0005-0000-0000-0000EB820000}"/>
    <cellStyle name="Note 8 3 4 5" xfId="33662" xr:uid="{00000000-0005-0000-0000-0000EC820000}"/>
    <cellStyle name="Note 8 3 4 5 2" xfId="33663" xr:uid="{00000000-0005-0000-0000-0000ED820000}"/>
    <cellStyle name="Note 8 3 4 6" xfId="33664" xr:uid="{00000000-0005-0000-0000-0000EE820000}"/>
    <cellStyle name="Note 8 3 4 6 2" xfId="33665" xr:uid="{00000000-0005-0000-0000-0000EF820000}"/>
    <cellStyle name="Note 8 3 4 7" xfId="33666" xr:uid="{00000000-0005-0000-0000-0000F0820000}"/>
    <cellStyle name="Note 8 3 4 7 2" xfId="33667" xr:uid="{00000000-0005-0000-0000-0000F1820000}"/>
    <cellStyle name="Note 8 3 4 8" xfId="33668" xr:uid="{00000000-0005-0000-0000-0000F2820000}"/>
    <cellStyle name="Note 8 3 4 8 2" xfId="33669" xr:uid="{00000000-0005-0000-0000-0000F3820000}"/>
    <cellStyle name="Note 8 3 4 9" xfId="33670" xr:uid="{00000000-0005-0000-0000-0000F4820000}"/>
    <cellStyle name="Note 8 3 4 9 2" xfId="33671" xr:uid="{00000000-0005-0000-0000-0000F5820000}"/>
    <cellStyle name="Note 8 3 5" xfId="33672" xr:uid="{00000000-0005-0000-0000-0000F6820000}"/>
    <cellStyle name="Note 8 3 5 10" xfId="33673" xr:uid="{00000000-0005-0000-0000-0000F7820000}"/>
    <cellStyle name="Note 8 3 5 10 2" xfId="33674" xr:uid="{00000000-0005-0000-0000-0000F8820000}"/>
    <cellStyle name="Note 8 3 5 11" xfId="33675" xr:uid="{00000000-0005-0000-0000-0000F9820000}"/>
    <cellStyle name="Note 8 3 5 2" xfId="33676" xr:uid="{00000000-0005-0000-0000-0000FA820000}"/>
    <cellStyle name="Note 8 3 5 2 2" xfId="33677" xr:uid="{00000000-0005-0000-0000-0000FB820000}"/>
    <cellStyle name="Note 8 3 5 2 2 2" xfId="33678" xr:uid="{00000000-0005-0000-0000-0000FC820000}"/>
    <cellStyle name="Note 8 3 5 2 3" xfId="33679" xr:uid="{00000000-0005-0000-0000-0000FD820000}"/>
    <cellStyle name="Note 8 3 5 3" xfId="33680" xr:uid="{00000000-0005-0000-0000-0000FE820000}"/>
    <cellStyle name="Note 8 3 5 3 2" xfId="33681" xr:uid="{00000000-0005-0000-0000-0000FF820000}"/>
    <cellStyle name="Note 8 3 5 4" xfId="33682" xr:uid="{00000000-0005-0000-0000-000000830000}"/>
    <cellStyle name="Note 8 3 5 4 2" xfId="33683" xr:uid="{00000000-0005-0000-0000-000001830000}"/>
    <cellStyle name="Note 8 3 5 5" xfId="33684" xr:uid="{00000000-0005-0000-0000-000002830000}"/>
    <cellStyle name="Note 8 3 5 5 2" xfId="33685" xr:uid="{00000000-0005-0000-0000-000003830000}"/>
    <cellStyle name="Note 8 3 5 6" xfId="33686" xr:uid="{00000000-0005-0000-0000-000004830000}"/>
    <cellStyle name="Note 8 3 5 6 2" xfId="33687" xr:uid="{00000000-0005-0000-0000-000005830000}"/>
    <cellStyle name="Note 8 3 5 7" xfId="33688" xr:uid="{00000000-0005-0000-0000-000006830000}"/>
    <cellStyle name="Note 8 3 5 7 2" xfId="33689" xr:uid="{00000000-0005-0000-0000-000007830000}"/>
    <cellStyle name="Note 8 3 5 8" xfId="33690" xr:uid="{00000000-0005-0000-0000-000008830000}"/>
    <cellStyle name="Note 8 3 5 8 2" xfId="33691" xr:uid="{00000000-0005-0000-0000-000009830000}"/>
    <cellStyle name="Note 8 3 5 9" xfId="33692" xr:uid="{00000000-0005-0000-0000-00000A830000}"/>
    <cellStyle name="Note 8 3 5 9 2" xfId="33693" xr:uid="{00000000-0005-0000-0000-00000B830000}"/>
    <cellStyle name="Note 8 3 6" xfId="33694" xr:uid="{00000000-0005-0000-0000-00000C830000}"/>
    <cellStyle name="Note 8 3 6 10" xfId="33695" xr:uid="{00000000-0005-0000-0000-00000D830000}"/>
    <cellStyle name="Note 8 3 6 10 2" xfId="33696" xr:uid="{00000000-0005-0000-0000-00000E830000}"/>
    <cellStyle name="Note 8 3 6 11" xfId="33697" xr:uid="{00000000-0005-0000-0000-00000F830000}"/>
    <cellStyle name="Note 8 3 6 2" xfId="33698" xr:uid="{00000000-0005-0000-0000-000010830000}"/>
    <cellStyle name="Note 8 3 6 2 2" xfId="33699" xr:uid="{00000000-0005-0000-0000-000011830000}"/>
    <cellStyle name="Note 8 3 6 2 2 2" xfId="33700" xr:uid="{00000000-0005-0000-0000-000012830000}"/>
    <cellStyle name="Note 8 3 6 2 3" xfId="33701" xr:uid="{00000000-0005-0000-0000-000013830000}"/>
    <cellStyle name="Note 8 3 6 3" xfId="33702" xr:uid="{00000000-0005-0000-0000-000014830000}"/>
    <cellStyle name="Note 8 3 6 3 2" xfId="33703" xr:uid="{00000000-0005-0000-0000-000015830000}"/>
    <cellStyle name="Note 8 3 6 4" xfId="33704" xr:uid="{00000000-0005-0000-0000-000016830000}"/>
    <cellStyle name="Note 8 3 6 4 2" xfId="33705" xr:uid="{00000000-0005-0000-0000-000017830000}"/>
    <cellStyle name="Note 8 3 6 5" xfId="33706" xr:uid="{00000000-0005-0000-0000-000018830000}"/>
    <cellStyle name="Note 8 3 6 5 2" xfId="33707" xr:uid="{00000000-0005-0000-0000-000019830000}"/>
    <cellStyle name="Note 8 3 6 6" xfId="33708" xr:uid="{00000000-0005-0000-0000-00001A830000}"/>
    <cellStyle name="Note 8 3 6 6 2" xfId="33709" xr:uid="{00000000-0005-0000-0000-00001B830000}"/>
    <cellStyle name="Note 8 3 6 7" xfId="33710" xr:uid="{00000000-0005-0000-0000-00001C830000}"/>
    <cellStyle name="Note 8 3 6 7 2" xfId="33711" xr:uid="{00000000-0005-0000-0000-00001D830000}"/>
    <cellStyle name="Note 8 3 6 8" xfId="33712" xr:uid="{00000000-0005-0000-0000-00001E830000}"/>
    <cellStyle name="Note 8 3 6 8 2" xfId="33713" xr:uid="{00000000-0005-0000-0000-00001F830000}"/>
    <cellStyle name="Note 8 3 6 9" xfId="33714" xr:uid="{00000000-0005-0000-0000-000020830000}"/>
    <cellStyle name="Note 8 3 6 9 2" xfId="33715" xr:uid="{00000000-0005-0000-0000-000021830000}"/>
    <cellStyle name="Note 8 3 7" xfId="33716" xr:uid="{00000000-0005-0000-0000-000022830000}"/>
    <cellStyle name="Note 8 3 7 10" xfId="33717" xr:uid="{00000000-0005-0000-0000-000023830000}"/>
    <cellStyle name="Note 8 3 7 10 2" xfId="33718" xr:uid="{00000000-0005-0000-0000-000024830000}"/>
    <cellStyle name="Note 8 3 7 11" xfId="33719" xr:uid="{00000000-0005-0000-0000-000025830000}"/>
    <cellStyle name="Note 8 3 7 2" xfId="33720" xr:uid="{00000000-0005-0000-0000-000026830000}"/>
    <cellStyle name="Note 8 3 7 2 2" xfId="33721" xr:uid="{00000000-0005-0000-0000-000027830000}"/>
    <cellStyle name="Note 8 3 7 2 2 2" xfId="33722" xr:uid="{00000000-0005-0000-0000-000028830000}"/>
    <cellStyle name="Note 8 3 7 2 3" xfId="33723" xr:uid="{00000000-0005-0000-0000-000029830000}"/>
    <cellStyle name="Note 8 3 7 3" xfId="33724" xr:uid="{00000000-0005-0000-0000-00002A830000}"/>
    <cellStyle name="Note 8 3 7 3 2" xfId="33725" xr:uid="{00000000-0005-0000-0000-00002B830000}"/>
    <cellStyle name="Note 8 3 7 4" xfId="33726" xr:uid="{00000000-0005-0000-0000-00002C830000}"/>
    <cellStyle name="Note 8 3 7 4 2" xfId="33727" xr:uid="{00000000-0005-0000-0000-00002D830000}"/>
    <cellStyle name="Note 8 3 7 5" xfId="33728" xr:uid="{00000000-0005-0000-0000-00002E830000}"/>
    <cellStyle name="Note 8 3 7 5 2" xfId="33729" xr:uid="{00000000-0005-0000-0000-00002F830000}"/>
    <cellStyle name="Note 8 3 7 6" xfId="33730" xr:uid="{00000000-0005-0000-0000-000030830000}"/>
    <cellStyle name="Note 8 3 7 6 2" xfId="33731" xr:uid="{00000000-0005-0000-0000-000031830000}"/>
    <cellStyle name="Note 8 3 7 7" xfId="33732" xr:uid="{00000000-0005-0000-0000-000032830000}"/>
    <cellStyle name="Note 8 3 7 7 2" xfId="33733" xr:uid="{00000000-0005-0000-0000-000033830000}"/>
    <cellStyle name="Note 8 3 7 8" xfId="33734" xr:uid="{00000000-0005-0000-0000-000034830000}"/>
    <cellStyle name="Note 8 3 7 8 2" xfId="33735" xr:uid="{00000000-0005-0000-0000-000035830000}"/>
    <cellStyle name="Note 8 3 7 9" xfId="33736" xr:uid="{00000000-0005-0000-0000-000036830000}"/>
    <cellStyle name="Note 8 3 7 9 2" xfId="33737" xr:uid="{00000000-0005-0000-0000-000037830000}"/>
    <cellStyle name="Note 8 3 8" xfId="33738" xr:uid="{00000000-0005-0000-0000-000038830000}"/>
    <cellStyle name="Note 8 3 8 2" xfId="33739" xr:uid="{00000000-0005-0000-0000-000039830000}"/>
    <cellStyle name="Note 8 3 8 2 2" xfId="33740" xr:uid="{00000000-0005-0000-0000-00003A830000}"/>
    <cellStyle name="Note 8 3 8 3" xfId="33741" xr:uid="{00000000-0005-0000-0000-00003B830000}"/>
    <cellStyle name="Note 8 3 9" xfId="33742" xr:uid="{00000000-0005-0000-0000-00003C830000}"/>
    <cellStyle name="Note 8 3 9 2" xfId="33743" xr:uid="{00000000-0005-0000-0000-00003D830000}"/>
    <cellStyle name="Note 8 3_7 - Cap Add WS" xfId="33744" xr:uid="{00000000-0005-0000-0000-00003E830000}"/>
    <cellStyle name="Note 8 4" xfId="33745" xr:uid="{00000000-0005-0000-0000-00003F830000}"/>
    <cellStyle name="Note 8 4 10" xfId="33746" xr:uid="{00000000-0005-0000-0000-000040830000}"/>
    <cellStyle name="Note 8 4 10 2" xfId="33747" xr:uid="{00000000-0005-0000-0000-000041830000}"/>
    <cellStyle name="Note 8 4 11" xfId="33748" xr:uid="{00000000-0005-0000-0000-000042830000}"/>
    <cellStyle name="Note 8 4 11 2" xfId="33749" xr:uid="{00000000-0005-0000-0000-000043830000}"/>
    <cellStyle name="Note 8 4 12" xfId="33750" xr:uid="{00000000-0005-0000-0000-000044830000}"/>
    <cellStyle name="Note 8 4 12 2" xfId="33751" xr:uid="{00000000-0005-0000-0000-000045830000}"/>
    <cellStyle name="Note 8 4 13" xfId="33752" xr:uid="{00000000-0005-0000-0000-000046830000}"/>
    <cellStyle name="Note 8 4 2" xfId="33753" xr:uid="{00000000-0005-0000-0000-000047830000}"/>
    <cellStyle name="Note 8 4 2 2" xfId="33754" xr:uid="{00000000-0005-0000-0000-000048830000}"/>
    <cellStyle name="Note 8 4 2 2 2" xfId="33755" xr:uid="{00000000-0005-0000-0000-000049830000}"/>
    <cellStyle name="Note 8 4 2 2 2 2" xfId="33756" xr:uid="{00000000-0005-0000-0000-00004A830000}"/>
    <cellStyle name="Note 8 4 2 2 3" xfId="33757" xr:uid="{00000000-0005-0000-0000-00004B830000}"/>
    <cellStyle name="Note 8 4 2 3" xfId="33758" xr:uid="{00000000-0005-0000-0000-00004C830000}"/>
    <cellStyle name="Note 8 4 2 3 2" xfId="33759" xr:uid="{00000000-0005-0000-0000-00004D830000}"/>
    <cellStyle name="Note 8 4 2 3 2 2" xfId="33760" xr:uid="{00000000-0005-0000-0000-00004E830000}"/>
    <cellStyle name="Note 8 4 2 3 3" xfId="33761" xr:uid="{00000000-0005-0000-0000-00004F830000}"/>
    <cellStyle name="Note 8 4 2 4" xfId="33762" xr:uid="{00000000-0005-0000-0000-000050830000}"/>
    <cellStyle name="Note 8 4 2 4 2" xfId="33763" xr:uid="{00000000-0005-0000-0000-000051830000}"/>
    <cellStyle name="Note 8 4 2 5" xfId="33764" xr:uid="{00000000-0005-0000-0000-000052830000}"/>
    <cellStyle name="Note 8 4 2 5 2" xfId="33765" xr:uid="{00000000-0005-0000-0000-000053830000}"/>
    <cellStyle name="Note 8 4 2 6" xfId="33766" xr:uid="{00000000-0005-0000-0000-000054830000}"/>
    <cellStyle name="Note 8 4 2 6 2" xfId="33767" xr:uid="{00000000-0005-0000-0000-000055830000}"/>
    <cellStyle name="Note 8 4 2 7" xfId="33768" xr:uid="{00000000-0005-0000-0000-000056830000}"/>
    <cellStyle name="Note 8 4 2 7 2" xfId="33769" xr:uid="{00000000-0005-0000-0000-000057830000}"/>
    <cellStyle name="Note 8 4 2 8" xfId="33770" xr:uid="{00000000-0005-0000-0000-000058830000}"/>
    <cellStyle name="Note 8 4 3" xfId="33771" xr:uid="{00000000-0005-0000-0000-000059830000}"/>
    <cellStyle name="Note 8 4 3 10" xfId="33772" xr:uid="{00000000-0005-0000-0000-00005A830000}"/>
    <cellStyle name="Note 8 4 3 10 2" xfId="33773" xr:uid="{00000000-0005-0000-0000-00005B830000}"/>
    <cellStyle name="Note 8 4 3 11" xfId="33774" xr:uid="{00000000-0005-0000-0000-00005C830000}"/>
    <cellStyle name="Note 8 4 3 2" xfId="33775" xr:uid="{00000000-0005-0000-0000-00005D830000}"/>
    <cellStyle name="Note 8 4 3 2 2" xfId="33776" xr:uid="{00000000-0005-0000-0000-00005E830000}"/>
    <cellStyle name="Note 8 4 3 2 2 2" xfId="33777" xr:uid="{00000000-0005-0000-0000-00005F830000}"/>
    <cellStyle name="Note 8 4 3 2 3" xfId="33778" xr:uid="{00000000-0005-0000-0000-000060830000}"/>
    <cellStyle name="Note 8 4 3 3" xfId="33779" xr:uid="{00000000-0005-0000-0000-000061830000}"/>
    <cellStyle name="Note 8 4 3 3 2" xfId="33780" xr:uid="{00000000-0005-0000-0000-000062830000}"/>
    <cellStyle name="Note 8 4 3 4" xfId="33781" xr:uid="{00000000-0005-0000-0000-000063830000}"/>
    <cellStyle name="Note 8 4 3 4 2" xfId="33782" xr:uid="{00000000-0005-0000-0000-000064830000}"/>
    <cellStyle name="Note 8 4 3 5" xfId="33783" xr:uid="{00000000-0005-0000-0000-000065830000}"/>
    <cellStyle name="Note 8 4 3 5 2" xfId="33784" xr:uid="{00000000-0005-0000-0000-000066830000}"/>
    <cellStyle name="Note 8 4 3 6" xfId="33785" xr:uid="{00000000-0005-0000-0000-000067830000}"/>
    <cellStyle name="Note 8 4 3 6 2" xfId="33786" xr:uid="{00000000-0005-0000-0000-000068830000}"/>
    <cellStyle name="Note 8 4 3 7" xfId="33787" xr:uid="{00000000-0005-0000-0000-000069830000}"/>
    <cellStyle name="Note 8 4 3 7 2" xfId="33788" xr:uid="{00000000-0005-0000-0000-00006A830000}"/>
    <cellStyle name="Note 8 4 3 8" xfId="33789" xr:uid="{00000000-0005-0000-0000-00006B830000}"/>
    <cellStyle name="Note 8 4 3 8 2" xfId="33790" xr:uid="{00000000-0005-0000-0000-00006C830000}"/>
    <cellStyle name="Note 8 4 3 9" xfId="33791" xr:uid="{00000000-0005-0000-0000-00006D830000}"/>
    <cellStyle name="Note 8 4 3 9 2" xfId="33792" xr:uid="{00000000-0005-0000-0000-00006E830000}"/>
    <cellStyle name="Note 8 4 4" xfId="33793" xr:uid="{00000000-0005-0000-0000-00006F830000}"/>
    <cellStyle name="Note 8 4 4 10" xfId="33794" xr:uid="{00000000-0005-0000-0000-000070830000}"/>
    <cellStyle name="Note 8 4 4 10 2" xfId="33795" xr:uid="{00000000-0005-0000-0000-000071830000}"/>
    <cellStyle name="Note 8 4 4 11" xfId="33796" xr:uid="{00000000-0005-0000-0000-000072830000}"/>
    <cellStyle name="Note 8 4 4 2" xfId="33797" xr:uid="{00000000-0005-0000-0000-000073830000}"/>
    <cellStyle name="Note 8 4 4 2 2" xfId="33798" xr:uid="{00000000-0005-0000-0000-000074830000}"/>
    <cellStyle name="Note 8 4 4 2 2 2" xfId="33799" xr:uid="{00000000-0005-0000-0000-000075830000}"/>
    <cellStyle name="Note 8 4 4 2 3" xfId="33800" xr:uid="{00000000-0005-0000-0000-000076830000}"/>
    <cellStyle name="Note 8 4 4 3" xfId="33801" xr:uid="{00000000-0005-0000-0000-000077830000}"/>
    <cellStyle name="Note 8 4 4 3 2" xfId="33802" xr:uid="{00000000-0005-0000-0000-000078830000}"/>
    <cellStyle name="Note 8 4 4 4" xfId="33803" xr:uid="{00000000-0005-0000-0000-000079830000}"/>
    <cellStyle name="Note 8 4 4 4 2" xfId="33804" xr:uid="{00000000-0005-0000-0000-00007A830000}"/>
    <cellStyle name="Note 8 4 4 5" xfId="33805" xr:uid="{00000000-0005-0000-0000-00007B830000}"/>
    <cellStyle name="Note 8 4 4 5 2" xfId="33806" xr:uid="{00000000-0005-0000-0000-00007C830000}"/>
    <cellStyle name="Note 8 4 4 6" xfId="33807" xr:uid="{00000000-0005-0000-0000-00007D830000}"/>
    <cellStyle name="Note 8 4 4 6 2" xfId="33808" xr:uid="{00000000-0005-0000-0000-00007E830000}"/>
    <cellStyle name="Note 8 4 4 7" xfId="33809" xr:uid="{00000000-0005-0000-0000-00007F830000}"/>
    <cellStyle name="Note 8 4 4 7 2" xfId="33810" xr:uid="{00000000-0005-0000-0000-000080830000}"/>
    <cellStyle name="Note 8 4 4 8" xfId="33811" xr:uid="{00000000-0005-0000-0000-000081830000}"/>
    <cellStyle name="Note 8 4 4 8 2" xfId="33812" xr:uid="{00000000-0005-0000-0000-000082830000}"/>
    <cellStyle name="Note 8 4 4 9" xfId="33813" xr:uid="{00000000-0005-0000-0000-000083830000}"/>
    <cellStyle name="Note 8 4 4 9 2" xfId="33814" xr:uid="{00000000-0005-0000-0000-000084830000}"/>
    <cellStyle name="Note 8 4 5" xfId="33815" xr:uid="{00000000-0005-0000-0000-000085830000}"/>
    <cellStyle name="Note 8 4 5 10" xfId="33816" xr:uid="{00000000-0005-0000-0000-000086830000}"/>
    <cellStyle name="Note 8 4 5 10 2" xfId="33817" xr:uid="{00000000-0005-0000-0000-000087830000}"/>
    <cellStyle name="Note 8 4 5 11" xfId="33818" xr:uid="{00000000-0005-0000-0000-000088830000}"/>
    <cellStyle name="Note 8 4 5 2" xfId="33819" xr:uid="{00000000-0005-0000-0000-000089830000}"/>
    <cellStyle name="Note 8 4 5 2 2" xfId="33820" xr:uid="{00000000-0005-0000-0000-00008A830000}"/>
    <cellStyle name="Note 8 4 5 2 2 2" xfId="33821" xr:uid="{00000000-0005-0000-0000-00008B830000}"/>
    <cellStyle name="Note 8 4 5 2 3" xfId="33822" xr:uid="{00000000-0005-0000-0000-00008C830000}"/>
    <cellStyle name="Note 8 4 5 3" xfId="33823" xr:uid="{00000000-0005-0000-0000-00008D830000}"/>
    <cellStyle name="Note 8 4 5 3 2" xfId="33824" xr:uid="{00000000-0005-0000-0000-00008E830000}"/>
    <cellStyle name="Note 8 4 5 4" xfId="33825" xr:uid="{00000000-0005-0000-0000-00008F830000}"/>
    <cellStyle name="Note 8 4 5 4 2" xfId="33826" xr:uid="{00000000-0005-0000-0000-000090830000}"/>
    <cellStyle name="Note 8 4 5 5" xfId="33827" xr:uid="{00000000-0005-0000-0000-000091830000}"/>
    <cellStyle name="Note 8 4 5 5 2" xfId="33828" xr:uid="{00000000-0005-0000-0000-000092830000}"/>
    <cellStyle name="Note 8 4 5 6" xfId="33829" xr:uid="{00000000-0005-0000-0000-000093830000}"/>
    <cellStyle name="Note 8 4 5 6 2" xfId="33830" xr:uid="{00000000-0005-0000-0000-000094830000}"/>
    <cellStyle name="Note 8 4 5 7" xfId="33831" xr:uid="{00000000-0005-0000-0000-000095830000}"/>
    <cellStyle name="Note 8 4 5 7 2" xfId="33832" xr:uid="{00000000-0005-0000-0000-000096830000}"/>
    <cellStyle name="Note 8 4 5 8" xfId="33833" xr:uid="{00000000-0005-0000-0000-000097830000}"/>
    <cellStyle name="Note 8 4 5 8 2" xfId="33834" xr:uid="{00000000-0005-0000-0000-000098830000}"/>
    <cellStyle name="Note 8 4 5 9" xfId="33835" xr:uid="{00000000-0005-0000-0000-000099830000}"/>
    <cellStyle name="Note 8 4 5 9 2" xfId="33836" xr:uid="{00000000-0005-0000-0000-00009A830000}"/>
    <cellStyle name="Note 8 4 6" xfId="33837" xr:uid="{00000000-0005-0000-0000-00009B830000}"/>
    <cellStyle name="Note 8 4 6 10" xfId="33838" xr:uid="{00000000-0005-0000-0000-00009C830000}"/>
    <cellStyle name="Note 8 4 6 10 2" xfId="33839" xr:uid="{00000000-0005-0000-0000-00009D830000}"/>
    <cellStyle name="Note 8 4 6 11" xfId="33840" xr:uid="{00000000-0005-0000-0000-00009E830000}"/>
    <cellStyle name="Note 8 4 6 2" xfId="33841" xr:uid="{00000000-0005-0000-0000-00009F830000}"/>
    <cellStyle name="Note 8 4 6 2 2" xfId="33842" xr:uid="{00000000-0005-0000-0000-0000A0830000}"/>
    <cellStyle name="Note 8 4 6 2 2 2" xfId="33843" xr:uid="{00000000-0005-0000-0000-0000A1830000}"/>
    <cellStyle name="Note 8 4 6 2 3" xfId="33844" xr:uid="{00000000-0005-0000-0000-0000A2830000}"/>
    <cellStyle name="Note 8 4 6 3" xfId="33845" xr:uid="{00000000-0005-0000-0000-0000A3830000}"/>
    <cellStyle name="Note 8 4 6 3 2" xfId="33846" xr:uid="{00000000-0005-0000-0000-0000A4830000}"/>
    <cellStyle name="Note 8 4 6 4" xfId="33847" xr:uid="{00000000-0005-0000-0000-0000A5830000}"/>
    <cellStyle name="Note 8 4 6 4 2" xfId="33848" xr:uid="{00000000-0005-0000-0000-0000A6830000}"/>
    <cellStyle name="Note 8 4 6 5" xfId="33849" xr:uid="{00000000-0005-0000-0000-0000A7830000}"/>
    <cellStyle name="Note 8 4 6 5 2" xfId="33850" xr:uid="{00000000-0005-0000-0000-0000A8830000}"/>
    <cellStyle name="Note 8 4 6 6" xfId="33851" xr:uid="{00000000-0005-0000-0000-0000A9830000}"/>
    <cellStyle name="Note 8 4 6 6 2" xfId="33852" xr:uid="{00000000-0005-0000-0000-0000AA830000}"/>
    <cellStyle name="Note 8 4 6 7" xfId="33853" xr:uid="{00000000-0005-0000-0000-0000AB830000}"/>
    <cellStyle name="Note 8 4 6 7 2" xfId="33854" xr:uid="{00000000-0005-0000-0000-0000AC830000}"/>
    <cellStyle name="Note 8 4 6 8" xfId="33855" xr:uid="{00000000-0005-0000-0000-0000AD830000}"/>
    <cellStyle name="Note 8 4 6 8 2" xfId="33856" xr:uid="{00000000-0005-0000-0000-0000AE830000}"/>
    <cellStyle name="Note 8 4 6 9" xfId="33857" xr:uid="{00000000-0005-0000-0000-0000AF830000}"/>
    <cellStyle name="Note 8 4 6 9 2" xfId="33858" xr:uid="{00000000-0005-0000-0000-0000B0830000}"/>
    <cellStyle name="Note 8 4 7" xfId="33859" xr:uid="{00000000-0005-0000-0000-0000B1830000}"/>
    <cellStyle name="Note 8 4 7 2" xfId="33860" xr:uid="{00000000-0005-0000-0000-0000B2830000}"/>
    <cellStyle name="Note 8 4 7 2 2" xfId="33861" xr:uid="{00000000-0005-0000-0000-0000B3830000}"/>
    <cellStyle name="Note 8 4 7 3" xfId="33862" xr:uid="{00000000-0005-0000-0000-0000B4830000}"/>
    <cellStyle name="Note 8 4 8" xfId="33863" xr:uid="{00000000-0005-0000-0000-0000B5830000}"/>
    <cellStyle name="Note 8 4 8 2" xfId="33864" xr:uid="{00000000-0005-0000-0000-0000B6830000}"/>
    <cellStyle name="Note 8 4 9" xfId="33865" xr:uid="{00000000-0005-0000-0000-0000B7830000}"/>
    <cellStyle name="Note 8 4 9 2" xfId="33866" xr:uid="{00000000-0005-0000-0000-0000B8830000}"/>
    <cellStyle name="Note 8 5" xfId="33867" xr:uid="{00000000-0005-0000-0000-0000B9830000}"/>
    <cellStyle name="Note 8 5 2" xfId="33868" xr:uid="{00000000-0005-0000-0000-0000BA830000}"/>
    <cellStyle name="Note 8 5 2 2" xfId="33869" xr:uid="{00000000-0005-0000-0000-0000BB830000}"/>
    <cellStyle name="Note 8 5 2 2 2" xfId="33870" xr:uid="{00000000-0005-0000-0000-0000BC830000}"/>
    <cellStyle name="Note 8 5 2 3" xfId="33871" xr:uid="{00000000-0005-0000-0000-0000BD830000}"/>
    <cellStyle name="Note 8 5 3" xfId="33872" xr:uid="{00000000-0005-0000-0000-0000BE830000}"/>
    <cellStyle name="Note 8 5 3 2" xfId="33873" xr:uid="{00000000-0005-0000-0000-0000BF830000}"/>
    <cellStyle name="Note 8 5 3 2 2" xfId="33874" xr:uid="{00000000-0005-0000-0000-0000C0830000}"/>
    <cellStyle name="Note 8 5 3 3" xfId="33875" xr:uid="{00000000-0005-0000-0000-0000C1830000}"/>
    <cellStyle name="Note 8 5 4" xfId="33876" xr:uid="{00000000-0005-0000-0000-0000C2830000}"/>
    <cellStyle name="Note 8 5 4 2" xfId="33877" xr:uid="{00000000-0005-0000-0000-0000C3830000}"/>
    <cellStyle name="Note 8 5 5" xfId="33878" xr:uid="{00000000-0005-0000-0000-0000C4830000}"/>
    <cellStyle name="Note 8 5 5 2" xfId="33879" xr:uid="{00000000-0005-0000-0000-0000C5830000}"/>
    <cellStyle name="Note 8 5 6" xfId="33880" xr:uid="{00000000-0005-0000-0000-0000C6830000}"/>
    <cellStyle name="Note 8 5 6 2" xfId="33881" xr:uid="{00000000-0005-0000-0000-0000C7830000}"/>
    <cellStyle name="Note 8 5 7" xfId="33882" xr:uid="{00000000-0005-0000-0000-0000C8830000}"/>
    <cellStyle name="Note 8 5 7 2" xfId="33883" xr:uid="{00000000-0005-0000-0000-0000C9830000}"/>
    <cellStyle name="Note 8 5 8" xfId="33884" xr:uid="{00000000-0005-0000-0000-0000CA830000}"/>
    <cellStyle name="Note 8 6" xfId="33885" xr:uid="{00000000-0005-0000-0000-0000CB830000}"/>
    <cellStyle name="Note 8 6 10" xfId="33886" xr:uid="{00000000-0005-0000-0000-0000CC830000}"/>
    <cellStyle name="Note 8 6 10 2" xfId="33887" xr:uid="{00000000-0005-0000-0000-0000CD830000}"/>
    <cellStyle name="Note 8 6 11" xfId="33888" xr:uid="{00000000-0005-0000-0000-0000CE830000}"/>
    <cellStyle name="Note 8 6 2" xfId="33889" xr:uid="{00000000-0005-0000-0000-0000CF830000}"/>
    <cellStyle name="Note 8 6 2 2" xfId="33890" xr:uid="{00000000-0005-0000-0000-0000D0830000}"/>
    <cellStyle name="Note 8 6 2 2 2" xfId="33891" xr:uid="{00000000-0005-0000-0000-0000D1830000}"/>
    <cellStyle name="Note 8 6 2 3" xfId="33892" xr:uid="{00000000-0005-0000-0000-0000D2830000}"/>
    <cellStyle name="Note 8 6 3" xfId="33893" xr:uid="{00000000-0005-0000-0000-0000D3830000}"/>
    <cellStyle name="Note 8 6 3 2" xfId="33894" xr:uid="{00000000-0005-0000-0000-0000D4830000}"/>
    <cellStyle name="Note 8 6 4" xfId="33895" xr:uid="{00000000-0005-0000-0000-0000D5830000}"/>
    <cellStyle name="Note 8 6 4 2" xfId="33896" xr:uid="{00000000-0005-0000-0000-0000D6830000}"/>
    <cellStyle name="Note 8 6 5" xfId="33897" xr:uid="{00000000-0005-0000-0000-0000D7830000}"/>
    <cellStyle name="Note 8 6 5 2" xfId="33898" xr:uid="{00000000-0005-0000-0000-0000D8830000}"/>
    <cellStyle name="Note 8 6 6" xfId="33899" xr:uid="{00000000-0005-0000-0000-0000D9830000}"/>
    <cellStyle name="Note 8 6 6 2" xfId="33900" xr:uid="{00000000-0005-0000-0000-0000DA830000}"/>
    <cellStyle name="Note 8 6 7" xfId="33901" xr:uid="{00000000-0005-0000-0000-0000DB830000}"/>
    <cellStyle name="Note 8 6 7 2" xfId="33902" xr:uid="{00000000-0005-0000-0000-0000DC830000}"/>
    <cellStyle name="Note 8 6 8" xfId="33903" xr:uid="{00000000-0005-0000-0000-0000DD830000}"/>
    <cellStyle name="Note 8 6 8 2" xfId="33904" xr:uid="{00000000-0005-0000-0000-0000DE830000}"/>
    <cellStyle name="Note 8 6 9" xfId="33905" xr:uid="{00000000-0005-0000-0000-0000DF830000}"/>
    <cellStyle name="Note 8 6 9 2" xfId="33906" xr:uid="{00000000-0005-0000-0000-0000E0830000}"/>
    <cellStyle name="Note 8 7" xfId="33907" xr:uid="{00000000-0005-0000-0000-0000E1830000}"/>
    <cellStyle name="Note 8 7 10" xfId="33908" xr:uid="{00000000-0005-0000-0000-0000E2830000}"/>
    <cellStyle name="Note 8 7 10 2" xfId="33909" xr:uid="{00000000-0005-0000-0000-0000E3830000}"/>
    <cellStyle name="Note 8 7 11" xfId="33910" xr:uid="{00000000-0005-0000-0000-0000E4830000}"/>
    <cellStyle name="Note 8 7 2" xfId="33911" xr:uid="{00000000-0005-0000-0000-0000E5830000}"/>
    <cellStyle name="Note 8 7 2 2" xfId="33912" xr:uid="{00000000-0005-0000-0000-0000E6830000}"/>
    <cellStyle name="Note 8 7 2 2 2" xfId="33913" xr:uid="{00000000-0005-0000-0000-0000E7830000}"/>
    <cellStyle name="Note 8 7 2 3" xfId="33914" xr:uid="{00000000-0005-0000-0000-0000E8830000}"/>
    <cellStyle name="Note 8 7 3" xfId="33915" xr:uid="{00000000-0005-0000-0000-0000E9830000}"/>
    <cellStyle name="Note 8 7 3 2" xfId="33916" xr:uid="{00000000-0005-0000-0000-0000EA830000}"/>
    <cellStyle name="Note 8 7 4" xfId="33917" xr:uid="{00000000-0005-0000-0000-0000EB830000}"/>
    <cellStyle name="Note 8 7 4 2" xfId="33918" xr:uid="{00000000-0005-0000-0000-0000EC830000}"/>
    <cellStyle name="Note 8 7 5" xfId="33919" xr:uid="{00000000-0005-0000-0000-0000ED830000}"/>
    <cellStyle name="Note 8 7 5 2" xfId="33920" xr:uid="{00000000-0005-0000-0000-0000EE830000}"/>
    <cellStyle name="Note 8 7 6" xfId="33921" xr:uid="{00000000-0005-0000-0000-0000EF830000}"/>
    <cellStyle name="Note 8 7 6 2" xfId="33922" xr:uid="{00000000-0005-0000-0000-0000F0830000}"/>
    <cellStyle name="Note 8 7 7" xfId="33923" xr:uid="{00000000-0005-0000-0000-0000F1830000}"/>
    <cellStyle name="Note 8 7 7 2" xfId="33924" xr:uid="{00000000-0005-0000-0000-0000F2830000}"/>
    <cellStyle name="Note 8 7 8" xfId="33925" xr:uid="{00000000-0005-0000-0000-0000F3830000}"/>
    <cellStyle name="Note 8 7 8 2" xfId="33926" xr:uid="{00000000-0005-0000-0000-0000F4830000}"/>
    <cellStyle name="Note 8 7 9" xfId="33927" xr:uid="{00000000-0005-0000-0000-0000F5830000}"/>
    <cellStyle name="Note 8 7 9 2" xfId="33928" xr:uid="{00000000-0005-0000-0000-0000F6830000}"/>
    <cellStyle name="Note 8 8" xfId="33929" xr:uid="{00000000-0005-0000-0000-0000F7830000}"/>
    <cellStyle name="Note 8 8 10" xfId="33930" xr:uid="{00000000-0005-0000-0000-0000F8830000}"/>
    <cellStyle name="Note 8 8 10 2" xfId="33931" xr:uid="{00000000-0005-0000-0000-0000F9830000}"/>
    <cellStyle name="Note 8 8 11" xfId="33932" xr:uid="{00000000-0005-0000-0000-0000FA830000}"/>
    <cellStyle name="Note 8 8 2" xfId="33933" xr:uid="{00000000-0005-0000-0000-0000FB830000}"/>
    <cellStyle name="Note 8 8 2 2" xfId="33934" xr:uid="{00000000-0005-0000-0000-0000FC830000}"/>
    <cellStyle name="Note 8 8 2 2 2" xfId="33935" xr:uid="{00000000-0005-0000-0000-0000FD830000}"/>
    <cellStyle name="Note 8 8 2 3" xfId="33936" xr:uid="{00000000-0005-0000-0000-0000FE830000}"/>
    <cellStyle name="Note 8 8 3" xfId="33937" xr:uid="{00000000-0005-0000-0000-0000FF830000}"/>
    <cellStyle name="Note 8 8 3 2" xfId="33938" xr:uid="{00000000-0005-0000-0000-000000840000}"/>
    <cellStyle name="Note 8 8 4" xfId="33939" xr:uid="{00000000-0005-0000-0000-000001840000}"/>
    <cellStyle name="Note 8 8 4 2" xfId="33940" xr:uid="{00000000-0005-0000-0000-000002840000}"/>
    <cellStyle name="Note 8 8 5" xfId="33941" xr:uid="{00000000-0005-0000-0000-000003840000}"/>
    <cellStyle name="Note 8 8 5 2" xfId="33942" xr:uid="{00000000-0005-0000-0000-000004840000}"/>
    <cellStyle name="Note 8 8 6" xfId="33943" xr:uid="{00000000-0005-0000-0000-000005840000}"/>
    <cellStyle name="Note 8 8 6 2" xfId="33944" xr:uid="{00000000-0005-0000-0000-000006840000}"/>
    <cellStyle name="Note 8 8 7" xfId="33945" xr:uid="{00000000-0005-0000-0000-000007840000}"/>
    <cellStyle name="Note 8 8 7 2" xfId="33946" xr:uid="{00000000-0005-0000-0000-000008840000}"/>
    <cellStyle name="Note 8 8 8" xfId="33947" xr:uid="{00000000-0005-0000-0000-000009840000}"/>
    <cellStyle name="Note 8 8 8 2" xfId="33948" xr:uid="{00000000-0005-0000-0000-00000A840000}"/>
    <cellStyle name="Note 8 8 9" xfId="33949" xr:uid="{00000000-0005-0000-0000-00000B840000}"/>
    <cellStyle name="Note 8 8 9 2" xfId="33950" xr:uid="{00000000-0005-0000-0000-00000C840000}"/>
    <cellStyle name="Note 8 9" xfId="33951" xr:uid="{00000000-0005-0000-0000-00000D840000}"/>
    <cellStyle name="Note 8 9 10" xfId="33952" xr:uid="{00000000-0005-0000-0000-00000E840000}"/>
    <cellStyle name="Note 8 9 10 2" xfId="33953" xr:uid="{00000000-0005-0000-0000-00000F840000}"/>
    <cellStyle name="Note 8 9 11" xfId="33954" xr:uid="{00000000-0005-0000-0000-000010840000}"/>
    <cellStyle name="Note 8 9 2" xfId="33955" xr:uid="{00000000-0005-0000-0000-000011840000}"/>
    <cellStyle name="Note 8 9 2 2" xfId="33956" xr:uid="{00000000-0005-0000-0000-000012840000}"/>
    <cellStyle name="Note 8 9 2 2 2" xfId="33957" xr:uid="{00000000-0005-0000-0000-000013840000}"/>
    <cellStyle name="Note 8 9 2 3" xfId="33958" xr:uid="{00000000-0005-0000-0000-000014840000}"/>
    <cellStyle name="Note 8 9 3" xfId="33959" xr:uid="{00000000-0005-0000-0000-000015840000}"/>
    <cellStyle name="Note 8 9 3 2" xfId="33960" xr:uid="{00000000-0005-0000-0000-000016840000}"/>
    <cellStyle name="Note 8 9 4" xfId="33961" xr:uid="{00000000-0005-0000-0000-000017840000}"/>
    <cellStyle name="Note 8 9 4 2" xfId="33962" xr:uid="{00000000-0005-0000-0000-000018840000}"/>
    <cellStyle name="Note 8 9 5" xfId="33963" xr:uid="{00000000-0005-0000-0000-000019840000}"/>
    <cellStyle name="Note 8 9 5 2" xfId="33964" xr:uid="{00000000-0005-0000-0000-00001A840000}"/>
    <cellStyle name="Note 8 9 6" xfId="33965" xr:uid="{00000000-0005-0000-0000-00001B840000}"/>
    <cellStyle name="Note 8 9 6 2" xfId="33966" xr:uid="{00000000-0005-0000-0000-00001C840000}"/>
    <cellStyle name="Note 8 9 7" xfId="33967" xr:uid="{00000000-0005-0000-0000-00001D840000}"/>
    <cellStyle name="Note 8 9 7 2" xfId="33968" xr:uid="{00000000-0005-0000-0000-00001E840000}"/>
    <cellStyle name="Note 8 9 8" xfId="33969" xr:uid="{00000000-0005-0000-0000-00001F840000}"/>
    <cellStyle name="Note 8 9 8 2" xfId="33970" xr:uid="{00000000-0005-0000-0000-000020840000}"/>
    <cellStyle name="Note 8 9 9" xfId="33971" xr:uid="{00000000-0005-0000-0000-000021840000}"/>
    <cellStyle name="Note 8 9 9 2" xfId="33972" xr:uid="{00000000-0005-0000-0000-000022840000}"/>
    <cellStyle name="Note 8_7 - Cap Add WS" xfId="33973" xr:uid="{00000000-0005-0000-0000-000023840000}"/>
    <cellStyle name="Note 9" xfId="33974" xr:uid="{00000000-0005-0000-0000-000024840000}"/>
    <cellStyle name="Note 9 10" xfId="33975" xr:uid="{00000000-0005-0000-0000-000025840000}"/>
    <cellStyle name="Note 9 10 2" xfId="33976" xr:uid="{00000000-0005-0000-0000-000026840000}"/>
    <cellStyle name="Note 9 10 2 2" xfId="33977" xr:uid="{00000000-0005-0000-0000-000027840000}"/>
    <cellStyle name="Note 9 10 3" xfId="33978" xr:uid="{00000000-0005-0000-0000-000028840000}"/>
    <cellStyle name="Note 9 11" xfId="33979" xr:uid="{00000000-0005-0000-0000-000029840000}"/>
    <cellStyle name="Note 9 11 2" xfId="33980" xr:uid="{00000000-0005-0000-0000-00002A840000}"/>
    <cellStyle name="Note 9 12" xfId="33981" xr:uid="{00000000-0005-0000-0000-00002B840000}"/>
    <cellStyle name="Note 9 12 2" xfId="33982" xr:uid="{00000000-0005-0000-0000-00002C840000}"/>
    <cellStyle name="Note 9 13" xfId="33983" xr:uid="{00000000-0005-0000-0000-00002D840000}"/>
    <cellStyle name="Note 9 13 2" xfId="33984" xr:uid="{00000000-0005-0000-0000-00002E840000}"/>
    <cellStyle name="Note 9 14" xfId="33985" xr:uid="{00000000-0005-0000-0000-00002F840000}"/>
    <cellStyle name="Note 9 14 2" xfId="33986" xr:uid="{00000000-0005-0000-0000-000030840000}"/>
    <cellStyle name="Note 9 15" xfId="33987" xr:uid="{00000000-0005-0000-0000-000031840000}"/>
    <cellStyle name="Note 9 15 2" xfId="33988" xr:uid="{00000000-0005-0000-0000-000032840000}"/>
    <cellStyle name="Note 9 16" xfId="33989" xr:uid="{00000000-0005-0000-0000-000033840000}"/>
    <cellStyle name="Note 9 2" xfId="33990" xr:uid="{00000000-0005-0000-0000-000034840000}"/>
    <cellStyle name="Note 9 2 10" xfId="33991" xr:uid="{00000000-0005-0000-0000-000035840000}"/>
    <cellStyle name="Note 9 2 10 2" xfId="33992" xr:uid="{00000000-0005-0000-0000-000036840000}"/>
    <cellStyle name="Note 9 2 11" xfId="33993" xr:uid="{00000000-0005-0000-0000-000037840000}"/>
    <cellStyle name="Note 9 2 11 2" xfId="33994" xr:uid="{00000000-0005-0000-0000-000038840000}"/>
    <cellStyle name="Note 9 2 12" xfId="33995" xr:uid="{00000000-0005-0000-0000-000039840000}"/>
    <cellStyle name="Note 9 2 12 2" xfId="33996" xr:uid="{00000000-0005-0000-0000-00003A840000}"/>
    <cellStyle name="Note 9 2 13" xfId="33997" xr:uid="{00000000-0005-0000-0000-00003B840000}"/>
    <cellStyle name="Note 9 2 13 2" xfId="33998" xr:uid="{00000000-0005-0000-0000-00003C840000}"/>
    <cellStyle name="Note 9 2 14" xfId="33999" xr:uid="{00000000-0005-0000-0000-00003D840000}"/>
    <cellStyle name="Note 9 2 2" xfId="34000" xr:uid="{00000000-0005-0000-0000-00003E840000}"/>
    <cellStyle name="Note 9 2 2 10" xfId="34001" xr:uid="{00000000-0005-0000-0000-00003F840000}"/>
    <cellStyle name="Note 9 2 2 10 2" xfId="34002" xr:uid="{00000000-0005-0000-0000-000040840000}"/>
    <cellStyle name="Note 9 2 2 11" xfId="34003" xr:uid="{00000000-0005-0000-0000-000041840000}"/>
    <cellStyle name="Note 9 2 2 11 2" xfId="34004" xr:uid="{00000000-0005-0000-0000-000042840000}"/>
    <cellStyle name="Note 9 2 2 12" xfId="34005" xr:uid="{00000000-0005-0000-0000-000043840000}"/>
    <cellStyle name="Note 9 2 2 12 2" xfId="34006" xr:uid="{00000000-0005-0000-0000-000044840000}"/>
    <cellStyle name="Note 9 2 2 13" xfId="34007" xr:uid="{00000000-0005-0000-0000-000045840000}"/>
    <cellStyle name="Note 9 2 2 2" xfId="34008" xr:uid="{00000000-0005-0000-0000-000046840000}"/>
    <cellStyle name="Note 9 2 2 2 2" xfId="34009" xr:uid="{00000000-0005-0000-0000-000047840000}"/>
    <cellStyle name="Note 9 2 2 2 2 2" xfId="34010" xr:uid="{00000000-0005-0000-0000-000048840000}"/>
    <cellStyle name="Note 9 2 2 2 2 2 2" xfId="34011" xr:uid="{00000000-0005-0000-0000-000049840000}"/>
    <cellStyle name="Note 9 2 2 2 2 3" xfId="34012" xr:uid="{00000000-0005-0000-0000-00004A840000}"/>
    <cellStyle name="Note 9 2 2 2 3" xfId="34013" xr:uid="{00000000-0005-0000-0000-00004B840000}"/>
    <cellStyle name="Note 9 2 2 2 3 2" xfId="34014" xr:uid="{00000000-0005-0000-0000-00004C840000}"/>
    <cellStyle name="Note 9 2 2 2 3 2 2" xfId="34015" xr:uid="{00000000-0005-0000-0000-00004D840000}"/>
    <cellStyle name="Note 9 2 2 2 3 3" xfId="34016" xr:uid="{00000000-0005-0000-0000-00004E840000}"/>
    <cellStyle name="Note 9 2 2 2 4" xfId="34017" xr:uid="{00000000-0005-0000-0000-00004F840000}"/>
    <cellStyle name="Note 9 2 2 2 4 2" xfId="34018" xr:uid="{00000000-0005-0000-0000-000050840000}"/>
    <cellStyle name="Note 9 2 2 2 5" xfId="34019" xr:uid="{00000000-0005-0000-0000-000051840000}"/>
    <cellStyle name="Note 9 2 2 2 5 2" xfId="34020" xr:uid="{00000000-0005-0000-0000-000052840000}"/>
    <cellStyle name="Note 9 2 2 2 6" xfId="34021" xr:uid="{00000000-0005-0000-0000-000053840000}"/>
    <cellStyle name="Note 9 2 2 2 6 2" xfId="34022" xr:uid="{00000000-0005-0000-0000-000054840000}"/>
    <cellStyle name="Note 9 2 2 2 7" xfId="34023" xr:uid="{00000000-0005-0000-0000-000055840000}"/>
    <cellStyle name="Note 9 2 2 2 7 2" xfId="34024" xr:uid="{00000000-0005-0000-0000-000056840000}"/>
    <cellStyle name="Note 9 2 2 2 8" xfId="34025" xr:uid="{00000000-0005-0000-0000-000057840000}"/>
    <cellStyle name="Note 9 2 2 3" xfId="34026" xr:uid="{00000000-0005-0000-0000-000058840000}"/>
    <cellStyle name="Note 9 2 2 3 10" xfId="34027" xr:uid="{00000000-0005-0000-0000-000059840000}"/>
    <cellStyle name="Note 9 2 2 3 10 2" xfId="34028" xr:uid="{00000000-0005-0000-0000-00005A840000}"/>
    <cellStyle name="Note 9 2 2 3 11" xfId="34029" xr:uid="{00000000-0005-0000-0000-00005B840000}"/>
    <cellStyle name="Note 9 2 2 3 2" xfId="34030" xr:uid="{00000000-0005-0000-0000-00005C840000}"/>
    <cellStyle name="Note 9 2 2 3 2 2" xfId="34031" xr:uid="{00000000-0005-0000-0000-00005D840000}"/>
    <cellStyle name="Note 9 2 2 3 2 2 2" xfId="34032" xr:uid="{00000000-0005-0000-0000-00005E840000}"/>
    <cellStyle name="Note 9 2 2 3 2 3" xfId="34033" xr:uid="{00000000-0005-0000-0000-00005F840000}"/>
    <cellStyle name="Note 9 2 2 3 3" xfId="34034" xr:uid="{00000000-0005-0000-0000-000060840000}"/>
    <cellStyle name="Note 9 2 2 3 3 2" xfId="34035" xr:uid="{00000000-0005-0000-0000-000061840000}"/>
    <cellStyle name="Note 9 2 2 3 4" xfId="34036" xr:uid="{00000000-0005-0000-0000-000062840000}"/>
    <cellStyle name="Note 9 2 2 3 4 2" xfId="34037" xr:uid="{00000000-0005-0000-0000-000063840000}"/>
    <cellStyle name="Note 9 2 2 3 5" xfId="34038" xr:uid="{00000000-0005-0000-0000-000064840000}"/>
    <cellStyle name="Note 9 2 2 3 5 2" xfId="34039" xr:uid="{00000000-0005-0000-0000-000065840000}"/>
    <cellStyle name="Note 9 2 2 3 6" xfId="34040" xr:uid="{00000000-0005-0000-0000-000066840000}"/>
    <cellStyle name="Note 9 2 2 3 6 2" xfId="34041" xr:uid="{00000000-0005-0000-0000-000067840000}"/>
    <cellStyle name="Note 9 2 2 3 7" xfId="34042" xr:uid="{00000000-0005-0000-0000-000068840000}"/>
    <cellStyle name="Note 9 2 2 3 7 2" xfId="34043" xr:uid="{00000000-0005-0000-0000-000069840000}"/>
    <cellStyle name="Note 9 2 2 3 8" xfId="34044" xr:uid="{00000000-0005-0000-0000-00006A840000}"/>
    <cellStyle name="Note 9 2 2 3 8 2" xfId="34045" xr:uid="{00000000-0005-0000-0000-00006B840000}"/>
    <cellStyle name="Note 9 2 2 3 9" xfId="34046" xr:uid="{00000000-0005-0000-0000-00006C840000}"/>
    <cellStyle name="Note 9 2 2 3 9 2" xfId="34047" xr:uid="{00000000-0005-0000-0000-00006D840000}"/>
    <cellStyle name="Note 9 2 2 4" xfId="34048" xr:uid="{00000000-0005-0000-0000-00006E840000}"/>
    <cellStyle name="Note 9 2 2 4 10" xfId="34049" xr:uid="{00000000-0005-0000-0000-00006F840000}"/>
    <cellStyle name="Note 9 2 2 4 10 2" xfId="34050" xr:uid="{00000000-0005-0000-0000-000070840000}"/>
    <cellStyle name="Note 9 2 2 4 11" xfId="34051" xr:uid="{00000000-0005-0000-0000-000071840000}"/>
    <cellStyle name="Note 9 2 2 4 2" xfId="34052" xr:uid="{00000000-0005-0000-0000-000072840000}"/>
    <cellStyle name="Note 9 2 2 4 2 2" xfId="34053" xr:uid="{00000000-0005-0000-0000-000073840000}"/>
    <cellStyle name="Note 9 2 2 4 2 2 2" xfId="34054" xr:uid="{00000000-0005-0000-0000-000074840000}"/>
    <cellStyle name="Note 9 2 2 4 2 3" xfId="34055" xr:uid="{00000000-0005-0000-0000-000075840000}"/>
    <cellStyle name="Note 9 2 2 4 3" xfId="34056" xr:uid="{00000000-0005-0000-0000-000076840000}"/>
    <cellStyle name="Note 9 2 2 4 3 2" xfId="34057" xr:uid="{00000000-0005-0000-0000-000077840000}"/>
    <cellStyle name="Note 9 2 2 4 4" xfId="34058" xr:uid="{00000000-0005-0000-0000-000078840000}"/>
    <cellStyle name="Note 9 2 2 4 4 2" xfId="34059" xr:uid="{00000000-0005-0000-0000-000079840000}"/>
    <cellStyle name="Note 9 2 2 4 5" xfId="34060" xr:uid="{00000000-0005-0000-0000-00007A840000}"/>
    <cellStyle name="Note 9 2 2 4 5 2" xfId="34061" xr:uid="{00000000-0005-0000-0000-00007B840000}"/>
    <cellStyle name="Note 9 2 2 4 6" xfId="34062" xr:uid="{00000000-0005-0000-0000-00007C840000}"/>
    <cellStyle name="Note 9 2 2 4 6 2" xfId="34063" xr:uid="{00000000-0005-0000-0000-00007D840000}"/>
    <cellStyle name="Note 9 2 2 4 7" xfId="34064" xr:uid="{00000000-0005-0000-0000-00007E840000}"/>
    <cellStyle name="Note 9 2 2 4 7 2" xfId="34065" xr:uid="{00000000-0005-0000-0000-00007F840000}"/>
    <cellStyle name="Note 9 2 2 4 8" xfId="34066" xr:uid="{00000000-0005-0000-0000-000080840000}"/>
    <cellStyle name="Note 9 2 2 4 8 2" xfId="34067" xr:uid="{00000000-0005-0000-0000-000081840000}"/>
    <cellStyle name="Note 9 2 2 4 9" xfId="34068" xr:uid="{00000000-0005-0000-0000-000082840000}"/>
    <cellStyle name="Note 9 2 2 4 9 2" xfId="34069" xr:uid="{00000000-0005-0000-0000-000083840000}"/>
    <cellStyle name="Note 9 2 2 5" xfId="34070" xr:uid="{00000000-0005-0000-0000-000084840000}"/>
    <cellStyle name="Note 9 2 2 5 10" xfId="34071" xr:uid="{00000000-0005-0000-0000-000085840000}"/>
    <cellStyle name="Note 9 2 2 5 10 2" xfId="34072" xr:uid="{00000000-0005-0000-0000-000086840000}"/>
    <cellStyle name="Note 9 2 2 5 11" xfId="34073" xr:uid="{00000000-0005-0000-0000-000087840000}"/>
    <cellStyle name="Note 9 2 2 5 2" xfId="34074" xr:uid="{00000000-0005-0000-0000-000088840000}"/>
    <cellStyle name="Note 9 2 2 5 2 2" xfId="34075" xr:uid="{00000000-0005-0000-0000-000089840000}"/>
    <cellStyle name="Note 9 2 2 5 2 2 2" xfId="34076" xr:uid="{00000000-0005-0000-0000-00008A840000}"/>
    <cellStyle name="Note 9 2 2 5 2 3" xfId="34077" xr:uid="{00000000-0005-0000-0000-00008B840000}"/>
    <cellStyle name="Note 9 2 2 5 3" xfId="34078" xr:uid="{00000000-0005-0000-0000-00008C840000}"/>
    <cellStyle name="Note 9 2 2 5 3 2" xfId="34079" xr:uid="{00000000-0005-0000-0000-00008D840000}"/>
    <cellStyle name="Note 9 2 2 5 4" xfId="34080" xr:uid="{00000000-0005-0000-0000-00008E840000}"/>
    <cellStyle name="Note 9 2 2 5 4 2" xfId="34081" xr:uid="{00000000-0005-0000-0000-00008F840000}"/>
    <cellStyle name="Note 9 2 2 5 5" xfId="34082" xr:uid="{00000000-0005-0000-0000-000090840000}"/>
    <cellStyle name="Note 9 2 2 5 5 2" xfId="34083" xr:uid="{00000000-0005-0000-0000-000091840000}"/>
    <cellStyle name="Note 9 2 2 5 6" xfId="34084" xr:uid="{00000000-0005-0000-0000-000092840000}"/>
    <cellStyle name="Note 9 2 2 5 6 2" xfId="34085" xr:uid="{00000000-0005-0000-0000-000093840000}"/>
    <cellStyle name="Note 9 2 2 5 7" xfId="34086" xr:uid="{00000000-0005-0000-0000-000094840000}"/>
    <cellStyle name="Note 9 2 2 5 7 2" xfId="34087" xr:uid="{00000000-0005-0000-0000-000095840000}"/>
    <cellStyle name="Note 9 2 2 5 8" xfId="34088" xr:uid="{00000000-0005-0000-0000-000096840000}"/>
    <cellStyle name="Note 9 2 2 5 8 2" xfId="34089" xr:uid="{00000000-0005-0000-0000-000097840000}"/>
    <cellStyle name="Note 9 2 2 5 9" xfId="34090" xr:uid="{00000000-0005-0000-0000-000098840000}"/>
    <cellStyle name="Note 9 2 2 5 9 2" xfId="34091" xr:uid="{00000000-0005-0000-0000-000099840000}"/>
    <cellStyle name="Note 9 2 2 6" xfId="34092" xr:uid="{00000000-0005-0000-0000-00009A840000}"/>
    <cellStyle name="Note 9 2 2 6 10" xfId="34093" xr:uid="{00000000-0005-0000-0000-00009B840000}"/>
    <cellStyle name="Note 9 2 2 6 10 2" xfId="34094" xr:uid="{00000000-0005-0000-0000-00009C840000}"/>
    <cellStyle name="Note 9 2 2 6 11" xfId="34095" xr:uid="{00000000-0005-0000-0000-00009D840000}"/>
    <cellStyle name="Note 9 2 2 6 2" xfId="34096" xr:uid="{00000000-0005-0000-0000-00009E840000}"/>
    <cellStyle name="Note 9 2 2 6 2 2" xfId="34097" xr:uid="{00000000-0005-0000-0000-00009F840000}"/>
    <cellStyle name="Note 9 2 2 6 2 2 2" xfId="34098" xr:uid="{00000000-0005-0000-0000-0000A0840000}"/>
    <cellStyle name="Note 9 2 2 6 2 3" xfId="34099" xr:uid="{00000000-0005-0000-0000-0000A1840000}"/>
    <cellStyle name="Note 9 2 2 6 3" xfId="34100" xr:uid="{00000000-0005-0000-0000-0000A2840000}"/>
    <cellStyle name="Note 9 2 2 6 3 2" xfId="34101" xr:uid="{00000000-0005-0000-0000-0000A3840000}"/>
    <cellStyle name="Note 9 2 2 6 4" xfId="34102" xr:uid="{00000000-0005-0000-0000-0000A4840000}"/>
    <cellStyle name="Note 9 2 2 6 4 2" xfId="34103" xr:uid="{00000000-0005-0000-0000-0000A5840000}"/>
    <cellStyle name="Note 9 2 2 6 5" xfId="34104" xr:uid="{00000000-0005-0000-0000-0000A6840000}"/>
    <cellStyle name="Note 9 2 2 6 5 2" xfId="34105" xr:uid="{00000000-0005-0000-0000-0000A7840000}"/>
    <cellStyle name="Note 9 2 2 6 6" xfId="34106" xr:uid="{00000000-0005-0000-0000-0000A8840000}"/>
    <cellStyle name="Note 9 2 2 6 6 2" xfId="34107" xr:uid="{00000000-0005-0000-0000-0000A9840000}"/>
    <cellStyle name="Note 9 2 2 6 7" xfId="34108" xr:uid="{00000000-0005-0000-0000-0000AA840000}"/>
    <cellStyle name="Note 9 2 2 6 7 2" xfId="34109" xr:uid="{00000000-0005-0000-0000-0000AB840000}"/>
    <cellStyle name="Note 9 2 2 6 8" xfId="34110" xr:uid="{00000000-0005-0000-0000-0000AC840000}"/>
    <cellStyle name="Note 9 2 2 6 8 2" xfId="34111" xr:uid="{00000000-0005-0000-0000-0000AD840000}"/>
    <cellStyle name="Note 9 2 2 6 9" xfId="34112" xr:uid="{00000000-0005-0000-0000-0000AE840000}"/>
    <cellStyle name="Note 9 2 2 6 9 2" xfId="34113" xr:uid="{00000000-0005-0000-0000-0000AF840000}"/>
    <cellStyle name="Note 9 2 2 7" xfId="34114" xr:uid="{00000000-0005-0000-0000-0000B0840000}"/>
    <cellStyle name="Note 9 2 2 7 2" xfId="34115" xr:uid="{00000000-0005-0000-0000-0000B1840000}"/>
    <cellStyle name="Note 9 2 2 7 2 2" xfId="34116" xr:uid="{00000000-0005-0000-0000-0000B2840000}"/>
    <cellStyle name="Note 9 2 2 7 3" xfId="34117" xr:uid="{00000000-0005-0000-0000-0000B3840000}"/>
    <cellStyle name="Note 9 2 2 8" xfId="34118" xr:uid="{00000000-0005-0000-0000-0000B4840000}"/>
    <cellStyle name="Note 9 2 2 8 2" xfId="34119" xr:uid="{00000000-0005-0000-0000-0000B5840000}"/>
    <cellStyle name="Note 9 2 2 9" xfId="34120" xr:uid="{00000000-0005-0000-0000-0000B6840000}"/>
    <cellStyle name="Note 9 2 2 9 2" xfId="34121" xr:uid="{00000000-0005-0000-0000-0000B7840000}"/>
    <cellStyle name="Note 9 2 3" xfId="34122" xr:uid="{00000000-0005-0000-0000-0000B8840000}"/>
    <cellStyle name="Note 9 2 3 2" xfId="34123" xr:uid="{00000000-0005-0000-0000-0000B9840000}"/>
    <cellStyle name="Note 9 2 3 2 2" xfId="34124" xr:uid="{00000000-0005-0000-0000-0000BA840000}"/>
    <cellStyle name="Note 9 2 3 2 2 2" xfId="34125" xr:uid="{00000000-0005-0000-0000-0000BB840000}"/>
    <cellStyle name="Note 9 2 3 2 3" xfId="34126" xr:uid="{00000000-0005-0000-0000-0000BC840000}"/>
    <cellStyle name="Note 9 2 3 3" xfId="34127" xr:uid="{00000000-0005-0000-0000-0000BD840000}"/>
    <cellStyle name="Note 9 2 3 3 2" xfId="34128" xr:uid="{00000000-0005-0000-0000-0000BE840000}"/>
    <cellStyle name="Note 9 2 3 3 2 2" xfId="34129" xr:uid="{00000000-0005-0000-0000-0000BF840000}"/>
    <cellStyle name="Note 9 2 3 3 3" xfId="34130" xr:uid="{00000000-0005-0000-0000-0000C0840000}"/>
    <cellStyle name="Note 9 2 3 4" xfId="34131" xr:uid="{00000000-0005-0000-0000-0000C1840000}"/>
    <cellStyle name="Note 9 2 3 4 2" xfId="34132" xr:uid="{00000000-0005-0000-0000-0000C2840000}"/>
    <cellStyle name="Note 9 2 3 5" xfId="34133" xr:uid="{00000000-0005-0000-0000-0000C3840000}"/>
    <cellStyle name="Note 9 2 3 5 2" xfId="34134" xr:uid="{00000000-0005-0000-0000-0000C4840000}"/>
    <cellStyle name="Note 9 2 3 6" xfId="34135" xr:uid="{00000000-0005-0000-0000-0000C5840000}"/>
    <cellStyle name="Note 9 2 3 6 2" xfId="34136" xr:uid="{00000000-0005-0000-0000-0000C6840000}"/>
    <cellStyle name="Note 9 2 3 7" xfId="34137" xr:uid="{00000000-0005-0000-0000-0000C7840000}"/>
    <cellStyle name="Note 9 2 3 7 2" xfId="34138" xr:uid="{00000000-0005-0000-0000-0000C8840000}"/>
    <cellStyle name="Note 9 2 3 8" xfId="34139" xr:uid="{00000000-0005-0000-0000-0000C9840000}"/>
    <cellStyle name="Note 9 2 4" xfId="34140" xr:uid="{00000000-0005-0000-0000-0000CA840000}"/>
    <cellStyle name="Note 9 2 4 10" xfId="34141" xr:uid="{00000000-0005-0000-0000-0000CB840000}"/>
    <cellStyle name="Note 9 2 4 10 2" xfId="34142" xr:uid="{00000000-0005-0000-0000-0000CC840000}"/>
    <cellStyle name="Note 9 2 4 11" xfId="34143" xr:uid="{00000000-0005-0000-0000-0000CD840000}"/>
    <cellStyle name="Note 9 2 4 2" xfId="34144" xr:uid="{00000000-0005-0000-0000-0000CE840000}"/>
    <cellStyle name="Note 9 2 4 2 2" xfId="34145" xr:uid="{00000000-0005-0000-0000-0000CF840000}"/>
    <cellStyle name="Note 9 2 4 2 2 2" xfId="34146" xr:uid="{00000000-0005-0000-0000-0000D0840000}"/>
    <cellStyle name="Note 9 2 4 2 3" xfId="34147" xr:uid="{00000000-0005-0000-0000-0000D1840000}"/>
    <cellStyle name="Note 9 2 4 3" xfId="34148" xr:uid="{00000000-0005-0000-0000-0000D2840000}"/>
    <cellStyle name="Note 9 2 4 3 2" xfId="34149" xr:uid="{00000000-0005-0000-0000-0000D3840000}"/>
    <cellStyle name="Note 9 2 4 4" xfId="34150" xr:uid="{00000000-0005-0000-0000-0000D4840000}"/>
    <cellStyle name="Note 9 2 4 4 2" xfId="34151" xr:uid="{00000000-0005-0000-0000-0000D5840000}"/>
    <cellStyle name="Note 9 2 4 5" xfId="34152" xr:uid="{00000000-0005-0000-0000-0000D6840000}"/>
    <cellStyle name="Note 9 2 4 5 2" xfId="34153" xr:uid="{00000000-0005-0000-0000-0000D7840000}"/>
    <cellStyle name="Note 9 2 4 6" xfId="34154" xr:uid="{00000000-0005-0000-0000-0000D8840000}"/>
    <cellStyle name="Note 9 2 4 6 2" xfId="34155" xr:uid="{00000000-0005-0000-0000-0000D9840000}"/>
    <cellStyle name="Note 9 2 4 7" xfId="34156" xr:uid="{00000000-0005-0000-0000-0000DA840000}"/>
    <cellStyle name="Note 9 2 4 7 2" xfId="34157" xr:uid="{00000000-0005-0000-0000-0000DB840000}"/>
    <cellStyle name="Note 9 2 4 8" xfId="34158" xr:uid="{00000000-0005-0000-0000-0000DC840000}"/>
    <cellStyle name="Note 9 2 4 8 2" xfId="34159" xr:uid="{00000000-0005-0000-0000-0000DD840000}"/>
    <cellStyle name="Note 9 2 4 9" xfId="34160" xr:uid="{00000000-0005-0000-0000-0000DE840000}"/>
    <cellStyle name="Note 9 2 4 9 2" xfId="34161" xr:uid="{00000000-0005-0000-0000-0000DF840000}"/>
    <cellStyle name="Note 9 2 5" xfId="34162" xr:uid="{00000000-0005-0000-0000-0000E0840000}"/>
    <cellStyle name="Note 9 2 5 10" xfId="34163" xr:uid="{00000000-0005-0000-0000-0000E1840000}"/>
    <cellStyle name="Note 9 2 5 10 2" xfId="34164" xr:uid="{00000000-0005-0000-0000-0000E2840000}"/>
    <cellStyle name="Note 9 2 5 11" xfId="34165" xr:uid="{00000000-0005-0000-0000-0000E3840000}"/>
    <cellStyle name="Note 9 2 5 2" xfId="34166" xr:uid="{00000000-0005-0000-0000-0000E4840000}"/>
    <cellStyle name="Note 9 2 5 2 2" xfId="34167" xr:uid="{00000000-0005-0000-0000-0000E5840000}"/>
    <cellStyle name="Note 9 2 5 2 2 2" xfId="34168" xr:uid="{00000000-0005-0000-0000-0000E6840000}"/>
    <cellStyle name="Note 9 2 5 2 3" xfId="34169" xr:uid="{00000000-0005-0000-0000-0000E7840000}"/>
    <cellStyle name="Note 9 2 5 3" xfId="34170" xr:uid="{00000000-0005-0000-0000-0000E8840000}"/>
    <cellStyle name="Note 9 2 5 3 2" xfId="34171" xr:uid="{00000000-0005-0000-0000-0000E9840000}"/>
    <cellStyle name="Note 9 2 5 4" xfId="34172" xr:uid="{00000000-0005-0000-0000-0000EA840000}"/>
    <cellStyle name="Note 9 2 5 4 2" xfId="34173" xr:uid="{00000000-0005-0000-0000-0000EB840000}"/>
    <cellStyle name="Note 9 2 5 5" xfId="34174" xr:uid="{00000000-0005-0000-0000-0000EC840000}"/>
    <cellStyle name="Note 9 2 5 5 2" xfId="34175" xr:uid="{00000000-0005-0000-0000-0000ED840000}"/>
    <cellStyle name="Note 9 2 5 6" xfId="34176" xr:uid="{00000000-0005-0000-0000-0000EE840000}"/>
    <cellStyle name="Note 9 2 5 6 2" xfId="34177" xr:uid="{00000000-0005-0000-0000-0000EF840000}"/>
    <cellStyle name="Note 9 2 5 7" xfId="34178" xr:uid="{00000000-0005-0000-0000-0000F0840000}"/>
    <cellStyle name="Note 9 2 5 7 2" xfId="34179" xr:uid="{00000000-0005-0000-0000-0000F1840000}"/>
    <cellStyle name="Note 9 2 5 8" xfId="34180" xr:uid="{00000000-0005-0000-0000-0000F2840000}"/>
    <cellStyle name="Note 9 2 5 8 2" xfId="34181" xr:uid="{00000000-0005-0000-0000-0000F3840000}"/>
    <cellStyle name="Note 9 2 5 9" xfId="34182" xr:uid="{00000000-0005-0000-0000-0000F4840000}"/>
    <cellStyle name="Note 9 2 5 9 2" xfId="34183" xr:uid="{00000000-0005-0000-0000-0000F5840000}"/>
    <cellStyle name="Note 9 2 6" xfId="34184" xr:uid="{00000000-0005-0000-0000-0000F6840000}"/>
    <cellStyle name="Note 9 2 6 10" xfId="34185" xr:uid="{00000000-0005-0000-0000-0000F7840000}"/>
    <cellStyle name="Note 9 2 6 10 2" xfId="34186" xr:uid="{00000000-0005-0000-0000-0000F8840000}"/>
    <cellStyle name="Note 9 2 6 11" xfId="34187" xr:uid="{00000000-0005-0000-0000-0000F9840000}"/>
    <cellStyle name="Note 9 2 6 2" xfId="34188" xr:uid="{00000000-0005-0000-0000-0000FA840000}"/>
    <cellStyle name="Note 9 2 6 2 2" xfId="34189" xr:uid="{00000000-0005-0000-0000-0000FB840000}"/>
    <cellStyle name="Note 9 2 6 2 2 2" xfId="34190" xr:uid="{00000000-0005-0000-0000-0000FC840000}"/>
    <cellStyle name="Note 9 2 6 2 3" xfId="34191" xr:uid="{00000000-0005-0000-0000-0000FD840000}"/>
    <cellStyle name="Note 9 2 6 3" xfId="34192" xr:uid="{00000000-0005-0000-0000-0000FE840000}"/>
    <cellStyle name="Note 9 2 6 3 2" xfId="34193" xr:uid="{00000000-0005-0000-0000-0000FF840000}"/>
    <cellStyle name="Note 9 2 6 4" xfId="34194" xr:uid="{00000000-0005-0000-0000-000000850000}"/>
    <cellStyle name="Note 9 2 6 4 2" xfId="34195" xr:uid="{00000000-0005-0000-0000-000001850000}"/>
    <cellStyle name="Note 9 2 6 5" xfId="34196" xr:uid="{00000000-0005-0000-0000-000002850000}"/>
    <cellStyle name="Note 9 2 6 5 2" xfId="34197" xr:uid="{00000000-0005-0000-0000-000003850000}"/>
    <cellStyle name="Note 9 2 6 6" xfId="34198" xr:uid="{00000000-0005-0000-0000-000004850000}"/>
    <cellStyle name="Note 9 2 6 6 2" xfId="34199" xr:uid="{00000000-0005-0000-0000-000005850000}"/>
    <cellStyle name="Note 9 2 6 7" xfId="34200" xr:uid="{00000000-0005-0000-0000-000006850000}"/>
    <cellStyle name="Note 9 2 6 7 2" xfId="34201" xr:uid="{00000000-0005-0000-0000-000007850000}"/>
    <cellStyle name="Note 9 2 6 8" xfId="34202" xr:uid="{00000000-0005-0000-0000-000008850000}"/>
    <cellStyle name="Note 9 2 6 8 2" xfId="34203" xr:uid="{00000000-0005-0000-0000-000009850000}"/>
    <cellStyle name="Note 9 2 6 9" xfId="34204" xr:uid="{00000000-0005-0000-0000-00000A850000}"/>
    <cellStyle name="Note 9 2 6 9 2" xfId="34205" xr:uid="{00000000-0005-0000-0000-00000B850000}"/>
    <cellStyle name="Note 9 2 7" xfId="34206" xr:uid="{00000000-0005-0000-0000-00000C850000}"/>
    <cellStyle name="Note 9 2 7 10" xfId="34207" xr:uid="{00000000-0005-0000-0000-00000D850000}"/>
    <cellStyle name="Note 9 2 7 10 2" xfId="34208" xr:uid="{00000000-0005-0000-0000-00000E850000}"/>
    <cellStyle name="Note 9 2 7 11" xfId="34209" xr:uid="{00000000-0005-0000-0000-00000F850000}"/>
    <cellStyle name="Note 9 2 7 2" xfId="34210" xr:uid="{00000000-0005-0000-0000-000010850000}"/>
    <cellStyle name="Note 9 2 7 2 2" xfId="34211" xr:uid="{00000000-0005-0000-0000-000011850000}"/>
    <cellStyle name="Note 9 2 7 2 2 2" xfId="34212" xr:uid="{00000000-0005-0000-0000-000012850000}"/>
    <cellStyle name="Note 9 2 7 2 3" xfId="34213" xr:uid="{00000000-0005-0000-0000-000013850000}"/>
    <cellStyle name="Note 9 2 7 3" xfId="34214" xr:uid="{00000000-0005-0000-0000-000014850000}"/>
    <cellStyle name="Note 9 2 7 3 2" xfId="34215" xr:uid="{00000000-0005-0000-0000-000015850000}"/>
    <cellStyle name="Note 9 2 7 4" xfId="34216" xr:uid="{00000000-0005-0000-0000-000016850000}"/>
    <cellStyle name="Note 9 2 7 4 2" xfId="34217" xr:uid="{00000000-0005-0000-0000-000017850000}"/>
    <cellStyle name="Note 9 2 7 5" xfId="34218" xr:uid="{00000000-0005-0000-0000-000018850000}"/>
    <cellStyle name="Note 9 2 7 5 2" xfId="34219" xr:uid="{00000000-0005-0000-0000-000019850000}"/>
    <cellStyle name="Note 9 2 7 6" xfId="34220" xr:uid="{00000000-0005-0000-0000-00001A850000}"/>
    <cellStyle name="Note 9 2 7 6 2" xfId="34221" xr:uid="{00000000-0005-0000-0000-00001B850000}"/>
    <cellStyle name="Note 9 2 7 7" xfId="34222" xr:uid="{00000000-0005-0000-0000-00001C850000}"/>
    <cellStyle name="Note 9 2 7 7 2" xfId="34223" xr:uid="{00000000-0005-0000-0000-00001D850000}"/>
    <cellStyle name="Note 9 2 7 8" xfId="34224" xr:uid="{00000000-0005-0000-0000-00001E850000}"/>
    <cellStyle name="Note 9 2 7 8 2" xfId="34225" xr:uid="{00000000-0005-0000-0000-00001F850000}"/>
    <cellStyle name="Note 9 2 7 9" xfId="34226" xr:uid="{00000000-0005-0000-0000-000020850000}"/>
    <cellStyle name="Note 9 2 7 9 2" xfId="34227" xr:uid="{00000000-0005-0000-0000-000021850000}"/>
    <cellStyle name="Note 9 2 8" xfId="34228" xr:uid="{00000000-0005-0000-0000-000022850000}"/>
    <cellStyle name="Note 9 2 8 2" xfId="34229" xr:uid="{00000000-0005-0000-0000-000023850000}"/>
    <cellStyle name="Note 9 2 8 2 2" xfId="34230" xr:uid="{00000000-0005-0000-0000-000024850000}"/>
    <cellStyle name="Note 9 2 8 3" xfId="34231" xr:uid="{00000000-0005-0000-0000-000025850000}"/>
    <cellStyle name="Note 9 2 9" xfId="34232" xr:uid="{00000000-0005-0000-0000-000026850000}"/>
    <cellStyle name="Note 9 2 9 2" xfId="34233" xr:uid="{00000000-0005-0000-0000-000027850000}"/>
    <cellStyle name="Note 9 2_7 - Cap Add WS" xfId="34234" xr:uid="{00000000-0005-0000-0000-000028850000}"/>
    <cellStyle name="Note 9 3" xfId="34235" xr:uid="{00000000-0005-0000-0000-000029850000}"/>
    <cellStyle name="Note 9 3 10" xfId="34236" xr:uid="{00000000-0005-0000-0000-00002A850000}"/>
    <cellStyle name="Note 9 3 10 2" xfId="34237" xr:uid="{00000000-0005-0000-0000-00002B850000}"/>
    <cellStyle name="Note 9 3 11" xfId="34238" xr:uid="{00000000-0005-0000-0000-00002C850000}"/>
    <cellStyle name="Note 9 3 11 2" xfId="34239" xr:uid="{00000000-0005-0000-0000-00002D850000}"/>
    <cellStyle name="Note 9 3 12" xfId="34240" xr:uid="{00000000-0005-0000-0000-00002E850000}"/>
    <cellStyle name="Note 9 3 12 2" xfId="34241" xr:uid="{00000000-0005-0000-0000-00002F850000}"/>
    <cellStyle name="Note 9 3 13" xfId="34242" xr:uid="{00000000-0005-0000-0000-000030850000}"/>
    <cellStyle name="Note 9 3 13 2" xfId="34243" xr:uid="{00000000-0005-0000-0000-000031850000}"/>
    <cellStyle name="Note 9 3 14" xfId="34244" xr:uid="{00000000-0005-0000-0000-000032850000}"/>
    <cellStyle name="Note 9 3 2" xfId="34245" xr:uid="{00000000-0005-0000-0000-000033850000}"/>
    <cellStyle name="Note 9 3 2 10" xfId="34246" xr:uid="{00000000-0005-0000-0000-000034850000}"/>
    <cellStyle name="Note 9 3 2 10 2" xfId="34247" xr:uid="{00000000-0005-0000-0000-000035850000}"/>
    <cellStyle name="Note 9 3 2 11" xfId="34248" xr:uid="{00000000-0005-0000-0000-000036850000}"/>
    <cellStyle name="Note 9 3 2 11 2" xfId="34249" xr:uid="{00000000-0005-0000-0000-000037850000}"/>
    <cellStyle name="Note 9 3 2 12" xfId="34250" xr:uid="{00000000-0005-0000-0000-000038850000}"/>
    <cellStyle name="Note 9 3 2 12 2" xfId="34251" xr:uid="{00000000-0005-0000-0000-000039850000}"/>
    <cellStyle name="Note 9 3 2 13" xfId="34252" xr:uid="{00000000-0005-0000-0000-00003A850000}"/>
    <cellStyle name="Note 9 3 2 2" xfId="34253" xr:uid="{00000000-0005-0000-0000-00003B850000}"/>
    <cellStyle name="Note 9 3 2 2 2" xfId="34254" xr:uid="{00000000-0005-0000-0000-00003C850000}"/>
    <cellStyle name="Note 9 3 2 2 2 2" xfId="34255" xr:uid="{00000000-0005-0000-0000-00003D850000}"/>
    <cellStyle name="Note 9 3 2 2 2 2 2" xfId="34256" xr:uid="{00000000-0005-0000-0000-00003E850000}"/>
    <cellStyle name="Note 9 3 2 2 2 3" xfId="34257" xr:uid="{00000000-0005-0000-0000-00003F850000}"/>
    <cellStyle name="Note 9 3 2 2 3" xfId="34258" xr:uid="{00000000-0005-0000-0000-000040850000}"/>
    <cellStyle name="Note 9 3 2 2 3 2" xfId="34259" xr:uid="{00000000-0005-0000-0000-000041850000}"/>
    <cellStyle name="Note 9 3 2 2 3 2 2" xfId="34260" xr:uid="{00000000-0005-0000-0000-000042850000}"/>
    <cellStyle name="Note 9 3 2 2 3 3" xfId="34261" xr:uid="{00000000-0005-0000-0000-000043850000}"/>
    <cellStyle name="Note 9 3 2 2 4" xfId="34262" xr:uid="{00000000-0005-0000-0000-000044850000}"/>
    <cellStyle name="Note 9 3 2 2 4 2" xfId="34263" xr:uid="{00000000-0005-0000-0000-000045850000}"/>
    <cellStyle name="Note 9 3 2 2 5" xfId="34264" xr:uid="{00000000-0005-0000-0000-000046850000}"/>
    <cellStyle name="Note 9 3 2 2 5 2" xfId="34265" xr:uid="{00000000-0005-0000-0000-000047850000}"/>
    <cellStyle name="Note 9 3 2 2 6" xfId="34266" xr:uid="{00000000-0005-0000-0000-000048850000}"/>
    <cellStyle name="Note 9 3 2 2 6 2" xfId="34267" xr:uid="{00000000-0005-0000-0000-000049850000}"/>
    <cellStyle name="Note 9 3 2 2 7" xfId="34268" xr:uid="{00000000-0005-0000-0000-00004A850000}"/>
    <cellStyle name="Note 9 3 2 2 7 2" xfId="34269" xr:uid="{00000000-0005-0000-0000-00004B850000}"/>
    <cellStyle name="Note 9 3 2 2 8" xfId="34270" xr:uid="{00000000-0005-0000-0000-00004C850000}"/>
    <cellStyle name="Note 9 3 2 3" xfId="34271" xr:uid="{00000000-0005-0000-0000-00004D850000}"/>
    <cellStyle name="Note 9 3 2 3 10" xfId="34272" xr:uid="{00000000-0005-0000-0000-00004E850000}"/>
    <cellStyle name="Note 9 3 2 3 10 2" xfId="34273" xr:uid="{00000000-0005-0000-0000-00004F850000}"/>
    <cellStyle name="Note 9 3 2 3 11" xfId="34274" xr:uid="{00000000-0005-0000-0000-000050850000}"/>
    <cellStyle name="Note 9 3 2 3 2" xfId="34275" xr:uid="{00000000-0005-0000-0000-000051850000}"/>
    <cellStyle name="Note 9 3 2 3 2 2" xfId="34276" xr:uid="{00000000-0005-0000-0000-000052850000}"/>
    <cellStyle name="Note 9 3 2 3 2 2 2" xfId="34277" xr:uid="{00000000-0005-0000-0000-000053850000}"/>
    <cellStyle name="Note 9 3 2 3 2 3" xfId="34278" xr:uid="{00000000-0005-0000-0000-000054850000}"/>
    <cellStyle name="Note 9 3 2 3 3" xfId="34279" xr:uid="{00000000-0005-0000-0000-000055850000}"/>
    <cellStyle name="Note 9 3 2 3 3 2" xfId="34280" xr:uid="{00000000-0005-0000-0000-000056850000}"/>
    <cellStyle name="Note 9 3 2 3 4" xfId="34281" xr:uid="{00000000-0005-0000-0000-000057850000}"/>
    <cellStyle name="Note 9 3 2 3 4 2" xfId="34282" xr:uid="{00000000-0005-0000-0000-000058850000}"/>
    <cellStyle name="Note 9 3 2 3 5" xfId="34283" xr:uid="{00000000-0005-0000-0000-000059850000}"/>
    <cellStyle name="Note 9 3 2 3 5 2" xfId="34284" xr:uid="{00000000-0005-0000-0000-00005A850000}"/>
    <cellStyle name="Note 9 3 2 3 6" xfId="34285" xr:uid="{00000000-0005-0000-0000-00005B850000}"/>
    <cellStyle name="Note 9 3 2 3 6 2" xfId="34286" xr:uid="{00000000-0005-0000-0000-00005C850000}"/>
    <cellStyle name="Note 9 3 2 3 7" xfId="34287" xr:uid="{00000000-0005-0000-0000-00005D850000}"/>
    <cellStyle name="Note 9 3 2 3 7 2" xfId="34288" xr:uid="{00000000-0005-0000-0000-00005E850000}"/>
    <cellStyle name="Note 9 3 2 3 8" xfId="34289" xr:uid="{00000000-0005-0000-0000-00005F850000}"/>
    <cellStyle name="Note 9 3 2 3 8 2" xfId="34290" xr:uid="{00000000-0005-0000-0000-000060850000}"/>
    <cellStyle name="Note 9 3 2 3 9" xfId="34291" xr:uid="{00000000-0005-0000-0000-000061850000}"/>
    <cellStyle name="Note 9 3 2 3 9 2" xfId="34292" xr:uid="{00000000-0005-0000-0000-000062850000}"/>
    <cellStyle name="Note 9 3 2 4" xfId="34293" xr:uid="{00000000-0005-0000-0000-000063850000}"/>
    <cellStyle name="Note 9 3 2 4 10" xfId="34294" xr:uid="{00000000-0005-0000-0000-000064850000}"/>
    <cellStyle name="Note 9 3 2 4 10 2" xfId="34295" xr:uid="{00000000-0005-0000-0000-000065850000}"/>
    <cellStyle name="Note 9 3 2 4 11" xfId="34296" xr:uid="{00000000-0005-0000-0000-000066850000}"/>
    <cellStyle name="Note 9 3 2 4 2" xfId="34297" xr:uid="{00000000-0005-0000-0000-000067850000}"/>
    <cellStyle name="Note 9 3 2 4 2 2" xfId="34298" xr:uid="{00000000-0005-0000-0000-000068850000}"/>
    <cellStyle name="Note 9 3 2 4 2 2 2" xfId="34299" xr:uid="{00000000-0005-0000-0000-000069850000}"/>
    <cellStyle name="Note 9 3 2 4 2 3" xfId="34300" xr:uid="{00000000-0005-0000-0000-00006A850000}"/>
    <cellStyle name="Note 9 3 2 4 3" xfId="34301" xr:uid="{00000000-0005-0000-0000-00006B850000}"/>
    <cellStyle name="Note 9 3 2 4 3 2" xfId="34302" xr:uid="{00000000-0005-0000-0000-00006C850000}"/>
    <cellStyle name="Note 9 3 2 4 4" xfId="34303" xr:uid="{00000000-0005-0000-0000-00006D850000}"/>
    <cellStyle name="Note 9 3 2 4 4 2" xfId="34304" xr:uid="{00000000-0005-0000-0000-00006E850000}"/>
    <cellStyle name="Note 9 3 2 4 5" xfId="34305" xr:uid="{00000000-0005-0000-0000-00006F850000}"/>
    <cellStyle name="Note 9 3 2 4 5 2" xfId="34306" xr:uid="{00000000-0005-0000-0000-000070850000}"/>
    <cellStyle name="Note 9 3 2 4 6" xfId="34307" xr:uid="{00000000-0005-0000-0000-000071850000}"/>
    <cellStyle name="Note 9 3 2 4 6 2" xfId="34308" xr:uid="{00000000-0005-0000-0000-000072850000}"/>
    <cellStyle name="Note 9 3 2 4 7" xfId="34309" xr:uid="{00000000-0005-0000-0000-000073850000}"/>
    <cellStyle name="Note 9 3 2 4 7 2" xfId="34310" xr:uid="{00000000-0005-0000-0000-000074850000}"/>
    <cellStyle name="Note 9 3 2 4 8" xfId="34311" xr:uid="{00000000-0005-0000-0000-000075850000}"/>
    <cellStyle name="Note 9 3 2 4 8 2" xfId="34312" xr:uid="{00000000-0005-0000-0000-000076850000}"/>
    <cellStyle name="Note 9 3 2 4 9" xfId="34313" xr:uid="{00000000-0005-0000-0000-000077850000}"/>
    <cellStyle name="Note 9 3 2 4 9 2" xfId="34314" xr:uid="{00000000-0005-0000-0000-000078850000}"/>
    <cellStyle name="Note 9 3 2 5" xfId="34315" xr:uid="{00000000-0005-0000-0000-000079850000}"/>
    <cellStyle name="Note 9 3 2 5 10" xfId="34316" xr:uid="{00000000-0005-0000-0000-00007A850000}"/>
    <cellStyle name="Note 9 3 2 5 10 2" xfId="34317" xr:uid="{00000000-0005-0000-0000-00007B850000}"/>
    <cellStyle name="Note 9 3 2 5 11" xfId="34318" xr:uid="{00000000-0005-0000-0000-00007C850000}"/>
    <cellStyle name="Note 9 3 2 5 2" xfId="34319" xr:uid="{00000000-0005-0000-0000-00007D850000}"/>
    <cellStyle name="Note 9 3 2 5 2 2" xfId="34320" xr:uid="{00000000-0005-0000-0000-00007E850000}"/>
    <cellStyle name="Note 9 3 2 5 2 2 2" xfId="34321" xr:uid="{00000000-0005-0000-0000-00007F850000}"/>
    <cellStyle name="Note 9 3 2 5 2 3" xfId="34322" xr:uid="{00000000-0005-0000-0000-000080850000}"/>
    <cellStyle name="Note 9 3 2 5 3" xfId="34323" xr:uid="{00000000-0005-0000-0000-000081850000}"/>
    <cellStyle name="Note 9 3 2 5 3 2" xfId="34324" xr:uid="{00000000-0005-0000-0000-000082850000}"/>
    <cellStyle name="Note 9 3 2 5 4" xfId="34325" xr:uid="{00000000-0005-0000-0000-000083850000}"/>
    <cellStyle name="Note 9 3 2 5 4 2" xfId="34326" xr:uid="{00000000-0005-0000-0000-000084850000}"/>
    <cellStyle name="Note 9 3 2 5 5" xfId="34327" xr:uid="{00000000-0005-0000-0000-000085850000}"/>
    <cellStyle name="Note 9 3 2 5 5 2" xfId="34328" xr:uid="{00000000-0005-0000-0000-000086850000}"/>
    <cellStyle name="Note 9 3 2 5 6" xfId="34329" xr:uid="{00000000-0005-0000-0000-000087850000}"/>
    <cellStyle name="Note 9 3 2 5 6 2" xfId="34330" xr:uid="{00000000-0005-0000-0000-000088850000}"/>
    <cellStyle name="Note 9 3 2 5 7" xfId="34331" xr:uid="{00000000-0005-0000-0000-000089850000}"/>
    <cellStyle name="Note 9 3 2 5 7 2" xfId="34332" xr:uid="{00000000-0005-0000-0000-00008A850000}"/>
    <cellStyle name="Note 9 3 2 5 8" xfId="34333" xr:uid="{00000000-0005-0000-0000-00008B850000}"/>
    <cellStyle name="Note 9 3 2 5 8 2" xfId="34334" xr:uid="{00000000-0005-0000-0000-00008C850000}"/>
    <cellStyle name="Note 9 3 2 5 9" xfId="34335" xr:uid="{00000000-0005-0000-0000-00008D850000}"/>
    <cellStyle name="Note 9 3 2 5 9 2" xfId="34336" xr:uid="{00000000-0005-0000-0000-00008E850000}"/>
    <cellStyle name="Note 9 3 2 6" xfId="34337" xr:uid="{00000000-0005-0000-0000-00008F850000}"/>
    <cellStyle name="Note 9 3 2 6 10" xfId="34338" xr:uid="{00000000-0005-0000-0000-000090850000}"/>
    <cellStyle name="Note 9 3 2 6 10 2" xfId="34339" xr:uid="{00000000-0005-0000-0000-000091850000}"/>
    <cellStyle name="Note 9 3 2 6 11" xfId="34340" xr:uid="{00000000-0005-0000-0000-000092850000}"/>
    <cellStyle name="Note 9 3 2 6 2" xfId="34341" xr:uid="{00000000-0005-0000-0000-000093850000}"/>
    <cellStyle name="Note 9 3 2 6 2 2" xfId="34342" xr:uid="{00000000-0005-0000-0000-000094850000}"/>
    <cellStyle name="Note 9 3 2 6 2 2 2" xfId="34343" xr:uid="{00000000-0005-0000-0000-000095850000}"/>
    <cellStyle name="Note 9 3 2 6 2 3" xfId="34344" xr:uid="{00000000-0005-0000-0000-000096850000}"/>
    <cellStyle name="Note 9 3 2 6 3" xfId="34345" xr:uid="{00000000-0005-0000-0000-000097850000}"/>
    <cellStyle name="Note 9 3 2 6 3 2" xfId="34346" xr:uid="{00000000-0005-0000-0000-000098850000}"/>
    <cellStyle name="Note 9 3 2 6 4" xfId="34347" xr:uid="{00000000-0005-0000-0000-000099850000}"/>
    <cellStyle name="Note 9 3 2 6 4 2" xfId="34348" xr:uid="{00000000-0005-0000-0000-00009A850000}"/>
    <cellStyle name="Note 9 3 2 6 5" xfId="34349" xr:uid="{00000000-0005-0000-0000-00009B850000}"/>
    <cellStyle name="Note 9 3 2 6 5 2" xfId="34350" xr:uid="{00000000-0005-0000-0000-00009C850000}"/>
    <cellStyle name="Note 9 3 2 6 6" xfId="34351" xr:uid="{00000000-0005-0000-0000-00009D850000}"/>
    <cellStyle name="Note 9 3 2 6 6 2" xfId="34352" xr:uid="{00000000-0005-0000-0000-00009E850000}"/>
    <cellStyle name="Note 9 3 2 6 7" xfId="34353" xr:uid="{00000000-0005-0000-0000-00009F850000}"/>
    <cellStyle name="Note 9 3 2 6 7 2" xfId="34354" xr:uid="{00000000-0005-0000-0000-0000A0850000}"/>
    <cellStyle name="Note 9 3 2 6 8" xfId="34355" xr:uid="{00000000-0005-0000-0000-0000A1850000}"/>
    <cellStyle name="Note 9 3 2 6 8 2" xfId="34356" xr:uid="{00000000-0005-0000-0000-0000A2850000}"/>
    <cellStyle name="Note 9 3 2 6 9" xfId="34357" xr:uid="{00000000-0005-0000-0000-0000A3850000}"/>
    <cellStyle name="Note 9 3 2 6 9 2" xfId="34358" xr:uid="{00000000-0005-0000-0000-0000A4850000}"/>
    <cellStyle name="Note 9 3 2 7" xfId="34359" xr:uid="{00000000-0005-0000-0000-0000A5850000}"/>
    <cellStyle name="Note 9 3 2 7 2" xfId="34360" xr:uid="{00000000-0005-0000-0000-0000A6850000}"/>
    <cellStyle name="Note 9 3 2 7 2 2" xfId="34361" xr:uid="{00000000-0005-0000-0000-0000A7850000}"/>
    <cellStyle name="Note 9 3 2 7 3" xfId="34362" xr:uid="{00000000-0005-0000-0000-0000A8850000}"/>
    <cellStyle name="Note 9 3 2 8" xfId="34363" xr:uid="{00000000-0005-0000-0000-0000A9850000}"/>
    <cellStyle name="Note 9 3 2 8 2" xfId="34364" xr:uid="{00000000-0005-0000-0000-0000AA850000}"/>
    <cellStyle name="Note 9 3 2 9" xfId="34365" xr:uid="{00000000-0005-0000-0000-0000AB850000}"/>
    <cellStyle name="Note 9 3 2 9 2" xfId="34366" xr:uid="{00000000-0005-0000-0000-0000AC850000}"/>
    <cellStyle name="Note 9 3 3" xfId="34367" xr:uid="{00000000-0005-0000-0000-0000AD850000}"/>
    <cellStyle name="Note 9 3 3 2" xfId="34368" xr:uid="{00000000-0005-0000-0000-0000AE850000}"/>
    <cellStyle name="Note 9 3 3 2 2" xfId="34369" xr:uid="{00000000-0005-0000-0000-0000AF850000}"/>
    <cellStyle name="Note 9 3 3 2 2 2" xfId="34370" xr:uid="{00000000-0005-0000-0000-0000B0850000}"/>
    <cellStyle name="Note 9 3 3 2 3" xfId="34371" xr:uid="{00000000-0005-0000-0000-0000B1850000}"/>
    <cellStyle name="Note 9 3 3 3" xfId="34372" xr:uid="{00000000-0005-0000-0000-0000B2850000}"/>
    <cellStyle name="Note 9 3 3 3 2" xfId="34373" xr:uid="{00000000-0005-0000-0000-0000B3850000}"/>
    <cellStyle name="Note 9 3 3 3 2 2" xfId="34374" xr:uid="{00000000-0005-0000-0000-0000B4850000}"/>
    <cellStyle name="Note 9 3 3 3 3" xfId="34375" xr:uid="{00000000-0005-0000-0000-0000B5850000}"/>
    <cellStyle name="Note 9 3 3 4" xfId="34376" xr:uid="{00000000-0005-0000-0000-0000B6850000}"/>
    <cellStyle name="Note 9 3 3 4 2" xfId="34377" xr:uid="{00000000-0005-0000-0000-0000B7850000}"/>
    <cellStyle name="Note 9 3 3 5" xfId="34378" xr:uid="{00000000-0005-0000-0000-0000B8850000}"/>
    <cellStyle name="Note 9 3 3 5 2" xfId="34379" xr:uid="{00000000-0005-0000-0000-0000B9850000}"/>
    <cellStyle name="Note 9 3 3 6" xfId="34380" xr:uid="{00000000-0005-0000-0000-0000BA850000}"/>
    <cellStyle name="Note 9 3 3 6 2" xfId="34381" xr:uid="{00000000-0005-0000-0000-0000BB850000}"/>
    <cellStyle name="Note 9 3 3 7" xfId="34382" xr:uid="{00000000-0005-0000-0000-0000BC850000}"/>
    <cellStyle name="Note 9 3 3 7 2" xfId="34383" xr:uid="{00000000-0005-0000-0000-0000BD850000}"/>
    <cellStyle name="Note 9 3 3 8" xfId="34384" xr:uid="{00000000-0005-0000-0000-0000BE850000}"/>
    <cellStyle name="Note 9 3 4" xfId="34385" xr:uid="{00000000-0005-0000-0000-0000BF850000}"/>
    <cellStyle name="Note 9 3 4 10" xfId="34386" xr:uid="{00000000-0005-0000-0000-0000C0850000}"/>
    <cellStyle name="Note 9 3 4 10 2" xfId="34387" xr:uid="{00000000-0005-0000-0000-0000C1850000}"/>
    <cellStyle name="Note 9 3 4 11" xfId="34388" xr:uid="{00000000-0005-0000-0000-0000C2850000}"/>
    <cellStyle name="Note 9 3 4 2" xfId="34389" xr:uid="{00000000-0005-0000-0000-0000C3850000}"/>
    <cellStyle name="Note 9 3 4 2 2" xfId="34390" xr:uid="{00000000-0005-0000-0000-0000C4850000}"/>
    <cellStyle name="Note 9 3 4 2 2 2" xfId="34391" xr:uid="{00000000-0005-0000-0000-0000C5850000}"/>
    <cellStyle name="Note 9 3 4 2 3" xfId="34392" xr:uid="{00000000-0005-0000-0000-0000C6850000}"/>
    <cellStyle name="Note 9 3 4 3" xfId="34393" xr:uid="{00000000-0005-0000-0000-0000C7850000}"/>
    <cellStyle name="Note 9 3 4 3 2" xfId="34394" xr:uid="{00000000-0005-0000-0000-0000C8850000}"/>
    <cellStyle name="Note 9 3 4 4" xfId="34395" xr:uid="{00000000-0005-0000-0000-0000C9850000}"/>
    <cellStyle name="Note 9 3 4 4 2" xfId="34396" xr:uid="{00000000-0005-0000-0000-0000CA850000}"/>
    <cellStyle name="Note 9 3 4 5" xfId="34397" xr:uid="{00000000-0005-0000-0000-0000CB850000}"/>
    <cellStyle name="Note 9 3 4 5 2" xfId="34398" xr:uid="{00000000-0005-0000-0000-0000CC850000}"/>
    <cellStyle name="Note 9 3 4 6" xfId="34399" xr:uid="{00000000-0005-0000-0000-0000CD850000}"/>
    <cellStyle name="Note 9 3 4 6 2" xfId="34400" xr:uid="{00000000-0005-0000-0000-0000CE850000}"/>
    <cellStyle name="Note 9 3 4 7" xfId="34401" xr:uid="{00000000-0005-0000-0000-0000CF850000}"/>
    <cellStyle name="Note 9 3 4 7 2" xfId="34402" xr:uid="{00000000-0005-0000-0000-0000D0850000}"/>
    <cellStyle name="Note 9 3 4 8" xfId="34403" xr:uid="{00000000-0005-0000-0000-0000D1850000}"/>
    <cellStyle name="Note 9 3 4 8 2" xfId="34404" xr:uid="{00000000-0005-0000-0000-0000D2850000}"/>
    <cellStyle name="Note 9 3 4 9" xfId="34405" xr:uid="{00000000-0005-0000-0000-0000D3850000}"/>
    <cellStyle name="Note 9 3 4 9 2" xfId="34406" xr:uid="{00000000-0005-0000-0000-0000D4850000}"/>
    <cellStyle name="Note 9 3 5" xfId="34407" xr:uid="{00000000-0005-0000-0000-0000D5850000}"/>
    <cellStyle name="Note 9 3 5 10" xfId="34408" xr:uid="{00000000-0005-0000-0000-0000D6850000}"/>
    <cellStyle name="Note 9 3 5 10 2" xfId="34409" xr:uid="{00000000-0005-0000-0000-0000D7850000}"/>
    <cellStyle name="Note 9 3 5 11" xfId="34410" xr:uid="{00000000-0005-0000-0000-0000D8850000}"/>
    <cellStyle name="Note 9 3 5 2" xfId="34411" xr:uid="{00000000-0005-0000-0000-0000D9850000}"/>
    <cellStyle name="Note 9 3 5 2 2" xfId="34412" xr:uid="{00000000-0005-0000-0000-0000DA850000}"/>
    <cellStyle name="Note 9 3 5 2 2 2" xfId="34413" xr:uid="{00000000-0005-0000-0000-0000DB850000}"/>
    <cellStyle name="Note 9 3 5 2 3" xfId="34414" xr:uid="{00000000-0005-0000-0000-0000DC850000}"/>
    <cellStyle name="Note 9 3 5 3" xfId="34415" xr:uid="{00000000-0005-0000-0000-0000DD850000}"/>
    <cellStyle name="Note 9 3 5 3 2" xfId="34416" xr:uid="{00000000-0005-0000-0000-0000DE850000}"/>
    <cellStyle name="Note 9 3 5 4" xfId="34417" xr:uid="{00000000-0005-0000-0000-0000DF850000}"/>
    <cellStyle name="Note 9 3 5 4 2" xfId="34418" xr:uid="{00000000-0005-0000-0000-0000E0850000}"/>
    <cellStyle name="Note 9 3 5 5" xfId="34419" xr:uid="{00000000-0005-0000-0000-0000E1850000}"/>
    <cellStyle name="Note 9 3 5 5 2" xfId="34420" xr:uid="{00000000-0005-0000-0000-0000E2850000}"/>
    <cellStyle name="Note 9 3 5 6" xfId="34421" xr:uid="{00000000-0005-0000-0000-0000E3850000}"/>
    <cellStyle name="Note 9 3 5 6 2" xfId="34422" xr:uid="{00000000-0005-0000-0000-0000E4850000}"/>
    <cellStyle name="Note 9 3 5 7" xfId="34423" xr:uid="{00000000-0005-0000-0000-0000E5850000}"/>
    <cellStyle name="Note 9 3 5 7 2" xfId="34424" xr:uid="{00000000-0005-0000-0000-0000E6850000}"/>
    <cellStyle name="Note 9 3 5 8" xfId="34425" xr:uid="{00000000-0005-0000-0000-0000E7850000}"/>
    <cellStyle name="Note 9 3 5 8 2" xfId="34426" xr:uid="{00000000-0005-0000-0000-0000E8850000}"/>
    <cellStyle name="Note 9 3 5 9" xfId="34427" xr:uid="{00000000-0005-0000-0000-0000E9850000}"/>
    <cellStyle name="Note 9 3 5 9 2" xfId="34428" xr:uid="{00000000-0005-0000-0000-0000EA850000}"/>
    <cellStyle name="Note 9 3 6" xfId="34429" xr:uid="{00000000-0005-0000-0000-0000EB850000}"/>
    <cellStyle name="Note 9 3 6 10" xfId="34430" xr:uid="{00000000-0005-0000-0000-0000EC850000}"/>
    <cellStyle name="Note 9 3 6 10 2" xfId="34431" xr:uid="{00000000-0005-0000-0000-0000ED850000}"/>
    <cellStyle name="Note 9 3 6 11" xfId="34432" xr:uid="{00000000-0005-0000-0000-0000EE850000}"/>
    <cellStyle name="Note 9 3 6 2" xfId="34433" xr:uid="{00000000-0005-0000-0000-0000EF850000}"/>
    <cellStyle name="Note 9 3 6 2 2" xfId="34434" xr:uid="{00000000-0005-0000-0000-0000F0850000}"/>
    <cellStyle name="Note 9 3 6 2 2 2" xfId="34435" xr:uid="{00000000-0005-0000-0000-0000F1850000}"/>
    <cellStyle name="Note 9 3 6 2 3" xfId="34436" xr:uid="{00000000-0005-0000-0000-0000F2850000}"/>
    <cellStyle name="Note 9 3 6 3" xfId="34437" xr:uid="{00000000-0005-0000-0000-0000F3850000}"/>
    <cellStyle name="Note 9 3 6 3 2" xfId="34438" xr:uid="{00000000-0005-0000-0000-0000F4850000}"/>
    <cellStyle name="Note 9 3 6 4" xfId="34439" xr:uid="{00000000-0005-0000-0000-0000F5850000}"/>
    <cellStyle name="Note 9 3 6 4 2" xfId="34440" xr:uid="{00000000-0005-0000-0000-0000F6850000}"/>
    <cellStyle name="Note 9 3 6 5" xfId="34441" xr:uid="{00000000-0005-0000-0000-0000F7850000}"/>
    <cellStyle name="Note 9 3 6 5 2" xfId="34442" xr:uid="{00000000-0005-0000-0000-0000F8850000}"/>
    <cellStyle name="Note 9 3 6 6" xfId="34443" xr:uid="{00000000-0005-0000-0000-0000F9850000}"/>
    <cellStyle name="Note 9 3 6 6 2" xfId="34444" xr:uid="{00000000-0005-0000-0000-0000FA850000}"/>
    <cellStyle name="Note 9 3 6 7" xfId="34445" xr:uid="{00000000-0005-0000-0000-0000FB850000}"/>
    <cellStyle name="Note 9 3 6 7 2" xfId="34446" xr:uid="{00000000-0005-0000-0000-0000FC850000}"/>
    <cellStyle name="Note 9 3 6 8" xfId="34447" xr:uid="{00000000-0005-0000-0000-0000FD850000}"/>
    <cellStyle name="Note 9 3 6 8 2" xfId="34448" xr:uid="{00000000-0005-0000-0000-0000FE850000}"/>
    <cellStyle name="Note 9 3 6 9" xfId="34449" xr:uid="{00000000-0005-0000-0000-0000FF850000}"/>
    <cellStyle name="Note 9 3 6 9 2" xfId="34450" xr:uid="{00000000-0005-0000-0000-000000860000}"/>
    <cellStyle name="Note 9 3 7" xfId="34451" xr:uid="{00000000-0005-0000-0000-000001860000}"/>
    <cellStyle name="Note 9 3 7 10" xfId="34452" xr:uid="{00000000-0005-0000-0000-000002860000}"/>
    <cellStyle name="Note 9 3 7 10 2" xfId="34453" xr:uid="{00000000-0005-0000-0000-000003860000}"/>
    <cellStyle name="Note 9 3 7 11" xfId="34454" xr:uid="{00000000-0005-0000-0000-000004860000}"/>
    <cellStyle name="Note 9 3 7 2" xfId="34455" xr:uid="{00000000-0005-0000-0000-000005860000}"/>
    <cellStyle name="Note 9 3 7 2 2" xfId="34456" xr:uid="{00000000-0005-0000-0000-000006860000}"/>
    <cellStyle name="Note 9 3 7 2 2 2" xfId="34457" xr:uid="{00000000-0005-0000-0000-000007860000}"/>
    <cellStyle name="Note 9 3 7 2 3" xfId="34458" xr:uid="{00000000-0005-0000-0000-000008860000}"/>
    <cellStyle name="Note 9 3 7 3" xfId="34459" xr:uid="{00000000-0005-0000-0000-000009860000}"/>
    <cellStyle name="Note 9 3 7 3 2" xfId="34460" xr:uid="{00000000-0005-0000-0000-00000A860000}"/>
    <cellStyle name="Note 9 3 7 4" xfId="34461" xr:uid="{00000000-0005-0000-0000-00000B860000}"/>
    <cellStyle name="Note 9 3 7 4 2" xfId="34462" xr:uid="{00000000-0005-0000-0000-00000C860000}"/>
    <cellStyle name="Note 9 3 7 5" xfId="34463" xr:uid="{00000000-0005-0000-0000-00000D860000}"/>
    <cellStyle name="Note 9 3 7 5 2" xfId="34464" xr:uid="{00000000-0005-0000-0000-00000E860000}"/>
    <cellStyle name="Note 9 3 7 6" xfId="34465" xr:uid="{00000000-0005-0000-0000-00000F860000}"/>
    <cellStyle name="Note 9 3 7 6 2" xfId="34466" xr:uid="{00000000-0005-0000-0000-000010860000}"/>
    <cellStyle name="Note 9 3 7 7" xfId="34467" xr:uid="{00000000-0005-0000-0000-000011860000}"/>
    <cellStyle name="Note 9 3 7 7 2" xfId="34468" xr:uid="{00000000-0005-0000-0000-000012860000}"/>
    <cellStyle name="Note 9 3 7 8" xfId="34469" xr:uid="{00000000-0005-0000-0000-000013860000}"/>
    <cellStyle name="Note 9 3 7 8 2" xfId="34470" xr:uid="{00000000-0005-0000-0000-000014860000}"/>
    <cellStyle name="Note 9 3 7 9" xfId="34471" xr:uid="{00000000-0005-0000-0000-000015860000}"/>
    <cellStyle name="Note 9 3 7 9 2" xfId="34472" xr:uid="{00000000-0005-0000-0000-000016860000}"/>
    <cellStyle name="Note 9 3 8" xfId="34473" xr:uid="{00000000-0005-0000-0000-000017860000}"/>
    <cellStyle name="Note 9 3 8 2" xfId="34474" xr:uid="{00000000-0005-0000-0000-000018860000}"/>
    <cellStyle name="Note 9 3 8 2 2" xfId="34475" xr:uid="{00000000-0005-0000-0000-000019860000}"/>
    <cellStyle name="Note 9 3 8 3" xfId="34476" xr:uid="{00000000-0005-0000-0000-00001A860000}"/>
    <cellStyle name="Note 9 3 9" xfId="34477" xr:uid="{00000000-0005-0000-0000-00001B860000}"/>
    <cellStyle name="Note 9 3 9 2" xfId="34478" xr:uid="{00000000-0005-0000-0000-00001C860000}"/>
    <cellStyle name="Note 9 3_7 - Cap Add WS" xfId="34479" xr:uid="{00000000-0005-0000-0000-00001D860000}"/>
    <cellStyle name="Note 9 4" xfId="34480" xr:uid="{00000000-0005-0000-0000-00001E860000}"/>
    <cellStyle name="Note 9 4 10" xfId="34481" xr:uid="{00000000-0005-0000-0000-00001F860000}"/>
    <cellStyle name="Note 9 4 10 2" xfId="34482" xr:uid="{00000000-0005-0000-0000-000020860000}"/>
    <cellStyle name="Note 9 4 11" xfId="34483" xr:uid="{00000000-0005-0000-0000-000021860000}"/>
    <cellStyle name="Note 9 4 11 2" xfId="34484" xr:uid="{00000000-0005-0000-0000-000022860000}"/>
    <cellStyle name="Note 9 4 12" xfId="34485" xr:uid="{00000000-0005-0000-0000-000023860000}"/>
    <cellStyle name="Note 9 4 12 2" xfId="34486" xr:uid="{00000000-0005-0000-0000-000024860000}"/>
    <cellStyle name="Note 9 4 13" xfId="34487" xr:uid="{00000000-0005-0000-0000-000025860000}"/>
    <cellStyle name="Note 9 4 2" xfId="34488" xr:uid="{00000000-0005-0000-0000-000026860000}"/>
    <cellStyle name="Note 9 4 2 2" xfId="34489" xr:uid="{00000000-0005-0000-0000-000027860000}"/>
    <cellStyle name="Note 9 4 2 2 2" xfId="34490" xr:uid="{00000000-0005-0000-0000-000028860000}"/>
    <cellStyle name="Note 9 4 2 2 2 2" xfId="34491" xr:uid="{00000000-0005-0000-0000-000029860000}"/>
    <cellStyle name="Note 9 4 2 2 3" xfId="34492" xr:uid="{00000000-0005-0000-0000-00002A860000}"/>
    <cellStyle name="Note 9 4 2 3" xfId="34493" xr:uid="{00000000-0005-0000-0000-00002B860000}"/>
    <cellStyle name="Note 9 4 2 3 2" xfId="34494" xr:uid="{00000000-0005-0000-0000-00002C860000}"/>
    <cellStyle name="Note 9 4 2 3 2 2" xfId="34495" xr:uid="{00000000-0005-0000-0000-00002D860000}"/>
    <cellStyle name="Note 9 4 2 3 3" xfId="34496" xr:uid="{00000000-0005-0000-0000-00002E860000}"/>
    <cellStyle name="Note 9 4 2 4" xfId="34497" xr:uid="{00000000-0005-0000-0000-00002F860000}"/>
    <cellStyle name="Note 9 4 2 4 2" xfId="34498" xr:uid="{00000000-0005-0000-0000-000030860000}"/>
    <cellStyle name="Note 9 4 2 5" xfId="34499" xr:uid="{00000000-0005-0000-0000-000031860000}"/>
    <cellStyle name="Note 9 4 2 5 2" xfId="34500" xr:uid="{00000000-0005-0000-0000-000032860000}"/>
    <cellStyle name="Note 9 4 2 6" xfId="34501" xr:uid="{00000000-0005-0000-0000-000033860000}"/>
    <cellStyle name="Note 9 4 2 6 2" xfId="34502" xr:uid="{00000000-0005-0000-0000-000034860000}"/>
    <cellStyle name="Note 9 4 2 7" xfId="34503" xr:uid="{00000000-0005-0000-0000-000035860000}"/>
    <cellStyle name="Note 9 4 2 7 2" xfId="34504" xr:uid="{00000000-0005-0000-0000-000036860000}"/>
    <cellStyle name="Note 9 4 2 8" xfId="34505" xr:uid="{00000000-0005-0000-0000-000037860000}"/>
    <cellStyle name="Note 9 4 3" xfId="34506" xr:uid="{00000000-0005-0000-0000-000038860000}"/>
    <cellStyle name="Note 9 4 3 10" xfId="34507" xr:uid="{00000000-0005-0000-0000-000039860000}"/>
    <cellStyle name="Note 9 4 3 10 2" xfId="34508" xr:uid="{00000000-0005-0000-0000-00003A860000}"/>
    <cellStyle name="Note 9 4 3 11" xfId="34509" xr:uid="{00000000-0005-0000-0000-00003B860000}"/>
    <cellStyle name="Note 9 4 3 2" xfId="34510" xr:uid="{00000000-0005-0000-0000-00003C860000}"/>
    <cellStyle name="Note 9 4 3 2 2" xfId="34511" xr:uid="{00000000-0005-0000-0000-00003D860000}"/>
    <cellStyle name="Note 9 4 3 2 2 2" xfId="34512" xr:uid="{00000000-0005-0000-0000-00003E860000}"/>
    <cellStyle name="Note 9 4 3 2 3" xfId="34513" xr:uid="{00000000-0005-0000-0000-00003F860000}"/>
    <cellStyle name="Note 9 4 3 3" xfId="34514" xr:uid="{00000000-0005-0000-0000-000040860000}"/>
    <cellStyle name="Note 9 4 3 3 2" xfId="34515" xr:uid="{00000000-0005-0000-0000-000041860000}"/>
    <cellStyle name="Note 9 4 3 4" xfId="34516" xr:uid="{00000000-0005-0000-0000-000042860000}"/>
    <cellStyle name="Note 9 4 3 4 2" xfId="34517" xr:uid="{00000000-0005-0000-0000-000043860000}"/>
    <cellStyle name="Note 9 4 3 5" xfId="34518" xr:uid="{00000000-0005-0000-0000-000044860000}"/>
    <cellStyle name="Note 9 4 3 5 2" xfId="34519" xr:uid="{00000000-0005-0000-0000-000045860000}"/>
    <cellStyle name="Note 9 4 3 6" xfId="34520" xr:uid="{00000000-0005-0000-0000-000046860000}"/>
    <cellStyle name="Note 9 4 3 6 2" xfId="34521" xr:uid="{00000000-0005-0000-0000-000047860000}"/>
    <cellStyle name="Note 9 4 3 7" xfId="34522" xr:uid="{00000000-0005-0000-0000-000048860000}"/>
    <cellStyle name="Note 9 4 3 7 2" xfId="34523" xr:uid="{00000000-0005-0000-0000-000049860000}"/>
    <cellStyle name="Note 9 4 3 8" xfId="34524" xr:uid="{00000000-0005-0000-0000-00004A860000}"/>
    <cellStyle name="Note 9 4 3 8 2" xfId="34525" xr:uid="{00000000-0005-0000-0000-00004B860000}"/>
    <cellStyle name="Note 9 4 3 9" xfId="34526" xr:uid="{00000000-0005-0000-0000-00004C860000}"/>
    <cellStyle name="Note 9 4 3 9 2" xfId="34527" xr:uid="{00000000-0005-0000-0000-00004D860000}"/>
    <cellStyle name="Note 9 4 4" xfId="34528" xr:uid="{00000000-0005-0000-0000-00004E860000}"/>
    <cellStyle name="Note 9 4 4 10" xfId="34529" xr:uid="{00000000-0005-0000-0000-00004F860000}"/>
    <cellStyle name="Note 9 4 4 10 2" xfId="34530" xr:uid="{00000000-0005-0000-0000-000050860000}"/>
    <cellStyle name="Note 9 4 4 11" xfId="34531" xr:uid="{00000000-0005-0000-0000-000051860000}"/>
    <cellStyle name="Note 9 4 4 2" xfId="34532" xr:uid="{00000000-0005-0000-0000-000052860000}"/>
    <cellStyle name="Note 9 4 4 2 2" xfId="34533" xr:uid="{00000000-0005-0000-0000-000053860000}"/>
    <cellStyle name="Note 9 4 4 2 2 2" xfId="34534" xr:uid="{00000000-0005-0000-0000-000054860000}"/>
    <cellStyle name="Note 9 4 4 2 3" xfId="34535" xr:uid="{00000000-0005-0000-0000-000055860000}"/>
    <cellStyle name="Note 9 4 4 3" xfId="34536" xr:uid="{00000000-0005-0000-0000-000056860000}"/>
    <cellStyle name="Note 9 4 4 3 2" xfId="34537" xr:uid="{00000000-0005-0000-0000-000057860000}"/>
    <cellStyle name="Note 9 4 4 4" xfId="34538" xr:uid="{00000000-0005-0000-0000-000058860000}"/>
    <cellStyle name="Note 9 4 4 4 2" xfId="34539" xr:uid="{00000000-0005-0000-0000-000059860000}"/>
    <cellStyle name="Note 9 4 4 5" xfId="34540" xr:uid="{00000000-0005-0000-0000-00005A860000}"/>
    <cellStyle name="Note 9 4 4 5 2" xfId="34541" xr:uid="{00000000-0005-0000-0000-00005B860000}"/>
    <cellStyle name="Note 9 4 4 6" xfId="34542" xr:uid="{00000000-0005-0000-0000-00005C860000}"/>
    <cellStyle name="Note 9 4 4 6 2" xfId="34543" xr:uid="{00000000-0005-0000-0000-00005D860000}"/>
    <cellStyle name="Note 9 4 4 7" xfId="34544" xr:uid="{00000000-0005-0000-0000-00005E860000}"/>
    <cellStyle name="Note 9 4 4 7 2" xfId="34545" xr:uid="{00000000-0005-0000-0000-00005F860000}"/>
    <cellStyle name="Note 9 4 4 8" xfId="34546" xr:uid="{00000000-0005-0000-0000-000060860000}"/>
    <cellStyle name="Note 9 4 4 8 2" xfId="34547" xr:uid="{00000000-0005-0000-0000-000061860000}"/>
    <cellStyle name="Note 9 4 4 9" xfId="34548" xr:uid="{00000000-0005-0000-0000-000062860000}"/>
    <cellStyle name="Note 9 4 4 9 2" xfId="34549" xr:uid="{00000000-0005-0000-0000-000063860000}"/>
    <cellStyle name="Note 9 4 5" xfId="34550" xr:uid="{00000000-0005-0000-0000-000064860000}"/>
    <cellStyle name="Note 9 4 5 10" xfId="34551" xr:uid="{00000000-0005-0000-0000-000065860000}"/>
    <cellStyle name="Note 9 4 5 10 2" xfId="34552" xr:uid="{00000000-0005-0000-0000-000066860000}"/>
    <cellStyle name="Note 9 4 5 11" xfId="34553" xr:uid="{00000000-0005-0000-0000-000067860000}"/>
    <cellStyle name="Note 9 4 5 2" xfId="34554" xr:uid="{00000000-0005-0000-0000-000068860000}"/>
    <cellStyle name="Note 9 4 5 2 2" xfId="34555" xr:uid="{00000000-0005-0000-0000-000069860000}"/>
    <cellStyle name="Note 9 4 5 2 2 2" xfId="34556" xr:uid="{00000000-0005-0000-0000-00006A860000}"/>
    <cellStyle name="Note 9 4 5 2 3" xfId="34557" xr:uid="{00000000-0005-0000-0000-00006B860000}"/>
    <cellStyle name="Note 9 4 5 3" xfId="34558" xr:uid="{00000000-0005-0000-0000-00006C860000}"/>
    <cellStyle name="Note 9 4 5 3 2" xfId="34559" xr:uid="{00000000-0005-0000-0000-00006D860000}"/>
    <cellStyle name="Note 9 4 5 4" xfId="34560" xr:uid="{00000000-0005-0000-0000-00006E860000}"/>
    <cellStyle name="Note 9 4 5 4 2" xfId="34561" xr:uid="{00000000-0005-0000-0000-00006F860000}"/>
    <cellStyle name="Note 9 4 5 5" xfId="34562" xr:uid="{00000000-0005-0000-0000-000070860000}"/>
    <cellStyle name="Note 9 4 5 5 2" xfId="34563" xr:uid="{00000000-0005-0000-0000-000071860000}"/>
    <cellStyle name="Note 9 4 5 6" xfId="34564" xr:uid="{00000000-0005-0000-0000-000072860000}"/>
    <cellStyle name="Note 9 4 5 6 2" xfId="34565" xr:uid="{00000000-0005-0000-0000-000073860000}"/>
    <cellStyle name="Note 9 4 5 7" xfId="34566" xr:uid="{00000000-0005-0000-0000-000074860000}"/>
    <cellStyle name="Note 9 4 5 7 2" xfId="34567" xr:uid="{00000000-0005-0000-0000-000075860000}"/>
    <cellStyle name="Note 9 4 5 8" xfId="34568" xr:uid="{00000000-0005-0000-0000-000076860000}"/>
    <cellStyle name="Note 9 4 5 8 2" xfId="34569" xr:uid="{00000000-0005-0000-0000-000077860000}"/>
    <cellStyle name="Note 9 4 5 9" xfId="34570" xr:uid="{00000000-0005-0000-0000-000078860000}"/>
    <cellStyle name="Note 9 4 5 9 2" xfId="34571" xr:uid="{00000000-0005-0000-0000-000079860000}"/>
    <cellStyle name="Note 9 4 6" xfId="34572" xr:uid="{00000000-0005-0000-0000-00007A860000}"/>
    <cellStyle name="Note 9 4 6 10" xfId="34573" xr:uid="{00000000-0005-0000-0000-00007B860000}"/>
    <cellStyle name="Note 9 4 6 10 2" xfId="34574" xr:uid="{00000000-0005-0000-0000-00007C860000}"/>
    <cellStyle name="Note 9 4 6 11" xfId="34575" xr:uid="{00000000-0005-0000-0000-00007D860000}"/>
    <cellStyle name="Note 9 4 6 2" xfId="34576" xr:uid="{00000000-0005-0000-0000-00007E860000}"/>
    <cellStyle name="Note 9 4 6 2 2" xfId="34577" xr:uid="{00000000-0005-0000-0000-00007F860000}"/>
    <cellStyle name="Note 9 4 6 2 2 2" xfId="34578" xr:uid="{00000000-0005-0000-0000-000080860000}"/>
    <cellStyle name="Note 9 4 6 2 3" xfId="34579" xr:uid="{00000000-0005-0000-0000-000081860000}"/>
    <cellStyle name="Note 9 4 6 3" xfId="34580" xr:uid="{00000000-0005-0000-0000-000082860000}"/>
    <cellStyle name="Note 9 4 6 3 2" xfId="34581" xr:uid="{00000000-0005-0000-0000-000083860000}"/>
    <cellStyle name="Note 9 4 6 4" xfId="34582" xr:uid="{00000000-0005-0000-0000-000084860000}"/>
    <cellStyle name="Note 9 4 6 4 2" xfId="34583" xr:uid="{00000000-0005-0000-0000-000085860000}"/>
    <cellStyle name="Note 9 4 6 5" xfId="34584" xr:uid="{00000000-0005-0000-0000-000086860000}"/>
    <cellStyle name="Note 9 4 6 5 2" xfId="34585" xr:uid="{00000000-0005-0000-0000-000087860000}"/>
    <cellStyle name="Note 9 4 6 6" xfId="34586" xr:uid="{00000000-0005-0000-0000-000088860000}"/>
    <cellStyle name="Note 9 4 6 6 2" xfId="34587" xr:uid="{00000000-0005-0000-0000-000089860000}"/>
    <cellStyle name="Note 9 4 6 7" xfId="34588" xr:uid="{00000000-0005-0000-0000-00008A860000}"/>
    <cellStyle name="Note 9 4 6 7 2" xfId="34589" xr:uid="{00000000-0005-0000-0000-00008B860000}"/>
    <cellStyle name="Note 9 4 6 8" xfId="34590" xr:uid="{00000000-0005-0000-0000-00008C860000}"/>
    <cellStyle name="Note 9 4 6 8 2" xfId="34591" xr:uid="{00000000-0005-0000-0000-00008D860000}"/>
    <cellStyle name="Note 9 4 6 9" xfId="34592" xr:uid="{00000000-0005-0000-0000-00008E860000}"/>
    <cellStyle name="Note 9 4 6 9 2" xfId="34593" xr:uid="{00000000-0005-0000-0000-00008F860000}"/>
    <cellStyle name="Note 9 4 7" xfId="34594" xr:uid="{00000000-0005-0000-0000-000090860000}"/>
    <cellStyle name="Note 9 4 7 2" xfId="34595" xr:uid="{00000000-0005-0000-0000-000091860000}"/>
    <cellStyle name="Note 9 4 7 2 2" xfId="34596" xr:uid="{00000000-0005-0000-0000-000092860000}"/>
    <cellStyle name="Note 9 4 7 3" xfId="34597" xr:uid="{00000000-0005-0000-0000-000093860000}"/>
    <cellStyle name="Note 9 4 8" xfId="34598" xr:uid="{00000000-0005-0000-0000-000094860000}"/>
    <cellStyle name="Note 9 4 8 2" xfId="34599" xr:uid="{00000000-0005-0000-0000-000095860000}"/>
    <cellStyle name="Note 9 4 9" xfId="34600" xr:uid="{00000000-0005-0000-0000-000096860000}"/>
    <cellStyle name="Note 9 4 9 2" xfId="34601" xr:uid="{00000000-0005-0000-0000-000097860000}"/>
    <cellStyle name="Note 9 5" xfId="34602" xr:uid="{00000000-0005-0000-0000-000098860000}"/>
    <cellStyle name="Note 9 5 2" xfId="34603" xr:uid="{00000000-0005-0000-0000-000099860000}"/>
    <cellStyle name="Note 9 5 2 2" xfId="34604" xr:uid="{00000000-0005-0000-0000-00009A860000}"/>
    <cellStyle name="Note 9 5 2 2 2" xfId="34605" xr:uid="{00000000-0005-0000-0000-00009B860000}"/>
    <cellStyle name="Note 9 5 2 3" xfId="34606" xr:uid="{00000000-0005-0000-0000-00009C860000}"/>
    <cellStyle name="Note 9 5 3" xfId="34607" xr:uid="{00000000-0005-0000-0000-00009D860000}"/>
    <cellStyle name="Note 9 5 3 2" xfId="34608" xr:uid="{00000000-0005-0000-0000-00009E860000}"/>
    <cellStyle name="Note 9 5 3 2 2" xfId="34609" xr:uid="{00000000-0005-0000-0000-00009F860000}"/>
    <cellStyle name="Note 9 5 3 3" xfId="34610" xr:uid="{00000000-0005-0000-0000-0000A0860000}"/>
    <cellStyle name="Note 9 5 4" xfId="34611" xr:uid="{00000000-0005-0000-0000-0000A1860000}"/>
    <cellStyle name="Note 9 5 4 2" xfId="34612" xr:uid="{00000000-0005-0000-0000-0000A2860000}"/>
    <cellStyle name="Note 9 5 5" xfId="34613" xr:uid="{00000000-0005-0000-0000-0000A3860000}"/>
    <cellStyle name="Note 9 5 5 2" xfId="34614" xr:uid="{00000000-0005-0000-0000-0000A4860000}"/>
    <cellStyle name="Note 9 5 6" xfId="34615" xr:uid="{00000000-0005-0000-0000-0000A5860000}"/>
    <cellStyle name="Note 9 5 6 2" xfId="34616" xr:uid="{00000000-0005-0000-0000-0000A6860000}"/>
    <cellStyle name="Note 9 5 7" xfId="34617" xr:uid="{00000000-0005-0000-0000-0000A7860000}"/>
    <cellStyle name="Note 9 5 7 2" xfId="34618" xr:uid="{00000000-0005-0000-0000-0000A8860000}"/>
    <cellStyle name="Note 9 5 8" xfId="34619" xr:uid="{00000000-0005-0000-0000-0000A9860000}"/>
    <cellStyle name="Note 9 6" xfId="34620" xr:uid="{00000000-0005-0000-0000-0000AA860000}"/>
    <cellStyle name="Note 9 6 10" xfId="34621" xr:uid="{00000000-0005-0000-0000-0000AB860000}"/>
    <cellStyle name="Note 9 6 10 2" xfId="34622" xr:uid="{00000000-0005-0000-0000-0000AC860000}"/>
    <cellStyle name="Note 9 6 11" xfId="34623" xr:uid="{00000000-0005-0000-0000-0000AD860000}"/>
    <cellStyle name="Note 9 6 2" xfId="34624" xr:uid="{00000000-0005-0000-0000-0000AE860000}"/>
    <cellStyle name="Note 9 6 2 2" xfId="34625" xr:uid="{00000000-0005-0000-0000-0000AF860000}"/>
    <cellStyle name="Note 9 6 2 2 2" xfId="34626" xr:uid="{00000000-0005-0000-0000-0000B0860000}"/>
    <cellStyle name="Note 9 6 2 3" xfId="34627" xr:uid="{00000000-0005-0000-0000-0000B1860000}"/>
    <cellStyle name="Note 9 6 3" xfId="34628" xr:uid="{00000000-0005-0000-0000-0000B2860000}"/>
    <cellStyle name="Note 9 6 3 2" xfId="34629" xr:uid="{00000000-0005-0000-0000-0000B3860000}"/>
    <cellStyle name="Note 9 6 4" xfId="34630" xr:uid="{00000000-0005-0000-0000-0000B4860000}"/>
    <cellStyle name="Note 9 6 4 2" xfId="34631" xr:uid="{00000000-0005-0000-0000-0000B5860000}"/>
    <cellStyle name="Note 9 6 5" xfId="34632" xr:uid="{00000000-0005-0000-0000-0000B6860000}"/>
    <cellStyle name="Note 9 6 5 2" xfId="34633" xr:uid="{00000000-0005-0000-0000-0000B7860000}"/>
    <cellStyle name="Note 9 6 6" xfId="34634" xr:uid="{00000000-0005-0000-0000-0000B8860000}"/>
    <cellStyle name="Note 9 6 6 2" xfId="34635" xr:uid="{00000000-0005-0000-0000-0000B9860000}"/>
    <cellStyle name="Note 9 6 7" xfId="34636" xr:uid="{00000000-0005-0000-0000-0000BA860000}"/>
    <cellStyle name="Note 9 6 7 2" xfId="34637" xr:uid="{00000000-0005-0000-0000-0000BB860000}"/>
    <cellStyle name="Note 9 6 8" xfId="34638" xr:uid="{00000000-0005-0000-0000-0000BC860000}"/>
    <cellStyle name="Note 9 6 8 2" xfId="34639" xr:uid="{00000000-0005-0000-0000-0000BD860000}"/>
    <cellStyle name="Note 9 6 9" xfId="34640" xr:uid="{00000000-0005-0000-0000-0000BE860000}"/>
    <cellStyle name="Note 9 6 9 2" xfId="34641" xr:uid="{00000000-0005-0000-0000-0000BF860000}"/>
    <cellStyle name="Note 9 7" xfId="34642" xr:uid="{00000000-0005-0000-0000-0000C0860000}"/>
    <cellStyle name="Note 9 7 10" xfId="34643" xr:uid="{00000000-0005-0000-0000-0000C1860000}"/>
    <cellStyle name="Note 9 7 10 2" xfId="34644" xr:uid="{00000000-0005-0000-0000-0000C2860000}"/>
    <cellStyle name="Note 9 7 11" xfId="34645" xr:uid="{00000000-0005-0000-0000-0000C3860000}"/>
    <cellStyle name="Note 9 7 2" xfId="34646" xr:uid="{00000000-0005-0000-0000-0000C4860000}"/>
    <cellStyle name="Note 9 7 2 2" xfId="34647" xr:uid="{00000000-0005-0000-0000-0000C5860000}"/>
    <cellStyle name="Note 9 7 2 2 2" xfId="34648" xr:uid="{00000000-0005-0000-0000-0000C6860000}"/>
    <cellStyle name="Note 9 7 2 3" xfId="34649" xr:uid="{00000000-0005-0000-0000-0000C7860000}"/>
    <cellStyle name="Note 9 7 3" xfId="34650" xr:uid="{00000000-0005-0000-0000-0000C8860000}"/>
    <cellStyle name="Note 9 7 3 2" xfId="34651" xr:uid="{00000000-0005-0000-0000-0000C9860000}"/>
    <cellStyle name="Note 9 7 4" xfId="34652" xr:uid="{00000000-0005-0000-0000-0000CA860000}"/>
    <cellStyle name="Note 9 7 4 2" xfId="34653" xr:uid="{00000000-0005-0000-0000-0000CB860000}"/>
    <cellStyle name="Note 9 7 5" xfId="34654" xr:uid="{00000000-0005-0000-0000-0000CC860000}"/>
    <cellStyle name="Note 9 7 5 2" xfId="34655" xr:uid="{00000000-0005-0000-0000-0000CD860000}"/>
    <cellStyle name="Note 9 7 6" xfId="34656" xr:uid="{00000000-0005-0000-0000-0000CE860000}"/>
    <cellStyle name="Note 9 7 6 2" xfId="34657" xr:uid="{00000000-0005-0000-0000-0000CF860000}"/>
    <cellStyle name="Note 9 7 7" xfId="34658" xr:uid="{00000000-0005-0000-0000-0000D0860000}"/>
    <cellStyle name="Note 9 7 7 2" xfId="34659" xr:uid="{00000000-0005-0000-0000-0000D1860000}"/>
    <cellStyle name="Note 9 7 8" xfId="34660" xr:uid="{00000000-0005-0000-0000-0000D2860000}"/>
    <cellStyle name="Note 9 7 8 2" xfId="34661" xr:uid="{00000000-0005-0000-0000-0000D3860000}"/>
    <cellStyle name="Note 9 7 9" xfId="34662" xr:uid="{00000000-0005-0000-0000-0000D4860000}"/>
    <cellStyle name="Note 9 7 9 2" xfId="34663" xr:uid="{00000000-0005-0000-0000-0000D5860000}"/>
    <cellStyle name="Note 9 8" xfId="34664" xr:uid="{00000000-0005-0000-0000-0000D6860000}"/>
    <cellStyle name="Note 9 8 10" xfId="34665" xr:uid="{00000000-0005-0000-0000-0000D7860000}"/>
    <cellStyle name="Note 9 8 10 2" xfId="34666" xr:uid="{00000000-0005-0000-0000-0000D8860000}"/>
    <cellStyle name="Note 9 8 11" xfId="34667" xr:uid="{00000000-0005-0000-0000-0000D9860000}"/>
    <cellStyle name="Note 9 8 2" xfId="34668" xr:uid="{00000000-0005-0000-0000-0000DA860000}"/>
    <cellStyle name="Note 9 8 2 2" xfId="34669" xr:uid="{00000000-0005-0000-0000-0000DB860000}"/>
    <cellStyle name="Note 9 8 2 2 2" xfId="34670" xr:uid="{00000000-0005-0000-0000-0000DC860000}"/>
    <cellStyle name="Note 9 8 2 3" xfId="34671" xr:uid="{00000000-0005-0000-0000-0000DD860000}"/>
    <cellStyle name="Note 9 8 3" xfId="34672" xr:uid="{00000000-0005-0000-0000-0000DE860000}"/>
    <cellStyle name="Note 9 8 3 2" xfId="34673" xr:uid="{00000000-0005-0000-0000-0000DF860000}"/>
    <cellStyle name="Note 9 8 4" xfId="34674" xr:uid="{00000000-0005-0000-0000-0000E0860000}"/>
    <cellStyle name="Note 9 8 4 2" xfId="34675" xr:uid="{00000000-0005-0000-0000-0000E1860000}"/>
    <cellStyle name="Note 9 8 5" xfId="34676" xr:uid="{00000000-0005-0000-0000-0000E2860000}"/>
    <cellStyle name="Note 9 8 5 2" xfId="34677" xr:uid="{00000000-0005-0000-0000-0000E3860000}"/>
    <cellStyle name="Note 9 8 6" xfId="34678" xr:uid="{00000000-0005-0000-0000-0000E4860000}"/>
    <cellStyle name="Note 9 8 6 2" xfId="34679" xr:uid="{00000000-0005-0000-0000-0000E5860000}"/>
    <cellStyle name="Note 9 8 7" xfId="34680" xr:uid="{00000000-0005-0000-0000-0000E6860000}"/>
    <cellStyle name="Note 9 8 7 2" xfId="34681" xr:uid="{00000000-0005-0000-0000-0000E7860000}"/>
    <cellStyle name="Note 9 8 8" xfId="34682" xr:uid="{00000000-0005-0000-0000-0000E8860000}"/>
    <cellStyle name="Note 9 8 8 2" xfId="34683" xr:uid="{00000000-0005-0000-0000-0000E9860000}"/>
    <cellStyle name="Note 9 8 9" xfId="34684" xr:uid="{00000000-0005-0000-0000-0000EA860000}"/>
    <cellStyle name="Note 9 8 9 2" xfId="34685" xr:uid="{00000000-0005-0000-0000-0000EB860000}"/>
    <cellStyle name="Note 9 9" xfId="34686" xr:uid="{00000000-0005-0000-0000-0000EC860000}"/>
    <cellStyle name="Note 9 9 10" xfId="34687" xr:uid="{00000000-0005-0000-0000-0000ED860000}"/>
    <cellStyle name="Note 9 9 10 2" xfId="34688" xr:uid="{00000000-0005-0000-0000-0000EE860000}"/>
    <cellStyle name="Note 9 9 11" xfId="34689" xr:uid="{00000000-0005-0000-0000-0000EF860000}"/>
    <cellStyle name="Note 9 9 2" xfId="34690" xr:uid="{00000000-0005-0000-0000-0000F0860000}"/>
    <cellStyle name="Note 9 9 2 2" xfId="34691" xr:uid="{00000000-0005-0000-0000-0000F1860000}"/>
    <cellStyle name="Note 9 9 2 2 2" xfId="34692" xr:uid="{00000000-0005-0000-0000-0000F2860000}"/>
    <cellStyle name="Note 9 9 2 3" xfId="34693" xr:uid="{00000000-0005-0000-0000-0000F3860000}"/>
    <cellStyle name="Note 9 9 3" xfId="34694" xr:uid="{00000000-0005-0000-0000-0000F4860000}"/>
    <cellStyle name="Note 9 9 3 2" xfId="34695" xr:uid="{00000000-0005-0000-0000-0000F5860000}"/>
    <cellStyle name="Note 9 9 4" xfId="34696" xr:uid="{00000000-0005-0000-0000-0000F6860000}"/>
    <cellStyle name="Note 9 9 4 2" xfId="34697" xr:uid="{00000000-0005-0000-0000-0000F7860000}"/>
    <cellStyle name="Note 9 9 5" xfId="34698" xr:uid="{00000000-0005-0000-0000-0000F8860000}"/>
    <cellStyle name="Note 9 9 5 2" xfId="34699" xr:uid="{00000000-0005-0000-0000-0000F9860000}"/>
    <cellStyle name="Note 9 9 6" xfId="34700" xr:uid="{00000000-0005-0000-0000-0000FA860000}"/>
    <cellStyle name="Note 9 9 6 2" xfId="34701" xr:uid="{00000000-0005-0000-0000-0000FB860000}"/>
    <cellStyle name="Note 9 9 7" xfId="34702" xr:uid="{00000000-0005-0000-0000-0000FC860000}"/>
    <cellStyle name="Note 9 9 7 2" xfId="34703" xr:uid="{00000000-0005-0000-0000-0000FD860000}"/>
    <cellStyle name="Note 9 9 8" xfId="34704" xr:uid="{00000000-0005-0000-0000-0000FE860000}"/>
    <cellStyle name="Note 9 9 8 2" xfId="34705" xr:uid="{00000000-0005-0000-0000-0000FF860000}"/>
    <cellStyle name="Note 9 9 9" xfId="34706" xr:uid="{00000000-0005-0000-0000-000000870000}"/>
    <cellStyle name="Note 9 9 9 2" xfId="34707" xr:uid="{00000000-0005-0000-0000-000001870000}"/>
    <cellStyle name="Note 9_7 - Cap Add WS" xfId="34708" xr:uid="{00000000-0005-0000-0000-000002870000}"/>
    <cellStyle name="nPlosion" xfId="34709" xr:uid="{00000000-0005-0000-0000-000003870000}"/>
    <cellStyle name="Number" xfId="360" xr:uid="{00000000-0005-0000-0000-000004870000}"/>
    <cellStyle name="Number 2" xfId="38335" xr:uid="{00000000-0005-0000-0000-000005870000}"/>
    <cellStyle name="Output 2" xfId="34710" xr:uid="{00000000-0005-0000-0000-000006870000}"/>
    <cellStyle name="Output 2 10" xfId="34711" xr:uid="{00000000-0005-0000-0000-000007870000}"/>
    <cellStyle name="Output 2 10 2" xfId="34712" xr:uid="{00000000-0005-0000-0000-000008870000}"/>
    <cellStyle name="Output 2 11" xfId="34713" xr:uid="{00000000-0005-0000-0000-000009870000}"/>
    <cellStyle name="Output 2 11 2" xfId="34714" xr:uid="{00000000-0005-0000-0000-00000A870000}"/>
    <cellStyle name="Output 2 12" xfId="34715" xr:uid="{00000000-0005-0000-0000-00000B870000}"/>
    <cellStyle name="Output 2 12 2" xfId="34716" xr:uid="{00000000-0005-0000-0000-00000C870000}"/>
    <cellStyle name="Output 2 13" xfId="34717" xr:uid="{00000000-0005-0000-0000-00000D870000}"/>
    <cellStyle name="Output 2 2" xfId="34718" xr:uid="{00000000-0005-0000-0000-00000E870000}"/>
    <cellStyle name="Output 2 2 2" xfId="34719" xr:uid="{00000000-0005-0000-0000-00000F870000}"/>
    <cellStyle name="Output 2 2 2 2" xfId="34720" xr:uid="{00000000-0005-0000-0000-000010870000}"/>
    <cellStyle name="Output 2 2 2 2 2" xfId="34721" xr:uid="{00000000-0005-0000-0000-000011870000}"/>
    <cellStyle name="Output 2 2 2 3" xfId="34722" xr:uid="{00000000-0005-0000-0000-000012870000}"/>
    <cellStyle name="Output 2 2 3" xfId="34723" xr:uid="{00000000-0005-0000-0000-000013870000}"/>
    <cellStyle name="Output 2 2 3 2" xfId="34724" xr:uid="{00000000-0005-0000-0000-000014870000}"/>
    <cellStyle name="Output 2 2 3 2 2" xfId="34725" xr:uid="{00000000-0005-0000-0000-000015870000}"/>
    <cellStyle name="Output 2 2 3 3" xfId="34726" xr:uid="{00000000-0005-0000-0000-000016870000}"/>
    <cellStyle name="Output 2 2 4" xfId="34727" xr:uid="{00000000-0005-0000-0000-000017870000}"/>
    <cellStyle name="Output 2 2 4 2" xfId="34728" xr:uid="{00000000-0005-0000-0000-000018870000}"/>
    <cellStyle name="Output 2 2 5" xfId="34729" xr:uid="{00000000-0005-0000-0000-000019870000}"/>
    <cellStyle name="Output 2 2 5 2" xfId="34730" xr:uid="{00000000-0005-0000-0000-00001A870000}"/>
    <cellStyle name="Output 2 2 6" xfId="34731" xr:uid="{00000000-0005-0000-0000-00001B870000}"/>
    <cellStyle name="Output 2 2 6 2" xfId="34732" xr:uid="{00000000-0005-0000-0000-00001C870000}"/>
    <cellStyle name="Output 2 2 7" xfId="34733" xr:uid="{00000000-0005-0000-0000-00001D870000}"/>
    <cellStyle name="Output 2 2 7 2" xfId="34734" xr:uid="{00000000-0005-0000-0000-00001E870000}"/>
    <cellStyle name="Output 2 2 8" xfId="34735" xr:uid="{00000000-0005-0000-0000-00001F870000}"/>
    <cellStyle name="Output 2 3" xfId="34736" xr:uid="{00000000-0005-0000-0000-000020870000}"/>
    <cellStyle name="Output 2 3 10" xfId="34737" xr:uid="{00000000-0005-0000-0000-000021870000}"/>
    <cellStyle name="Output 2 3 10 2" xfId="34738" xr:uid="{00000000-0005-0000-0000-000022870000}"/>
    <cellStyle name="Output 2 3 11" xfId="34739" xr:uid="{00000000-0005-0000-0000-000023870000}"/>
    <cellStyle name="Output 2 3 2" xfId="34740" xr:uid="{00000000-0005-0000-0000-000024870000}"/>
    <cellStyle name="Output 2 3 2 2" xfId="34741" xr:uid="{00000000-0005-0000-0000-000025870000}"/>
    <cellStyle name="Output 2 3 2 2 2" xfId="34742" xr:uid="{00000000-0005-0000-0000-000026870000}"/>
    <cellStyle name="Output 2 3 2 3" xfId="34743" xr:uid="{00000000-0005-0000-0000-000027870000}"/>
    <cellStyle name="Output 2 3 3" xfId="34744" xr:uid="{00000000-0005-0000-0000-000028870000}"/>
    <cellStyle name="Output 2 3 3 2" xfId="34745" xr:uid="{00000000-0005-0000-0000-000029870000}"/>
    <cellStyle name="Output 2 3 4" xfId="34746" xr:uid="{00000000-0005-0000-0000-00002A870000}"/>
    <cellStyle name="Output 2 3 4 2" xfId="34747" xr:uid="{00000000-0005-0000-0000-00002B870000}"/>
    <cellStyle name="Output 2 3 5" xfId="34748" xr:uid="{00000000-0005-0000-0000-00002C870000}"/>
    <cellStyle name="Output 2 3 5 2" xfId="34749" xr:uid="{00000000-0005-0000-0000-00002D870000}"/>
    <cellStyle name="Output 2 3 6" xfId="34750" xr:uid="{00000000-0005-0000-0000-00002E870000}"/>
    <cellStyle name="Output 2 3 6 2" xfId="34751" xr:uid="{00000000-0005-0000-0000-00002F870000}"/>
    <cellStyle name="Output 2 3 7" xfId="34752" xr:uid="{00000000-0005-0000-0000-000030870000}"/>
    <cellStyle name="Output 2 3 7 2" xfId="34753" xr:uid="{00000000-0005-0000-0000-000031870000}"/>
    <cellStyle name="Output 2 3 8" xfId="34754" xr:uid="{00000000-0005-0000-0000-000032870000}"/>
    <cellStyle name="Output 2 3 8 2" xfId="34755" xr:uid="{00000000-0005-0000-0000-000033870000}"/>
    <cellStyle name="Output 2 3 9" xfId="34756" xr:uid="{00000000-0005-0000-0000-000034870000}"/>
    <cellStyle name="Output 2 3 9 2" xfId="34757" xr:uid="{00000000-0005-0000-0000-000035870000}"/>
    <cellStyle name="Output 2 4" xfId="34758" xr:uid="{00000000-0005-0000-0000-000036870000}"/>
    <cellStyle name="Output 2 4 10" xfId="34759" xr:uid="{00000000-0005-0000-0000-000037870000}"/>
    <cellStyle name="Output 2 4 10 2" xfId="34760" xr:uid="{00000000-0005-0000-0000-000038870000}"/>
    <cellStyle name="Output 2 4 11" xfId="34761" xr:uid="{00000000-0005-0000-0000-000039870000}"/>
    <cellStyle name="Output 2 4 2" xfId="34762" xr:uid="{00000000-0005-0000-0000-00003A870000}"/>
    <cellStyle name="Output 2 4 2 2" xfId="34763" xr:uid="{00000000-0005-0000-0000-00003B870000}"/>
    <cellStyle name="Output 2 4 2 2 2" xfId="34764" xr:uid="{00000000-0005-0000-0000-00003C870000}"/>
    <cellStyle name="Output 2 4 2 3" xfId="34765" xr:uid="{00000000-0005-0000-0000-00003D870000}"/>
    <cellStyle name="Output 2 4 3" xfId="34766" xr:uid="{00000000-0005-0000-0000-00003E870000}"/>
    <cellStyle name="Output 2 4 3 2" xfId="34767" xr:uid="{00000000-0005-0000-0000-00003F870000}"/>
    <cellStyle name="Output 2 4 4" xfId="34768" xr:uid="{00000000-0005-0000-0000-000040870000}"/>
    <cellStyle name="Output 2 4 4 2" xfId="34769" xr:uid="{00000000-0005-0000-0000-000041870000}"/>
    <cellStyle name="Output 2 4 5" xfId="34770" xr:uid="{00000000-0005-0000-0000-000042870000}"/>
    <cellStyle name="Output 2 4 5 2" xfId="34771" xr:uid="{00000000-0005-0000-0000-000043870000}"/>
    <cellStyle name="Output 2 4 6" xfId="34772" xr:uid="{00000000-0005-0000-0000-000044870000}"/>
    <cellStyle name="Output 2 4 6 2" xfId="34773" xr:uid="{00000000-0005-0000-0000-000045870000}"/>
    <cellStyle name="Output 2 4 7" xfId="34774" xr:uid="{00000000-0005-0000-0000-000046870000}"/>
    <cellStyle name="Output 2 4 7 2" xfId="34775" xr:uid="{00000000-0005-0000-0000-000047870000}"/>
    <cellStyle name="Output 2 4 8" xfId="34776" xr:uid="{00000000-0005-0000-0000-000048870000}"/>
    <cellStyle name="Output 2 4 8 2" xfId="34777" xr:uid="{00000000-0005-0000-0000-000049870000}"/>
    <cellStyle name="Output 2 4 9" xfId="34778" xr:uid="{00000000-0005-0000-0000-00004A870000}"/>
    <cellStyle name="Output 2 4 9 2" xfId="34779" xr:uid="{00000000-0005-0000-0000-00004B870000}"/>
    <cellStyle name="Output 2 5" xfId="34780" xr:uid="{00000000-0005-0000-0000-00004C870000}"/>
    <cellStyle name="Output 2 5 10" xfId="34781" xr:uid="{00000000-0005-0000-0000-00004D870000}"/>
    <cellStyle name="Output 2 5 10 2" xfId="34782" xr:uid="{00000000-0005-0000-0000-00004E870000}"/>
    <cellStyle name="Output 2 5 11" xfId="34783" xr:uid="{00000000-0005-0000-0000-00004F870000}"/>
    <cellStyle name="Output 2 5 2" xfId="34784" xr:uid="{00000000-0005-0000-0000-000050870000}"/>
    <cellStyle name="Output 2 5 2 2" xfId="34785" xr:uid="{00000000-0005-0000-0000-000051870000}"/>
    <cellStyle name="Output 2 5 2 2 2" xfId="34786" xr:uid="{00000000-0005-0000-0000-000052870000}"/>
    <cellStyle name="Output 2 5 2 3" xfId="34787" xr:uid="{00000000-0005-0000-0000-000053870000}"/>
    <cellStyle name="Output 2 5 3" xfId="34788" xr:uid="{00000000-0005-0000-0000-000054870000}"/>
    <cellStyle name="Output 2 5 3 2" xfId="34789" xr:uid="{00000000-0005-0000-0000-000055870000}"/>
    <cellStyle name="Output 2 5 4" xfId="34790" xr:uid="{00000000-0005-0000-0000-000056870000}"/>
    <cellStyle name="Output 2 5 4 2" xfId="34791" xr:uid="{00000000-0005-0000-0000-000057870000}"/>
    <cellStyle name="Output 2 5 5" xfId="34792" xr:uid="{00000000-0005-0000-0000-000058870000}"/>
    <cellStyle name="Output 2 5 5 2" xfId="34793" xr:uid="{00000000-0005-0000-0000-000059870000}"/>
    <cellStyle name="Output 2 5 6" xfId="34794" xr:uid="{00000000-0005-0000-0000-00005A870000}"/>
    <cellStyle name="Output 2 5 6 2" xfId="34795" xr:uid="{00000000-0005-0000-0000-00005B870000}"/>
    <cellStyle name="Output 2 5 7" xfId="34796" xr:uid="{00000000-0005-0000-0000-00005C870000}"/>
    <cellStyle name="Output 2 5 7 2" xfId="34797" xr:uid="{00000000-0005-0000-0000-00005D870000}"/>
    <cellStyle name="Output 2 5 8" xfId="34798" xr:uid="{00000000-0005-0000-0000-00005E870000}"/>
    <cellStyle name="Output 2 5 8 2" xfId="34799" xr:uid="{00000000-0005-0000-0000-00005F870000}"/>
    <cellStyle name="Output 2 5 9" xfId="34800" xr:uid="{00000000-0005-0000-0000-000060870000}"/>
    <cellStyle name="Output 2 5 9 2" xfId="34801" xr:uid="{00000000-0005-0000-0000-000061870000}"/>
    <cellStyle name="Output 2 6" xfId="34802" xr:uid="{00000000-0005-0000-0000-000062870000}"/>
    <cellStyle name="Output 2 6 10" xfId="34803" xr:uid="{00000000-0005-0000-0000-000063870000}"/>
    <cellStyle name="Output 2 6 10 2" xfId="34804" xr:uid="{00000000-0005-0000-0000-000064870000}"/>
    <cellStyle name="Output 2 6 11" xfId="34805" xr:uid="{00000000-0005-0000-0000-000065870000}"/>
    <cellStyle name="Output 2 6 2" xfId="34806" xr:uid="{00000000-0005-0000-0000-000066870000}"/>
    <cellStyle name="Output 2 6 2 2" xfId="34807" xr:uid="{00000000-0005-0000-0000-000067870000}"/>
    <cellStyle name="Output 2 6 2 2 2" xfId="34808" xr:uid="{00000000-0005-0000-0000-000068870000}"/>
    <cellStyle name="Output 2 6 2 3" xfId="34809" xr:uid="{00000000-0005-0000-0000-000069870000}"/>
    <cellStyle name="Output 2 6 3" xfId="34810" xr:uid="{00000000-0005-0000-0000-00006A870000}"/>
    <cellStyle name="Output 2 6 3 2" xfId="34811" xr:uid="{00000000-0005-0000-0000-00006B870000}"/>
    <cellStyle name="Output 2 6 4" xfId="34812" xr:uid="{00000000-0005-0000-0000-00006C870000}"/>
    <cellStyle name="Output 2 6 4 2" xfId="34813" xr:uid="{00000000-0005-0000-0000-00006D870000}"/>
    <cellStyle name="Output 2 6 5" xfId="34814" xr:uid="{00000000-0005-0000-0000-00006E870000}"/>
    <cellStyle name="Output 2 6 5 2" xfId="34815" xr:uid="{00000000-0005-0000-0000-00006F870000}"/>
    <cellStyle name="Output 2 6 6" xfId="34816" xr:uid="{00000000-0005-0000-0000-000070870000}"/>
    <cellStyle name="Output 2 6 6 2" xfId="34817" xr:uid="{00000000-0005-0000-0000-000071870000}"/>
    <cellStyle name="Output 2 6 7" xfId="34818" xr:uid="{00000000-0005-0000-0000-000072870000}"/>
    <cellStyle name="Output 2 6 7 2" xfId="34819" xr:uid="{00000000-0005-0000-0000-000073870000}"/>
    <cellStyle name="Output 2 6 8" xfId="34820" xr:uid="{00000000-0005-0000-0000-000074870000}"/>
    <cellStyle name="Output 2 6 8 2" xfId="34821" xr:uid="{00000000-0005-0000-0000-000075870000}"/>
    <cellStyle name="Output 2 6 9" xfId="34822" xr:uid="{00000000-0005-0000-0000-000076870000}"/>
    <cellStyle name="Output 2 6 9 2" xfId="34823" xr:uid="{00000000-0005-0000-0000-000077870000}"/>
    <cellStyle name="Output 2 7" xfId="34824" xr:uid="{00000000-0005-0000-0000-000078870000}"/>
    <cellStyle name="Output 2 7 2" xfId="34825" xr:uid="{00000000-0005-0000-0000-000079870000}"/>
    <cellStyle name="Output 2 7 2 2" xfId="34826" xr:uid="{00000000-0005-0000-0000-00007A870000}"/>
    <cellStyle name="Output 2 7 3" xfId="34827" xr:uid="{00000000-0005-0000-0000-00007B870000}"/>
    <cellStyle name="Output 2 8" xfId="34828" xr:uid="{00000000-0005-0000-0000-00007C870000}"/>
    <cellStyle name="Output 2 8 2" xfId="34829" xr:uid="{00000000-0005-0000-0000-00007D870000}"/>
    <cellStyle name="Output 2 9" xfId="34830" xr:uid="{00000000-0005-0000-0000-00007E870000}"/>
    <cellStyle name="Output 2 9 2" xfId="34831" xr:uid="{00000000-0005-0000-0000-00007F870000}"/>
    <cellStyle name="Output Amounts" xfId="361" xr:uid="{00000000-0005-0000-0000-000080870000}"/>
    <cellStyle name="Output Column Headings" xfId="362" xr:uid="{00000000-0005-0000-0000-000081870000}"/>
    <cellStyle name="Output Line Items" xfId="363" xr:uid="{00000000-0005-0000-0000-000082870000}"/>
    <cellStyle name="Output Report Heading" xfId="364" xr:uid="{00000000-0005-0000-0000-000083870000}"/>
    <cellStyle name="Output Report Title" xfId="365" xr:uid="{00000000-0005-0000-0000-000084870000}"/>
    <cellStyle name="Output1_Back" xfId="366" xr:uid="{00000000-0005-0000-0000-000085870000}"/>
    <cellStyle name="Page Number" xfId="367" xr:uid="{00000000-0005-0000-0000-000086870000}"/>
    <cellStyle name="PAGE6" xfId="368" xr:uid="{00000000-0005-0000-0000-000087870000}"/>
    <cellStyle name="Password" xfId="34832" xr:uid="{00000000-0005-0000-0000-000088870000}"/>
    <cellStyle name="Percen - Style1" xfId="34833" xr:uid="{00000000-0005-0000-0000-000089870000}"/>
    <cellStyle name="Percent" xfId="63" builtinId="5"/>
    <cellStyle name="Percent (0)" xfId="34834" xr:uid="{00000000-0005-0000-0000-00008B870000}"/>
    <cellStyle name="Percent [2]" xfId="369" xr:uid="{00000000-0005-0000-0000-00008C870000}"/>
    <cellStyle name="Percent [2] 2" xfId="636" xr:uid="{00000000-0005-0000-0000-00008D870000}"/>
    <cellStyle name="Percent 10" xfId="34835" xr:uid="{00000000-0005-0000-0000-00008E870000}"/>
    <cellStyle name="Percent 10 2" xfId="34836" xr:uid="{00000000-0005-0000-0000-00008F870000}"/>
    <cellStyle name="Percent 10 3" xfId="34837" xr:uid="{00000000-0005-0000-0000-000090870000}"/>
    <cellStyle name="Percent 10 3 2" xfId="34838" xr:uid="{00000000-0005-0000-0000-000091870000}"/>
    <cellStyle name="Percent 11" xfId="34839" xr:uid="{00000000-0005-0000-0000-000092870000}"/>
    <cellStyle name="Percent 11 2" xfId="34840" xr:uid="{00000000-0005-0000-0000-000093870000}"/>
    <cellStyle name="Percent 11 3" xfId="34841" xr:uid="{00000000-0005-0000-0000-000094870000}"/>
    <cellStyle name="Percent 11 3 2" xfId="34842" xr:uid="{00000000-0005-0000-0000-000095870000}"/>
    <cellStyle name="Percent 12" xfId="38366" xr:uid="{8EEB1D4F-5816-4003-BC6D-E32632D11FB3}"/>
    <cellStyle name="Percent 2" xfId="64" xr:uid="{00000000-0005-0000-0000-000096870000}"/>
    <cellStyle name="Percent 2 2" xfId="65" xr:uid="{00000000-0005-0000-0000-000097870000}"/>
    <cellStyle name="Percent 2 2 2" xfId="34843" xr:uid="{00000000-0005-0000-0000-000098870000}"/>
    <cellStyle name="Percent 2 3" xfId="537" xr:uid="{00000000-0005-0000-0000-000099870000}"/>
    <cellStyle name="Percent 2 DP" xfId="370" xr:uid="{00000000-0005-0000-0000-00009A870000}"/>
    <cellStyle name="Percent 3" xfId="66" xr:uid="{00000000-0005-0000-0000-00009B870000}"/>
    <cellStyle name="Percent 3 2" xfId="67" xr:uid="{00000000-0005-0000-0000-00009C870000}"/>
    <cellStyle name="Percent 4" xfId="68" xr:uid="{00000000-0005-0000-0000-00009D870000}"/>
    <cellStyle name="Percent 4 10" xfId="34844" xr:uid="{00000000-0005-0000-0000-00009E870000}"/>
    <cellStyle name="Percent 4 11" xfId="637" xr:uid="{00000000-0005-0000-0000-00009F870000}"/>
    <cellStyle name="Percent 4 2" xfId="34845" xr:uid="{00000000-0005-0000-0000-0000A0870000}"/>
    <cellStyle name="Percent 4 3" xfId="34846" xr:uid="{00000000-0005-0000-0000-0000A1870000}"/>
    <cellStyle name="Percent 4 3 10" xfId="34847" xr:uid="{00000000-0005-0000-0000-0000A2870000}"/>
    <cellStyle name="Percent 4 3 10 2" xfId="34848" xr:uid="{00000000-0005-0000-0000-0000A3870000}"/>
    <cellStyle name="Percent 4 3 11" xfId="34849" xr:uid="{00000000-0005-0000-0000-0000A4870000}"/>
    <cellStyle name="Percent 4 3 11 2" xfId="34850" xr:uid="{00000000-0005-0000-0000-0000A5870000}"/>
    <cellStyle name="Percent 4 3 12" xfId="34851" xr:uid="{00000000-0005-0000-0000-0000A6870000}"/>
    <cellStyle name="Percent 4 3 2" xfId="34852" xr:uid="{00000000-0005-0000-0000-0000A7870000}"/>
    <cellStyle name="Percent 4 3 2 10" xfId="34853" xr:uid="{00000000-0005-0000-0000-0000A8870000}"/>
    <cellStyle name="Percent 4 3 2 10 2" xfId="34854" xr:uid="{00000000-0005-0000-0000-0000A9870000}"/>
    <cellStyle name="Percent 4 3 2 11" xfId="34855" xr:uid="{00000000-0005-0000-0000-0000AA870000}"/>
    <cellStyle name="Percent 4 3 2 2" xfId="34856" xr:uid="{00000000-0005-0000-0000-0000AB870000}"/>
    <cellStyle name="Percent 4 3 2 2 10" xfId="34857" xr:uid="{00000000-0005-0000-0000-0000AC870000}"/>
    <cellStyle name="Percent 4 3 2 2 2" xfId="34858" xr:uid="{00000000-0005-0000-0000-0000AD870000}"/>
    <cellStyle name="Percent 4 3 2 2 2 2" xfId="34859" xr:uid="{00000000-0005-0000-0000-0000AE870000}"/>
    <cellStyle name="Percent 4 3 2 2 2 2 2" xfId="34860" xr:uid="{00000000-0005-0000-0000-0000AF870000}"/>
    <cellStyle name="Percent 4 3 2 2 2 2 2 2" xfId="34861" xr:uid="{00000000-0005-0000-0000-0000B0870000}"/>
    <cellStyle name="Percent 4 3 2 2 2 2 2 2 2" xfId="34862" xr:uid="{00000000-0005-0000-0000-0000B1870000}"/>
    <cellStyle name="Percent 4 3 2 2 2 2 2 2 2 2" xfId="34863" xr:uid="{00000000-0005-0000-0000-0000B2870000}"/>
    <cellStyle name="Percent 4 3 2 2 2 2 2 2 3" xfId="34864" xr:uid="{00000000-0005-0000-0000-0000B3870000}"/>
    <cellStyle name="Percent 4 3 2 2 2 2 2 3" xfId="34865" xr:uid="{00000000-0005-0000-0000-0000B4870000}"/>
    <cellStyle name="Percent 4 3 2 2 2 2 2 3 2" xfId="34866" xr:uid="{00000000-0005-0000-0000-0000B5870000}"/>
    <cellStyle name="Percent 4 3 2 2 2 2 2 3 2 2" xfId="34867" xr:uid="{00000000-0005-0000-0000-0000B6870000}"/>
    <cellStyle name="Percent 4 3 2 2 2 2 2 3 3" xfId="34868" xr:uid="{00000000-0005-0000-0000-0000B7870000}"/>
    <cellStyle name="Percent 4 3 2 2 2 2 2 4" xfId="34869" xr:uid="{00000000-0005-0000-0000-0000B8870000}"/>
    <cellStyle name="Percent 4 3 2 2 2 2 2 4 2" xfId="34870" xr:uid="{00000000-0005-0000-0000-0000B9870000}"/>
    <cellStyle name="Percent 4 3 2 2 2 2 2 5" xfId="34871" xr:uid="{00000000-0005-0000-0000-0000BA870000}"/>
    <cellStyle name="Percent 4 3 2 2 2 2 2 5 2" xfId="34872" xr:uid="{00000000-0005-0000-0000-0000BB870000}"/>
    <cellStyle name="Percent 4 3 2 2 2 2 2 6" xfId="34873" xr:uid="{00000000-0005-0000-0000-0000BC870000}"/>
    <cellStyle name="Percent 4 3 2 2 2 2 3" xfId="34874" xr:uid="{00000000-0005-0000-0000-0000BD870000}"/>
    <cellStyle name="Percent 4 3 2 2 2 2 3 2" xfId="34875" xr:uid="{00000000-0005-0000-0000-0000BE870000}"/>
    <cellStyle name="Percent 4 3 2 2 2 2 3 2 2" xfId="34876" xr:uid="{00000000-0005-0000-0000-0000BF870000}"/>
    <cellStyle name="Percent 4 3 2 2 2 2 3 3" xfId="34877" xr:uid="{00000000-0005-0000-0000-0000C0870000}"/>
    <cellStyle name="Percent 4 3 2 2 2 2 4" xfId="34878" xr:uid="{00000000-0005-0000-0000-0000C1870000}"/>
    <cellStyle name="Percent 4 3 2 2 2 2 4 2" xfId="34879" xr:uid="{00000000-0005-0000-0000-0000C2870000}"/>
    <cellStyle name="Percent 4 3 2 2 2 2 4 2 2" xfId="34880" xr:uid="{00000000-0005-0000-0000-0000C3870000}"/>
    <cellStyle name="Percent 4 3 2 2 2 2 4 3" xfId="34881" xr:uid="{00000000-0005-0000-0000-0000C4870000}"/>
    <cellStyle name="Percent 4 3 2 2 2 2 5" xfId="34882" xr:uid="{00000000-0005-0000-0000-0000C5870000}"/>
    <cellStyle name="Percent 4 3 2 2 2 2 5 2" xfId="34883" xr:uid="{00000000-0005-0000-0000-0000C6870000}"/>
    <cellStyle name="Percent 4 3 2 2 2 2 6" xfId="34884" xr:uid="{00000000-0005-0000-0000-0000C7870000}"/>
    <cellStyle name="Percent 4 3 2 2 2 2 6 2" xfId="34885" xr:uid="{00000000-0005-0000-0000-0000C8870000}"/>
    <cellStyle name="Percent 4 3 2 2 2 2 7" xfId="34886" xr:uid="{00000000-0005-0000-0000-0000C9870000}"/>
    <cellStyle name="Percent 4 3 2 2 2 3" xfId="34887" xr:uid="{00000000-0005-0000-0000-0000CA870000}"/>
    <cellStyle name="Percent 4 3 2 2 2 3 2" xfId="34888" xr:uid="{00000000-0005-0000-0000-0000CB870000}"/>
    <cellStyle name="Percent 4 3 2 2 2 3 2 2" xfId="34889" xr:uid="{00000000-0005-0000-0000-0000CC870000}"/>
    <cellStyle name="Percent 4 3 2 2 2 3 2 2 2" xfId="34890" xr:uid="{00000000-0005-0000-0000-0000CD870000}"/>
    <cellStyle name="Percent 4 3 2 2 2 3 2 3" xfId="34891" xr:uid="{00000000-0005-0000-0000-0000CE870000}"/>
    <cellStyle name="Percent 4 3 2 2 2 3 3" xfId="34892" xr:uid="{00000000-0005-0000-0000-0000CF870000}"/>
    <cellStyle name="Percent 4 3 2 2 2 3 3 2" xfId="34893" xr:uid="{00000000-0005-0000-0000-0000D0870000}"/>
    <cellStyle name="Percent 4 3 2 2 2 3 3 2 2" xfId="34894" xr:uid="{00000000-0005-0000-0000-0000D1870000}"/>
    <cellStyle name="Percent 4 3 2 2 2 3 3 3" xfId="34895" xr:uid="{00000000-0005-0000-0000-0000D2870000}"/>
    <cellStyle name="Percent 4 3 2 2 2 3 4" xfId="34896" xr:uid="{00000000-0005-0000-0000-0000D3870000}"/>
    <cellStyle name="Percent 4 3 2 2 2 3 4 2" xfId="34897" xr:uid="{00000000-0005-0000-0000-0000D4870000}"/>
    <cellStyle name="Percent 4 3 2 2 2 3 5" xfId="34898" xr:uid="{00000000-0005-0000-0000-0000D5870000}"/>
    <cellStyle name="Percent 4 3 2 2 2 3 5 2" xfId="34899" xr:uid="{00000000-0005-0000-0000-0000D6870000}"/>
    <cellStyle name="Percent 4 3 2 2 2 3 6" xfId="34900" xr:uid="{00000000-0005-0000-0000-0000D7870000}"/>
    <cellStyle name="Percent 4 3 2 2 2 4" xfId="34901" xr:uid="{00000000-0005-0000-0000-0000D8870000}"/>
    <cellStyle name="Percent 4 3 2 2 2 4 2" xfId="34902" xr:uid="{00000000-0005-0000-0000-0000D9870000}"/>
    <cellStyle name="Percent 4 3 2 2 2 4 2 2" xfId="34903" xr:uid="{00000000-0005-0000-0000-0000DA870000}"/>
    <cellStyle name="Percent 4 3 2 2 2 4 3" xfId="34904" xr:uid="{00000000-0005-0000-0000-0000DB870000}"/>
    <cellStyle name="Percent 4 3 2 2 2 5" xfId="34905" xr:uid="{00000000-0005-0000-0000-0000DC870000}"/>
    <cellStyle name="Percent 4 3 2 2 2 5 2" xfId="34906" xr:uid="{00000000-0005-0000-0000-0000DD870000}"/>
    <cellStyle name="Percent 4 3 2 2 2 5 2 2" xfId="34907" xr:uid="{00000000-0005-0000-0000-0000DE870000}"/>
    <cellStyle name="Percent 4 3 2 2 2 5 3" xfId="34908" xr:uid="{00000000-0005-0000-0000-0000DF870000}"/>
    <cellStyle name="Percent 4 3 2 2 2 6" xfId="34909" xr:uid="{00000000-0005-0000-0000-0000E0870000}"/>
    <cellStyle name="Percent 4 3 2 2 2 6 2" xfId="34910" xr:uid="{00000000-0005-0000-0000-0000E1870000}"/>
    <cellStyle name="Percent 4 3 2 2 2 7" xfId="34911" xr:uid="{00000000-0005-0000-0000-0000E2870000}"/>
    <cellStyle name="Percent 4 3 2 2 2 7 2" xfId="34912" xr:uid="{00000000-0005-0000-0000-0000E3870000}"/>
    <cellStyle name="Percent 4 3 2 2 2 8" xfId="34913" xr:uid="{00000000-0005-0000-0000-0000E4870000}"/>
    <cellStyle name="Percent 4 3 2 2 3" xfId="34914" xr:uid="{00000000-0005-0000-0000-0000E5870000}"/>
    <cellStyle name="Percent 4 3 2 2 3 2" xfId="34915" xr:uid="{00000000-0005-0000-0000-0000E6870000}"/>
    <cellStyle name="Percent 4 3 2 2 3 2 2" xfId="34916" xr:uid="{00000000-0005-0000-0000-0000E7870000}"/>
    <cellStyle name="Percent 4 3 2 2 3 2 2 2" xfId="34917" xr:uid="{00000000-0005-0000-0000-0000E8870000}"/>
    <cellStyle name="Percent 4 3 2 2 3 2 2 2 2" xfId="34918" xr:uid="{00000000-0005-0000-0000-0000E9870000}"/>
    <cellStyle name="Percent 4 3 2 2 3 2 2 3" xfId="34919" xr:uid="{00000000-0005-0000-0000-0000EA870000}"/>
    <cellStyle name="Percent 4 3 2 2 3 2 3" xfId="34920" xr:uid="{00000000-0005-0000-0000-0000EB870000}"/>
    <cellStyle name="Percent 4 3 2 2 3 2 3 2" xfId="34921" xr:uid="{00000000-0005-0000-0000-0000EC870000}"/>
    <cellStyle name="Percent 4 3 2 2 3 2 3 2 2" xfId="34922" xr:uid="{00000000-0005-0000-0000-0000ED870000}"/>
    <cellStyle name="Percent 4 3 2 2 3 2 3 3" xfId="34923" xr:uid="{00000000-0005-0000-0000-0000EE870000}"/>
    <cellStyle name="Percent 4 3 2 2 3 2 4" xfId="34924" xr:uid="{00000000-0005-0000-0000-0000EF870000}"/>
    <cellStyle name="Percent 4 3 2 2 3 2 4 2" xfId="34925" xr:uid="{00000000-0005-0000-0000-0000F0870000}"/>
    <cellStyle name="Percent 4 3 2 2 3 2 5" xfId="34926" xr:uid="{00000000-0005-0000-0000-0000F1870000}"/>
    <cellStyle name="Percent 4 3 2 2 3 2 5 2" xfId="34927" xr:uid="{00000000-0005-0000-0000-0000F2870000}"/>
    <cellStyle name="Percent 4 3 2 2 3 2 6" xfId="34928" xr:uid="{00000000-0005-0000-0000-0000F3870000}"/>
    <cellStyle name="Percent 4 3 2 2 3 3" xfId="34929" xr:uid="{00000000-0005-0000-0000-0000F4870000}"/>
    <cellStyle name="Percent 4 3 2 2 3 3 2" xfId="34930" xr:uid="{00000000-0005-0000-0000-0000F5870000}"/>
    <cellStyle name="Percent 4 3 2 2 3 3 2 2" xfId="34931" xr:uid="{00000000-0005-0000-0000-0000F6870000}"/>
    <cellStyle name="Percent 4 3 2 2 3 3 3" xfId="34932" xr:uid="{00000000-0005-0000-0000-0000F7870000}"/>
    <cellStyle name="Percent 4 3 2 2 3 4" xfId="34933" xr:uid="{00000000-0005-0000-0000-0000F8870000}"/>
    <cellStyle name="Percent 4 3 2 2 3 4 2" xfId="34934" xr:uid="{00000000-0005-0000-0000-0000F9870000}"/>
    <cellStyle name="Percent 4 3 2 2 3 4 2 2" xfId="34935" xr:uid="{00000000-0005-0000-0000-0000FA870000}"/>
    <cellStyle name="Percent 4 3 2 2 3 4 3" xfId="34936" xr:uid="{00000000-0005-0000-0000-0000FB870000}"/>
    <cellStyle name="Percent 4 3 2 2 3 5" xfId="34937" xr:uid="{00000000-0005-0000-0000-0000FC870000}"/>
    <cellStyle name="Percent 4 3 2 2 3 5 2" xfId="34938" xr:uid="{00000000-0005-0000-0000-0000FD870000}"/>
    <cellStyle name="Percent 4 3 2 2 3 6" xfId="34939" xr:uid="{00000000-0005-0000-0000-0000FE870000}"/>
    <cellStyle name="Percent 4 3 2 2 3 6 2" xfId="34940" xr:uid="{00000000-0005-0000-0000-0000FF870000}"/>
    <cellStyle name="Percent 4 3 2 2 3 7" xfId="34941" xr:uid="{00000000-0005-0000-0000-000000880000}"/>
    <cellStyle name="Percent 4 3 2 2 4" xfId="34942" xr:uid="{00000000-0005-0000-0000-000001880000}"/>
    <cellStyle name="Percent 4 3 2 2 4 2" xfId="34943" xr:uid="{00000000-0005-0000-0000-000002880000}"/>
    <cellStyle name="Percent 4 3 2 2 4 2 2" xfId="34944" xr:uid="{00000000-0005-0000-0000-000003880000}"/>
    <cellStyle name="Percent 4 3 2 2 4 2 2 2" xfId="34945" xr:uid="{00000000-0005-0000-0000-000004880000}"/>
    <cellStyle name="Percent 4 3 2 2 4 2 2 2 2" xfId="34946" xr:uid="{00000000-0005-0000-0000-000005880000}"/>
    <cellStyle name="Percent 4 3 2 2 4 2 2 3" xfId="34947" xr:uid="{00000000-0005-0000-0000-000006880000}"/>
    <cellStyle name="Percent 4 3 2 2 4 2 3" xfId="34948" xr:uid="{00000000-0005-0000-0000-000007880000}"/>
    <cellStyle name="Percent 4 3 2 2 4 2 3 2" xfId="34949" xr:uid="{00000000-0005-0000-0000-000008880000}"/>
    <cellStyle name="Percent 4 3 2 2 4 2 3 2 2" xfId="34950" xr:uid="{00000000-0005-0000-0000-000009880000}"/>
    <cellStyle name="Percent 4 3 2 2 4 2 3 3" xfId="34951" xr:uid="{00000000-0005-0000-0000-00000A880000}"/>
    <cellStyle name="Percent 4 3 2 2 4 2 4" xfId="34952" xr:uid="{00000000-0005-0000-0000-00000B880000}"/>
    <cellStyle name="Percent 4 3 2 2 4 2 4 2" xfId="34953" xr:uid="{00000000-0005-0000-0000-00000C880000}"/>
    <cellStyle name="Percent 4 3 2 2 4 2 5" xfId="34954" xr:uid="{00000000-0005-0000-0000-00000D880000}"/>
    <cellStyle name="Percent 4 3 2 2 4 2 5 2" xfId="34955" xr:uid="{00000000-0005-0000-0000-00000E880000}"/>
    <cellStyle name="Percent 4 3 2 2 4 2 6" xfId="34956" xr:uid="{00000000-0005-0000-0000-00000F880000}"/>
    <cellStyle name="Percent 4 3 2 2 4 3" xfId="34957" xr:uid="{00000000-0005-0000-0000-000010880000}"/>
    <cellStyle name="Percent 4 3 2 2 4 3 2" xfId="34958" xr:uid="{00000000-0005-0000-0000-000011880000}"/>
    <cellStyle name="Percent 4 3 2 2 4 3 2 2" xfId="34959" xr:uid="{00000000-0005-0000-0000-000012880000}"/>
    <cellStyle name="Percent 4 3 2 2 4 3 3" xfId="34960" xr:uid="{00000000-0005-0000-0000-000013880000}"/>
    <cellStyle name="Percent 4 3 2 2 4 4" xfId="34961" xr:uid="{00000000-0005-0000-0000-000014880000}"/>
    <cellStyle name="Percent 4 3 2 2 4 4 2" xfId="34962" xr:uid="{00000000-0005-0000-0000-000015880000}"/>
    <cellStyle name="Percent 4 3 2 2 4 4 2 2" xfId="34963" xr:uid="{00000000-0005-0000-0000-000016880000}"/>
    <cellStyle name="Percent 4 3 2 2 4 4 3" xfId="34964" xr:uid="{00000000-0005-0000-0000-000017880000}"/>
    <cellStyle name="Percent 4 3 2 2 4 5" xfId="34965" xr:uid="{00000000-0005-0000-0000-000018880000}"/>
    <cellStyle name="Percent 4 3 2 2 4 5 2" xfId="34966" xr:uid="{00000000-0005-0000-0000-000019880000}"/>
    <cellStyle name="Percent 4 3 2 2 4 6" xfId="34967" xr:uid="{00000000-0005-0000-0000-00001A880000}"/>
    <cellStyle name="Percent 4 3 2 2 4 6 2" xfId="34968" xr:uid="{00000000-0005-0000-0000-00001B880000}"/>
    <cellStyle name="Percent 4 3 2 2 4 7" xfId="34969" xr:uid="{00000000-0005-0000-0000-00001C880000}"/>
    <cellStyle name="Percent 4 3 2 2 5" xfId="34970" xr:uid="{00000000-0005-0000-0000-00001D880000}"/>
    <cellStyle name="Percent 4 3 2 2 5 2" xfId="34971" xr:uid="{00000000-0005-0000-0000-00001E880000}"/>
    <cellStyle name="Percent 4 3 2 2 5 2 2" xfId="34972" xr:uid="{00000000-0005-0000-0000-00001F880000}"/>
    <cellStyle name="Percent 4 3 2 2 5 2 2 2" xfId="34973" xr:uid="{00000000-0005-0000-0000-000020880000}"/>
    <cellStyle name="Percent 4 3 2 2 5 2 3" xfId="34974" xr:uid="{00000000-0005-0000-0000-000021880000}"/>
    <cellStyle name="Percent 4 3 2 2 5 3" xfId="34975" xr:uid="{00000000-0005-0000-0000-000022880000}"/>
    <cellStyle name="Percent 4 3 2 2 5 3 2" xfId="34976" xr:uid="{00000000-0005-0000-0000-000023880000}"/>
    <cellStyle name="Percent 4 3 2 2 5 3 2 2" xfId="34977" xr:uid="{00000000-0005-0000-0000-000024880000}"/>
    <cellStyle name="Percent 4 3 2 2 5 3 3" xfId="34978" xr:uid="{00000000-0005-0000-0000-000025880000}"/>
    <cellStyle name="Percent 4 3 2 2 5 4" xfId="34979" xr:uid="{00000000-0005-0000-0000-000026880000}"/>
    <cellStyle name="Percent 4 3 2 2 5 4 2" xfId="34980" xr:uid="{00000000-0005-0000-0000-000027880000}"/>
    <cellStyle name="Percent 4 3 2 2 5 5" xfId="34981" xr:uid="{00000000-0005-0000-0000-000028880000}"/>
    <cellStyle name="Percent 4 3 2 2 5 5 2" xfId="34982" xr:uid="{00000000-0005-0000-0000-000029880000}"/>
    <cellStyle name="Percent 4 3 2 2 5 6" xfId="34983" xr:uid="{00000000-0005-0000-0000-00002A880000}"/>
    <cellStyle name="Percent 4 3 2 2 6" xfId="34984" xr:uid="{00000000-0005-0000-0000-00002B880000}"/>
    <cellStyle name="Percent 4 3 2 2 6 2" xfId="34985" xr:uid="{00000000-0005-0000-0000-00002C880000}"/>
    <cellStyle name="Percent 4 3 2 2 6 2 2" xfId="34986" xr:uid="{00000000-0005-0000-0000-00002D880000}"/>
    <cellStyle name="Percent 4 3 2 2 6 3" xfId="34987" xr:uid="{00000000-0005-0000-0000-00002E880000}"/>
    <cellStyle name="Percent 4 3 2 2 7" xfId="34988" xr:uid="{00000000-0005-0000-0000-00002F880000}"/>
    <cellStyle name="Percent 4 3 2 2 7 2" xfId="34989" xr:uid="{00000000-0005-0000-0000-000030880000}"/>
    <cellStyle name="Percent 4 3 2 2 7 2 2" xfId="34990" xr:uid="{00000000-0005-0000-0000-000031880000}"/>
    <cellStyle name="Percent 4 3 2 2 7 3" xfId="34991" xr:uid="{00000000-0005-0000-0000-000032880000}"/>
    <cellStyle name="Percent 4 3 2 2 8" xfId="34992" xr:uid="{00000000-0005-0000-0000-000033880000}"/>
    <cellStyle name="Percent 4 3 2 2 8 2" xfId="34993" xr:uid="{00000000-0005-0000-0000-000034880000}"/>
    <cellStyle name="Percent 4 3 2 2 9" xfId="34994" xr:uid="{00000000-0005-0000-0000-000035880000}"/>
    <cellStyle name="Percent 4 3 2 2 9 2" xfId="34995" xr:uid="{00000000-0005-0000-0000-000036880000}"/>
    <cellStyle name="Percent 4 3 2 3" xfId="34996" xr:uid="{00000000-0005-0000-0000-000037880000}"/>
    <cellStyle name="Percent 4 3 2 3 2" xfId="34997" xr:uid="{00000000-0005-0000-0000-000038880000}"/>
    <cellStyle name="Percent 4 3 2 3 2 2" xfId="34998" xr:uid="{00000000-0005-0000-0000-000039880000}"/>
    <cellStyle name="Percent 4 3 2 3 2 2 2" xfId="34999" xr:uid="{00000000-0005-0000-0000-00003A880000}"/>
    <cellStyle name="Percent 4 3 2 3 2 2 2 2" xfId="35000" xr:uid="{00000000-0005-0000-0000-00003B880000}"/>
    <cellStyle name="Percent 4 3 2 3 2 2 2 2 2" xfId="35001" xr:uid="{00000000-0005-0000-0000-00003C880000}"/>
    <cellStyle name="Percent 4 3 2 3 2 2 2 3" xfId="35002" xr:uid="{00000000-0005-0000-0000-00003D880000}"/>
    <cellStyle name="Percent 4 3 2 3 2 2 3" xfId="35003" xr:uid="{00000000-0005-0000-0000-00003E880000}"/>
    <cellStyle name="Percent 4 3 2 3 2 2 3 2" xfId="35004" xr:uid="{00000000-0005-0000-0000-00003F880000}"/>
    <cellStyle name="Percent 4 3 2 3 2 2 3 2 2" xfId="35005" xr:uid="{00000000-0005-0000-0000-000040880000}"/>
    <cellStyle name="Percent 4 3 2 3 2 2 3 3" xfId="35006" xr:uid="{00000000-0005-0000-0000-000041880000}"/>
    <cellStyle name="Percent 4 3 2 3 2 2 4" xfId="35007" xr:uid="{00000000-0005-0000-0000-000042880000}"/>
    <cellStyle name="Percent 4 3 2 3 2 2 4 2" xfId="35008" xr:uid="{00000000-0005-0000-0000-000043880000}"/>
    <cellStyle name="Percent 4 3 2 3 2 2 5" xfId="35009" xr:uid="{00000000-0005-0000-0000-000044880000}"/>
    <cellStyle name="Percent 4 3 2 3 2 2 5 2" xfId="35010" xr:uid="{00000000-0005-0000-0000-000045880000}"/>
    <cellStyle name="Percent 4 3 2 3 2 2 6" xfId="35011" xr:uid="{00000000-0005-0000-0000-000046880000}"/>
    <cellStyle name="Percent 4 3 2 3 2 3" xfId="35012" xr:uid="{00000000-0005-0000-0000-000047880000}"/>
    <cellStyle name="Percent 4 3 2 3 2 3 2" xfId="35013" xr:uid="{00000000-0005-0000-0000-000048880000}"/>
    <cellStyle name="Percent 4 3 2 3 2 3 2 2" xfId="35014" xr:uid="{00000000-0005-0000-0000-000049880000}"/>
    <cellStyle name="Percent 4 3 2 3 2 3 3" xfId="35015" xr:uid="{00000000-0005-0000-0000-00004A880000}"/>
    <cellStyle name="Percent 4 3 2 3 2 4" xfId="35016" xr:uid="{00000000-0005-0000-0000-00004B880000}"/>
    <cellStyle name="Percent 4 3 2 3 2 4 2" xfId="35017" xr:uid="{00000000-0005-0000-0000-00004C880000}"/>
    <cellStyle name="Percent 4 3 2 3 2 4 2 2" xfId="35018" xr:uid="{00000000-0005-0000-0000-00004D880000}"/>
    <cellStyle name="Percent 4 3 2 3 2 4 3" xfId="35019" xr:uid="{00000000-0005-0000-0000-00004E880000}"/>
    <cellStyle name="Percent 4 3 2 3 2 5" xfId="35020" xr:uid="{00000000-0005-0000-0000-00004F880000}"/>
    <cellStyle name="Percent 4 3 2 3 2 5 2" xfId="35021" xr:uid="{00000000-0005-0000-0000-000050880000}"/>
    <cellStyle name="Percent 4 3 2 3 2 6" xfId="35022" xr:uid="{00000000-0005-0000-0000-000051880000}"/>
    <cellStyle name="Percent 4 3 2 3 2 6 2" xfId="35023" xr:uid="{00000000-0005-0000-0000-000052880000}"/>
    <cellStyle name="Percent 4 3 2 3 2 7" xfId="35024" xr:uid="{00000000-0005-0000-0000-000053880000}"/>
    <cellStyle name="Percent 4 3 2 3 3" xfId="35025" xr:uid="{00000000-0005-0000-0000-000054880000}"/>
    <cellStyle name="Percent 4 3 2 3 3 2" xfId="35026" xr:uid="{00000000-0005-0000-0000-000055880000}"/>
    <cellStyle name="Percent 4 3 2 3 3 2 2" xfId="35027" xr:uid="{00000000-0005-0000-0000-000056880000}"/>
    <cellStyle name="Percent 4 3 2 3 3 2 2 2" xfId="35028" xr:uid="{00000000-0005-0000-0000-000057880000}"/>
    <cellStyle name="Percent 4 3 2 3 3 2 3" xfId="35029" xr:uid="{00000000-0005-0000-0000-000058880000}"/>
    <cellStyle name="Percent 4 3 2 3 3 3" xfId="35030" xr:uid="{00000000-0005-0000-0000-000059880000}"/>
    <cellStyle name="Percent 4 3 2 3 3 3 2" xfId="35031" xr:uid="{00000000-0005-0000-0000-00005A880000}"/>
    <cellStyle name="Percent 4 3 2 3 3 3 2 2" xfId="35032" xr:uid="{00000000-0005-0000-0000-00005B880000}"/>
    <cellStyle name="Percent 4 3 2 3 3 3 3" xfId="35033" xr:uid="{00000000-0005-0000-0000-00005C880000}"/>
    <cellStyle name="Percent 4 3 2 3 3 4" xfId="35034" xr:uid="{00000000-0005-0000-0000-00005D880000}"/>
    <cellStyle name="Percent 4 3 2 3 3 4 2" xfId="35035" xr:uid="{00000000-0005-0000-0000-00005E880000}"/>
    <cellStyle name="Percent 4 3 2 3 3 5" xfId="35036" xr:uid="{00000000-0005-0000-0000-00005F880000}"/>
    <cellStyle name="Percent 4 3 2 3 3 5 2" xfId="35037" xr:uid="{00000000-0005-0000-0000-000060880000}"/>
    <cellStyle name="Percent 4 3 2 3 3 6" xfId="35038" xr:uid="{00000000-0005-0000-0000-000061880000}"/>
    <cellStyle name="Percent 4 3 2 3 4" xfId="35039" xr:uid="{00000000-0005-0000-0000-000062880000}"/>
    <cellStyle name="Percent 4 3 2 3 4 2" xfId="35040" xr:uid="{00000000-0005-0000-0000-000063880000}"/>
    <cellStyle name="Percent 4 3 2 3 4 2 2" xfId="35041" xr:uid="{00000000-0005-0000-0000-000064880000}"/>
    <cellStyle name="Percent 4 3 2 3 4 3" xfId="35042" xr:uid="{00000000-0005-0000-0000-000065880000}"/>
    <cellStyle name="Percent 4 3 2 3 5" xfId="35043" xr:uid="{00000000-0005-0000-0000-000066880000}"/>
    <cellStyle name="Percent 4 3 2 3 5 2" xfId="35044" xr:uid="{00000000-0005-0000-0000-000067880000}"/>
    <cellStyle name="Percent 4 3 2 3 5 2 2" xfId="35045" xr:uid="{00000000-0005-0000-0000-000068880000}"/>
    <cellStyle name="Percent 4 3 2 3 5 3" xfId="35046" xr:uid="{00000000-0005-0000-0000-000069880000}"/>
    <cellStyle name="Percent 4 3 2 3 6" xfId="35047" xr:uid="{00000000-0005-0000-0000-00006A880000}"/>
    <cellStyle name="Percent 4 3 2 3 6 2" xfId="35048" xr:uid="{00000000-0005-0000-0000-00006B880000}"/>
    <cellStyle name="Percent 4 3 2 3 7" xfId="35049" xr:uid="{00000000-0005-0000-0000-00006C880000}"/>
    <cellStyle name="Percent 4 3 2 3 7 2" xfId="35050" xr:uid="{00000000-0005-0000-0000-00006D880000}"/>
    <cellStyle name="Percent 4 3 2 3 8" xfId="35051" xr:uid="{00000000-0005-0000-0000-00006E880000}"/>
    <cellStyle name="Percent 4 3 2 4" xfId="35052" xr:uid="{00000000-0005-0000-0000-00006F880000}"/>
    <cellStyle name="Percent 4 3 2 4 2" xfId="35053" xr:uid="{00000000-0005-0000-0000-000070880000}"/>
    <cellStyle name="Percent 4 3 2 4 2 2" xfId="35054" xr:uid="{00000000-0005-0000-0000-000071880000}"/>
    <cellStyle name="Percent 4 3 2 4 2 2 2" xfId="35055" xr:uid="{00000000-0005-0000-0000-000072880000}"/>
    <cellStyle name="Percent 4 3 2 4 2 2 2 2" xfId="35056" xr:uid="{00000000-0005-0000-0000-000073880000}"/>
    <cellStyle name="Percent 4 3 2 4 2 2 3" xfId="35057" xr:uid="{00000000-0005-0000-0000-000074880000}"/>
    <cellStyle name="Percent 4 3 2 4 2 3" xfId="35058" xr:uid="{00000000-0005-0000-0000-000075880000}"/>
    <cellStyle name="Percent 4 3 2 4 2 3 2" xfId="35059" xr:uid="{00000000-0005-0000-0000-000076880000}"/>
    <cellStyle name="Percent 4 3 2 4 2 3 2 2" xfId="35060" xr:uid="{00000000-0005-0000-0000-000077880000}"/>
    <cellStyle name="Percent 4 3 2 4 2 3 3" xfId="35061" xr:uid="{00000000-0005-0000-0000-000078880000}"/>
    <cellStyle name="Percent 4 3 2 4 2 4" xfId="35062" xr:uid="{00000000-0005-0000-0000-000079880000}"/>
    <cellStyle name="Percent 4 3 2 4 2 4 2" xfId="35063" xr:uid="{00000000-0005-0000-0000-00007A880000}"/>
    <cellStyle name="Percent 4 3 2 4 2 5" xfId="35064" xr:uid="{00000000-0005-0000-0000-00007B880000}"/>
    <cellStyle name="Percent 4 3 2 4 2 5 2" xfId="35065" xr:uid="{00000000-0005-0000-0000-00007C880000}"/>
    <cellStyle name="Percent 4 3 2 4 2 6" xfId="35066" xr:uid="{00000000-0005-0000-0000-00007D880000}"/>
    <cellStyle name="Percent 4 3 2 4 3" xfId="35067" xr:uid="{00000000-0005-0000-0000-00007E880000}"/>
    <cellStyle name="Percent 4 3 2 4 3 2" xfId="35068" xr:uid="{00000000-0005-0000-0000-00007F880000}"/>
    <cellStyle name="Percent 4 3 2 4 3 2 2" xfId="35069" xr:uid="{00000000-0005-0000-0000-000080880000}"/>
    <cellStyle name="Percent 4 3 2 4 3 3" xfId="35070" xr:uid="{00000000-0005-0000-0000-000081880000}"/>
    <cellStyle name="Percent 4 3 2 4 4" xfId="35071" xr:uid="{00000000-0005-0000-0000-000082880000}"/>
    <cellStyle name="Percent 4 3 2 4 4 2" xfId="35072" xr:uid="{00000000-0005-0000-0000-000083880000}"/>
    <cellStyle name="Percent 4 3 2 4 4 2 2" xfId="35073" xr:uid="{00000000-0005-0000-0000-000084880000}"/>
    <cellStyle name="Percent 4 3 2 4 4 3" xfId="35074" xr:uid="{00000000-0005-0000-0000-000085880000}"/>
    <cellStyle name="Percent 4 3 2 4 5" xfId="35075" xr:uid="{00000000-0005-0000-0000-000086880000}"/>
    <cellStyle name="Percent 4 3 2 4 5 2" xfId="35076" xr:uid="{00000000-0005-0000-0000-000087880000}"/>
    <cellStyle name="Percent 4 3 2 4 6" xfId="35077" xr:uid="{00000000-0005-0000-0000-000088880000}"/>
    <cellStyle name="Percent 4 3 2 4 6 2" xfId="35078" xr:uid="{00000000-0005-0000-0000-000089880000}"/>
    <cellStyle name="Percent 4 3 2 4 7" xfId="35079" xr:uid="{00000000-0005-0000-0000-00008A880000}"/>
    <cellStyle name="Percent 4 3 2 5" xfId="35080" xr:uid="{00000000-0005-0000-0000-00008B880000}"/>
    <cellStyle name="Percent 4 3 2 5 2" xfId="35081" xr:uid="{00000000-0005-0000-0000-00008C880000}"/>
    <cellStyle name="Percent 4 3 2 5 2 2" xfId="35082" xr:uid="{00000000-0005-0000-0000-00008D880000}"/>
    <cellStyle name="Percent 4 3 2 5 2 2 2" xfId="35083" xr:uid="{00000000-0005-0000-0000-00008E880000}"/>
    <cellStyle name="Percent 4 3 2 5 2 2 2 2" xfId="35084" xr:uid="{00000000-0005-0000-0000-00008F880000}"/>
    <cellStyle name="Percent 4 3 2 5 2 2 3" xfId="35085" xr:uid="{00000000-0005-0000-0000-000090880000}"/>
    <cellStyle name="Percent 4 3 2 5 2 3" xfId="35086" xr:uid="{00000000-0005-0000-0000-000091880000}"/>
    <cellStyle name="Percent 4 3 2 5 2 3 2" xfId="35087" xr:uid="{00000000-0005-0000-0000-000092880000}"/>
    <cellStyle name="Percent 4 3 2 5 2 3 2 2" xfId="35088" xr:uid="{00000000-0005-0000-0000-000093880000}"/>
    <cellStyle name="Percent 4 3 2 5 2 3 3" xfId="35089" xr:uid="{00000000-0005-0000-0000-000094880000}"/>
    <cellStyle name="Percent 4 3 2 5 2 4" xfId="35090" xr:uid="{00000000-0005-0000-0000-000095880000}"/>
    <cellStyle name="Percent 4 3 2 5 2 4 2" xfId="35091" xr:uid="{00000000-0005-0000-0000-000096880000}"/>
    <cellStyle name="Percent 4 3 2 5 2 5" xfId="35092" xr:uid="{00000000-0005-0000-0000-000097880000}"/>
    <cellStyle name="Percent 4 3 2 5 2 5 2" xfId="35093" xr:uid="{00000000-0005-0000-0000-000098880000}"/>
    <cellStyle name="Percent 4 3 2 5 2 6" xfId="35094" xr:uid="{00000000-0005-0000-0000-000099880000}"/>
    <cellStyle name="Percent 4 3 2 5 3" xfId="35095" xr:uid="{00000000-0005-0000-0000-00009A880000}"/>
    <cellStyle name="Percent 4 3 2 5 3 2" xfId="35096" xr:uid="{00000000-0005-0000-0000-00009B880000}"/>
    <cellStyle name="Percent 4 3 2 5 3 2 2" xfId="35097" xr:uid="{00000000-0005-0000-0000-00009C880000}"/>
    <cellStyle name="Percent 4 3 2 5 3 3" xfId="35098" xr:uid="{00000000-0005-0000-0000-00009D880000}"/>
    <cellStyle name="Percent 4 3 2 5 4" xfId="35099" xr:uid="{00000000-0005-0000-0000-00009E880000}"/>
    <cellStyle name="Percent 4 3 2 5 4 2" xfId="35100" xr:uid="{00000000-0005-0000-0000-00009F880000}"/>
    <cellStyle name="Percent 4 3 2 5 4 2 2" xfId="35101" xr:uid="{00000000-0005-0000-0000-0000A0880000}"/>
    <cellStyle name="Percent 4 3 2 5 4 3" xfId="35102" xr:uid="{00000000-0005-0000-0000-0000A1880000}"/>
    <cellStyle name="Percent 4 3 2 5 5" xfId="35103" xr:uid="{00000000-0005-0000-0000-0000A2880000}"/>
    <cellStyle name="Percent 4 3 2 5 5 2" xfId="35104" xr:uid="{00000000-0005-0000-0000-0000A3880000}"/>
    <cellStyle name="Percent 4 3 2 5 6" xfId="35105" xr:uid="{00000000-0005-0000-0000-0000A4880000}"/>
    <cellStyle name="Percent 4 3 2 5 6 2" xfId="35106" xr:uid="{00000000-0005-0000-0000-0000A5880000}"/>
    <cellStyle name="Percent 4 3 2 5 7" xfId="35107" xr:uid="{00000000-0005-0000-0000-0000A6880000}"/>
    <cellStyle name="Percent 4 3 2 6" xfId="35108" xr:uid="{00000000-0005-0000-0000-0000A7880000}"/>
    <cellStyle name="Percent 4 3 2 6 2" xfId="35109" xr:uid="{00000000-0005-0000-0000-0000A8880000}"/>
    <cellStyle name="Percent 4 3 2 6 2 2" xfId="35110" xr:uid="{00000000-0005-0000-0000-0000A9880000}"/>
    <cellStyle name="Percent 4 3 2 6 2 2 2" xfId="35111" xr:uid="{00000000-0005-0000-0000-0000AA880000}"/>
    <cellStyle name="Percent 4 3 2 6 2 3" xfId="35112" xr:uid="{00000000-0005-0000-0000-0000AB880000}"/>
    <cellStyle name="Percent 4 3 2 6 3" xfId="35113" xr:uid="{00000000-0005-0000-0000-0000AC880000}"/>
    <cellStyle name="Percent 4 3 2 6 3 2" xfId="35114" xr:uid="{00000000-0005-0000-0000-0000AD880000}"/>
    <cellStyle name="Percent 4 3 2 6 3 2 2" xfId="35115" xr:uid="{00000000-0005-0000-0000-0000AE880000}"/>
    <cellStyle name="Percent 4 3 2 6 3 3" xfId="35116" xr:uid="{00000000-0005-0000-0000-0000AF880000}"/>
    <cellStyle name="Percent 4 3 2 6 4" xfId="35117" xr:uid="{00000000-0005-0000-0000-0000B0880000}"/>
    <cellStyle name="Percent 4 3 2 6 4 2" xfId="35118" xr:uid="{00000000-0005-0000-0000-0000B1880000}"/>
    <cellStyle name="Percent 4 3 2 6 5" xfId="35119" xr:uid="{00000000-0005-0000-0000-0000B2880000}"/>
    <cellStyle name="Percent 4 3 2 6 5 2" xfId="35120" xr:uid="{00000000-0005-0000-0000-0000B3880000}"/>
    <cellStyle name="Percent 4 3 2 6 6" xfId="35121" xr:uid="{00000000-0005-0000-0000-0000B4880000}"/>
    <cellStyle name="Percent 4 3 2 7" xfId="35122" xr:uid="{00000000-0005-0000-0000-0000B5880000}"/>
    <cellStyle name="Percent 4 3 2 7 2" xfId="35123" xr:uid="{00000000-0005-0000-0000-0000B6880000}"/>
    <cellStyle name="Percent 4 3 2 7 2 2" xfId="35124" xr:uid="{00000000-0005-0000-0000-0000B7880000}"/>
    <cellStyle name="Percent 4 3 2 7 3" xfId="35125" xr:uid="{00000000-0005-0000-0000-0000B8880000}"/>
    <cellStyle name="Percent 4 3 2 8" xfId="35126" xr:uid="{00000000-0005-0000-0000-0000B9880000}"/>
    <cellStyle name="Percent 4 3 2 8 2" xfId="35127" xr:uid="{00000000-0005-0000-0000-0000BA880000}"/>
    <cellStyle name="Percent 4 3 2 8 2 2" xfId="35128" xr:uid="{00000000-0005-0000-0000-0000BB880000}"/>
    <cellStyle name="Percent 4 3 2 8 3" xfId="35129" xr:uid="{00000000-0005-0000-0000-0000BC880000}"/>
    <cellStyle name="Percent 4 3 2 9" xfId="35130" xr:uid="{00000000-0005-0000-0000-0000BD880000}"/>
    <cellStyle name="Percent 4 3 2 9 2" xfId="35131" xr:uid="{00000000-0005-0000-0000-0000BE880000}"/>
    <cellStyle name="Percent 4 3 3" xfId="35132" xr:uid="{00000000-0005-0000-0000-0000BF880000}"/>
    <cellStyle name="Percent 4 3 3 10" xfId="35133" xr:uid="{00000000-0005-0000-0000-0000C0880000}"/>
    <cellStyle name="Percent 4 3 3 2" xfId="35134" xr:uid="{00000000-0005-0000-0000-0000C1880000}"/>
    <cellStyle name="Percent 4 3 3 2 2" xfId="35135" xr:uid="{00000000-0005-0000-0000-0000C2880000}"/>
    <cellStyle name="Percent 4 3 3 2 2 2" xfId="35136" xr:uid="{00000000-0005-0000-0000-0000C3880000}"/>
    <cellStyle name="Percent 4 3 3 2 2 2 2" xfId="35137" xr:uid="{00000000-0005-0000-0000-0000C4880000}"/>
    <cellStyle name="Percent 4 3 3 2 2 2 2 2" xfId="35138" xr:uid="{00000000-0005-0000-0000-0000C5880000}"/>
    <cellStyle name="Percent 4 3 3 2 2 2 2 2 2" xfId="35139" xr:uid="{00000000-0005-0000-0000-0000C6880000}"/>
    <cellStyle name="Percent 4 3 3 2 2 2 2 3" xfId="35140" xr:uid="{00000000-0005-0000-0000-0000C7880000}"/>
    <cellStyle name="Percent 4 3 3 2 2 2 3" xfId="35141" xr:uid="{00000000-0005-0000-0000-0000C8880000}"/>
    <cellStyle name="Percent 4 3 3 2 2 2 3 2" xfId="35142" xr:uid="{00000000-0005-0000-0000-0000C9880000}"/>
    <cellStyle name="Percent 4 3 3 2 2 2 3 2 2" xfId="35143" xr:uid="{00000000-0005-0000-0000-0000CA880000}"/>
    <cellStyle name="Percent 4 3 3 2 2 2 3 3" xfId="35144" xr:uid="{00000000-0005-0000-0000-0000CB880000}"/>
    <cellStyle name="Percent 4 3 3 2 2 2 4" xfId="35145" xr:uid="{00000000-0005-0000-0000-0000CC880000}"/>
    <cellStyle name="Percent 4 3 3 2 2 2 4 2" xfId="35146" xr:uid="{00000000-0005-0000-0000-0000CD880000}"/>
    <cellStyle name="Percent 4 3 3 2 2 2 5" xfId="35147" xr:uid="{00000000-0005-0000-0000-0000CE880000}"/>
    <cellStyle name="Percent 4 3 3 2 2 2 5 2" xfId="35148" xr:uid="{00000000-0005-0000-0000-0000CF880000}"/>
    <cellStyle name="Percent 4 3 3 2 2 2 6" xfId="35149" xr:uid="{00000000-0005-0000-0000-0000D0880000}"/>
    <cellStyle name="Percent 4 3 3 2 2 3" xfId="35150" xr:uid="{00000000-0005-0000-0000-0000D1880000}"/>
    <cellStyle name="Percent 4 3 3 2 2 3 2" xfId="35151" xr:uid="{00000000-0005-0000-0000-0000D2880000}"/>
    <cellStyle name="Percent 4 3 3 2 2 3 2 2" xfId="35152" xr:uid="{00000000-0005-0000-0000-0000D3880000}"/>
    <cellStyle name="Percent 4 3 3 2 2 3 3" xfId="35153" xr:uid="{00000000-0005-0000-0000-0000D4880000}"/>
    <cellStyle name="Percent 4 3 3 2 2 4" xfId="35154" xr:uid="{00000000-0005-0000-0000-0000D5880000}"/>
    <cellStyle name="Percent 4 3 3 2 2 4 2" xfId="35155" xr:uid="{00000000-0005-0000-0000-0000D6880000}"/>
    <cellStyle name="Percent 4 3 3 2 2 4 2 2" xfId="35156" xr:uid="{00000000-0005-0000-0000-0000D7880000}"/>
    <cellStyle name="Percent 4 3 3 2 2 4 3" xfId="35157" xr:uid="{00000000-0005-0000-0000-0000D8880000}"/>
    <cellStyle name="Percent 4 3 3 2 2 5" xfId="35158" xr:uid="{00000000-0005-0000-0000-0000D9880000}"/>
    <cellStyle name="Percent 4 3 3 2 2 5 2" xfId="35159" xr:uid="{00000000-0005-0000-0000-0000DA880000}"/>
    <cellStyle name="Percent 4 3 3 2 2 6" xfId="35160" xr:uid="{00000000-0005-0000-0000-0000DB880000}"/>
    <cellStyle name="Percent 4 3 3 2 2 6 2" xfId="35161" xr:uid="{00000000-0005-0000-0000-0000DC880000}"/>
    <cellStyle name="Percent 4 3 3 2 2 7" xfId="35162" xr:uid="{00000000-0005-0000-0000-0000DD880000}"/>
    <cellStyle name="Percent 4 3 3 2 3" xfId="35163" xr:uid="{00000000-0005-0000-0000-0000DE880000}"/>
    <cellStyle name="Percent 4 3 3 2 3 2" xfId="35164" xr:uid="{00000000-0005-0000-0000-0000DF880000}"/>
    <cellStyle name="Percent 4 3 3 2 3 2 2" xfId="35165" xr:uid="{00000000-0005-0000-0000-0000E0880000}"/>
    <cellStyle name="Percent 4 3 3 2 3 2 2 2" xfId="35166" xr:uid="{00000000-0005-0000-0000-0000E1880000}"/>
    <cellStyle name="Percent 4 3 3 2 3 2 3" xfId="35167" xr:uid="{00000000-0005-0000-0000-0000E2880000}"/>
    <cellStyle name="Percent 4 3 3 2 3 3" xfId="35168" xr:uid="{00000000-0005-0000-0000-0000E3880000}"/>
    <cellStyle name="Percent 4 3 3 2 3 3 2" xfId="35169" xr:uid="{00000000-0005-0000-0000-0000E4880000}"/>
    <cellStyle name="Percent 4 3 3 2 3 3 2 2" xfId="35170" xr:uid="{00000000-0005-0000-0000-0000E5880000}"/>
    <cellStyle name="Percent 4 3 3 2 3 3 3" xfId="35171" xr:uid="{00000000-0005-0000-0000-0000E6880000}"/>
    <cellStyle name="Percent 4 3 3 2 3 4" xfId="35172" xr:uid="{00000000-0005-0000-0000-0000E7880000}"/>
    <cellStyle name="Percent 4 3 3 2 3 4 2" xfId="35173" xr:uid="{00000000-0005-0000-0000-0000E8880000}"/>
    <cellStyle name="Percent 4 3 3 2 3 5" xfId="35174" xr:uid="{00000000-0005-0000-0000-0000E9880000}"/>
    <cellStyle name="Percent 4 3 3 2 3 5 2" xfId="35175" xr:uid="{00000000-0005-0000-0000-0000EA880000}"/>
    <cellStyle name="Percent 4 3 3 2 3 6" xfId="35176" xr:uid="{00000000-0005-0000-0000-0000EB880000}"/>
    <cellStyle name="Percent 4 3 3 2 4" xfId="35177" xr:uid="{00000000-0005-0000-0000-0000EC880000}"/>
    <cellStyle name="Percent 4 3 3 2 4 2" xfId="35178" xr:uid="{00000000-0005-0000-0000-0000ED880000}"/>
    <cellStyle name="Percent 4 3 3 2 4 2 2" xfId="35179" xr:uid="{00000000-0005-0000-0000-0000EE880000}"/>
    <cellStyle name="Percent 4 3 3 2 4 3" xfId="35180" xr:uid="{00000000-0005-0000-0000-0000EF880000}"/>
    <cellStyle name="Percent 4 3 3 2 5" xfId="35181" xr:uid="{00000000-0005-0000-0000-0000F0880000}"/>
    <cellStyle name="Percent 4 3 3 2 5 2" xfId="35182" xr:uid="{00000000-0005-0000-0000-0000F1880000}"/>
    <cellStyle name="Percent 4 3 3 2 5 2 2" xfId="35183" xr:uid="{00000000-0005-0000-0000-0000F2880000}"/>
    <cellStyle name="Percent 4 3 3 2 5 3" xfId="35184" xr:uid="{00000000-0005-0000-0000-0000F3880000}"/>
    <cellStyle name="Percent 4 3 3 2 6" xfId="35185" xr:uid="{00000000-0005-0000-0000-0000F4880000}"/>
    <cellStyle name="Percent 4 3 3 2 6 2" xfId="35186" xr:uid="{00000000-0005-0000-0000-0000F5880000}"/>
    <cellStyle name="Percent 4 3 3 2 7" xfId="35187" xr:uid="{00000000-0005-0000-0000-0000F6880000}"/>
    <cellStyle name="Percent 4 3 3 2 7 2" xfId="35188" xr:uid="{00000000-0005-0000-0000-0000F7880000}"/>
    <cellStyle name="Percent 4 3 3 2 8" xfId="35189" xr:uid="{00000000-0005-0000-0000-0000F8880000}"/>
    <cellStyle name="Percent 4 3 3 3" xfId="35190" xr:uid="{00000000-0005-0000-0000-0000F9880000}"/>
    <cellStyle name="Percent 4 3 3 3 2" xfId="35191" xr:uid="{00000000-0005-0000-0000-0000FA880000}"/>
    <cellStyle name="Percent 4 3 3 3 2 2" xfId="35192" xr:uid="{00000000-0005-0000-0000-0000FB880000}"/>
    <cellStyle name="Percent 4 3 3 3 2 2 2" xfId="35193" xr:uid="{00000000-0005-0000-0000-0000FC880000}"/>
    <cellStyle name="Percent 4 3 3 3 2 2 2 2" xfId="35194" xr:uid="{00000000-0005-0000-0000-0000FD880000}"/>
    <cellStyle name="Percent 4 3 3 3 2 2 3" xfId="35195" xr:uid="{00000000-0005-0000-0000-0000FE880000}"/>
    <cellStyle name="Percent 4 3 3 3 2 3" xfId="35196" xr:uid="{00000000-0005-0000-0000-0000FF880000}"/>
    <cellStyle name="Percent 4 3 3 3 2 3 2" xfId="35197" xr:uid="{00000000-0005-0000-0000-000000890000}"/>
    <cellStyle name="Percent 4 3 3 3 2 3 2 2" xfId="35198" xr:uid="{00000000-0005-0000-0000-000001890000}"/>
    <cellStyle name="Percent 4 3 3 3 2 3 3" xfId="35199" xr:uid="{00000000-0005-0000-0000-000002890000}"/>
    <cellStyle name="Percent 4 3 3 3 2 4" xfId="35200" xr:uid="{00000000-0005-0000-0000-000003890000}"/>
    <cellStyle name="Percent 4 3 3 3 2 4 2" xfId="35201" xr:uid="{00000000-0005-0000-0000-000004890000}"/>
    <cellStyle name="Percent 4 3 3 3 2 5" xfId="35202" xr:uid="{00000000-0005-0000-0000-000005890000}"/>
    <cellStyle name="Percent 4 3 3 3 2 5 2" xfId="35203" xr:uid="{00000000-0005-0000-0000-000006890000}"/>
    <cellStyle name="Percent 4 3 3 3 2 6" xfId="35204" xr:uid="{00000000-0005-0000-0000-000007890000}"/>
    <cellStyle name="Percent 4 3 3 3 3" xfId="35205" xr:uid="{00000000-0005-0000-0000-000008890000}"/>
    <cellStyle name="Percent 4 3 3 3 3 2" xfId="35206" xr:uid="{00000000-0005-0000-0000-000009890000}"/>
    <cellStyle name="Percent 4 3 3 3 3 2 2" xfId="35207" xr:uid="{00000000-0005-0000-0000-00000A890000}"/>
    <cellStyle name="Percent 4 3 3 3 3 3" xfId="35208" xr:uid="{00000000-0005-0000-0000-00000B890000}"/>
    <cellStyle name="Percent 4 3 3 3 4" xfId="35209" xr:uid="{00000000-0005-0000-0000-00000C890000}"/>
    <cellStyle name="Percent 4 3 3 3 4 2" xfId="35210" xr:uid="{00000000-0005-0000-0000-00000D890000}"/>
    <cellStyle name="Percent 4 3 3 3 4 2 2" xfId="35211" xr:uid="{00000000-0005-0000-0000-00000E890000}"/>
    <cellStyle name="Percent 4 3 3 3 4 3" xfId="35212" xr:uid="{00000000-0005-0000-0000-00000F890000}"/>
    <cellStyle name="Percent 4 3 3 3 5" xfId="35213" xr:uid="{00000000-0005-0000-0000-000010890000}"/>
    <cellStyle name="Percent 4 3 3 3 5 2" xfId="35214" xr:uid="{00000000-0005-0000-0000-000011890000}"/>
    <cellStyle name="Percent 4 3 3 3 6" xfId="35215" xr:uid="{00000000-0005-0000-0000-000012890000}"/>
    <cellStyle name="Percent 4 3 3 3 6 2" xfId="35216" xr:uid="{00000000-0005-0000-0000-000013890000}"/>
    <cellStyle name="Percent 4 3 3 3 7" xfId="35217" xr:uid="{00000000-0005-0000-0000-000014890000}"/>
    <cellStyle name="Percent 4 3 3 4" xfId="35218" xr:uid="{00000000-0005-0000-0000-000015890000}"/>
    <cellStyle name="Percent 4 3 3 4 2" xfId="35219" xr:uid="{00000000-0005-0000-0000-000016890000}"/>
    <cellStyle name="Percent 4 3 3 4 2 2" xfId="35220" xr:uid="{00000000-0005-0000-0000-000017890000}"/>
    <cellStyle name="Percent 4 3 3 4 2 2 2" xfId="35221" xr:uid="{00000000-0005-0000-0000-000018890000}"/>
    <cellStyle name="Percent 4 3 3 4 2 2 2 2" xfId="35222" xr:uid="{00000000-0005-0000-0000-000019890000}"/>
    <cellStyle name="Percent 4 3 3 4 2 2 3" xfId="35223" xr:uid="{00000000-0005-0000-0000-00001A890000}"/>
    <cellStyle name="Percent 4 3 3 4 2 3" xfId="35224" xr:uid="{00000000-0005-0000-0000-00001B890000}"/>
    <cellStyle name="Percent 4 3 3 4 2 3 2" xfId="35225" xr:uid="{00000000-0005-0000-0000-00001C890000}"/>
    <cellStyle name="Percent 4 3 3 4 2 3 2 2" xfId="35226" xr:uid="{00000000-0005-0000-0000-00001D890000}"/>
    <cellStyle name="Percent 4 3 3 4 2 3 3" xfId="35227" xr:uid="{00000000-0005-0000-0000-00001E890000}"/>
    <cellStyle name="Percent 4 3 3 4 2 4" xfId="35228" xr:uid="{00000000-0005-0000-0000-00001F890000}"/>
    <cellStyle name="Percent 4 3 3 4 2 4 2" xfId="35229" xr:uid="{00000000-0005-0000-0000-000020890000}"/>
    <cellStyle name="Percent 4 3 3 4 2 5" xfId="35230" xr:uid="{00000000-0005-0000-0000-000021890000}"/>
    <cellStyle name="Percent 4 3 3 4 2 5 2" xfId="35231" xr:uid="{00000000-0005-0000-0000-000022890000}"/>
    <cellStyle name="Percent 4 3 3 4 2 6" xfId="35232" xr:uid="{00000000-0005-0000-0000-000023890000}"/>
    <cellStyle name="Percent 4 3 3 4 3" xfId="35233" xr:uid="{00000000-0005-0000-0000-000024890000}"/>
    <cellStyle name="Percent 4 3 3 4 3 2" xfId="35234" xr:uid="{00000000-0005-0000-0000-000025890000}"/>
    <cellStyle name="Percent 4 3 3 4 3 2 2" xfId="35235" xr:uid="{00000000-0005-0000-0000-000026890000}"/>
    <cellStyle name="Percent 4 3 3 4 3 3" xfId="35236" xr:uid="{00000000-0005-0000-0000-000027890000}"/>
    <cellStyle name="Percent 4 3 3 4 4" xfId="35237" xr:uid="{00000000-0005-0000-0000-000028890000}"/>
    <cellStyle name="Percent 4 3 3 4 4 2" xfId="35238" xr:uid="{00000000-0005-0000-0000-000029890000}"/>
    <cellStyle name="Percent 4 3 3 4 4 2 2" xfId="35239" xr:uid="{00000000-0005-0000-0000-00002A890000}"/>
    <cellStyle name="Percent 4 3 3 4 4 3" xfId="35240" xr:uid="{00000000-0005-0000-0000-00002B890000}"/>
    <cellStyle name="Percent 4 3 3 4 5" xfId="35241" xr:uid="{00000000-0005-0000-0000-00002C890000}"/>
    <cellStyle name="Percent 4 3 3 4 5 2" xfId="35242" xr:uid="{00000000-0005-0000-0000-00002D890000}"/>
    <cellStyle name="Percent 4 3 3 4 6" xfId="35243" xr:uid="{00000000-0005-0000-0000-00002E890000}"/>
    <cellStyle name="Percent 4 3 3 4 6 2" xfId="35244" xr:uid="{00000000-0005-0000-0000-00002F890000}"/>
    <cellStyle name="Percent 4 3 3 4 7" xfId="35245" xr:uid="{00000000-0005-0000-0000-000030890000}"/>
    <cellStyle name="Percent 4 3 3 5" xfId="35246" xr:uid="{00000000-0005-0000-0000-000031890000}"/>
    <cellStyle name="Percent 4 3 3 5 2" xfId="35247" xr:uid="{00000000-0005-0000-0000-000032890000}"/>
    <cellStyle name="Percent 4 3 3 5 2 2" xfId="35248" xr:uid="{00000000-0005-0000-0000-000033890000}"/>
    <cellStyle name="Percent 4 3 3 5 2 2 2" xfId="35249" xr:uid="{00000000-0005-0000-0000-000034890000}"/>
    <cellStyle name="Percent 4 3 3 5 2 3" xfId="35250" xr:uid="{00000000-0005-0000-0000-000035890000}"/>
    <cellStyle name="Percent 4 3 3 5 3" xfId="35251" xr:uid="{00000000-0005-0000-0000-000036890000}"/>
    <cellStyle name="Percent 4 3 3 5 3 2" xfId="35252" xr:uid="{00000000-0005-0000-0000-000037890000}"/>
    <cellStyle name="Percent 4 3 3 5 3 2 2" xfId="35253" xr:uid="{00000000-0005-0000-0000-000038890000}"/>
    <cellStyle name="Percent 4 3 3 5 3 3" xfId="35254" xr:uid="{00000000-0005-0000-0000-000039890000}"/>
    <cellStyle name="Percent 4 3 3 5 4" xfId="35255" xr:uid="{00000000-0005-0000-0000-00003A890000}"/>
    <cellStyle name="Percent 4 3 3 5 4 2" xfId="35256" xr:uid="{00000000-0005-0000-0000-00003B890000}"/>
    <cellStyle name="Percent 4 3 3 5 5" xfId="35257" xr:uid="{00000000-0005-0000-0000-00003C890000}"/>
    <cellStyle name="Percent 4 3 3 5 5 2" xfId="35258" xr:uid="{00000000-0005-0000-0000-00003D890000}"/>
    <cellStyle name="Percent 4 3 3 5 6" xfId="35259" xr:uid="{00000000-0005-0000-0000-00003E890000}"/>
    <cellStyle name="Percent 4 3 3 6" xfId="35260" xr:uid="{00000000-0005-0000-0000-00003F890000}"/>
    <cellStyle name="Percent 4 3 3 6 2" xfId="35261" xr:uid="{00000000-0005-0000-0000-000040890000}"/>
    <cellStyle name="Percent 4 3 3 6 2 2" xfId="35262" xr:uid="{00000000-0005-0000-0000-000041890000}"/>
    <cellStyle name="Percent 4 3 3 6 3" xfId="35263" xr:uid="{00000000-0005-0000-0000-000042890000}"/>
    <cellStyle name="Percent 4 3 3 7" xfId="35264" xr:uid="{00000000-0005-0000-0000-000043890000}"/>
    <cellStyle name="Percent 4 3 3 7 2" xfId="35265" xr:uid="{00000000-0005-0000-0000-000044890000}"/>
    <cellStyle name="Percent 4 3 3 7 2 2" xfId="35266" xr:uid="{00000000-0005-0000-0000-000045890000}"/>
    <cellStyle name="Percent 4 3 3 7 3" xfId="35267" xr:uid="{00000000-0005-0000-0000-000046890000}"/>
    <cellStyle name="Percent 4 3 3 8" xfId="35268" xr:uid="{00000000-0005-0000-0000-000047890000}"/>
    <cellStyle name="Percent 4 3 3 8 2" xfId="35269" xr:uid="{00000000-0005-0000-0000-000048890000}"/>
    <cellStyle name="Percent 4 3 3 9" xfId="35270" xr:uid="{00000000-0005-0000-0000-000049890000}"/>
    <cellStyle name="Percent 4 3 3 9 2" xfId="35271" xr:uid="{00000000-0005-0000-0000-00004A890000}"/>
    <cellStyle name="Percent 4 3 4" xfId="35272" xr:uid="{00000000-0005-0000-0000-00004B890000}"/>
    <cellStyle name="Percent 4 3 4 2" xfId="35273" xr:uid="{00000000-0005-0000-0000-00004C890000}"/>
    <cellStyle name="Percent 4 3 4 2 2" xfId="35274" xr:uid="{00000000-0005-0000-0000-00004D890000}"/>
    <cellStyle name="Percent 4 3 4 2 2 2" xfId="35275" xr:uid="{00000000-0005-0000-0000-00004E890000}"/>
    <cellStyle name="Percent 4 3 4 2 2 2 2" xfId="35276" xr:uid="{00000000-0005-0000-0000-00004F890000}"/>
    <cellStyle name="Percent 4 3 4 2 2 2 2 2" xfId="35277" xr:uid="{00000000-0005-0000-0000-000050890000}"/>
    <cellStyle name="Percent 4 3 4 2 2 2 3" xfId="35278" xr:uid="{00000000-0005-0000-0000-000051890000}"/>
    <cellStyle name="Percent 4 3 4 2 2 3" xfId="35279" xr:uid="{00000000-0005-0000-0000-000052890000}"/>
    <cellStyle name="Percent 4 3 4 2 2 3 2" xfId="35280" xr:uid="{00000000-0005-0000-0000-000053890000}"/>
    <cellStyle name="Percent 4 3 4 2 2 3 2 2" xfId="35281" xr:uid="{00000000-0005-0000-0000-000054890000}"/>
    <cellStyle name="Percent 4 3 4 2 2 3 3" xfId="35282" xr:uid="{00000000-0005-0000-0000-000055890000}"/>
    <cellStyle name="Percent 4 3 4 2 2 4" xfId="35283" xr:uid="{00000000-0005-0000-0000-000056890000}"/>
    <cellStyle name="Percent 4 3 4 2 2 4 2" xfId="35284" xr:uid="{00000000-0005-0000-0000-000057890000}"/>
    <cellStyle name="Percent 4 3 4 2 2 5" xfId="35285" xr:uid="{00000000-0005-0000-0000-000058890000}"/>
    <cellStyle name="Percent 4 3 4 2 2 5 2" xfId="35286" xr:uid="{00000000-0005-0000-0000-000059890000}"/>
    <cellStyle name="Percent 4 3 4 2 2 6" xfId="35287" xr:uid="{00000000-0005-0000-0000-00005A890000}"/>
    <cellStyle name="Percent 4 3 4 2 3" xfId="35288" xr:uid="{00000000-0005-0000-0000-00005B890000}"/>
    <cellStyle name="Percent 4 3 4 2 3 2" xfId="35289" xr:uid="{00000000-0005-0000-0000-00005C890000}"/>
    <cellStyle name="Percent 4 3 4 2 3 2 2" xfId="35290" xr:uid="{00000000-0005-0000-0000-00005D890000}"/>
    <cellStyle name="Percent 4 3 4 2 3 3" xfId="35291" xr:uid="{00000000-0005-0000-0000-00005E890000}"/>
    <cellStyle name="Percent 4 3 4 2 4" xfId="35292" xr:uid="{00000000-0005-0000-0000-00005F890000}"/>
    <cellStyle name="Percent 4 3 4 2 4 2" xfId="35293" xr:uid="{00000000-0005-0000-0000-000060890000}"/>
    <cellStyle name="Percent 4 3 4 2 4 2 2" xfId="35294" xr:uid="{00000000-0005-0000-0000-000061890000}"/>
    <cellStyle name="Percent 4 3 4 2 4 3" xfId="35295" xr:uid="{00000000-0005-0000-0000-000062890000}"/>
    <cellStyle name="Percent 4 3 4 2 5" xfId="35296" xr:uid="{00000000-0005-0000-0000-000063890000}"/>
    <cellStyle name="Percent 4 3 4 2 5 2" xfId="35297" xr:uid="{00000000-0005-0000-0000-000064890000}"/>
    <cellStyle name="Percent 4 3 4 2 6" xfId="35298" xr:uid="{00000000-0005-0000-0000-000065890000}"/>
    <cellStyle name="Percent 4 3 4 2 6 2" xfId="35299" xr:uid="{00000000-0005-0000-0000-000066890000}"/>
    <cellStyle name="Percent 4 3 4 2 7" xfId="35300" xr:uid="{00000000-0005-0000-0000-000067890000}"/>
    <cellStyle name="Percent 4 3 4 3" xfId="35301" xr:uid="{00000000-0005-0000-0000-000068890000}"/>
    <cellStyle name="Percent 4 3 4 3 2" xfId="35302" xr:uid="{00000000-0005-0000-0000-000069890000}"/>
    <cellStyle name="Percent 4 3 4 3 2 2" xfId="35303" xr:uid="{00000000-0005-0000-0000-00006A890000}"/>
    <cellStyle name="Percent 4 3 4 3 2 2 2" xfId="35304" xr:uid="{00000000-0005-0000-0000-00006B890000}"/>
    <cellStyle name="Percent 4 3 4 3 2 3" xfId="35305" xr:uid="{00000000-0005-0000-0000-00006C890000}"/>
    <cellStyle name="Percent 4 3 4 3 3" xfId="35306" xr:uid="{00000000-0005-0000-0000-00006D890000}"/>
    <cellStyle name="Percent 4 3 4 3 3 2" xfId="35307" xr:uid="{00000000-0005-0000-0000-00006E890000}"/>
    <cellStyle name="Percent 4 3 4 3 3 2 2" xfId="35308" xr:uid="{00000000-0005-0000-0000-00006F890000}"/>
    <cellStyle name="Percent 4 3 4 3 3 3" xfId="35309" xr:uid="{00000000-0005-0000-0000-000070890000}"/>
    <cellStyle name="Percent 4 3 4 3 4" xfId="35310" xr:uid="{00000000-0005-0000-0000-000071890000}"/>
    <cellStyle name="Percent 4 3 4 3 4 2" xfId="35311" xr:uid="{00000000-0005-0000-0000-000072890000}"/>
    <cellStyle name="Percent 4 3 4 3 5" xfId="35312" xr:uid="{00000000-0005-0000-0000-000073890000}"/>
    <cellStyle name="Percent 4 3 4 3 5 2" xfId="35313" xr:uid="{00000000-0005-0000-0000-000074890000}"/>
    <cellStyle name="Percent 4 3 4 3 6" xfId="35314" xr:uid="{00000000-0005-0000-0000-000075890000}"/>
    <cellStyle name="Percent 4 3 4 4" xfId="35315" xr:uid="{00000000-0005-0000-0000-000076890000}"/>
    <cellStyle name="Percent 4 3 4 4 2" xfId="35316" xr:uid="{00000000-0005-0000-0000-000077890000}"/>
    <cellStyle name="Percent 4 3 4 4 2 2" xfId="35317" xr:uid="{00000000-0005-0000-0000-000078890000}"/>
    <cellStyle name="Percent 4 3 4 4 3" xfId="35318" xr:uid="{00000000-0005-0000-0000-000079890000}"/>
    <cellStyle name="Percent 4 3 4 5" xfId="35319" xr:uid="{00000000-0005-0000-0000-00007A890000}"/>
    <cellStyle name="Percent 4 3 4 5 2" xfId="35320" xr:uid="{00000000-0005-0000-0000-00007B890000}"/>
    <cellStyle name="Percent 4 3 4 5 2 2" xfId="35321" xr:uid="{00000000-0005-0000-0000-00007C890000}"/>
    <cellStyle name="Percent 4 3 4 5 3" xfId="35322" xr:uid="{00000000-0005-0000-0000-00007D890000}"/>
    <cellStyle name="Percent 4 3 4 6" xfId="35323" xr:uid="{00000000-0005-0000-0000-00007E890000}"/>
    <cellStyle name="Percent 4 3 4 6 2" xfId="35324" xr:uid="{00000000-0005-0000-0000-00007F890000}"/>
    <cellStyle name="Percent 4 3 4 7" xfId="35325" xr:uid="{00000000-0005-0000-0000-000080890000}"/>
    <cellStyle name="Percent 4 3 4 7 2" xfId="35326" xr:uid="{00000000-0005-0000-0000-000081890000}"/>
    <cellStyle name="Percent 4 3 4 8" xfId="35327" xr:uid="{00000000-0005-0000-0000-000082890000}"/>
    <cellStyle name="Percent 4 3 5" xfId="35328" xr:uid="{00000000-0005-0000-0000-000083890000}"/>
    <cellStyle name="Percent 4 3 5 2" xfId="35329" xr:uid="{00000000-0005-0000-0000-000084890000}"/>
    <cellStyle name="Percent 4 3 5 2 2" xfId="35330" xr:uid="{00000000-0005-0000-0000-000085890000}"/>
    <cellStyle name="Percent 4 3 5 2 2 2" xfId="35331" xr:uid="{00000000-0005-0000-0000-000086890000}"/>
    <cellStyle name="Percent 4 3 5 2 2 2 2" xfId="35332" xr:uid="{00000000-0005-0000-0000-000087890000}"/>
    <cellStyle name="Percent 4 3 5 2 2 3" xfId="35333" xr:uid="{00000000-0005-0000-0000-000088890000}"/>
    <cellStyle name="Percent 4 3 5 2 3" xfId="35334" xr:uid="{00000000-0005-0000-0000-000089890000}"/>
    <cellStyle name="Percent 4 3 5 2 3 2" xfId="35335" xr:uid="{00000000-0005-0000-0000-00008A890000}"/>
    <cellStyle name="Percent 4 3 5 2 3 2 2" xfId="35336" xr:uid="{00000000-0005-0000-0000-00008B890000}"/>
    <cellStyle name="Percent 4 3 5 2 3 3" xfId="35337" xr:uid="{00000000-0005-0000-0000-00008C890000}"/>
    <cellStyle name="Percent 4 3 5 2 4" xfId="35338" xr:uid="{00000000-0005-0000-0000-00008D890000}"/>
    <cellStyle name="Percent 4 3 5 2 4 2" xfId="35339" xr:uid="{00000000-0005-0000-0000-00008E890000}"/>
    <cellStyle name="Percent 4 3 5 2 5" xfId="35340" xr:uid="{00000000-0005-0000-0000-00008F890000}"/>
    <cellStyle name="Percent 4 3 5 2 5 2" xfId="35341" xr:uid="{00000000-0005-0000-0000-000090890000}"/>
    <cellStyle name="Percent 4 3 5 2 6" xfId="35342" xr:uid="{00000000-0005-0000-0000-000091890000}"/>
    <cellStyle name="Percent 4 3 5 3" xfId="35343" xr:uid="{00000000-0005-0000-0000-000092890000}"/>
    <cellStyle name="Percent 4 3 5 3 2" xfId="35344" xr:uid="{00000000-0005-0000-0000-000093890000}"/>
    <cellStyle name="Percent 4 3 5 3 2 2" xfId="35345" xr:uid="{00000000-0005-0000-0000-000094890000}"/>
    <cellStyle name="Percent 4 3 5 3 3" xfId="35346" xr:uid="{00000000-0005-0000-0000-000095890000}"/>
    <cellStyle name="Percent 4 3 5 4" xfId="35347" xr:uid="{00000000-0005-0000-0000-000096890000}"/>
    <cellStyle name="Percent 4 3 5 4 2" xfId="35348" xr:uid="{00000000-0005-0000-0000-000097890000}"/>
    <cellStyle name="Percent 4 3 5 4 2 2" xfId="35349" xr:uid="{00000000-0005-0000-0000-000098890000}"/>
    <cellStyle name="Percent 4 3 5 4 3" xfId="35350" xr:uid="{00000000-0005-0000-0000-000099890000}"/>
    <cellStyle name="Percent 4 3 5 5" xfId="35351" xr:uid="{00000000-0005-0000-0000-00009A890000}"/>
    <cellStyle name="Percent 4 3 5 5 2" xfId="35352" xr:uid="{00000000-0005-0000-0000-00009B890000}"/>
    <cellStyle name="Percent 4 3 5 6" xfId="35353" xr:uid="{00000000-0005-0000-0000-00009C890000}"/>
    <cellStyle name="Percent 4 3 5 6 2" xfId="35354" xr:uid="{00000000-0005-0000-0000-00009D890000}"/>
    <cellStyle name="Percent 4 3 5 7" xfId="35355" xr:uid="{00000000-0005-0000-0000-00009E890000}"/>
    <cellStyle name="Percent 4 3 6" xfId="35356" xr:uid="{00000000-0005-0000-0000-00009F890000}"/>
    <cellStyle name="Percent 4 3 6 2" xfId="35357" xr:uid="{00000000-0005-0000-0000-0000A0890000}"/>
    <cellStyle name="Percent 4 3 6 2 2" xfId="35358" xr:uid="{00000000-0005-0000-0000-0000A1890000}"/>
    <cellStyle name="Percent 4 3 6 2 2 2" xfId="35359" xr:uid="{00000000-0005-0000-0000-0000A2890000}"/>
    <cellStyle name="Percent 4 3 6 2 2 2 2" xfId="35360" xr:uid="{00000000-0005-0000-0000-0000A3890000}"/>
    <cellStyle name="Percent 4 3 6 2 2 3" xfId="35361" xr:uid="{00000000-0005-0000-0000-0000A4890000}"/>
    <cellStyle name="Percent 4 3 6 2 3" xfId="35362" xr:uid="{00000000-0005-0000-0000-0000A5890000}"/>
    <cellStyle name="Percent 4 3 6 2 3 2" xfId="35363" xr:uid="{00000000-0005-0000-0000-0000A6890000}"/>
    <cellStyle name="Percent 4 3 6 2 3 2 2" xfId="35364" xr:uid="{00000000-0005-0000-0000-0000A7890000}"/>
    <cellStyle name="Percent 4 3 6 2 3 3" xfId="35365" xr:uid="{00000000-0005-0000-0000-0000A8890000}"/>
    <cellStyle name="Percent 4 3 6 2 4" xfId="35366" xr:uid="{00000000-0005-0000-0000-0000A9890000}"/>
    <cellStyle name="Percent 4 3 6 2 4 2" xfId="35367" xr:uid="{00000000-0005-0000-0000-0000AA890000}"/>
    <cellStyle name="Percent 4 3 6 2 5" xfId="35368" xr:uid="{00000000-0005-0000-0000-0000AB890000}"/>
    <cellStyle name="Percent 4 3 6 2 5 2" xfId="35369" xr:uid="{00000000-0005-0000-0000-0000AC890000}"/>
    <cellStyle name="Percent 4 3 6 2 6" xfId="35370" xr:uid="{00000000-0005-0000-0000-0000AD890000}"/>
    <cellStyle name="Percent 4 3 6 3" xfId="35371" xr:uid="{00000000-0005-0000-0000-0000AE890000}"/>
    <cellStyle name="Percent 4 3 6 3 2" xfId="35372" xr:uid="{00000000-0005-0000-0000-0000AF890000}"/>
    <cellStyle name="Percent 4 3 6 3 2 2" xfId="35373" xr:uid="{00000000-0005-0000-0000-0000B0890000}"/>
    <cellStyle name="Percent 4 3 6 3 3" xfId="35374" xr:uid="{00000000-0005-0000-0000-0000B1890000}"/>
    <cellStyle name="Percent 4 3 6 4" xfId="35375" xr:uid="{00000000-0005-0000-0000-0000B2890000}"/>
    <cellStyle name="Percent 4 3 6 4 2" xfId="35376" xr:uid="{00000000-0005-0000-0000-0000B3890000}"/>
    <cellStyle name="Percent 4 3 6 4 2 2" xfId="35377" xr:uid="{00000000-0005-0000-0000-0000B4890000}"/>
    <cellStyle name="Percent 4 3 6 4 3" xfId="35378" xr:uid="{00000000-0005-0000-0000-0000B5890000}"/>
    <cellStyle name="Percent 4 3 6 5" xfId="35379" xr:uid="{00000000-0005-0000-0000-0000B6890000}"/>
    <cellStyle name="Percent 4 3 6 5 2" xfId="35380" xr:uid="{00000000-0005-0000-0000-0000B7890000}"/>
    <cellStyle name="Percent 4 3 6 6" xfId="35381" xr:uid="{00000000-0005-0000-0000-0000B8890000}"/>
    <cellStyle name="Percent 4 3 6 6 2" xfId="35382" xr:uid="{00000000-0005-0000-0000-0000B9890000}"/>
    <cellStyle name="Percent 4 3 6 7" xfId="35383" xr:uid="{00000000-0005-0000-0000-0000BA890000}"/>
    <cellStyle name="Percent 4 3 7" xfId="35384" xr:uid="{00000000-0005-0000-0000-0000BB890000}"/>
    <cellStyle name="Percent 4 3 7 2" xfId="35385" xr:uid="{00000000-0005-0000-0000-0000BC890000}"/>
    <cellStyle name="Percent 4 3 7 2 2" xfId="35386" xr:uid="{00000000-0005-0000-0000-0000BD890000}"/>
    <cellStyle name="Percent 4 3 7 2 2 2" xfId="35387" xr:uid="{00000000-0005-0000-0000-0000BE890000}"/>
    <cellStyle name="Percent 4 3 7 2 3" xfId="35388" xr:uid="{00000000-0005-0000-0000-0000BF890000}"/>
    <cellStyle name="Percent 4 3 7 3" xfId="35389" xr:uid="{00000000-0005-0000-0000-0000C0890000}"/>
    <cellStyle name="Percent 4 3 7 3 2" xfId="35390" xr:uid="{00000000-0005-0000-0000-0000C1890000}"/>
    <cellStyle name="Percent 4 3 7 3 2 2" xfId="35391" xr:uid="{00000000-0005-0000-0000-0000C2890000}"/>
    <cellStyle name="Percent 4 3 7 3 3" xfId="35392" xr:uid="{00000000-0005-0000-0000-0000C3890000}"/>
    <cellStyle name="Percent 4 3 7 4" xfId="35393" xr:uid="{00000000-0005-0000-0000-0000C4890000}"/>
    <cellStyle name="Percent 4 3 7 4 2" xfId="35394" xr:uid="{00000000-0005-0000-0000-0000C5890000}"/>
    <cellStyle name="Percent 4 3 7 5" xfId="35395" xr:uid="{00000000-0005-0000-0000-0000C6890000}"/>
    <cellStyle name="Percent 4 3 7 5 2" xfId="35396" xr:uid="{00000000-0005-0000-0000-0000C7890000}"/>
    <cellStyle name="Percent 4 3 7 6" xfId="35397" xr:uid="{00000000-0005-0000-0000-0000C8890000}"/>
    <cellStyle name="Percent 4 3 8" xfId="35398" xr:uid="{00000000-0005-0000-0000-0000C9890000}"/>
    <cellStyle name="Percent 4 3 8 2" xfId="35399" xr:uid="{00000000-0005-0000-0000-0000CA890000}"/>
    <cellStyle name="Percent 4 3 8 2 2" xfId="35400" xr:uid="{00000000-0005-0000-0000-0000CB890000}"/>
    <cellStyle name="Percent 4 3 8 3" xfId="35401" xr:uid="{00000000-0005-0000-0000-0000CC890000}"/>
    <cellStyle name="Percent 4 3 9" xfId="35402" xr:uid="{00000000-0005-0000-0000-0000CD890000}"/>
    <cellStyle name="Percent 4 3 9 2" xfId="35403" xr:uid="{00000000-0005-0000-0000-0000CE890000}"/>
    <cellStyle name="Percent 4 3 9 2 2" xfId="35404" xr:uid="{00000000-0005-0000-0000-0000CF890000}"/>
    <cellStyle name="Percent 4 3 9 3" xfId="35405" xr:uid="{00000000-0005-0000-0000-0000D0890000}"/>
    <cellStyle name="Percent 4 4" xfId="35406" xr:uid="{00000000-0005-0000-0000-0000D1890000}"/>
    <cellStyle name="Percent 4 4 10" xfId="35407" xr:uid="{00000000-0005-0000-0000-0000D2890000}"/>
    <cellStyle name="Percent 4 4 10 2" xfId="35408" xr:uid="{00000000-0005-0000-0000-0000D3890000}"/>
    <cellStyle name="Percent 4 4 11" xfId="35409" xr:uid="{00000000-0005-0000-0000-0000D4890000}"/>
    <cellStyle name="Percent 4 4 2" xfId="35410" xr:uid="{00000000-0005-0000-0000-0000D5890000}"/>
    <cellStyle name="Percent 4 4 2 10" xfId="35411" xr:uid="{00000000-0005-0000-0000-0000D6890000}"/>
    <cellStyle name="Percent 4 4 2 2" xfId="35412" xr:uid="{00000000-0005-0000-0000-0000D7890000}"/>
    <cellStyle name="Percent 4 4 2 2 2" xfId="35413" xr:uid="{00000000-0005-0000-0000-0000D8890000}"/>
    <cellStyle name="Percent 4 4 2 2 2 2" xfId="35414" xr:uid="{00000000-0005-0000-0000-0000D9890000}"/>
    <cellStyle name="Percent 4 4 2 2 2 2 2" xfId="35415" xr:uid="{00000000-0005-0000-0000-0000DA890000}"/>
    <cellStyle name="Percent 4 4 2 2 2 2 2 2" xfId="35416" xr:uid="{00000000-0005-0000-0000-0000DB890000}"/>
    <cellStyle name="Percent 4 4 2 2 2 2 2 2 2" xfId="35417" xr:uid="{00000000-0005-0000-0000-0000DC890000}"/>
    <cellStyle name="Percent 4 4 2 2 2 2 2 3" xfId="35418" xr:uid="{00000000-0005-0000-0000-0000DD890000}"/>
    <cellStyle name="Percent 4 4 2 2 2 2 3" xfId="35419" xr:uid="{00000000-0005-0000-0000-0000DE890000}"/>
    <cellStyle name="Percent 4 4 2 2 2 2 3 2" xfId="35420" xr:uid="{00000000-0005-0000-0000-0000DF890000}"/>
    <cellStyle name="Percent 4 4 2 2 2 2 3 2 2" xfId="35421" xr:uid="{00000000-0005-0000-0000-0000E0890000}"/>
    <cellStyle name="Percent 4 4 2 2 2 2 3 3" xfId="35422" xr:uid="{00000000-0005-0000-0000-0000E1890000}"/>
    <cellStyle name="Percent 4 4 2 2 2 2 4" xfId="35423" xr:uid="{00000000-0005-0000-0000-0000E2890000}"/>
    <cellStyle name="Percent 4 4 2 2 2 2 4 2" xfId="35424" xr:uid="{00000000-0005-0000-0000-0000E3890000}"/>
    <cellStyle name="Percent 4 4 2 2 2 2 5" xfId="35425" xr:uid="{00000000-0005-0000-0000-0000E4890000}"/>
    <cellStyle name="Percent 4 4 2 2 2 2 5 2" xfId="35426" xr:uid="{00000000-0005-0000-0000-0000E5890000}"/>
    <cellStyle name="Percent 4 4 2 2 2 2 6" xfId="35427" xr:uid="{00000000-0005-0000-0000-0000E6890000}"/>
    <cellStyle name="Percent 4 4 2 2 2 3" xfId="35428" xr:uid="{00000000-0005-0000-0000-0000E7890000}"/>
    <cellStyle name="Percent 4 4 2 2 2 3 2" xfId="35429" xr:uid="{00000000-0005-0000-0000-0000E8890000}"/>
    <cellStyle name="Percent 4 4 2 2 2 3 2 2" xfId="35430" xr:uid="{00000000-0005-0000-0000-0000E9890000}"/>
    <cellStyle name="Percent 4 4 2 2 2 3 3" xfId="35431" xr:uid="{00000000-0005-0000-0000-0000EA890000}"/>
    <cellStyle name="Percent 4 4 2 2 2 4" xfId="35432" xr:uid="{00000000-0005-0000-0000-0000EB890000}"/>
    <cellStyle name="Percent 4 4 2 2 2 4 2" xfId="35433" xr:uid="{00000000-0005-0000-0000-0000EC890000}"/>
    <cellStyle name="Percent 4 4 2 2 2 4 2 2" xfId="35434" xr:uid="{00000000-0005-0000-0000-0000ED890000}"/>
    <cellStyle name="Percent 4 4 2 2 2 4 3" xfId="35435" xr:uid="{00000000-0005-0000-0000-0000EE890000}"/>
    <cellStyle name="Percent 4 4 2 2 2 5" xfId="35436" xr:uid="{00000000-0005-0000-0000-0000EF890000}"/>
    <cellStyle name="Percent 4 4 2 2 2 5 2" xfId="35437" xr:uid="{00000000-0005-0000-0000-0000F0890000}"/>
    <cellStyle name="Percent 4 4 2 2 2 6" xfId="35438" xr:uid="{00000000-0005-0000-0000-0000F1890000}"/>
    <cellStyle name="Percent 4 4 2 2 2 6 2" xfId="35439" xr:uid="{00000000-0005-0000-0000-0000F2890000}"/>
    <cellStyle name="Percent 4 4 2 2 2 7" xfId="35440" xr:uid="{00000000-0005-0000-0000-0000F3890000}"/>
    <cellStyle name="Percent 4 4 2 2 3" xfId="35441" xr:uid="{00000000-0005-0000-0000-0000F4890000}"/>
    <cellStyle name="Percent 4 4 2 2 3 2" xfId="35442" xr:uid="{00000000-0005-0000-0000-0000F5890000}"/>
    <cellStyle name="Percent 4 4 2 2 3 2 2" xfId="35443" xr:uid="{00000000-0005-0000-0000-0000F6890000}"/>
    <cellStyle name="Percent 4 4 2 2 3 2 2 2" xfId="35444" xr:uid="{00000000-0005-0000-0000-0000F7890000}"/>
    <cellStyle name="Percent 4 4 2 2 3 2 3" xfId="35445" xr:uid="{00000000-0005-0000-0000-0000F8890000}"/>
    <cellStyle name="Percent 4 4 2 2 3 3" xfId="35446" xr:uid="{00000000-0005-0000-0000-0000F9890000}"/>
    <cellStyle name="Percent 4 4 2 2 3 3 2" xfId="35447" xr:uid="{00000000-0005-0000-0000-0000FA890000}"/>
    <cellStyle name="Percent 4 4 2 2 3 3 2 2" xfId="35448" xr:uid="{00000000-0005-0000-0000-0000FB890000}"/>
    <cellStyle name="Percent 4 4 2 2 3 3 3" xfId="35449" xr:uid="{00000000-0005-0000-0000-0000FC890000}"/>
    <cellStyle name="Percent 4 4 2 2 3 4" xfId="35450" xr:uid="{00000000-0005-0000-0000-0000FD890000}"/>
    <cellStyle name="Percent 4 4 2 2 3 4 2" xfId="35451" xr:uid="{00000000-0005-0000-0000-0000FE890000}"/>
    <cellStyle name="Percent 4 4 2 2 3 5" xfId="35452" xr:uid="{00000000-0005-0000-0000-0000FF890000}"/>
    <cellStyle name="Percent 4 4 2 2 3 5 2" xfId="35453" xr:uid="{00000000-0005-0000-0000-0000008A0000}"/>
    <cellStyle name="Percent 4 4 2 2 3 6" xfId="35454" xr:uid="{00000000-0005-0000-0000-0000018A0000}"/>
    <cellStyle name="Percent 4 4 2 2 4" xfId="35455" xr:uid="{00000000-0005-0000-0000-0000028A0000}"/>
    <cellStyle name="Percent 4 4 2 2 4 2" xfId="35456" xr:uid="{00000000-0005-0000-0000-0000038A0000}"/>
    <cellStyle name="Percent 4 4 2 2 4 2 2" xfId="35457" xr:uid="{00000000-0005-0000-0000-0000048A0000}"/>
    <cellStyle name="Percent 4 4 2 2 4 3" xfId="35458" xr:uid="{00000000-0005-0000-0000-0000058A0000}"/>
    <cellStyle name="Percent 4 4 2 2 5" xfId="35459" xr:uid="{00000000-0005-0000-0000-0000068A0000}"/>
    <cellStyle name="Percent 4 4 2 2 5 2" xfId="35460" xr:uid="{00000000-0005-0000-0000-0000078A0000}"/>
    <cellStyle name="Percent 4 4 2 2 5 2 2" xfId="35461" xr:uid="{00000000-0005-0000-0000-0000088A0000}"/>
    <cellStyle name="Percent 4 4 2 2 5 3" xfId="35462" xr:uid="{00000000-0005-0000-0000-0000098A0000}"/>
    <cellStyle name="Percent 4 4 2 2 6" xfId="35463" xr:uid="{00000000-0005-0000-0000-00000A8A0000}"/>
    <cellStyle name="Percent 4 4 2 2 6 2" xfId="35464" xr:uid="{00000000-0005-0000-0000-00000B8A0000}"/>
    <cellStyle name="Percent 4 4 2 2 7" xfId="35465" xr:uid="{00000000-0005-0000-0000-00000C8A0000}"/>
    <cellStyle name="Percent 4 4 2 2 7 2" xfId="35466" xr:uid="{00000000-0005-0000-0000-00000D8A0000}"/>
    <cellStyle name="Percent 4 4 2 2 8" xfId="35467" xr:uid="{00000000-0005-0000-0000-00000E8A0000}"/>
    <cellStyle name="Percent 4 4 2 3" xfId="35468" xr:uid="{00000000-0005-0000-0000-00000F8A0000}"/>
    <cellStyle name="Percent 4 4 2 3 2" xfId="35469" xr:uid="{00000000-0005-0000-0000-0000108A0000}"/>
    <cellStyle name="Percent 4 4 2 3 2 2" xfId="35470" xr:uid="{00000000-0005-0000-0000-0000118A0000}"/>
    <cellStyle name="Percent 4 4 2 3 2 2 2" xfId="35471" xr:uid="{00000000-0005-0000-0000-0000128A0000}"/>
    <cellStyle name="Percent 4 4 2 3 2 2 2 2" xfId="35472" xr:uid="{00000000-0005-0000-0000-0000138A0000}"/>
    <cellStyle name="Percent 4 4 2 3 2 2 3" xfId="35473" xr:uid="{00000000-0005-0000-0000-0000148A0000}"/>
    <cellStyle name="Percent 4 4 2 3 2 3" xfId="35474" xr:uid="{00000000-0005-0000-0000-0000158A0000}"/>
    <cellStyle name="Percent 4 4 2 3 2 3 2" xfId="35475" xr:uid="{00000000-0005-0000-0000-0000168A0000}"/>
    <cellStyle name="Percent 4 4 2 3 2 3 2 2" xfId="35476" xr:uid="{00000000-0005-0000-0000-0000178A0000}"/>
    <cellStyle name="Percent 4 4 2 3 2 3 3" xfId="35477" xr:uid="{00000000-0005-0000-0000-0000188A0000}"/>
    <cellStyle name="Percent 4 4 2 3 2 4" xfId="35478" xr:uid="{00000000-0005-0000-0000-0000198A0000}"/>
    <cellStyle name="Percent 4 4 2 3 2 4 2" xfId="35479" xr:uid="{00000000-0005-0000-0000-00001A8A0000}"/>
    <cellStyle name="Percent 4 4 2 3 2 5" xfId="35480" xr:uid="{00000000-0005-0000-0000-00001B8A0000}"/>
    <cellStyle name="Percent 4 4 2 3 2 5 2" xfId="35481" xr:uid="{00000000-0005-0000-0000-00001C8A0000}"/>
    <cellStyle name="Percent 4 4 2 3 2 6" xfId="35482" xr:uid="{00000000-0005-0000-0000-00001D8A0000}"/>
    <cellStyle name="Percent 4 4 2 3 3" xfId="35483" xr:uid="{00000000-0005-0000-0000-00001E8A0000}"/>
    <cellStyle name="Percent 4 4 2 3 3 2" xfId="35484" xr:uid="{00000000-0005-0000-0000-00001F8A0000}"/>
    <cellStyle name="Percent 4 4 2 3 3 2 2" xfId="35485" xr:uid="{00000000-0005-0000-0000-0000208A0000}"/>
    <cellStyle name="Percent 4 4 2 3 3 3" xfId="35486" xr:uid="{00000000-0005-0000-0000-0000218A0000}"/>
    <cellStyle name="Percent 4 4 2 3 4" xfId="35487" xr:uid="{00000000-0005-0000-0000-0000228A0000}"/>
    <cellStyle name="Percent 4 4 2 3 4 2" xfId="35488" xr:uid="{00000000-0005-0000-0000-0000238A0000}"/>
    <cellStyle name="Percent 4 4 2 3 4 2 2" xfId="35489" xr:uid="{00000000-0005-0000-0000-0000248A0000}"/>
    <cellStyle name="Percent 4 4 2 3 4 3" xfId="35490" xr:uid="{00000000-0005-0000-0000-0000258A0000}"/>
    <cellStyle name="Percent 4 4 2 3 5" xfId="35491" xr:uid="{00000000-0005-0000-0000-0000268A0000}"/>
    <cellStyle name="Percent 4 4 2 3 5 2" xfId="35492" xr:uid="{00000000-0005-0000-0000-0000278A0000}"/>
    <cellStyle name="Percent 4 4 2 3 6" xfId="35493" xr:uid="{00000000-0005-0000-0000-0000288A0000}"/>
    <cellStyle name="Percent 4 4 2 3 6 2" xfId="35494" xr:uid="{00000000-0005-0000-0000-0000298A0000}"/>
    <cellStyle name="Percent 4 4 2 3 7" xfId="35495" xr:uid="{00000000-0005-0000-0000-00002A8A0000}"/>
    <cellStyle name="Percent 4 4 2 4" xfId="35496" xr:uid="{00000000-0005-0000-0000-00002B8A0000}"/>
    <cellStyle name="Percent 4 4 2 4 2" xfId="35497" xr:uid="{00000000-0005-0000-0000-00002C8A0000}"/>
    <cellStyle name="Percent 4 4 2 4 2 2" xfId="35498" xr:uid="{00000000-0005-0000-0000-00002D8A0000}"/>
    <cellStyle name="Percent 4 4 2 4 2 2 2" xfId="35499" xr:uid="{00000000-0005-0000-0000-00002E8A0000}"/>
    <cellStyle name="Percent 4 4 2 4 2 2 2 2" xfId="35500" xr:uid="{00000000-0005-0000-0000-00002F8A0000}"/>
    <cellStyle name="Percent 4 4 2 4 2 2 3" xfId="35501" xr:uid="{00000000-0005-0000-0000-0000308A0000}"/>
    <cellStyle name="Percent 4 4 2 4 2 3" xfId="35502" xr:uid="{00000000-0005-0000-0000-0000318A0000}"/>
    <cellStyle name="Percent 4 4 2 4 2 3 2" xfId="35503" xr:uid="{00000000-0005-0000-0000-0000328A0000}"/>
    <cellStyle name="Percent 4 4 2 4 2 3 2 2" xfId="35504" xr:uid="{00000000-0005-0000-0000-0000338A0000}"/>
    <cellStyle name="Percent 4 4 2 4 2 3 3" xfId="35505" xr:uid="{00000000-0005-0000-0000-0000348A0000}"/>
    <cellStyle name="Percent 4 4 2 4 2 4" xfId="35506" xr:uid="{00000000-0005-0000-0000-0000358A0000}"/>
    <cellStyle name="Percent 4 4 2 4 2 4 2" xfId="35507" xr:uid="{00000000-0005-0000-0000-0000368A0000}"/>
    <cellStyle name="Percent 4 4 2 4 2 5" xfId="35508" xr:uid="{00000000-0005-0000-0000-0000378A0000}"/>
    <cellStyle name="Percent 4 4 2 4 2 5 2" xfId="35509" xr:uid="{00000000-0005-0000-0000-0000388A0000}"/>
    <cellStyle name="Percent 4 4 2 4 2 6" xfId="35510" xr:uid="{00000000-0005-0000-0000-0000398A0000}"/>
    <cellStyle name="Percent 4 4 2 4 3" xfId="35511" xr:uid="{00000000-0005-0000-0000-00003A8A0000}"/>
    <cellStyle name="Percent 4 4 2 4 3 2" xfId="35512" xr:uid="{00000000-0005-0000-0000-00003B8A0000}"/>
    <cellStyle name="Percent 4 4 2 4 3 2 2" xfId="35513" xr:uid="{00000000-0005-0000-0000-00003C8A0000}"/>
    <cellStyle name="Percent 4 4 2 4 3 3" xfId="35514" xr:uid="{00000000-0005-0000-0000-00003D8A0000}"/>
    <cellStyle name="Percent 4 4 2 4 4" xfId="35515" xr:uid="{00000000-0005-0000-0000-00003E8A0000}"/>
    <cellStyle name="Percent 4 4 2 4 4 2" xfId="35516" xr:uid="{00000000-0005-0000-0000-00003F8A0000}"/>
    <cellStyle name="Percent 4 4 2 4 4 2 2" xfId="35517" xr:uid="{00000000-0005-0000-0000-0000408A0000}"/>
    <cellStyle name="Percent 4 4 2 4 4 3" xfId="35518" xr:uid="{00000000-0005-0000-0000-0000418A0000}"/>
    <cellStyle name="Percent 4 4 2 4 5" xfId="35519" xr:uid="{00000000-0005-0000-0000-0000428A0000}"/>
    <cellStyle name="Percent 4 4 2 4 5 2" xfId="35520" xr:uid="{00000000-0005-0000-0000-0000438A0000}"/>
    <cellStyle name="Percent 4 4 2 4 6" xfId="35521" xr:uid="{00000000-0005-0000-0000-0000448A0000}"/>
    <cellStyle name="Percent 4 4 2 4 6 2" xfId="35522" xr:uid="{00000000-0005-0000-0000-0000458A0000}"/>
    <cellStyle name="Percent 4 4 2 4 7" xfId="35523" xr:uid="{00000000-0005-0000-0000-0000468A0000}"/>
    <cellStyle name="Percent 4 4 2 5" xfId="35524" xr:uid="{00000000-0005-0000-0000-0000478A0000}"/>
    <cellStyle name="Percent 4 4 2 5 2" xfId="35525" xr:uid="{00000000-0005-0000-0000-0000488A0000}"/>
    <cellStyle name="Percent 4 4 2 5 2 2" xfId="35526" xr:uid="{00000000-0005-0000-0000-0000498A0000}"/>
    <cellStyle name="Percent 4 4 2 5 2 2 2" xfId="35527" xr:uid="{00000000-0005-0000-0000-00004A8A0000}"/>
    <cellStyle name="Percent 4 4 2 5 2 3" xfId="35528" xr:uid="{00000000-0005-0000-0000-00004B8A0000}"/>
    <cellStyle name="Percent 4 4 2 5 3" xfId="35529" xr:uid="{00000000-0005-0000-0000-00004C8A0000}"/>
    <cellStyle name="Percent 4 4 2 5 3 2" xfId="35530" xr:uid="{00000000-0005-0000-0000-00004D8A0000}"/>
    <cellStyle name="Percent 4 4 2 5 3 2 2" xfId="35531" xr:uid="{00000000-0005-0000-0000-00004E8A0000}"/>
    <cellStyle name="Percent 4 4 2 5 3 3" xfId="35532" xr:uid="{00000000-0005-0000-0000-00004F8A0000}"/>
    <cellStyle name="Percent 4 4 2 5 4" xfId="35533" xr:uid="{00000000-0005-0000-0000-0000508A0000}"/>
    <cellStyle name="Percent 4 4 2 5 4 2" xfId="35534" xr:uid="{00000000-0005-0000-0000-0000518A0000}"/>
    <cellStyle name="Percent 4 4 2 5 5" xfId="35535" xr:uid="{00000000-0005-0000-0000-0000528A0000}"/>
    <cellStyle name="Percent 4 4 2 5 5 2" xfId="35536" xr:uid="{00000000-0005-0000-0000-0000538A0000}"/>
    <cellStyle name="Percent 4 4 2 5 6" xfId="35537" xr:uid="{00000000-0005-0000-0000-0000548A0000}"/>
    <cellStyle name="Percent 4 4 2 6" xfId="35538" xr:uid="{00000000-0005-0000-0000-0000558A0000}"/>
    <cellStyle name="Percent 4 4 2 6 2" xfId="35539" xr:uid="{00000000-0005-0000-0000-0000568A0000}"/>
    <cellStyle name="Percent 4 4 2 6 2 2" xfId="35540" xr:uid="{00000000-0005-0000-0000-0000578A0000}"/>
    <cellStyle name="Percent 4 4 2 6 3" xfId="35541" xr:uid="{00000000-0005-0000-0000-0000588A0000}"/>
    <cellStyle name="Percent 4 4 2 7" xfId="35542" xr:uid="{00000000-0005-0000-0000-0000598A0000}"/>
    <cellStyle name="Percent 4 4 2 7 2" xfId="35543" xr:uid="{00000000-0005-0000-0000-00005A8A0000}"/>
    <cellStyle name="Percent 4 4 2 7 2 2" xfId="35544" xr:uid="{00000000-0005-0000-0000-00005B8A0000}"/>
    <cellStyle name="Percent 4 4 2 7 3" xfId="35545" xr:uid="{00000000-0005-0000-0000-00005C8A0000}"/>
    <cellStyle name="Percent 4 4 2 8" xfId="35546" xr:uid="{00000000-0005-0000-0000-00005D8A0000}"/>
    <cellStyle name="Percent 4 4 2 8 2" xfId="35547" xr:uid="{00000000-0005-0000-0000-00005E8A0000}"/>
    <cellStyle name="Percent 4 4 2 9" xfId="35548" xr:uid="{00000000-0005-0000-0000-00005F8A0000}"/>
    <cellStyle name="Percent 4 4 2 9 2" xfId="35549" xr:uid="{00000000-0005-0000-0000-0000608A0000}"/>
    <cellStyle name="Percent 4 4 3" xfId="35550" xr:uid="{00000000-0005-0000-0000-0000618A0000}"/>
    <cellStyle name="Percent 4 4 3 2" xfId="35551" xr:uid="{00000000-0005-0000-0000-0000628A0000}"/>
    <cellStyle name="Percent 4 4 3 2 2" xfId="35552" xr:uid="{00000000-0005-0000-0000-0000638A0000}"/>
    <cellStyle name="Percent 4 4 3 2 2 2" xfId="35553" xr:uid="{00000000-0005-0000-0000-0000648A0000}"/>
    <cellStyle name="Percent 4 4 3 2 2 2 2" xfId="35554" xr:uid="{00000000-0005-0000-0000-0000658A0000}"/>
    <cellStyle name="Percent 4 4 3 2 2 2 2 2" xfId="35555" xr:uid="{00000000-0005-0000-0000-0000668A0000}"/>
    <cellStyle name="Percent 4 4 3 2 2 2 3" xfId="35556" xr:uid="{00000000-0005-0000-0000-0000678A0000}"/>
    <cellStyle name="Percent 4 4 3 2 2 3" xfId="35557" xr:uid="{00000000-0005-0000-0000-0000688A0000}"/>
    <cellStyle name="Percent 4 4 3 2 2 3 2" xfId="35558" xr:uid="{00000000-0005-0000-0000-0000698A0000}"/>
    <cellStyle name="Percent 4 4 3 2 2 3 2 2" xfId="35559" xr:uid="{00000000-0005-0000-0000-00006A8A0000}"/>
    <cellStyle name="Percent 4 4 3 2 2 3 3" xfId="35560" xr:uid="{00000000-0005-0000-0000-00006B8A0000}"/>
    <cellStyle name="Percent 4 4 3 2 2 4" xfId="35561" xr:uid="{00000000-0005-0000-0000-00006C8A0000}"/>
    <cellStyle name="Percent 4 4 3 2 2 4 2" xfId="35562" xr:uid="{00000000-0005-0000-0000-00006D8A0000}"/>
    <cellStyle name="Percent 4 4 3 2 2 5" xfId="35563" xr:uid="{00000000-0005-0000-0000-00006E8A0000}"/>
    <cellStyle name="Percent 4 4 3 2 2 5 2" xfId="35564" xr:uid="{00000000-0005-0000-0000-00006F8A0000}"/>
    <cellStyle name="Percent 4 4 3 2 2 6" xfId="35565" xr:uid="{00000000-0005-0000-0000-0000708A0000}"/>
    <cellStyle name="Percent 4 4 3 2 3" xfId="35566" xr:uid="{00000000-0005-0000-0000-0000718A0000}"/>
    <cellStyle name="Percent 4 4 3 2 3 2" xfId="35567" xr:uid="{00000000-0005-0000-0000-0000728A0000}"/>
    <cellStyle name="Percent 4 4 3 2 3 2 2" xfId="35568" xr:uid="{00000000-0005-0000-0000-0000738A0000}"/>
    <cellStyle name="Percent 4 4 3 2 3 3" xfId="35569" xr:uid="{00000000-0005-0000-0000-0000748A0000}"/>
    <cellStyle name="Percent 4 4 3 2 4" xfId="35570" xr:uid="{00000000-0005-0000-0000-0000758A0000}"/>
    <cellStyle name="Percent 4 4 3 2 4 2" xfId="35571" xr:uid="{00000000-0005-0000-0000-0000768A0000}"/>
    <cellStyle name="Percent 4 4 3 2 4 2 2" xfId="35572" xr:uid="{00000000-0005-0000-0000-0000778A0000}"/>
    <cellStyle name="Percent 4 4 3 2 4 3" xfId="35573" xr:uid="{00000000-0005-0000-0000-0000788A0000}"/>
    <cellStyle name="Percent 4 4 3 2 5" xfId="35574" xr:uid="{00000000-0005-0000-0000-0000798A0000}"/>
    <cellStyle name="Percent 4 4 3 2 5 2" xfId="35575" xr:uid="{00000000-0005-0000-0000-00007A8A0000}"/>
    <cellStyle name="Percent 4 4 3 2 6" xfId="35576" xr:uid="{00000000-0005-0000-0000-00007B8A0000}"/>
    <cellStyle name="Percent 4 4 3 2 6 2" xfId="35577" xr:uid="{00000000-0005-0000-0000-00007C8A0000}"/>
    <cellStyle name="Percent 4 4 3 2 7" xfId="35578" xr:uid="{00000000-0005-0000-0000-00007D8A0000}"/>
    <cellStyle name="Percent 4 4 3 3" xfId="35579" xr:uid="{00000000-0005-0000-0000-00007E8A0000}"/>
    <cellStyle name="Percent 4 4 3 3 2" xfId="35580" xr:uid="{00000000-0005-0000-0000-00007F8A0000}"/>
    <cellStyle name="Percent 4 4 3 3 2 2" xfId="35581" xr:uid="{00000000-0005-0000-0000-0000808A0000}"/>
    <cellStyle name="Percent 4 4 3 3 2 2 2" xfId="35582" xr:uid="{00000000-0005-0000-0000-0000818A0000}"/>
    <cellStyle name="Percent 4 4 3 3 2 3" xfId="35583" xr:uid="{00000000-0005-0000-0000-0000828A0000}"/>
    <cellStyle name="Percent 4 4 3 3 3" xfId="35584" xr:uid="{00000000-0005-0000-0000-0000838A0000}"/>
    <cellStyle name="Percent 4 4 3 3 3 2" xfId="35585" xr:uid="{00000000-0005-0000-0000-0000848A0000}"/>
    <cellStyle name="Percent 4 4 3 3 3 2 2" xfId="35586" xr:uid="{00000000-0005-0000-0000-0000858A0000}"/>
    <cellStyle name="Percent 4 4 3 3 3 3" xfId="35587" xr:uid="{00000000-0005-0000-0000-0000868A0000}"/>
    <cellStyle name="Percent 4 4 3 3 4" xfId="35588" xr:uid="{00000000-0005-0000-0000-0000878A0000}"/>
    <cellStyle name="Percent 4 4 3 3 4 2" xfId="35589" xr:uid="{00000000-0005-0000-0000-0000888A0000}"/>
    <cellStyle name="Percent 4 4 3 3 5" xfId="35590" xr:uid="{00000000-0005-0000-0000-0000898A0000}"/>
    <cellStyle name="Percent 4 4 3 3 5 2" xfId="35591" xr:uid="{00000000-0005-0000-0000-00008A8A0000}"/>
    <cellStyle name="Percent 4 4 3 3 6" xfId="35592" xr:uid="{00000000-0005-0000-0000-00008B8A0000}"/>
    <cellStyle name="Percent 4 4 3 4" xfId="35593" xr:uid="{00000000-0005-0000-0000-00008C8A0000}"/>
    <cellStyle name="Percent 4 4 3 4 2" xfId="35594" xr:uid="{00000000-0005-0000-0000-00008D8A0000}"/>
    <cellStyle name="Percent 4 4 3 4 2 2" xfId="35595" xr:uid="{00000000-0005-0000-0000-00008E8A0000}"/>
    <cellStyle name="Percent 4 4 3 4 3" xfId="35596" xr:uid="{00000000-0005-0000-0000-00008F8A0000}"/>
    <cellStyle name="Percent 4 4 3 5" xfId="35597" xr:uid="{00000000-0005-0000-0000-0000908A0000}"/>
    <cellStyle name="Percent 4 4 3 5 2" xfId="35598" xr:uid="{00000000-0005-0000-0000-0000918A0000}"/>
    <cellStyle name="Percent 4 4 3 5 2 2" xfId="35599" xr:uid="{00000000-0005-0000-0000-0000928A0000}"/>
    <cellStyle name="Percent 4 4 3 5 3" xfId="35600" xr:uid="{00000000-0005-0000-0000-0000938A0000}"/>
    <cellStyle name="Percent 4 4 3 6" xfId="35601" xr:uid="{00000000-0005-0000-0000-0000948A0000}"/>
    <cellStyle name="Percent 4 4 3 6 2" xfId="35602" xr:uid="{00000000-0005-0000-0000-0000958A0000}"/>
    <cellStyle name="Percent 4 4 3 7" xfId="35603" xr:uid="{00000000-0005-0000-0000-0000968A0000}"/>
    <cellStyle name="Percent 4 4 3 7 2" xfId="35604" xr:uid="{00000000-0005-0000-0000-0000978A0000}"/>
    <cellStyle name="Percent 4 4 3 8" xfId="35605" xr:uid="{00000000-0005-0000-0000-0000988A0000}"/>
    <cellStyle name="Percent 4 4 4" xfId="35606" xr:uid="{00000000-0005-0000-0000-0000998A0000}"/>
    <cellStyle name="Percent 4 4 4 2" xfId="35607" xr:uid="{00000000-0005-0000-0000-00009A8A0000}"/>
    <cellStyle name="Percent 4 4 4 2 2" xfId="35608" xr:uid="{00000000-0005-0000-0000-00009B8A0000}"/>
    <cellStyle name="Percent 4 4 4 2 2 2" xfId="35609" xr:uid="{00000000-0005-0000-0000-00009C8A0000}"/>
    <cellStyle name="Percent 4 4 4 2 2 2 2" xfId="35610" xr:uid="{00000000-0005-0000-0000-00009D8A0000}"/>
    <cellStyle name="Percent 4 4 4 2 2 3" xfId="35611" xr:uid="{00000000-0005-0000-0000-00009E8A0000}"/>
    <cellStyle name="Percent 4 4 4 2 3" xfId="35612" xr:uid="{00000000-0005-0000-0000-00009F8A0000}"/>
    <cellStyle name="Percent 4 4 4 2 3 2" xfId="35613" xr:uid="{00000000-0005-0000-0000-0000A08A0000}"/>
    <cellStyle name="Percent 4 4 4 2 3 2 2" xfId="35614" xr:uid="{00000000-0005-0000-0000-0000A18A0000}"/>
    <cellStyle name="Percent 4 4 4 2 3 3" xfId="35615" xr:uid="{00000000-0005-0000-0000-0000A28A0000}"/>
    <cellStyle name="Percent 4 4 4 2 4" xfId="35616" xr:uid="{00000000-0005-0000-0000-0000A38A0000}"/>
    <cellStyle name="Percent 4 4 4 2 4 2" xfId="35617" xr:uid="{00000000-0005-0000-0000-0000A48A0000}"/>
    <cellStyle name="Percent 4 4 4 2 5" xfId="35618" xr:uid="{00000000-0005-0000-0000-0000A58A0000}"/>
    <cellStyle name="Percent 4 4 4 2 5 2" xfId="35619" xr:uid="{00000000-0005-0000-0000-0000A68A0000}"/>
    <cellStyle name="Percent 4 4 4 2 6" xfId="35620" xr:uid="{00000000-0005-0000-0000-0000A78A0000}"/>
    <cellStyle name="Percent 4 4 4 3" xfId="35621" xr:uid="{00000000-0005-0000-0000-0000A88A0000}"/>
    <cellStyle name="Percent 4 4 4 3 2" xfId="35622" xr:uid="{00000000-0005-0000-0000-0000A98A0000}"/>
    <cellStyle name="Percent 4 4 4 3 2 2" xfId="35623" xr:uid="{00000000-0005-0000-0000-0000AA8A0000}"/>
    <cellStyle name="Percent 4 4 4 3 3" xfId="35624" xr:uid="{00000000-0005-0000-0000-0000AB8A0000}"/>
    <cellStyle name="Percent 4 4 4 4" xfId="35625" xr:uid="{00000000-0005-0000-0000-0000AC8A0000}"/>
    <cellStyle name="Percent 4 4 4 4 2" xfId="35626" xr:uid="{00000000-0005-0000-0000-0000AD8A0000}"/>
    <cellStyle name="Percent 4 4 4 4 2 2" xfId="35627" xr:uid="{00000000-0005-0000-0000-0000AE8A0000}"/>
    <cellStyle name="Percent 4 4 4 4 3" xfId="35628" xr:uid="{00000000-0005-0000-0000-0000AF8A0000}"/>
    <cellStyle name="Percent 4 4 4 5" xfId="35629" xr:uid="{00000000-0005-0000-0000-0000B08A0000}"/>
    <cellStyle name="Percent 4 4 4 5 2" xfId="35630" xr:uid="{00000000-0005-0000-0000-0000B18A0000}"/>
    <cellStyle name="Percent 4 4 4 6" xfId="35631" xr:uid="{00000000-0005-0000-0000-0000B28A0000}"/>
    <cellStyle name="Percent 4 4 4 6 2" xfId="35632" xr:uid="{00000000-0005-0000-0000-0000B38A0000}"/>
    <cellStyle name="Percent 4 4 4 7" xfId="35633" xr:uid="{00000000-0005-0000-0000-0000B48A0000}"/>
    <cellStyle name="Percent 4 4 5" xfId="35634" xr:uid="{00000000-0005-0000-0000-0000B58A0000}"/>
    <cellStyle name="Percent 4 4 5 2" xfId="35635" xr:uid="{00000000-0005-0000-0000-0000B68A0000}"/>
    <cellStyle name="Percent 4 4 5 2 2" xfId="35636" xr:uid="{00000000-0005-0000-0000-0000B78A0000}"/>
    <cellStyle name="Percent 4 4 5 2 2 2" xfId="35637" xr:uid="{00000000-0005-0000-0000-0000B88A0000}"/>
    <cellStyle name="Percent 4 4 5 2 2 2 2" xfId="35638" xr:uid="{00000000-0005-0000-0000-0000B98A0000}"/>
    <cellStyle name="Percent 4 4 5 2 2 3" xfId="35639" xr:uid="{00000000-0005-0000-0000-0000BA8A0000}"/>
    <cellStyle name="Percent 4 4 5 2 3" xfId="35640" xr:uid="{00000000-0005-0000-0000-0000BB8A0000}"/>
    <cellStyle name="Percent 4 4 5 2 3 2" xfId="35641" xr:uid="{00000000-0005-0000-0000-0000BC8A0000}"/>
    <cellStyle name="Percent 4 4 5 2 3 2 2" xfId="35642" xr:uid="{00000000-0005-0000-0000-0000BD8A0000}"/>
    <cellStyle name="Percent 4 4 5 2 3 3" xfId="35643" xr:uid="{00000000-0005-0000-0000-0000BE8A0000}"/>
    <cellStyle name="Percent 4 4 5 2 4" xfId="35644" xr:uid="{00000000-0005-0000-0000-0000BF8A0000}"/>
    <cellStyle name="Percent 4 4 5 2 4 2" xfId="35645" xr:uid="{00000000-0005-0000-0000-0000C08A0000}"/>
    <cellStyle name="Percent 4 4 5 2 5" xfId="35646" xr:uid="{00000000-0005-0000-0000-0000C18A0000}"/>
    <cellStyle name="Percent 4 4 5 2 5 2" xfId="35647" xr:uid="{00000000-0005-0000-0000-0000C28A0000}"/>
    <cellStyle name="Percent 4 4 5 2 6" xfId="35648" xr:uid="{00000000-0005-0000-0000-0000C38A0000}"/>
    <cellStyle name="Percent 4 4 5 3" xfId="35649" xr:uid="{00000000-0005-0000-0000-0000C48A0000}"/>
    <cellStyle name="Percent 4 4 5 3 2" xfId="35650" xr:uid="{00000000-0005-0000-0000-0000C58A0000}"/>
    <cellStyle name="Percent 4 4 5 3 2 2" xfId="35651" xr:uid="{00000000-0005-0000-0000-0000C68A0000}"/>
    <cellStyle name="Percent 4 4 5 3 3" xfId="35652" xr:uid="{00000000-0005-0000-0000-0000C78A0000}"/>
    <cellStyle name="Percent 4 4 5 4" xfId="35653" xr:uid="{00000000-0005-0000-0000-0000C88A0000}"/>
    <cellStyle name="Percent 4 4 5 4 2" xfId="35654" xr:uid="{00000000-0005-0000-0000-0000C98A0000}"/>
    <cellStyle name="Percent 4 4 5 4 2 2" xfId="35655" xr:uid="{00000000-0005-0000-0000-0000CA8A0000}"/>
    <cellStyle name="Percent 4 4 5 4 3" xfId="35656" xr:uid="{00000000-0005-0000-0000-0000CB8A0000}"/>
    <cellStyle name="Percent 4 4 5 5" xfId="35657" xr:uid="{00000000-0005-0000-0000-0000CC8A0000}"/>
    <cellStyle name="Percent 4 4 5 5 2" xfId="35658" xr:uid="{00000000-0005-0000-0000-0000CD8A0000}"/>
    <cellStyle name="Percent 4 4 5 6" xfId="35659" xr:uid="{00000000-0005-0000-0000-0000CE8A0000}"/>
    <cellStyle name="Percent 4 4 5 6 2" xfId="35660" xr:uid="{00000000-0005-0000-0000-0000CF8A0000}"/>
    <cellStyle name="Percent 4 4 5 7" xfId="35661" xr:uid="{00000000-0005-0000-0000-0000D08A0000}"/>
    <cellStyle name="Percent 4 4 6" xfId="35662" xr:uid="{00000000-0005-0000-0000-0000D18A0000}"/>
    <cellStyle name="Percent 4 4 6 2" xfId="35663" xr:uid="{00000000-0005-0000-0000-0000D28A0000}"/>
    <cellStyle name="Percent 4 4 6 2 2" xfId="35664" xr:uid="{00000000-0005-0000-0000-0000D38A0000}"/>
    <cellStyle name="Percent 4 4 6 2 2 2" xfId="35665" xr:uid="{00000000-0005-0000-0000-0000D48A0000}"/>
    <cellStyle name="Percent 4 4 6 2 3" xfId="35666" xr:uid="{00000000-0005-0000-0000-0000D58A0000}"/>
    <cellStyle name="Percent 4 4 6 3" xfId="35667" xr:uid="{00000000-0005-0000-0000-0000D68A0000}"/>
    <cellStyle name="Percent 4 4 6 3 2" xfId="35668" xr:uid="{00000000-0005-0000-0000-0000D78A0000}"/>
    <cellStyle name="Percent 4 4 6 3 2 2" xfId="35669" xr:uid="{00000000-0005-0000-0000-0000D88A0000}"/>
    <cellStyle name="Percent 4 4 6 3 3" xfId="35670" xr:uid="{00000000-0005-0000-0000-0000D98A0000}"/>
    <cellStyle name="Percent 4 4 6 4" xfId="35671" xr:uid="{00000000-0005-0000-0000-0000DA8A0000}"/>
    <cellStyle name="Percent 4 4 6 4 2" xfId="35672" xr:uid="{00000000-0005-0000-0000-0000DB8A0000}"/>
    <cellStyle name="Percent 4 4 6 5" xfId="35673" xr:uid="{00000000-0005-0000-0000-0000DC8A0000}"/>
    <cellStyle name="Percent 4 4 6 5 2" xfId="35674" xr:uid="{00000000-0005-0000-0000-0000DD8A0000}"/>
    <cellStyle name="Percent 4 4 6 6" xfId="35675" xr:uid="{00000000-0005-0000-0000-0000DE8A0000}"/>
    <cellStyle name="Percent 4 4 7" xfId="35676" xr:uid="{00000000-0005-0000-0000-0000DF8A0000}"/>
    <cellStyle name="Percent 4 4 7 2" xfId="35677" xr:uid="{00000000-0005-0000-0000-0000E08A0000}"/>
    <cellStyle name="Percent 4 4 7 2 2" xfId="35678" xr:uid="{00000000-0005-0000-0000-0000E18A0000}"/>
    <cellStyle name="Percent 4 4 7 3" xfId="35679" xr:uid="{00000000-0005-0000-0000-0000E28A0000}"/>
    <cellStyle name="Percent 4 4 8" xfId="35680" xr:uid="{00000000-0005-0000-0000-0000E38A0000}"/>
    <cellStyle name="Percent 4 4 8 2" xfId="35681" xr:uid="{00000000-0005-0000-0000-0000E48A0000}"/>
    <cellStyle name="Percent 4 4 8 2 2" xfId="35682" xr:uid="{00000000-0005-0000-0000-0000E58A0000}"/>
    <cellStyle name="Percent 4 4 8 3" xfId="35683" xr:uid="{00000000-0005-0000-0000-0000E68A0000}"/>
    <cellStyle name="Percent 4 4 9" xfId="35684" xr:uid="{00000000-0005-0000-0000-0000E78A0000}"/>
    <cellStyle name="Percent 4 4 9 2" xfId="35685" xr:uid="{00000000-0005-0000-0000-0000E88A0000}"/>
    <cellStyle name="Percent 4 5" xfId="35686" xr:uid="{00000000-0005-0000-0000-0000E98A0000}"/>
    <cellStyle name="Percent 4 5 10" xfId="35687" xr:uid="{00000000-0005-0000-0000-0000EA8A0000}"/>
    <cellStyle name="Percent 4 5 2" xfId="35688" xr:uid="{00000000-0005-0000-0000-0000EB8A0000}"/>
    <cellStyle name="Percent 4 5 2 2" xfId="35689" xr:uid="{00000000-0005-0000-0000-0000EC8A0000}"/>
    <cellStyle name="Percent 4 5 2 2 2" xfId="35690" xr:uid="{00000000-0005-0000-0000-0000ED8A0000}"/>
    <cellStyle name="Percent 4 5 2 2 2 2" xfId="35691" xr:uid="{00000000-0005-0000-0000-0000EE8A0000}"/>
    <cellStyle name="Percent 4 5 2 2 2 2 2" xfId="35692" xr:uid="{00000000-0005-0000-0000-0000EF8A0000}"/>
    <cellStyle name="Percent 4 5 2 2 2 2 2 2" xfId="35693" xr:uid="{00000000-0005-0000-0000-0000F08A0000}"/>
    <cellStyle name="Percent 4 5 2 2 2 2 3" xfId="35694" xr:uid="{00000000-0005-0000-0000-0000F18A0000}"/>
    <cellStyle name="Percent 4 5 2 2 2 3" xfId="35695" xr:uid="{00000000-0005-0000-0000-0000F28A0000}"/>
    <cellStyle name="Percent 4 5 2 2 2 3 2" xfId="35696" xr:uid="{00000000-0005-0000-0000-0000F38A0000}"/>
    <cellStyle name="Percent 4 5 2 2 2 3 2 2" xfId="35697" xr:uid="{00000000-0005-0000-0000-0000F48A0000}"/>
    <cellStyle name="Percent 4 5 2 2 2 3 3" xfId="35698" xr:uid="{00000000-0005-0000-0000-0000F58A0000}"/>
    <cellStyle name="Percent 4 5 2 2 2 4" xfId="35699" xr:uid="{00000000-0005-0000-0000-0000F68A0000}"/>
    <cellStyle name="Percent 4 5 2 2 2 4 2" xfId="35700" xr:uid="{00000000-0005-0000-0000-0000F78A0000}"/>
    <cellStyle name="Percent 4 5 2 2 2 5" xfId="35701" xr:uid="{00000000-0005-0000-0000-0000F88A0000}"/>
    <cellStyle name="Percent 4 5 2 2 2 5 2" xfId="35702" xr:uid="{00000000-0005-0000-0000-0000F98A0000}"/>
    <cellStyle name="Percent 4 5 2 2 2 6" xfId="35703" xr:uid="{00000000-0005-0000-0000-0000FA8A0000}"/>
    <cellStyle name="Percent 4 5 2 2 3" xfId="35704" xr:uid="{00000000-0005-0000-0000-0000FB8A0000}"/>
    <cellStyle name="Percent 4 5 2 2 3 2" xfId="35705" xr:uid="{00000000-0005-0000-0000-0000FC8A0000}"/>
    <cellStyle name="Percent 4 5 2 2 3 2 2" xfId="35706" xr:uid="{00000000-0005-0000-0000-0000FD8A0000}"/>
    <cellStyle name="Percent 4 5 2 2 3 3" xfId="35707" xr:uid="{00000000-0005-0000-0000-0000FE8A0000}"/>
    <cellStyle name="Percent 4 5 2 2 4" xfId="35708" xr:uid="{00000000-0005-0000-0000-0000FF8A0000}"/>
    <cellStyle name="Percent 4 5 2 2 4 2" xfId="35709" xr:uid="{00000000-0005-0000-0000-0000008B0000}"/>
    <cellStyle name="Percent 4 5 2 2 4 2 2" xfId="35710" xr:uid="{00000000-0005-0000-0000-0000018B0000}"/>
    <cellStyle name="Percent 4 5 2 2 4 3" xfId="35711" xr:uid="{00000000-0005-0000-0000-0000028B0000}"/>
    <cellStyle name="Percent 4 5 2 2 5" xfId="35712" xr:uid="{00000000-0005-0000-0000-0000038B0000}"/>
    <cellStyle name="Percent 4 5 2 2 5 2" xfId="35713" xr:uid="{00000000-0005-0000-0000-0000048B0000}"/>
    <cellStyle name="Percent 4 5 2 2 6" xfId="35714" xr:uid="{00000000-0005-0000-0000-0000058B0000}"/>
    <cellStyle name="Percent 4 5 2 2 6 2" xfId="35715" xr:uid="{00000000-0005-0000-0000-0000068B0000}"/>
    <cellStyle name="Percent 4 5 2 2 7" xfId="35716" xr:uid="{00000000-0005-0000-0000-0000078B0000}"/>
    <cellStyle name="Percent 4 5 2 3" xfId="35717" xr:uid="{00000000-0005-0000-0000-0000088B0000}"/>
    <cellStyle name="Percent 4 5 2 3 2" xfId="35718" xr:uid="{00000000-0005-0000-0000-0000098B0000}"/>
    <cellStyle name="Percent 4 5 2 3 2 2" xfId="35719" xr:uid="{00000000-0005-0000-0000-00000A8B0000}"/>
    <cellStyle name="Percent 4 5 2 3 2 2 2" xfId="35720" xr:uid="{00000000-0005-0000-0000-00000B8B0000}"/>
    <cellStyle name="Percent 4 5 2 3 2 3" xfId="35721" xr:uid="{00000000-0005-0000-0000-00000C8B0000}"/>
    <cellStyle name="Percent 4 5 2 3 3" xfId="35722" xr:uid="{00000000-0005-0000-0000-00000D8B0000}"/>
    <cellStyle name="Percent 4 5 2 3 3 2" xfId="35723" xr:uid="{00000000-0005-0000-0000-00000E8B0000}"/>
    <cellStyle name="Percent 4 5 2 3 3 2 2" xfId="35724" xr:uid="{00000000-0005-0000-0000-00000F8B0000}"/>
    <cellStyle name="Percent 4 5 2 3 3 3" xfId="35725" xr:uid="{00000000-0005-0000-0000-0000108B0000}"/>
    <cellStyle name="Percent 4 5 2 3 4" xfId="35726" xr:uid="{00000000-0005-0000-0000-0000118B0000}"/>
    <cellStyle name="Percent 4 5 2 3 4 2" xfId="35727" xr:uid="{00000000-0005-0000-0000-0000128B0000}"/>
    <cellStyle name="Percent 4 5 2 3 5" xfId="35728" xr:uid="{00000000-0005-0000-0000-0000138B0000}"/>
    <cellStyle name="Percent 4 5 2 3 5 2" xfId="35729" xr:uid="{00000000-0005-0000-0000-0000148B0000}"/>
    <cellStyle name="Percent 4 5 2 3 6" xfId="35730" xr:uid="{00000000-0005-0000-0000-0000158B0000}"/>
    <cellStyle name="Percent 4 5 2 4" xfId="35731" xr:uid="{00000000-0005-0000-0000-0000168B0000}"/>
    <cellStyle name="Percent 4 5 2 4 2" xfId="35732" xr:uid="{00000000-0005-0000-0000-0000178B0000}"/>
    <cellStyle name="Percent 4 5 2 4 2 2" xfId="35733" xr:uid="{00000000-0005-0000-0000-0000188B0000}"/>
    <cellStyle name="Percent 4 5 2 4 3" xfId="35734" xr:uid="{00000000-0005-0000-0000-0000198B0000}"/>
    <cellStyle name="Percent 4 5 2 5" xfId="35735" xr:uid="{00000000-0005-0000-0000-00001A8B0000}"/>
    <cellStyle name="Percent 4 5 2 5 2" xfId="35736" xr:uid="{00000000-0005-0000-0000-00001B8B0000}"/>
    <cellStyle name="Percent 4 5 2 5 2 2" xfId="35737" xr:uid="{00000000-0005-0000-0000-00001C8B0000}"/>
    <cellStyle name="Percent 4 5 2 5 3" xfId="35738" xr:uid="{00000000-0005-0000-0000-00001D8B0000}"/>
    <cellStyle name="Percent 4 5 2 6" xfId="35739" xr:uid="{00000000-0005-0000-0000-00001E8B0000}"/>
    <cellStyle name="Percent 4 5 2 6 2" xfId="35740" xr:uid="{00000000-0005-0000-0000-00001F8B0000}"/>
    <cellStyle name="Percent 4 5 2 7" xfId="35741" xr:uid="{00000000-0005-0000-0000-0000208B0000}"/>
    <cellStyle name="Percent 4 5 2 7 2" xfId="35742" xr:uid="{00000000-0005-0000-0000-0000218B0000}"/>
    <cellStyle name="Percent 4 5 2 8" xfId="35743" xr:uid="{00000000-0005-0000-0000-0000228B0000}"/>
    <cellStyle name="Percent 4 5 3" xfId="35744" xr:uid="{00000000-0005-0000-0000-0000238B0000}"/>
    <cellStyle name="Percent 4 5 3 2" xfId="35745" xr:uid="{00000000-0005-0000-0000-0000248B0000}"/>
    <cellStyle name="Percent 4 5 3 2 2" xfId="35746" xr:uid="{00000000-0005-0000-0000-0000258B0000}"/>
    <cellStyle name="Percent 4 5 3 2 2 2" xfId="35747" xr:uid="{00000000-0005-0000-0000-0000268B0000}"/>
    <cellStyle name="Percent 4 5 3 2 2 2 2" xfId="35748" xr:uid="{00000000-0005-0000-0000-0000278B0000}"/>
    <cellStyle name="Percent 4 5 3 2 2 3" xfId="35749" xr:uid="{00000000-0005-0000-0000-0000288B0000}"/>
    <cellStyle name="Percent 4 5 3 2 3" xfId="35750" xr:uid="{00000000-0005-0000-0000-0000298B0000}"/>
    <cellStyle name="Percent 4 5 3 2 3 2" xfId="35751" xr:uid="{00000000-0005-0000-0000-00002A8B0000}"/>
    <cellStyle name="Percent 4 5 3 2 3 2 2" xfId="35752" xr:uid="{00000000-0005-0000-0000-00002B8B0000}"/>
    <cellStyle name="Percent 4 5 3 2 3 3" xfId="35753" xr:uid="{00000000-0005-0000-0000-00002C8B0000}"/>
    <cellStyle name="Percent 4 5 3 2 4" xfId="35754" xr:uid="{00000000-0005-0000-0000-00002D8B0000}"/>
    <cellStyle name="Percent 4 5 3 2 4 2" xfId="35755" xr:uid="{00000000-0005-0000-0000-00002E8B0000}"/>
    <cellStyle name="Percent 4 5 3 2 5" xfId="35756" xr:uid="{00000000-0005-0000-0000-00002F8B0000}"/>
    <cellStyle name="Percent 4 5 3 2 5 2" xfId="35757" xr:uid="{00000000-0005-0000-0000-0000308B0000}"/>
    <cellStyle name="Percent 4 5 3 2 6" xfId="35758" xr:uid="{00000000-0005-0000-0000-0000318B0000}"/>
    <cellStyle name="Percent 4 5 3 3" xfId="35759" xr:uid="{00000000-0005-0000-0000-0000328B0000}"/>
    <cellStyle name="Percent 4 5 3 3 2" xfId="35760" xr:uid="{00000000-0005-0000-0000-0000338B0000}"/>
    <cellStyle name="Percent 4 5 3 3 2 2" xfId="35761" xr:uid="{00000000-0005-0000-0000-0000348B0000}"/>
    <cellStyle name="Percent 4 5 3 3 3" xfId="35762" xr:uid="{00000000-0005-0000-0000-0000358B0000}"/>
    <cellStyle name="Percent 4 5 3 4" xfId="35763" xr:uid="{00000000-0005-0000-0000-0000368B0000}"/>
    <cellStyle name="Percent 4 5 3 4 2" xfId="35764" xr:uid="{00000000-0005-0000-0000-0000378B0000}"/>
    <cellStyle name="Percent 4 5 3 4 2 2" xfId="35765" xr:uid="{00000000-0005-0000-0000-0000388B0000}"/>
    <cellStyle name="Percent 4 5 3 4 3" xfId="35766" xr:uid="{00000000-0005-0000-0000-0000398B0000}"/>
    <cellStyle name="Percent 4 5 3 5" xfId="35767" xr:uid="{00000000-0005-0000-0000-00003A8B0000}"/>
    <cellStyle name="Percent 4 5 3 5 2" xfId="35768" xr:uid="{00000000-0005-0000-0000-00003B8B0000}"/>
    <cellStyle name="Percent 4 5 3 6" xfId="35769" xr:uid="{00000000-0005-0000-0000-00003C8B0000}"/>
    <cellStyle name="Percent 4 5 3 6 2" xfId="35770" xr:uid="{00000000-0005-0000-0000-00003D8B0000}"/>
    <cellStyle name="Percent 4 5 3 7" xfId="35771" xr:uid="{00000000-0005-0000-0000-00003E8B0000}"/>
    <cellStyle name="Percent 4 5 4" xfId="35772" xr:uid="{00000000-0005-0000-0000-00003F8B0000}"/>
    <cellStyle name="Percent 4 5 4 2" xfId="35773" xr:uid="{00000000-0005-0000-0000-0000408B0000}"/>
    <cellStyle name="Percent 4 5 4 2 2" xfId="35774" xr:uid="{00000000-0005-0000-0000-0000418B0000}"/>
    <cellStyle name="Percent 4 5 4 2 2 2" xfId="35775" xr:uid="{00000000-0005-0000-0000-0000428B0000}"/>
    <cellStyle name="Percent 4 5 4 2 2 2 2" xfId="35776" xr:uid="{00000000-0005-0000-0000-0000438B0000}"/>
    <cellStyle name="Percent 4 5 4 2 2 3" xfId="35777" xr:uid="{00000000-0005-0000-0000-0000448B0000}"/>
    <cellStyle name="Percent 4 5 4 2 3" xfId="35778" xr:uid="{00000000-0005-0000-0000-0000458B0000}"/>
    <cellStyle name="Percent 4 5 4 2 3 2" xfId="35779" xr:uid="{00000000-0005-0000-0000-0000468B0000}"/>
    <cellStyle name="Percent 4 5 4 2 3 2 2" xfId="35780" xr:uid="{00000000-0005-0000-0000-0000478B0000}"/>
    <cellStyle name="Percent 4 5 4 2 3 3" xfId="35781" xr:uid="{00000000-0005-0000-0000-0000488B0000}"/>
    <cellStyle name="Percent 4 5 4 2 4" xfId="35782" xr:uid="{00000000-0005-0000-0000-0000498B0000}"/>
    <cellStyle name="Percent 4 5 4 2 4 2" xfId="35783" xr:uid="{00000000-0005-0000-0000-00004A8B0000}"/>
    <cellStyle name="Percent 4 5 4 2 5" xfId="35784" xr:uid="{00000000-0005-0000-0000-00004B8B0000}"/>
    <cellStyle name="Percent 4 5 4 2 5 2" xfId="35785" xr:uid="{00000000-0005-0000-0000-00004C8B0000}"/>
    <cellStyle name="Percent 4 5 4 2 6" xfId="35786" xr:uid="{00000000-0005-0000-0000-00004D8B0000}"/>
    <cellStyle name="Percent 4 5 4 3" xfId="35787" xr:uid="{00000000-0005-0000-0000-00004E8B0000}"/>
    <cellStyle name="Percent 4 5 4 3 2" xfId="35788" xr:uid="{00000000-0005-0000-0000-00004F8B0000}"/>
    <cellStyle name="Percent 4 5 4 3 2 2" xfId="35789" xr:uid="{00000000-0005-0000-0000-0000508B0000}"/>
    <cellStyle name="Percent 4 5 4 3 3" xfId="35790" xr:uid="{00000000-0005-0000-0000-0000518B0000}"/>
    <cellStyle name="Percent 4 5 4 4" xfId="35791" xr:uid="{00000000-0005-0000-0000-0000528B0000}"/>
    <cellStyle name="Percent 4 5 4 4 2" xfId="35792" xr:uid="{00000000-0005-0000-0000-0000538B0000}"/>
    <cellStyle name="Percent 4 5 4 4 2 2" xfId="35793" xr:uid="{00000000-0005-0000-0000-0000548B0000}"/>
    <cellStyle name="Percent 4 5 4 4 3" xfId="35794" xr:uid="{00000000-0005-0000-0000-0000558B0000}"/>
    <cellStyle name="Percent 4 5 4 5" xfId="35795" xr:uid="{00000000-0005-0000-0000-0000568B0000}"/>
    <cellStyle name="Percent 4 5 4 5 2" xfId="35796" xr:uid="{00000000-0005-0000-0000-0000578B0000}"/>
    <cellStyle name="Percent 4 5 4 6" xfId="35797" xr:uid="{00000000-0005-0000-0000-0000588B0000}"/>
    <cellStyle name="Percent 4 5 4 6 2" xfId="35798" xr:uid="{00000000-0005-0000-0000-0000598B0000}"/>
    <cellStyle name="Percent 4 5 4 7" xfId="35799" xr:uid="{00000000-0005-0000-0000-00005A8B0000}"/>
    <cellStyle name="Percent 4 5 5" xfId="35800" xr:uid="{00000000-0005-0000-0000-00005B8B0000}"/>
    <cellStyle name="Percent 4 5 5 2" xfId="35801" xr:uid="{00000000-0005-0000-0000-00005C8B0000}"/>
    <cellStyle name="Percent 4 5 5 2 2" xfId="35802" xr:uid="{00000000-0005-0000-0000-00005D8B0000}"/>
    <cellStyle name="Percent 4 5 5 2 2 2" xfId="35803" xr:uid="{00000000-0005-0000-0000-00005E8B0000}"/>
    <cellStyle name="Percent 4 5 5 2 3" xfId="35804" xr:uid="{00000000-0005-0000-0000-00005F8B0000}"/>
    <cellStyle name="Percent 4 5 5 3" xfId="35805" xr:uid="{00000000-0005-0000-0000-0000608B0000}"/>
    <cellStyle name="Percent 4 5 5 3 2" xfId="35806" xr:uid="{00000000-0005-0000-0000-0000618B0000}"/>
    <cellStyle name="Percent 4 5 5 3 2 2" xfId="35807" xr:uid="{00000000-0005-0000-0000-0000628B0000}"/>
    <cellStyle name="Percent 4 5 5 3 3" xfId="35808" xr:uid="{00000000-0005-0000-0000-0000638B0000}"/>
    <cellStyle name="Percent 4 5 5 4" xfId="35809" xr:uid="{00000000-0005-0000-0000-0000648B0000}"/>
    <cellStyle name="Percent 4 5 5 4 2" xfId="35810" xr:uid="{00000000-0005-0000-0000-0000658B0000}"/>
    <cellStyle name="Percent 4 5 5 5" xfId="35811" xr:uid="{00000000-0005-0000-0000-0000668B0000}"/>
    <cellStyle name="Percent 4 5 5 5 2" xfId="35812" xr:uid="{00000000-0005-0000-0000-0000678B0000}"/>
    <cellStyle name="Percent 4 5 5 6" xfId="35813" xr:uid="{00000000-0005-0000-0000-0000688B0000}"/>
    <cellStyle name="Percent 4 5 6" xfId="35814" xr:uid="{00000000-0005-0000-0000-0000698B0000}"/>
    <cellStyle name="Percent 4 5 6 2" xfId="35815" xr:uid="{00000000-0005-0000-0000-00006A8B0000}"/>
    <cellStyle name="Percent 4 5 6 2 2" xfId="35816" xr:uid="{00000000-0005-0000-0000-00006B8B0000}"/>
    <cellStyle name="Percent 4 5 6 3" xfId="35817" xr:uid="{00000000-0005-0000-0000-00006C8B0000}"/>
    <cellStyle name="Percent 4 5 7" xfId="35818" xr:uid="{00000000-0005-0000-0000-00006D8B0000}"/>
    <cellStyle name="Percent 4 5 7 2" xfId="35819" xr:uid="{00000000-0005-0000-0000-00006E8B0000}"/>
    <cellStyle name="Percent 4 5 7 2 2" xfId="35820" xr:uid="{00000000-0005-0000-0000-00006F8B0000}"/>
    <cellStyle name="Percent 4 5 7 3" xfId="35821" xr:uid="{00000000-0005-0000-0000-0000708B0000}"/>
    <cellStyle name="Percent 4 5 8" xfId="35822" xr:uid="{00000000-0005-0000-0000-0000718B0000}"/>
    <cellStyle name="Percent 4 5 8 2" xfId="35823" xr:uid="{00000000-0005-0000-0000-0000728B0000}"/>
    <cellStyle name="Percent 4 5 9" xfId="35824" xr:uid="{00000000-0005-0000-0000-0000738B0000}"/>
    <cellStyle name="Percent 4 5 9 2" xfId="35825" xr:uid="{00000000-0005-0000-0000-0000748B0000}"/>
    <cellStyle name="Percent 4 6" xfId="35826" xr:uid="{00000000-0005-0000-0000-0000758B0000}"/>
    <cellStyle name="Percent 4 6 2" xfId="35827" xr:uid="{00000000-0005-0000-0000-0000768B0000}"/>
    <cellStyle name="Percent 4 6 2 2" xfId="35828" xr:uid="{00000000-0005-0000-0000-0000778B0000}"/>
    <cellStyle name="Percent 4 6 2 2 2" xfId="35829" xr:uid="{00000000-0005-0000-0000-0000788B0000}"/>
    <cellStyle name="Percent 4 6 2 2 2 2" xfId="35830" xr:uid="{00000000-0005-0000-0000-0000798B0000}"/>
    <cellStyle name="Percent 4 6 2 2 2 2 2" xfId="35831" xr:uid="{00000000-0005-0000-0000-00007A8B0000}"/>
    <cellStyle name="Percent 4 6 2 2 2 3" xfId="35832" xr:uid="{00000000-0005-0000-0000-00007B8B0000}"/>
    <cellStyle name="Percent 4 6 2 2 3" xfId="35833" xr:uid="{00000000-0005-0000-0000-00007C8B0000}"/>
    <cellStyle name="Percent 4 6 2 2 3 2" xfId="35834" xr:uid="{00000000-0005-0000-0000-00007D8B0000}"/>
    <cellStyle name="Percent 4 6 2 2 3 2 2" xfId="35835" xr:uid="{00000000-0005-0000-0000-00007E8B0000}"/>
    <cellStyle name="Percent 4 6 2 2 3 3" xfId="35836" xr:uid="{00000000-0005-0000-0000-00007F8B0000}"/>
    <cellStyle name="Percent 4 6 2 2 4" xfId="35837" xr:uid="{00000000-0005-0000-0000-0000808B0000}"/>
    <cellStyle name="Percent 4 6 2 2 4 2" xfId="35838" xr:uid="{00000000-0005-0000-0000-0000818B0000}"/>
    <cellStyle name="Percent 4 6 2 2 5" xfId="35839" xr:uid="{00000000-0005-0000-0000-0000828B0000}"/>
    <cellStyle name="Percent 4 6 2 2 5 2" xfId="35840" xr:uid="{00000000-0005-0000-0000-0000838B0000}"/>
    <cellStyle name="Percent 4 6 2 2 6" xfId="35841" xr:uid="{00000000-0005-0000-0000-0000848B0000}"/>
    <cellStyle name="Percent 4 6 2 3" xfId="35842" xr:uid="{00000000-0005-0000-0000-0000858B0000}"/>
    <cellStyle name="Percent 4 6 2 3 2" xfId="35843" xr:uid="{00000000-0005-0000-0000-0000868B0000}"/>
    <cellStyle name="Percent 4 6 2 3 2 2" xfId="35844" xr:uid="{00000000-0005-0000-0000-0000878B0000}"/>
    <cellStyle name="Percent 4 6 2 3 3" xfId="35845" xr:uid="{00000000-0005-0000-0000-0000888B0000}"/>
    <cellStyle name="Percent 4 6 2 4" xfId="35846" xr:uid="{00000000-0005-0000-0000-0000898B0000}"/>
    <cellStyle name="Percent 4 6 2 4 2" xfId="35847" xr:uid="{00000000-0005-0000-0000-00008A8B0000}"/>
    <cellStyle name="Percent 4 6 2 4 2 2" xfId="35848" xr:uid="{00000000-0005-0000-0000-00008B8B0000}"/>
    <cellStyle name="Percent 4 6 2 4 3" xfId="35849" xr:uid="{00000000-0005-0000-0000-00008C8B0000}"/>
    <cellStyle name="Percent 4 6 2 5" xfId="35850" xr:uid="{00000000-0005-0000-0000-00008D8B0000}"/>
    <cellStyle name="Percent 4 6 2 5 2" xfId="35851" xr:uid="{00000000-0005-0000-0000-00008E8B0000}"/>
    <cellStyle name="Percent 4 6 2 6" xfId="35852" xr:uid="{00000000-0005-0000-0000-00008F8B0000}"/>
    <cellStyle name="Percent 4 6 2 6 2" xfId="35853" xr:uid="{00000000-0005-0000-0000-0000908B0000}"/>
    <cellStyle name="Percent 4 6 2 7" xfId="35854" xr:uid="{00000000-0005-0000-0000-0000918B0000}"/>
    <cellStyle name="Percent 4 6 3" xfId="35855" xr:uid="{00000000-0005-0000-0000-0000928B0000}"/>
    <cellStyle name="Percent 4 6 3 2" xfId="35856" xr:uid="{00000000-0005-0000-0000-0000938B0000}"/>
    <cellStyle name="Percent 4 6 3 2 2" xfId="35857" xr:uid="{00000000-0005-0000-0000-0000948B0000}"/>
    <cellStyle name="Percent 4 6 3 2 2 2" xfId="35858" xr:uid="{00000000-0005-0000-0000-0000958B0000}"/>
    <cellStyle name="Percent 4 6 3 2 3" xfId="35859" xr:uid="{00000000-0005-0000-0000-0000968B0000}"/>
    <cellStyle name="Percent 4 6 3 3" xfId="35860" xr:uid="{00000000-0005-0000-0000-0000978B0000}"/>
    <cellStyle name="Percent 4 6 3 3 2" xfId="35861" xr:uid="{00000000-0005-0000-0000-0000988B0000}"/>
    <cellStyle name="Percent 4 6 3 3 2 2" xfId="35862" xr:uid="{00000000-0005-0000-0000-0000998B0000}"/>
    <cellStyle name="Percent 4 6 3 3 3" xfId="35863" xr:uid="{00000000-0005-0000-0000-00009A8B0000}"/>
    <cellStyle name="Percent 4 6 3 4" xfId="35864" xr:uid="{00000000-0005-0000-0000-00009B8B0000}"/>
    <cellStyle name="Percent 4 6 3 4 2" xfId="35865" xr:uid="{00000000-0005-0000-0000-00009C8B0000}"/>
    <cellStyle name="Percent 4 6 3 5" xfId="35866" xr:uid="{00000000-0005-0000-0000-00009D8B0000}"/>
    <cellStyle name="Percent 4 6 3 5 2" xfId="35867" xr:uid="{00000000-0005-0000-0000-00009E8B0000}"/>
    <cellStyle name="Percent 4 6 3 6" xfId="35868" xr:uid="{00000000-0005-0000-0000-00009F8B0000}"/>
    <cellStyle name="Percent 4 6 4" xfId="35869" xr:uid="{00000000-0005-0000-0000-0000A08B0000}"/>
    <cellStyle name="Percent 4 6 4 2" xfId="35870" xr:uid="{00000000-0005-0000-0000-0000A18B0000}"/>
    <cellStyle name="Percent 4 6 4 2 2" xfId="35871" xr:uid="{00000000-0005-0000-0000-0000A28B0000}"/>
    <cellStyle name="Percent 4 6 4 3" xfId="35872" xr:uid="{00000000-0005-0000-0000-0000A38B0000}"/>
    <cellStyle name="Percent 4 6 5" xfId="35873" xr:uid="{00000000-0005-0000-0000-0000A48B0000}"/>
    <cellStyle name="Percent 4 6 5 2" xfId="35874" xr:uid="{00000000-0005-0000-0000-0000A58B0000}"/>
    <cellStyle name="Percent 4 6 5 2 2" xfId="35875" xr:uid="{00000000-0005-0000-0000-0000A68B0000}"/>
    <cellStyle name="Percent 4 6 5 3" xfId="35876" xr:uid="{00000000-0005-0000-0000-0000A78B0000}"/>
    <cellStyle name="Percent 4 6 6" xfId="35877" xr:uid="{00000000-0005-0000-0000-0000A88B0000}"/>
    <cellStyle name="Percent 4 6 6 2" xfId="35878" xr:uid="{00000000-0005-0000-0000-0000A98B0000}"/>
    <cellStyle name="Percent 4 6 7" xfId="35879" xr:uid="{00000000-0005-0000-0000-0000AA8B0000}"/>
    <cellStyle name="Percent 4 6 7 2" xfId="35880" xr:uid="{00000000-0005-0000-0000-0000AB8B0000}"/>
    <cellStyle name="Percent 4 6 8" xfId="35881" xr:uid="{00000000-0005-0000-0000-0000AC8B0000}"/>
    <cellStyle name="Percent 4 7" xfId="35882" xr:uid="{00000000-0005-0000-0000-0000AD8B0000}"/>
    <cellStyle name="Percent 4 7 2" xfId="35883" xr:uid="{00000000-0005-0000-0000-0000AE8B0000}"/>
    <cellStyle name="Percent 4 7 2 2" xfId="35884" xr:uid="{00000000-0005-0000-0000-0000AF8B0000}"/>
    <cellStyle name="Percent 4 7 2 2 2" xfId="35885" xr:uid="{00000000-0005-0000-0000-0000B08B0000}"/>
    <cellStyle name="Percent 4 7 2 2 2 2" xfId="35886" xr:uid="{00000000-0005-0000-0000-0000B18B0000}"/>
    <cellStyle name="Percent 4 7 2 2 3" xfId="35887" xr:uid="{00000000-0005-0000-0000-0000B28B0000}"/>
    <cellStyle name="Percent 4 7 2 3" xfId="35888" xr:uid="{00000000-0005-0000-0000-0000B38B0000}"/>
    <cellStyle name="Percent 4 7 2 3 2" xfId="35889" xr:uid="{00000000-0005-0000-0000-0000B48B0000}"/>
    <cellStyle name="Percent 4 7 2 3 2 2" xfId="35890" xr:uid="{00000000-0005-0000-0000-0000B58B0000}"/>
    <cellStyle name="Percent 4 7 2 3 3" xfId="35891" xr:uid="{00000000-0005-0000-0000-0000B68B0000}"/>
    <cellStyle name="Percent 4 7 2 4" xfId="35892" xr:uid="{00000000-0005-0000-0000-0000B78B0000}"/>
    <cellStyle name="Percent 4 7 2 4 2" xfId="35893" xr:uid="{00000000-0005-0000-0000-0000B88B0000}"/>
    <cellStyle name="Percent 4 7 2 5" xfId="35894" xr:uid="{00000000-0005-0000-0000-0000B98B0000}"/>
    <cellStyle name="Percent 4 7 2 5 2" xfId="35895" xr:uid="{00000000-0005-0000-0000-0000BA8B0000}"/>
    <cellStyle name="Percent 4 7 2 6" xfId="35896" xr:uid="{00000000-0005-0000-0000-0000BB8B0000}"/>
    <cellStyle name="Percent 4 7 3" xfId="35897" xr:uid="{00000000-0005-0000-0000-0000BC8B0000}"/>
    <cellStyle name="Percent 4 7 3 2" xfId="35898" xr:uid="{00000000-0005-0000-0000-0000BD8B0000}"/>
    <cellStyle name="Percent 4 7 3 2 2" xfId="35899" xr:uid="{00000000-0005-0000-0000-0000BE8B0000}"/>
    <cellStyle name="Percent 4 7 3 3" xfId="35900" xr:uid="{00000000-0005-0000-0000-0000BF8B0000}"/>
    <cellStyle name="Percent 4 7 4" xfId="35901" xr:uid="{00000000-0005-0000-0000-0000C08B0000}"/>
    <cellStyle name="Percent 4 7 4 2" xfId="35902" xr:uid="{00000000-0005-0000-0000-0000C18B0000}"/>
    <cellStyle name="Percent 4 7 4 2 2" xfId="35903" xr:uid="{00000000-0005-0000-0000-0000C28B0000}"/>
    <cellStyle name="Percent 4 7 4 3" xfId="35904" xr:uid="{00000000-0005-0000-0000-0000C38B0000}"/>
    <cellStyle name="Percent 4 7 5" xfId="35905" xr:uid="{00000000-0005-0000-0000-0000C48B0000}"/>
    <cellStyle name="Percent 4 7 5 2" xfId="35906" xr:uid="{00000000-0005-0000-0000-0000C58B0000}"/>
    <cellStyle name="Percent 4 7 6" xfId="35907" xr:uid="{00000000-0005-0000-0000-0000C68B0000}"/>
    <cellStyle name="Percent 4 7 6 2" xfId="35908" xr:uid="{00000000-0005-0000-0000-0000C78B0000}"/>
    <cellStyle name="Percent 4 7 7" xfId="35909" xr:uid="{00000000-0005-0000-0000-0000C88B0000}"/>
    <cellStyle name="Percent 4 8" xfId="35910" xr:uid="{00000000-0005-0000-0000-0000C98B0000}"/>
    <cellStyle name="Percent 4 8 2" xfId="35911" xr:uid="{00000000-0005-0000-0000-0000CA8B0000}"/>
    <cellStyle name="Percent 4 8 2 2" xfId="35912" xr:uid="{00000000-0005-0000-0000-0000CB8B0000}"/>
    <cellStyle name="Percent 4 8 2 2 2" xfId="35913" xr:uid="{00000000-0005-0000-0000-0000CC8B0000}"/>
    <cellStyle name="Percent 4 8 2 2 2 2" xfId="35914" xr:uid="{00000000-0005-0000-0000-0000CD8B0000}"/>
    <cellStyle name="Percent 4 8 2 2 3" xfId="35915" xr:uid="{00000000-0005-0000-0000-0000CE8B0000}"/>
    <cellStyle name="Percent 4 8 2 3" xfId="35916" xr:uid="{00000000-0005-0000-0000-0000CF8B0000}"/>
    <cellStyle name="Percent 4 8 2 3 2" xfId="35917" xr:uid="{00000000-0005-0000-0000-0000D08B0000}"/>
    <cellStyle name="Percent 4 8 2 3 2 2" xfId="35918" xr:uid="{00000000-0005-0000-0000-0000D18B0000}"/>
    <cellStyle name="Percent 4 8 2 3 3" xfId="35919" xr:uid="{00000000-0005-0000-0000-0000D28B0000}"/>
    <cellStyle name="Percent 4 8 2 4" xfId="35920" xr:uid="{00000000-0005-0000-0000-0000D38B0000}"/>
    <cellStyle name="Percent 4 8 2 4 2" xfId="35921" xr:uid="{00000000-0005-0000-0000-0000D48B0000}"/>
    <cellStyle name="Percent 4 8 2 5" xfId="35922" xr:uid="{00000000-0005-0000-0000-0000D58B0000}"/>
    <cellStyle name="Percent 4 8 2 5 2" xfId="35923" xr:uid="{00000000-0005-0000-0000-0000D68B0000}"/>
    <cellStyle name="Percent 4 8 2 6" xfId="35924" xr:uid="{00000000-0005-0000-0000-0000D78B0000}"/>
    <cellStyle name="Percent 4 8 3" xfId="35925" xr:uid="{00000000-0005-0000-0000-0000D88B0000}"/>
    <cellStyle name="Percent 4 8 3 2" xfId="35926" xr:uid="{00000000-0005-0000-0000-0000D98B0000}"/>
    <cellStyle name="Percent 4 8 3 2 2" xfId="35927" xr:uid="{00000000-0005-0000-0000-0000DA8B0000}"/>
    <cellStyle name="Percent 4 8 3 3" xfId="35928" xr:uid="{00000000-0005-0000-0000-0000DB8B0000}"/>
    <cellStyle name="Percent 4 8 4" xfId="35929" xr:uid="{00000000-0005-0000-0000-0000DC8B0000}"/>
    <cellStyle name="Percent 4 8 4 2" xfId="35930" xr:uid="{00000000-0005-0000-0000-0000DD8B0000}"/>
    <cellStyle name="Percent 4 8 4 2 2" xfId="35931" xr:uid="{00000000-0005-0000-0000-0000DE8B0000}"/>
    <cellStyle name="Percent 4 8 4 3" xfId="35932" xr:uid="{00000000-0005-0000-0000-0000DF8B0000}"/>
    <cellStyle name="Percent 4 8 5" xfId="35933" xr:uid="{00000000-0005-0000-0000-0000E08B0000}"/>
    <cellStyle name="Percent 4 8 5 2" xfId="35934" xr:uid="{00000000-0005-0000-0000-0000E18B0000}"/>
    <cellStyle name="Percent 4 8 6" xfId="35935" xr:uid="{00000000-0005-0000-0000-0000E28B0000}"/>
    <cellStyle name="Percent 4 8 6 2" xfId="35936" xr:uid="{00000000-0005-0000-0000-0000E38B0000}"/>
    <cellStyle name="Percent 4 8 7" xfId="35937" xr:uid="{00000000-0005-0000-0000-0000E48B0000}"/>
    <cellStyle name="Percent 4 9" xfId="35938" xr:uid="{00000000-0005-0000-0000-0000E58B0000}"/>
    <cellStyle name="Percent 4 9 2" xfId="35939" xr:uid="{00000000-0005-0000-0000-0000E68B0000}"/>
    <cellStyle name="Percent 4 9 2 2" xfId="35940" xr:uid="{00000000-0005-0000-0000-0000E78B0000}"/>
    <cellStyle name="Percent 4 9 2 2 2" xfId="35941" xr:uid="{00000000-0005-0000-0000-0000E88B0000}"/>
    <cellStyle name="Percent 4 9 2 3" xfId="35942" xr:uid="{00000000-0005-0000-0000-0000E98B0000}"/>
    <cellStyle name="Percent 4 9 3" xfId="35943" xr:uid="{00000000-0005-0000-0000-0000EA8B0000}"/>
    <cellStyle name="Percent 4 9 3 2" xfId="35944" xr:uid="{00000000-0005-0000-0000-0000EB8B0000}"/>
    <cellStyle name="Percent 4 9 3 2 2" xfId="35945" xr:uid="{00000000-0005-0000-0000-0000EC8B0000}"/>
    <cellStyle name="Percent 4 9 3 3" xfId="35946" xr:uid="{00000000-0005-0000-0000-0000ED8B0000}"/>
    <cellStyle name="Percent 4 9 4" xfId="35947" xr:uid="{00000000-0005-0000-0000-0000EE8B0000}"/>
    <cellStyle name="Percent 4 9 4 2" xfId="35948" xr:uid="{00000000-0005-0000-0000-0000EF8B0000}"/>
    <cellStyle name="Percent 4 9 5" xfId="35949" xr:uid="{00000000-0005-0000-0000-0000F08B0000}"/>
    <cellStyle name="Percent 4 9 5 2" xfId="35950" xr:uid="{00000000-0005-0000-0000-0000F18B0000}"/>
    <cellStyle name="Percent 4 9 6" xfId="35951" xr:uid="{00000000-0005-0000-0000-0000F28B0000}"/>
    <cellStyle name="Percent 5" xfId="113" xr:uid="{00000000-0005-0000-0000-0000F38B0000}"/>
    <cellStyle name="Percent 5 2" xfId="638" xr:uid="{00000000-0005-0000-0000-0000F48B0000}"/>
    <cellStyle name="Percent 5 3" xfId="38266" xr:uid="{00000000-0005-0000-0000-0000F58B0000}"/>
    <cellStyle name="Percent 6" xfId="639" xr:uid="{00000000-0005-0000-0000-0000F68B0000}"/>
    <cellStyle name="Percent 6 10" xfId="35952" xr:uid="{00000000-0005-0000-0000-0000F78B0000}"/>
    <cellStyle name="Percent 6 10 2" xfId="35953" xr:uid="{00000000-0005-0000-0000-0000F88B0000}"/>
    <cellStyle name="Percent 6 11" xfId="35954" xr:uid="{00000000-0005-0000-0000-0000F98B0000}"/>
    <cellStyle name="Percent 6 11 2" xfId="35955" xr:uid="{00000000-0005-0000-0000-0000FA8B0000}"/>
    <cellStyle name="Percent 6 12" xfId="35956" xr:uid="{00000000-0005-0000-0000-0000FB8B0000}"/>
    <cellStyle name="Percent 6 2" xfId="35957" xr:uid="{00000000-0005-0000-0000-0000FC8B0000}"/>
    <cellStyle name="Percent 6 2 10" xfId="35958" xr:uid="{00000000-0005-0000-0000-0000FD8B0000}"/>
    <cellStyle name="Percent 6 2 10 2" xfId="35959" xr:uid="{00000000-0005-0000-0000-0000FE8B0000}"/>
    <cellStyle name="Percent 6 2 11" xfId="35960" xr:uid="{00000000-0005-0000-0000-0000FF8B0000}"/>
    <cellStyle name="Percent 6 2 2" xfId="35961" xr:uid="{00000000-0005-0000-0000-0000008C0000}"/>
    <cellStyle name="Percent 6 2 2 10" xfId="35962" xr:uid="{00000000-0005-0000-0000-0000018C0000}"/>
    <cellStyle name="Percent 6 2 2 2" xfId="35963" xr:uid="{00000000-0005-0000-0000-0000028C0000}"/>
    <cellStyle name="Percent 6 2 2 2 2" xfId="35964" xr:uid="{00000000-0005-0000-0000-0000038C0000}"/>
    <cellStyle name="Percent 6 2 2 2 2 2" xfId="35965" xr:uid="{00000000-0005-0000-0000-0000048C0000}"/>
    <cellStyle name="Percent 6 2 2 2 2 2 2" xfId="35966" xr:uid="{00000000-0005-0000-0000-0000058C0000}"/>
    <cellStyle name="Percent 6 2 2 2 2 2 2 2" xfId="35967" xr:uid="{00000000-0005-0000-0000-0000068C0000}"/>
    <cellStyle name="Percent 6 2 2 2 2 2 2 2 2" xfId="35968" xr:uid="{00000000-0005-0000-0000-0000078C0000}"/>
    <cellStyle name="Percent 6 2 2 2 2 2 2 3" xfId="35969" xr:uid="{00000000-0005-0000-0000-0000088C0000}"/>
    <cellStyle name="Percent 6 2 2 2 2 2 3" xfId="35970" xr:uid="{00000000-0005-0000-0000-0000098C0000}"/>
    <cellStyle name="Percent 6 2 2 2 2 2 3 2" xfId="35971" xr:uid="{00000000-0005-0000-0000-00000A8C0000}"/>
    <cellStyle name="Percent 6 2 2 2 2 2 3 2 2" xfId="35972" xr:uid="{00000000-0005-0000-0000-00000B8C0000}"/>
    <cellStyle name="Percent 6 2 2 2 2 2 3 3" xfId="35973" xr:uid="{00000000-0005-0000-0000-00000C8C0000}"/>
    <cellStyle name="Percent 6 2 2 2 2 2 4" xfId="35974" xr:uid="{00000000-0005-0000-0000-00000D8C0000}"/>
    <cellStyle name="Percent 6 2 2 2 2 2 4 2" xfId="35975" xr:uid="{00000000-0005-0000-0000-00000E8C0000}"/>
    <cellStyle name="Percent 6 2 2 2 2 2 5" xfId="35976" xr:uid="{00000000-0005-0000-0000-00000F8C0000}"/>
    <cellStyle name="Percent 6 2 2 2 2 2 5 2" xfId="35977" xr:uid="{00000000-0005-0000-0000-0000108C0000}"/>
    <cellStyle name="Percent 6 2 2 2 2 2 6" xfId="35978" xr:uid="{00000000-0005-0000-0000-0000118C0000}"/>
    <cellStyle name="Percent 6 2 2 2 2 3" xfId="35979" xr:uid="{00000000-0005-0000-0000-0000128C0000}"/>
    <cellStyle name="Percent 6 2 2 2 2 3 2" xfId="35980" xr:uid="{00000000-0005-0000-0000-0000138C0000}"/>
    <cellStyle name="Percent 6 2 2 2 2 3 2 2" xfId="35981" xr:uid="{00000000-0005-0000-0000-0000148C0000}"/>
    <cellStyle name="Percent 6 2 2 2 2 3 3" xfId="35982" xr:uid="{00000000-0005-0000-0000-0000158C0000}"/>
    <cellStyle name="Percent 6 2 2 2 2 4" xfId="35983" xr:uid="{00000000-0005-0000-0000-0000168C0000}"/>
    <cellStyle name="Percent 6 2 2 2 2 4 2" xfId="35984" xr:uid="{00000000-0005-0000-0000-0000178C0000}"/>
    <cellStyle name="Percent 6 2 2 2 2 4 2 2" xfId="35985" xr:uid="{00000000-0005-0000-0000-0000188C0000}"/>
    <cellStyle name="Percent 6 2 2 2 2 4 3" xfId="35986" xr:uid="{00000000-0005-0000-0000-0000198C0000}"/>
    <cellStyle name="Percent 6 2 2 2 2 5" xfId="35987" xr:uid="{00000000-0005-0000-0000-00001A8C0000}"/>
    <cellStyle name="Percent 6 2 2 2 2 5 2" xfId="35988" xr:uid="{00000000-0005-0000-0000-00001B8C0000}"/>
    <cellStyle name="Percent 6 2 2 2 2 6" xfId="35989" xr:uid="{00000000-0005-0000-0000-00001C8C0000}"/>
    <cellStyle name="Percent 6 2 2 2 2 6 2" xfId="35990" xr:uid="{00000000-0005-0000-0000-00001D8C0000}"/>
    <cellStyle name="Percent 6 2 2 2 2 7" xfId="35991" xr:uid="{00000000-0005-0000-0000-00001E8C0000}"/>
    <cellStyle name="Percent 6 2 2 2 3" xfId="35992" xr:uid="{00000000-0005-0000-0000-00001F8C0000}"/>
    <cellStyle name="Percent 6 2 2 2 3 2" xfId="35993" xr:uid="{00000000-0005-0000-0000-0000208C0000}"/>
    <cellStyle name="Percent 6 2 2 2 3 2 2" xfId="35994" xr:uid="{00000000-0005-0000-0000-0000218C0000}"/>
    <cellStyle name="Percent 6 2 2 2 3 2 2 2" xfId="35995" xr:uid="{00000000-0005-0000-0000-0000228C0000}"/>
    <cellStyle name="Percent 6 2 2 2 3 2 3" xfId="35996" xr:uid="{00000000-0005-0000-0000-0000238C0000}"/>
    <cellStyle name="Percent 6 2 2 2 3 3" xfId="35997" xr:uid="{00000000-0005-0000-0000-0000248C0000}"/>
    <cellStyle name="Percent 6 2 2 2 3 3 2" xfId="35998" xr:uid="{00000000-0005-0000-0000-0000258C0000}"/>
    <cellStyle name="Percent 6 2 2 2 3 3 2 2" xfId="35999" xr:uid="{00000000-0005-0000-0000-0000268C0000}"/>
    <cellStyle name="Percent 6 2 2 2 3 3 3" xfId="36000" xr:uid="{00000000-0005-0000-0000-0000278C0000}"/>
    <cellStyle name="Percent 6 2 2 2 3 4" xfId="36001" xr:uid="{00000000-0005-0000-0000-0000288C0000}"/>
    <cellStyle name="Percent 6 2 2 2 3 4 2" xfId="36002" xr:uid="{00000000-0005-0000-0000-0000298C0000}"/>
    <cellStyle name="Percent 6 2 2 2 3 5" xfId="36003" xr:uid="{00000000-0005-0000-0000-00002A8C0000}"/>
    <cellStyle name="Percent 6 2 2 2 3 5 2" xfId="36004" xr:uid="{00000000-0005-0000-0000-00002B8C0000}"/>
    <cellStyle name="Percent 6 2 2 2 3 6" xfId="36005" xr:uid="{00000000-0005-0000-0000-00002C8C0000}"/>
    <cellStyle name="Percent 6 2 2 2 4" xfId="36006" xr:uid="{00000000-0005-0000-0000-00002D8C0000}"/>
    <cellStyle name="Percent 6 2 2 2 4 2" xfId="36007" xr:uid="{00000000-0005-0000-0000-00002E8C0000}"/>
    <cellStyle name="Percent 6 2 2 2 4 2 2" xfId="36008" xr:uid="{00000000-0005-0000-0000-00002F8C0000}"/>
    <cellStyle name="Percent 6 2 2 2 4 3" xfId="36009" xr:uid="{00000000-0005-0000-0000-0000308C0000}"/>
    <cellStyle name="Percent 6 2 2 2 5" xfId="36010" xr:uid="{00000000-0005-0000-0000-0000318C0000}"/>
    <cellStyle name="Percent 6 2 2 2 5 2" xfId="36011" xr:uid="{00000000-0005-0000-0000-0000328C0000}"/>
    <cellStyle name="Percent 6 2 2 2 5 2 2" xfId="36012" xr:uid="{00000000-0005-0000-0000-0000338C0000}"/>
    <cellStyle name="Percent 6 2 2 2 5 3" xfId="36013" xr:uid="{00000000-0005-0000-0000-0000348C0000}"/>
    <cellStyle name="Percent 6 2 2 2 6" xfId="36014" xr:uid="{00000000-0005-0000-0000-0000358C0000}"/>
    <cellStyle name="Percent 6 2 2 2 6 2" xfId="36015" xr:uid="{00000000-0005-0000-0000-0000368C0000}"/>
    <cellStyle name="Percent 6 2 2 2 7" xfId="36016" xr:uid="{00000000-0005-0000-0000-0000378C0000}"/>
    <cellStyle name="Percent 6 2 2 2 7 2" xfId="36017" xr:uid="{00000000-0005-0000-0000-0000388C0000}"/>
    <cellStyle name="Percent 6 2 2 2 8" xfId="36018" xr:uid="{00000000-0005-0000-0000-0000398C0000}"/>
    <cellStyle name="Percent 6 2 2 3" xfId="36019" xr:uid="{00000000-0005-0000-0000-00003A8C0000}"/>
    <cellStyle name="Percent 6 2 2 3 2" xfId="36020" xr:uid="{00000000-0005-0000-0000-00003B8C0000}"/>
    <cellStyle name="Percent 6 2 2 3 2 2" xfId="36021" xr:uid="{00000000-0005-0000-0000-00003C8C0000}"/>
    <cellStyle name="Percent 6 2 2 3 2 2 2" xfId="36022" xr:uid="{00000000-0005-0000-0000-00003D8C0000}"/>
    <cellStyle name="Percent 6 2 2 3 2 2 2 2" xfId="36023" xr:uid="{00000000-0005-0000-0000-00003E8C0000}"/>
    <cellStyle name="Percent 6 2 2 3 2 2 3" xfId="36024" xr:uid="{00000000-0005-0000-0000-00003F8C0000}"/>
    <cellStyle name="Percent 6 2 2 3 2 3" xfId="36025" xr:uid="{00000000-0005-0000-0000-0000408C0000}"/>
    <cellStyle name="Percent 6 2 2 3 2 3 2" xfId="36026" xr:uid="{00000000-0005-0000-0000-0000418C0000}"/>
    <cellStyle name="Percent 6 2 2 3 2 3 2 2" xfId="36027" xr:uid="{00000000-0005-0000-0000-0000428C0000}"/>
    <cellStyle name="Percent 6 2 2 3 2 3 3" xfId="36028" xr:uid="{00000000-0005-0000-0000-0000438C0000}"/>
    <cellStyle name="Percent 6 2 2 3 2 4" xfId="36029" xr:uid="{00000000-0005-0000-0000-0000448C0000}"/>
    <cellStyle name="Percent 6 2 2 3 2 4 2" xfId="36030" xr:uid="{00000000-0005-0000-0000-0000458C0000}"/>
    <cellStyle name="Percent 6 2 2 3 2 5" xfId="36031" xr:uid="{00000000-0005-0000-0000-0000468C0000}"/>
    <cellStyle name="Percent 6 2 2 3 2 5 2" xfId="36032" xr:uid="{00000000-0005-0000-0000-0000478C0000}"/>
    <cellStyle name="Percent 6 2 2 3 2 6" xfId="36033" xr:uid="{00000000-0005-0000-0000-0000488C0000}"/>
    <cellStyle name="Percent 6 2 2 3 3" xfId="36034" xr:uid="{00000000-0005-0000-0000-0000498C0000}"/>
    <cellStyle name="Percent 6 2 2 3 3 2" xfId="36035" xr:uid="{00000000-0005-0000-0000-00004A8C0000}"/>
    <cellStyle name="Percent 6 2 2 3 3 2 2" xfId="36036" xr:uid="{00000000-0005-0000-0000-00004B8C0000}"/>
    <cellStyle name="Percent 6 2 2 3 3 3" xfId="36037" xr:uid="{00000000-0005-0000-0000-00004C8C0000}"/>
    <cellStyle name="Percent 6 2 2 3 4" xfId="36038" xr:uid="{00000000-0005-0000-0000-00004D8C0000}"/>
    <cellStyle name="Percent 6 2 2 3 4 2" xfId="36039" xr:uid="{00000000-0005-0000-0000-00004E8C0000}"/>
    <cellStyle name="Percent 6 2 2 3 4 2 2" xfId="36040" xr:uid="{00000000-0005-0000-0000-00004F8C0000}"/>
    <cellStyle name="Percent 6 2 2 3 4 3" xfId="36041" xr:uid="{00000000-0005-0000-0000-0000508C0000}"/>
    <cellStyle name="Percent 6 2 2 3 5" xfId="36042" xr:uid="{00000000-0005-0000-0000-0000518C0000}"/>
    <cellStyle name="Percent 6 2 2 3 5 2" xfId="36043" xr:uid="{00000000-0005-0000-0000-0000528C0000}"/>
    <cellStyle name="Percent 6 2 2 3 6" xfId="36044" xr:uid="{00000000-0005-0000-0000-0000538C0000}"/>
    <cellStyle name="Percent 6 2 2 3 6 2" xfId="36045" xr:uid="{00000000-0005-0000-0000-0000548C0000}"/>
    <cellStyle name="Percent 6 2 2 3 7" xfId="36046" xr:uid="{00000000-0005-0000-0000-0000558C0000}"/>
    <cellStyle name="Percent 6 2 2 4" xfId="36047" xr:uid="{00000000-0005-0000-0000-0000568C0000}"/>
    <cellStyle name="Percent 6 2 2 4 2" xfId="36048" xr:uid="{00000000-0005-0000-0000-0000578C0000}"/>
    <cellStyle name="Percent 6 2 2 4 2 2" xfId="36049" xr:uid="{00000000-0005-0000-0000-0000588C0000}"/>
    <cellStyle name="Percent 6 2 2 4 2 2 2" xfId="36050" xr:uid="{00000000-0005-0000-0000-0000598C0000}"/>
    <cellStyle name="Percent 6 2 2 4 2 2 2 2" xfId="36051" xr:uid="{00000000-0005-0000-0000-00005A8C0000}"/>
    <cellStyle name="Percent 6 2 2 4 2 2 3" xfId="36052" xr:uid="{00000000-0005-0000-0000-00005B8C0000}"/>
    <cellStyle name="Percent 6 2 2 4 2 3" xfId="36053" xr:uid="{00000000-0005-0000-0000-00005C8C0000}"/>
    <cellStyle name="Percent 6 2 2 4 2 3 2" xfId="36054" xr:uid="{00000000-0005-0000-0000-00005D8C0000}"/>
    <cellStyle name="Percent 6 2 2 4 2 3 2 2" xfId="36055" xr:uid="{00000000-0005-0000-0000-00005E8C0000}"/>
    <cellStyle name="Percent 6 2 2 4 2 3 3" xfId="36056" xr:uid="{00000000-0005-0000-0000-00005F8C0000}"/>
    <cellStyle name="Percent 6 2 2 4 2 4" xfId="36057" xr:uid="{00000000-0005-0000-0000-0000608C0000}"/>
    <cellStyle name="Percent 6 2 2 4 2 4 2" xfId="36058" xr:uid="{00000000-0005-0000-0000-0000618C0000}"/>
    <cellStyle name="Percent 6 2 2 4 2 5" xfId="36059" xr:uid="{00000000-0005-0000-0000-0000628C0000}"/>
    <cellStyle name="Percent 6 2 2 4 2 5 2" xfId="36060" xr:uid="{00000000-0005-0000-0000-0000638C0000}"/>
    <cellStyle name="Percent 6 2 2 4 2 6" xfId="36061" xr:uid="{00000000-0005-0000-0000-0000648C0000}"/>
    <cellStyle name="Percent 6 2 2 4 3" xfId="36062" xr:uid="{00000000-0005-0000-0000-0000658C0000}"/>
    <cellStyle name="Percent 6 2 2 4 3 2" xfId="36063" xr:uid="{00000000-0005-0000-0000-0000668C0000}"/>
    <cellStyle name="Percent 6 2 2 4 3 2 2" xfId="36064" xr:uid="{00000000-0005-0000-0000-0000678C0000}"/>
    <cellStyle name="Percent 6 2 2 4 3 3" xfId="36065" xr:uid="{00000000-0005-0000-0000-0000688C0000}"/>
    <cellStyle name="Percent 6 2 2 4 4" xfId="36066" xr:uid="{00000000-0005-0000-0000-0000698C0000}"/>
    <cellStyle name="Percent 6 2 2 4 4 2" xfId="36067" xr:uid="{00000000-0005-0000-0000-00006A8C0000}"/>
    <cellStyle name="Percent 6 2 2 4 4 2 2" xfId="36068" xr:uid="{00000000-0005-0000-0000-00006B8C0000}"/>
    <cellStyle name="Percent 6 2 2 4 4 3" xfId="36069" xr:uid="{00000000-0005-0000-0000-00006C8C0000}"/>
    <cellStyle name="Percent 6 2 2 4 5" xfId="36070" xr:uid="{00000000-0005-0000-0000-00006D8C0000}"/>
    <cellStyle name="Percent 6 2 2 4 5 2" xfId="36071" xr:uid="{00000000-0005-0000-0000-00006E8C0000}"/>
    <cellStyle name="Percent 6 2 2 4 6" xfId="36072" xr:uid="{00000000-0005-0000-0000-00006F8C0000}"/>
    <cellStyle name="Percent 6 2 2 4 6 2" xfId="36073" xr:uid="{00000000-0005-0000-0000-0000708C0000}"/>
    <cellStyle name="Percent 6 2 2 4 7" xfId="36074" xr:uid="{00000000-0005-0000-0000-0000718C0000}"/>
    <cellStyle name="Percent 6 2 2 5" xfId="36075" xr:uid="{00000000-0005-0000-0000-0000728C0000}"/>
    <cellStyle name="Percent 6 2 2 5 2" xfId="36076" xr:uid="{00000000-0005-0000-0000-0000738C0000}"/>
    <cellStyle name="Percent 6 2 2 5 2 2" xfId="36077" xr:uid="{00000000-0005-0000-0000-0000748C0000}"/>
    <cellStyle name="Percent 6 2 2 5 2 2 2" xfId="36078" xr:uid="{00000000-0005-0000-0000-0000758C0000}"/>
    <cellStyle name="Percent 6 2 2 5 2 3" xfId="36079" xr:uid="{00000000-0005-0000-0000-0000768C0000}"/>
    <cellStyle name="Percent 6 2 2 5 3" xfId="36080" xr:uid="{00000000-0005-0000-0000-0000778C0000}"/>
    <cellStyle name="Percent 6 2 2 5 3 2" xfId="36081" xr:uid="{00000000-0005-0000-0000-0000788C0000}"/>
    <cellStyle name="Percent 6 2 2 5 3 2 2" xfId="36082" xr:uid="{00000000-0005-0000-0000-0000798C0000}"/>
    <cellStyle name="Percent 6 2 2 5 3 3" xfId="36083" xr:uid="{00000000-0005-0000-0000-00007A8C0000}"/>
    <cellStyle name="Percent 6 2 2 5 4" xfId="36084" xr:uid="{00000000-0005-0000-0000-00007B8C0000}"/>
    <cellStyle name="Percent 6 2 2 5 4 2" xfId="36085" xr:uid="{00000000-0005-0000-0000-00007C8C0000}"/>
    <cellStyle name="Percent 6 2 2 5 5" xfId="36086" xr:uid="{00000000-0005-0000-0000-00007D8C0000}"/>
    <cellStyle name="Percent 6 2 2 5 5 2" xfId="36087" xr:uid="{00000000-0005-0000-0000-00007E8C0000}"/>
    <cellStyle name="Percent 6 2 2 5 6" xfId="36088" xr:uid="{00000000-0005-0000-0000-00007F8C0000}"/>
    <cellStyle name="Percent 6 2 2 6" xfId="36089" xr:uid="{00000000-0005-0000-0000-0000808C0000}"/>
    <cellStyle name="Percent 6 2 2 6 2" xfId="36090" xr:uid="{00000000-0005-0000-0000-0000818C0000}"/>
    <cellStyle name="Percent 6 2 2 6 2 2" xfId="36091" xr:uid="{00000000-0005-0000-0000-0000828C0000}"/>
    <cellStyle name="Percent 6 2 2 6 3" xfId="36092" xr:uid="{00000000-0005-0000-0000-0000838C0000}"/>
    <cellStyle name="Percent 6 2 2 7" xfId="36093" xr:uid="{00000000-0005-0000-0000-0000848C0000}"/>
    <cellStyle name="Percent 6 2 2 7 2" xfId="36094" xr:uid="{00000000-0005-0000-0000-0000858C0000}"/>
    <cellStyle name="Percent 6 2 2 7 2 2" xfId="36095" xr:uid="{00000000-0005-0000-0000-0000868C0000}"/>
    <cellStyle name="Percent 6 2 2 7 3" xfId="36096" xr:uid="{00000000-0005-0000-0000-0000878C0000}"/>
    <cellStyle name="Percent 6 2 2 8" xfId="36097" xr:uid="{00000000-0005-0000-0000-0000888C0000}"/>
    <cellStyle name="Percent 6 2 2 8 2" xfId="36098" xr:uid="{00000000-0005-0000-0000-0000898C0000}"/>
    <cellStyle name="Percent 6 2 2 9" xfId="36099" xr:uid="{00000000-0005-0000-0000-00008A8C0000}"/>
    <cellStyle name="Percent 6 2 2 9 2" xfId="36100" xr:uid="{00000000-0005-0000-0000-00008B8C0000}"/>
    <cellStyle name="Percent 6 2 3" xfId="36101" xr:uid="{00000000-0005-0000-0000-00008C8C0000}"/>
    <cellStyle name="Percent 6 2 3 2" xfId="36102" xr:uid="{00000000-0005-0000-0000-00008D8C0000}"/>
    <cellStyle name="Percent 6 2 3 2 2" xfId="36103" xr:uid="{00000000-0005-0000-0000-00008E8C0000}"/>
    <cellStyle name="Percent 6 2 3 2 2 2" xfId="36104" xr:uid="{00000000-0005-0000-0000-00008F8C0000}"/>
    <cellStyle name="Percent 6 2 3 2 2 2 2" xfId="36105" xr:uid="{00000000-0005-0000-0000-0000908C0000}"/>
    <cellStyle name="Percent 6 2 3 2 2 2 2 2" xfId="36106" xr:uid="{00000000-0005-0000-0000-0000918C0000}"/>
    <cellStyle name="Percent 6 2 3 2 2 2 3" xfId="36107" xr:uid="{00000000-0005-0000-0000-0000928C0000}"/>
    <cellStyle name="Percent 6 2 3 2 2 3" xfId="36108" xr:uid="{00000000-0005-0000-0000-0000938C0000}"/>
    <cellStyle name="Percent 6 2 3 2 2 3 2" xfId="36109" xr:uid="{00000000-0005-0000-0000-0000948C0000}"/>
    <cellStyle name="Percent 6 2 3 2 2 3 2 2" xfId="36110" xr:uid="{00000000-0005-0000-0000-0000958C0000}"/>
    <cellStyle name="Percent 6 2 3 2 2 3 3" xfId="36111" xr:uid="{00000000-0005-0000-0000-0000968C0000}"/>
    <cellStyle name="Percent 6 2 3 2 2 4" xfId="36112" xr:uid="{00000000-0005-0000-0000-0000978C0000}"/>
    <cellStyle name="Percent 6 2 3 2 2 4 2" xfId="36113" xr:uid="{00000000-0005-0000-0000-0000988C0000}"/>
    <cellStyle name="Percent 6 2 3 2 2 5" xfId="36114" xr:uid="{00000000-0005-0000-0000-0000998C0000}"/>
    <cellStyle name="Percent 6 2 3 2 2 5 2" xfId="36115" xr:uid="{00000000-0005-0000-0000-00009A8C0000}"/>
    <cellStyle name="Percent 6 2 3 2 2 6" xfId="36116" xr:uid="{00000000-0005-0000-0000-00009B8C0000}"/>
    <cellStyle name="Percent 6 2 3 2 3" xfId="36117" xr:uid="{00000000-0005-0000-0000-00009C8C0000}"/>
    <cellStyle name="Percent 6 2 3 2 3 2" xfId="36118" xr:uid="{00000000-0005-0000-0000-00009D8C0000}"/>
    <cellStyle name="Percent 6 2 3 2 3 2 2" xfId="36119" xr:uid="{00000000-0005-0000-0000-00009E8C0000}"/>
    <cellStyle name="Percent 6 2 3 2 3 3" xfId="36120" xr:uid="{00000000-0005-0000-0000-00009F8C0000}"/>
    <cellStyle name="Percent 6 2 3 2 4" xfId="36121" xr:uid="{00000000-0005-0000-0000-0000A08C0000}"/>
    <cellStyle name="Percent 6 2 3 2 4 2" xfId="36122" xr:uid="{00000000-0005-0000-0000-0000A18C0000}"/>
    <cellStyle name="Percent 6 2 3 2 4 2 2" xfId="36123" xr:uid="{00000000-0005-0000-0000-0000A28C0000}"/>
    <cellStyle name="Percent 6 2 3 2 4 3" xfId="36124" xr:uid="{00000000-0005-0000-0000-0000A38C0000}"/>
    <cellStyle name="Percent 6 2 3 2 5" xfId="36125" xr:uid="{00000000-0005-0000-0000-0000A48C0000}"/>
    <cellStyle name="Percent 6 2 3 2 5 2" xfId="36126" xr:uid="{00000000-0005-0000-0000-0000A58C0000}"/>
    <cellStyle name="Percent 6 2 3 2 6" xfId="36127" xr:uid="{00000000-0005-0000-0000-0000A68C0000}"/>
    <cellStyle name="Percent 6 2 3 2 6 2" xfId="36128" xr:uid="{00000000-0005-0000-0000-0000A78C0000}"/>
    <cellStyle name="Percent 6 2 3 2 7" xfId="36129" xr:uid="{00000000-0005-0000-0000-0000A88C0000}"/>
    <cellStyle name="Percent 6 2 3 3" xfId="36130" xr:uid="{00000000-0005-0000-0000-0000A98C0000}"/>
    <cellStyle name="Percent 6 2 3 3 2" xfId="36131" xr:uid="{00000000-0005-0000-0000-0000AA8C0000}"/>
    <cellStyle name="Percent 6 2 3 3 2 2" xfId="36132" xr:uid="{00000000-0005-0000-0000-0000AB8C0000}"/>
    <cellStyle name="Percent 6 2 3 3 2 2 2" xfId="36133" xr:uid="{00000000-0005-0000-0000-0000AC8C0000}"/>
    <cellStyle name="Percent 6 2 3 3 2 3" xfId="36134" xr:uid="{00000000-0005-0000-0000-0000AD8C0000}"/>
    <cellStyle name="Percent 6 2 3 3 3" xfId="36135" xr:uid="{00000000-0005-0000-0000-0000AE8C0000}"/>
    <cellStyle name="Percent 6 2 3 3 3 2" xfId="36136" xr:uid="{00000000-0005-0000-0000-0000AF8C0000}"/>
    <cellStyle name="Percent 6 2 3 3 3 2 2" xfId="36137" xr:uid="{00000000-0005-0000-0000-0000B08C0000}"/>
    <cellStyle name="Percent 6 2 3 3 3 3" xfId="36138" xr:uid="{00000000-0005-0000-0000-0000B18C0000}"/>
    <cellStyle name="Percent 6 2 3 3 4" xfId="36139" xr:uid="{00000000-0005-0000-0000-0000B28C0000}"/>
    <cellStyle name="Percent 6 2 3 3 4 2" xfId="36140" xr:uid="{00000000-0005-0000-0000-0000B38C0000}"/>
    <cellStyle name="Percent 6 2 3 3 5" xfId="36141" xr:uid="{00000000-0005-0000-0000-0000B48C0000}"/>
    <cellStyle name="Percent 6 2 3 3 5 2" xfId="36142" xr:uid="{00000000-0005-0000-0000-0000B58C0000}"/>
    <cellStyle name="Percent 6 2 3 3 6" xfId="36143" xr:uid="{00000000-0005-0000-0000-0000B68C0000}"/>
    <cellStyle name="Percent 6 2 3 4" xfId="36144" xr:uid="{00000000-0005-0000-0000-0000B78C0000}"/>
    <cellStyle name="Percent 6 2 3 4 2" xfId="36145" xr:uid="{00000000-0005-0000-0000-0000B88C0000}"/>
    <cellStyle name="Percent 6 2 3 4 2 2" xfId="36146" xr:uid="{00000000-0005-0000-0000-0000B98C0000}"/>
    <cellStyle name="Percent 6 2 3 4 3" xfId="36147" xr:uid="{00000000-0005-0000-0000-0000BA8C0000}"/>
    <cellStyle name="Percent 6 2 3 5" xfId="36148" xr:uid="{00000000-0005-0000-0000-0000BB8C0000}"/>
    <cellStyle name="Percent 6 2 3 5 2" xfId="36149" xr:uid="{00000000-0005-0000-0000-0000BC8C0000}"/>
    <cellStyle name="Percent 6 2 3 5 2 2" xfId="36150" xr:uid="{00000000-0005-0000-0000-0000BD8C0000}"/>
    <cellStyle name="Percent 6 2 3 5 3" xfId="36151" xr:uid="{00000000-0005-0000-0000-0000BE8C0000}"/>
    <cellStyle name="Percent 6 2 3 6" xfId="36152" xr:uid="{00000000-0005-0000-0000-0000BF8C0000}"/>
    <cellStyle name="Percent 6 2 3 6 2" xfId="36153" xr:uid="{00000000-0005-0000-0000-0000C08C0000}"/>
    <cellStyle name="Percent 6 2 3 7" xfId="36154" xr:uid="{00000000-0005-0000-0000-0000C18C0000}"/>
    <cellStyle name="Percent 6 2 3 7 2" xfId="36155" xr:uid="{00000000-0005-0000-0000-0000C28C0000}"/>
    <cellStyle name="Percent 6 2 3 8" xfId="36156" xr:uid="{00000000-0005-0000-0000-0000C38C0000}"/>
    <cellStyle name="Percent 6 2 4" xfId="36157" xr:uid="{00000000-0005-0000-0000-0000C48C0000}"/>
    <cellStyle name="Percent 6 2 4 2" xfId="36158" xr:uid="{00000000-0005-0000-0000-0000C58C0000}"/>
    <cellStyle name="Percent 6 2 4 2 2" xfId="36159" xr:uid="{00000000-0005-0000-0000-0000C68C0000}"/>
    <cellStyle name="Percent 6 2 4 2 2 2" xfId="36160" xr:uid="{00000000-0005-0000-0000-0000C78C0000}"/>
    <cellStyle name="Percent 6 2 4 2 2 2 2" xfId="36161" xr:uid="{00000000-0005-0000-0000-0000C88C0000}"/>
    <cellStyle name="Percent 6 2 4 2 2 3" xfId="36162" xr:uid="{00000000-0005-0000-0000-0000C98C0000}"/>
    <cellStyle name="Percent 6 2 4 2 3" xfId="36163" xr:uid="{00000000-0005-0000-0000-0000CA8C0000}"/>
    <cellStyle name="Percent 6 2 4 2 3 2" xfId="36164" xr:uid="{00000000-0005-0000-0000-0000CB8C0000}"/>
    <cellStyle name="Percent 6 2 4 2 3 2 2" xfId="36165" xr:uid="{00000000-0005-0000-0000-0000CC8C0000}"/>
    <cellStyle name="Percent 6 2 4 2 3 3" xfId="36166" xr:uid="{00000000-0005-0000-0000-0000CD8C0000}"/>
    <cellStyle name="Percent 6 2 4 2 4" xfId="36167" xr:uid="{00000000-0005-0000-0000-0000CE8C0000}"/>
    <cellStyle name="Percent 6 2 4 2 4 2" xfId="36168" xr:uid="{00000000-0005-0000-0000-0000CF8C0000}"/>
    <cellStyle name="Percent 6 2 4 2 5" xfId="36169" xr:uid="{00000000-0005-0000-0000-0000D08C0000}"/>
    <cellStyle name="Percent 6 2 4 2 5 2" xfId="36170" xr:uid="{00000000-0005-0000-0000-0000D18C0000}"/>
    <cellStyle name="Percent 6 2 4 2 6" xfId="36171" xr:uid="{00000000-0005-0000-0000-0000D28C0000}"/>
    <cellStyle name="Percent 6 2 4 3" xfId="36172" xr:uid="{00000000-0005-0000-0000-0000D38C0000}"/>
    <cellStyle name="Percent 6 2 4 3 2" xfId="36173" xr:uid="{00000000-0005-0000-0000-0000D48C0000}"/>
    <cellStyle name="Percent 6 2 4 3 2 2" xfId="36174" xr:uid="{00000000-0005-0000-0000-0000D58C0000}"/>
    <cellStyle name="Percent 6 2 4 3 3" xfId="36175" xr:uid="{00000000-0005-0000-0000-0000D68C0000}"/>
    <cellStyle name="Percent 6 2 4 4" xfId="36176" xr:uid="{00000000-0005-0000-0000-0000D78C0000}"/>
    <cellStyle name="Percent 6 2 4 4 2" xfId="36177" xr:uid="{00000000-0005-0000-0000-0000D88C0000}"/>
    <cellStyle name="Percent 6 2 4 4 2 2" xfId="36178" xr:uid="{00000000-0005-0000-0000-0000D98C0000}"/>
    <cellStyle name="Percent 6 2 4 4 3" xfId="36179" xr:uid="{00000000-0005-0000-0000-0000DA8C0000}"/>
    <cellStyle name="Percent 6 2 4 5" xfId="36180" xr:uid="{00000000-0005-0000-0000-0000DB8C0000}"/>
    <cellStyle name="Percent 6 2 4 5 2" xfId="36181" xr:uid="{00000000-0005-0000-0000-0000DC8C0000}"/>
    <cellStyle name="Percent 6 2 4 6" xfId="36182" xr:uid="{00000000-0005-0000-0000-0000DD8C0000}"/>
    <cellStyle name="Percent 6 2 4 6 2" xfId="36183" xr:uid="{00000000-0005-0000-0000-0000DE8C0000}"/>
    <cellStyle name="Percent 6 2 4 7" xfId="36184" xr:uid="{00000000-0005-0000-0000-0000DF8C0000}"/>
    <cellStyle name="Percent 6 2 5" xfId="36185" xr:uid="{00000000-0005-0000-0000-0000E08C0000}"/>
    <cellStyle name="Percent 6 2 5 2" xfId="36186" xr:uid="{00000000-0005-0000-0000-0000E18C0000}"/>
    <cellStyle name="Percent 6 2 5 2 2" xfId="36187" xr:uid="{00000000-0005-0000-0000-0000E28C0000}"/>
    <cellStyle name="Percent 6 2 5 2 2 2" xfId="36188" xr:uid="{00000000-0005-0000-0000-0000E38C0000}"/>
    <cellStyle name="Percent 6 2 5 2 2 2 2" xfId="36189" xr:uid="{00000000-0005-0000-0000-0000E48C0000}"/>
    <cellStyle name="Percent 6 2 5 2 2 3" xfId="36190" xr:uid="{00000000-0005-0000-0000-0000E58C0000}"/>
    <cellStyle name="Percent 6 2 5 2 3" xfId="36191" xr:uid="{00000000-0005-0000-0000-0000E68C0000}"/>
    <cellStyle name="Percent 6 2 5 2 3 2" xfId="36192" xr:uid="{00000000-0005-0000-0000-0000E78C0000}"/>
    <cellStyle name="Percent 6 2 5 2 3 2 2" xfId="36193" xr:uid="{00000000-0005-0000-0000-0000E88C0000}"/>
    <cellStyle name="Percent 6 2 5 2 3 3" xfId="36194" xr:uid="{00000000-0005-0000-0000-0000E98C0000}"/>
    <cellStyle name="Percent 6 2 5 2 4" xfId="36195" xr:uid="{00000000-0005-0000-0000-0000EA8C0000}"/>
    <cellStyle name="Percent 6 2 5 2 4 2" xfId="36196" xr:uid="{00000000-0005-0000-0000-0000EB8C0000}"/>
    <cellStyle name="Percent 6 2 5 2 5" xfId="36197" xr:uid="{00000000-0005-0000-0000-0000EC8C0000}"/>
    <cellStyle name="Percent 6 2 5 2 5 2" xfId="36198" xr:uid="{00000000-0005-0000-0000-0000ED8C0000}"/>
    <cellStyle name="Percent 6 2 5 2 6" xfId="36199" xr:uid="{00000000-0005-0000-0000-0000EE8C0000}"/>
    <cellStyle name="Percent 6 2 5 3" xfId="36200" xr:uid="{00000000-0005-0000-0000-0000EF8C0000}"/>
    <cellStyle name="Percent 6 2 5 3 2" xfId="36201" xr:uid="{00000000-0005-0000-0000-0000F08C0000}"/>
    <cellStyle name="Percent 6 2 5 3 2 2" xfId="36202" xr:uid="{00000000-0005-0000-0000-0000F18C0000}"/>
    <cellStyle name="Percent 6 2 5 3 3" xfId="36203" xr:uid="{00000000-0005-0000-0000-0000F28C0000}"/>
    <cellStyle name="Percent 6 2 5 4" xfId="36204" xr:uid="{00000000-0005-0000-0000-0000F38C0000}"/>
    <cellStyle name="Percent 6 2 5 4 2" xfId="36205" xr:uid="{00000000-0005-0000-0000-0000F48C0000}"/>
    <cellStyle name="Percent 6 2 5 4 2 2" xfId="36206" xr:uid="{00000000-0005-0000-0000-0000F58C0000}"/>
    <cellStyle name="Percent 6 2 5 4 3" xfId="36207" xr:uid="{00000000-0005-0000-0000-0000F68C0000}"/>
    <cellStyle name="Percent 6 2 5 5" xfId="36208" xr:uid="{00000000-0005-0000-0000-0000F78C0000}"/>
    <cellStyle name="Percent 6 2 5 5 2" xfId="36209" xr:uid="{00000000-0005-0000-0000-0000F88C0000}"/>
    <cellStyle name="Percent 6 2 5 6" xfId="36210" xr:uid="{00000000-0005-0000-0000-0000F98C0000}"/>
    <cellStyle name="Percent 6 2 5 6 2" xfId="36211" xr:uid="{00000000-0005-0000-0000-0000FA8C0000}"/>
    <cellStyle name="Percent 6 2 5 7" xfId="36212" xr:uid="{00000000-0005-0000-0000-0000FB8C0000}"/>
    <cellStyle name="Percent 6 2 6" xfId="36213" xr:uid="{00000000-0005-0000-0000-0000FC8C0000}"/>
    <cellStyle name="Percent 6 2 6 2" xfId="36214" xr:uid="{00000000-0005-0000-0000-0000FD8C0000}"/>
    <cellStyle name="Percent 6 2 6 2 2" xfId="36215" xr:uid="{00000000-0005-0000-0000-0000FE8C0000}"/>
    <cellStyle name="Percent 6 2 6 2 2 2" xfId="36216" xr:uid="{00000000-0005-0000-0000-0000FF8C0000}"/>
    <cellStyle name="Percent 6 2 6 2 3" xfId="36217" xr:uid="{00000000-0005-0000-0000-0000008D0000}"/>
    <cellStyle name="Percent 6 2 6 3" xfId="36218" xr:uid="{00000000-0005-0000-0000-0000018D0000}"/>
    <cellStyle name="Percent 6 2 6 3 2" xfId="36219" xr:uid="{00000000-0005-0000-0000-0000028D0000}"/>
    <cellStyle name="Percent 6 2 6 3 2 2" xfId="36220" xr:uid="{00000000-0005-0000-0000-0000038D0000}"/>
    <cellStyle name="Percent 6 2 6 3 3" xfId="36221" xr:uid="{00000000-0005-0000-0000-0000048D0000}"/>
    <cellStyle name="Percent 6 2 6 4" xfId="36222" xr:uid="{00000000-0005-0000-0000-0000058D0000}"/>
    <cellStyle name="Percent 6 2 6 4 2" xfId="36223" xr:uid="{00000000-0005-0000-0000-0000068D0000}"/>
    <cellStyle name="Percent 6 2 6 5" xfId="36224" xr:uid="{00000000-0005-0000-0000-0000078D0000}"/>
    <cellStyle name="Percent 6 2 6 5 2" xfId="36225" xr:uid="{00000000-0005-0000-0000-0000088D0000}"/>
    <cellStyle name="Percent 6 2 6 6" xfId="36226" xr:uid="{00000000-0005-0000-0000-0000098D0000}"/>
    <cellStyle name="Percent 6 2 7" xfId="36227" xr:uid="{00000000-0005-0000-0000-00000A8D0000}"/>
    <cellStyle name="Percent 6 2 7 2" xfId="36228" xr:uid="{00000000-0005-0000-0000-00000B8D0000}"/>
    <cellStyle name="Percent 6 2 7 2 2" xfId="36229" xr:uid="{00000000-0005-0000-0000-00000C8D0000}"/>
    <cellStyle name="Percent 6 2 7 3" xfId="36230" xr:uid="{00000000-0005-0000-0000-00000D8D0000}"/>
    <cellStyle name="Percent 6 2 8" xfId="36231" xr:uid="{00000000-0005-0000-0000-00000E8D0000}"/>
    <cellStyle name="Percent 6 2 8 2" xfId="36232" xr:uid="{00000000-0005-0000-0000-00000F8D0000}"/>
    <cellStyle name="Percent 6 2 8 2 2" xfId="36233" xr:uid="{00000000-0005-0000-0000-0000108D0000}"/>
    <cellStyle name="Percent 6 2 8 3" xfId="36234" xr:uid="{00000000-0005-0000-0000-0000118D0000}"/>
    <cellStyle name="Percent 6 2 9" xfId="36235" xr:uid="{00000000-0005-0000-0000-0000128D0000}"/>
    <cellStyle name="Percent 6 2 9 2" xfId="36236" xr:uid="{00000000-0005-0000-0000-0000138D0000}"/>
    <cellStyle name="Percent 6 3" xfId="36237" xr:uid="{00000000-0005-0000-0000-0000148D0000}"/>
    <cellStyle name="Percent 6 3 10" xfId="36238" xr:uid="{00000000-0005-0000-0000-0000158D0000}"/>
    <cellStyle name="Percent 6 3 2" xfId="36239" xr:uid="{00000000-0005-0000-0000-0000168D0000}"/>
    <cellStyle name="Percent 6 3 2 2" xfId="36240" xr:uid="{00000000-0005-0000-0000-0000178D0000}"/>
    <cellStyle name="Percent 6 3 2 2 2" xfId="36241" xr:uid="{00000000-0005-0000-0000-0000188D0000}"/>
    <cellStyle name="Percent 6 3 2 2 2 2" xfId="36242" xr:uid="{00000000-0005-0000-0000-0000198D0000}"/>
    <cellStyle name="Percent 6 3 2 2 2 2 2" xfId="36243" xr:uid="{00000000-0005-0000-0000-00001A8D0000}"/>
    <cellStyle name="Percent 6 3 2 2 2 2 2 2" xfId="36244" xr:uid="{00000000-0005-0000-0000-00001B8D0000}"/>
    <cellStyle name="Percent 6 3 2 2 2 2 3" xfId="36245" xr:uid="{00000000-0005-0000-0000-00001C8D0000}"/>
    <cellStyle name="Percent 6 3 2 2 2 3" xfId="36246" xr:uid="{00000000-0005-0000-0000-00001D8D0000}"/>
    <cellStyle name="Percent 6 3 2 2 2 3 2" xfId="36247" xr:uid="{00000000-0005-0000-0000-00001E8D0000}"/>
    <cellStyle name="Percent 6 3 2 2 2 3 2 2" xfId="36248" xr:uid="{00000000-0005-0000-0000-00001F8D0000}"/>
    <cellStyle name="Percent 6 3 2 2 2 3 3" xfId="36249" xr:uid="{00000000-0005-0000-0000-0000208D0000}"/>
    <cellStyle name="Percent 6 3 2 2 2 4" xfId="36250" xr:uid="{00000000-0005-0000-0000-0000218D0000}"/>
    <cellStyle name="Percent 6 3 2 2 2 4 2" xfId="36251" xr:uid="{00000000-0005-0000-0000-0000228D0000}"/>
    <cellStyle name="Percent 6 3 2 2 2 5" xfId="36252" xr:uid="{00000000-0005-0000-0000-0000238D0000}"/>
    <cellStyle name="Percent 6 3 2 2 2 5 2" xfId="36253" xr:uid="{00000000-0005-0000-0000-0000248D0000}"/>
    <cellStyle name="Percent 6 3 2 2 2 6" xfId="36254" xr:uid="{00000000-0005-0000-0000-0000258D0000}"/>
    <cellStyle name="Percent 6 3 2 2 3" xfId="36255" xr:uid="{00000000-0005-0000-0000-0000268D0000}"/>
    <cellStyle name="Percent 6 3 2 2 3 2" xfId="36256" xr:uid="{00000000-0005-0000-0000-0000278D0000}"/>
    <cellStyle name="Percent 6 3 2 2 3 2 2" xfId="36257" xr:uid="{00000000-0005-0000-0000-0000288D0000}"/>
    <cellStyle name="Percent 6 3 2 2 3 3" xfId="36258" xr:uid="{00000000-0005-0000-0000-0000298D0000}"/>
    <cellStyle name="Percent 6 3 2 2 4" xfId="36259" xr:uid="{00000000-0005-0000-0000-00002A8D0000}"/>
    <cellStyle name="Percent 6 3 2 2 4 2" xfId="36260" xr:uid="{00000000-0005-0000-0000-00002B8D0000}"/>
    <cellStyle name="Percent 6 3 2 2 4 2 2" xfId="36261" xr:uid="{00000000-0005-0000-0000-00002C8D0000}"/>
    <cellStyle name="Percent 6 3 2 2 4 3" xfId="36262" xr:uid="{00000000-0005-0000-0000-00002D8D0000}"/>
    <cellStyle name="Percent 6 3 2 2 5" xfId="36263" xr:uid="{00000000-0005-0000-0000-00002E8D0000}"/>
    <cellStyle name="Percent 6 3 2 2 5 2" xfId="36264" xr:uid="{00000000-0005-0000-0000-00002F8D0000}"/>
    <cellStyle name="Percent 6 3 2 2 6" xfId="36265" xr:uid="{00000000-0005-0000-0000-0000308D0000}"/>
    <cellStyle name="Percent 6 3 2 2 6 2" xfId="36266" xr:uid="{00000000-0005-0000-0000-0000318D0000}"/>
    <cellStyle name="Percent 6 3 2 2 7" xfId="36267" xr:uid="{00000000-0005-0000-0000-0000328D0000}"/>
    <cellStyle name="Percent 6 3 2 3" xfId="36268" xr:uid="{00000000-0005-0000-0000-0000338D0000}"/>
    <cellStyle name="Percent 6 3 2 3 2" xfId="36269" xr:uid="{00000000-0005-0000-0000-0000348D0000}"/>
    <cellStyle name="Percent 6 3 2 3 2 2" xfId="36270" xr:uid="{00000000-0005-0000-0000-0000358D0000}"/>
    <cellStyle name="Percent 6 3 2 3 2 2 2" xfId="36271" xr:uid="{00000000-0005-0000-0000-0000368D0000}"/>
    <cellStyle name="Percent 6 3 2 3 2 3" xfId="36272" xr:uid="{00000000-0005-0000-0000-0000378D0000}"/>
    <cellStyle name="Percent 6 3 2 3 3" xfId="36273" xr:uid="{00000000-0005-0000-0000-0000388D0000}"/>
    <cellStyle name="Percent 6 3 2 3 3 2" xfId="36274" xr:uid="{00000000-0005-0000-0000-0000398D0000}"/>
    <cellStyle name="Percent 6 3 2 3 3 2 2" xfId="36275" xr:uid="{00000000-0005-0000-0000-00003A8D0000}"/>
    <cellStyle name="Percent 6 3 2 3 3 3" xfId="36276" xr:uid="{00000000-0005-0000-0000-00003B8D0000}"/>
    <cellStyle name="Percent 6 3 2 3 4" xfId="36277" xr:uid="{00000000-0005-0000-0000-00003C8D0000}"/>
    <cellStyle name="Percent 6 3 2 3 4 2" xfId="36278" xr:uid="{00000000-0005-0000-0000-00003D8D0000}"/>
    <cellStyle name="Percent 6 3 2 3 5" xfId="36279" xr:uid="{00000000-0005-0000-0000-00003E8D0000}"/>
    <cellStyle name="Percent 6 3 2 3 5 2" xfId="36280" xr:uid="{00000000-0005-0000-0000-00003F8D0000}"/>
    <cellStyle name="Percent 6 3 2 3 6" xfId="36281" xr:uid="{00000000-0005-0000-0000-0000408D0000}"/>
    <cellStyle name="Percent 6 3 2 4" xfId="36282" xr:uid="{00000000-0005-0000-0000-0000418D0000}"/>
    <cellStyle name="Percent 6 3 2 4 2" xfId="36283" xr:uid="{00000000-0005-0000-0000-0000428D0000}"/>
    <cellStyle name="Percent 6 3 2 4 2 2" xfId="36284" xr:uid="{00000000-0005-0000-0000-0000438D0000}"/>
    <cellStyle name="Percent 6 3 2 4 3" xfId="36285" xr:uid="{00000000-0005-0000-0000-0000448D0000}"/>
    <cellStyle name="Percent 6 3 2 5" xfId="36286" xr:uid="{00000000-0005-0000-0000-0000458D0000}"/>
    <cellStyle name="Percent 6 3 2 5 2" xfId="36287" xr:uid="{00000000-0005-0000-0000-0000468D0000}"/>
    <cellStyle name="Percent 6 3 2 5 2 2" xfId="36288" xr:uid="{00000000-0005-0000-0000-0000478D0000}"/>
    <cellStyle name="Percent 6 3 2 5 3" xfId="36289" xr:uid="{00000000-0005-0000-0000-0000488D0000}"/>
    <cellStyle name="Percent 6 3 2 6" xfId="36290" xr:uid="{00000000-0005-0000-0000-0000498D0000}"/>
    <cellStyle name="Percent 6 3 2 6 2" xfId="36291" xr:uid="{00000000-0005-0000-0000-00004A8D0000}"/>
    <cellStyle name="Percent 6 3 2 7" xfId="36292" xr:uid="{00000000-0005-0000-0000-00004B8D0000}"/>
    <cellStyle name="Percent 6 3 2 7 2" xfId="36293" xr:uid="{00000000-0005-0000-0000-00004C8D0000}"/>
    <cellStyle name="Percent 6 3 2 8" xfId="36294" xr:uid="{00000000-0005-0000-0000-00004D8D0000}"/>
    <cellStyle name="Percent 6 3 3" xfId="36295" xr:uid="{00000000-0005-0000-0000-00004E8D0000}"/>
    <cellStyle name="Percent 6 3 3 2" xfId="36296" xr:uid="{00000000-0005-0000-0000-00004F8D0000}"/>
    <cellStyle name="Percent 6 3 3 2 2" xfId="36297" xr:uid="{00000000-0005-0000-0000-0000508D0000}"/>
    <cellStyle name="Percent 6 3 3 2 2 2" xfId="36298" xr:uid="{00000000-0005-0000-0000-0000518D0000}"/>
    <cellStyle name="Percent 6 3 3 2 2 2 2" xfId="36299" xr:uid="{00000000-0005-0000-0000-0000528D0000}"/>
    <cellStyle name="Percent 6 3 3 2 2 3" xfId="36300" xr:uid="{00000000-0005-0000-0000-0000538D0000}"/>
    <cellStyle name="Percent 6 3 3 2 3" xfId="36301" xr:uid="{00000000-0005-0000-0000-0000548D0000}"/>
    <cellStyle name="Percent 6 3 3 2 3 2" xfId="36302" xr:uid="{00000000-0005-0000-0000-0000558D0000}"/>
    <cellStyle name="Percent 6 3 3 2 3 2 2" xfId="36303" xr:uid="{00000000-0005-0000-0000-0000568D0000}"/>
    <cellStyle name="Percent 6 3 3 2 3 3" xfId="36304" xr:uid="{00000000-0005-0000-0000-0000578D0000}"/>
    <cellStyle name="Percent 6 3 3 2 4" xfId="36305" xr:uid="{00000000-0005-0000-0000-0000588D0000}"/>
    <cellStyle name="Percent 6 3 3 2 4 2" xfId="36306" xr:uid="{00000000-0005-0000-0000-0000598D0000}"/>
    <cellStyle name="Percent 6 3 3 2 5" xfId="36307" xr:uid="{00000000-0005-0000-0000-00005A8D0000}"/>
    <cellStyle name="Percent 6 3 3 2 5 2" xfId="36308" xr:uid="{00000000-0005-0000-0000-00005B8D0000}"/>
    <cellStyle name="Percent 6 3 3 2 6" xfId="36309" xr:uid="{00000000-0005-0000-0000-00005C8D0000}"/>
    <cellStyle name="Percent 6 3 3 3" xfId="36310" xr:uid="{00000000-0005-0000-0000-00005D8D0000}"/>
    <cellStyle name="Percent 6 3 3 3 2" xfId="36311" xr:uid="{00000000-0005-0000-0000-00005E8D0000}"/>
    <cellStyle name="Percent 6 3 3 3 2 2" xfId="36312" xr:uid="{00000000-0005-0000-0000-00005F8D0000}"/>
    <cellStyle name="Percent 6 3 3 3 3" xfId="36313" xr:uid="{00000000-0005-0000-0000-0000608D0000}"/>
    <cellStyle name="Percent 6 3 3 4" xfId="36314" xr:uid="{00000000-0005-0000-0000-0000618D0000}"/>
    <cellStyle name="Percent 6 3 3 4 2" xfId="36315" xr:uid="{00000000-0005-0000-0000-0000628D0000}"/>
    <cellStyle name="Percent 6 3 3 4 2 2" xfId="36316" xr:uid="{00000000-0005-0000-0000-0000638D0000}"/>
    <cellStyle name="Percent 6 3 3 4 3" xfId="36317" xr:uid="{00000000-0005-0000-0000-0000648D0000}"/>
    <cellStyle name="Percent 6 3 3 5" xfId="36318" xr:uid="{00000000-0005-0000-0000-0000658D0000}"/>
    <cellStyle name="Percent 6 3 3 5 2" xfId="36319" xr:uid="{00000000-0005-0000-0000-0000668D0000}"/>
    <cellStyle name="Percent 6 3 3 6" xfId="36320" xr:uid="{00000000-0005-0000-0000-0000678D0000}"/>
    <cellStyle name="Percent 6 3 3 6 2" xfId="36321" xr:uid="{00000000-0005-0000-0000-0000688D0000}"/>
    <cellStyle name="Percent 6 3 3 7" xfId="36322" xr:uid="{00000000-0005-0000-0000-0000698D0000}"/>
    <cellStyle name="Percent 6 3 4" xfId="36323" xr:uid="{00000000-0005-0000-0000-00006A8D0000}"/>
    <cellStyle name="Percent 6 3 4 2" xfId="36324" xr:uid="{00000000-0005-0000-0000-00006B8D0000}"/>
    <cellStyle name="Percent 6 3 4 2 2" xfId="36325" xr:uid="{00000000-0005-0000-0000-00006C8D0000}"/>
    <cellStyle name="Percent 6 3 4 2 2 2" xfId="36326" xr:uid="{00000000-0005-0000-0000-00006D8D0000}"/>
    <cellStyle name="Percent 6 3 4 2 2 2 2" xfId="36327" xr:uid="{00000000-0005-0000-0000-00006E8D0000}"/>
    <cellStyle name="Percent 6 3 4 2 2 3" xfId="36328" xr:uid="{00000000-0005-0000-0000-00006F8D0000}"/>
    <cellStyle name="Percent 6 3 4 2 3" xfId="36329" xr:uid="{00000000-0005-0000-0000-0000708D0000}"/>
    <cellStyle name="Percent 6 3 4 2 3 2" xfId="36330" xr:uid="{00000000-0005-0000-0000-0000718D0000}"/>
    <cellStyle name="Percent 6 3 4 2 3 2 2" xfId="36331" xr:uid="{00000000-0005-0000-0000-0000728D0000}"/>
    <cellStyle name="Percent 6 3 4 2 3 3" xfId="36332" xr:uid="{00000000-0005-0000-0000-0000738D0000}"/>
    <cellStyle name="Percent 6 3 4 2 4" xfId="36333" xr:uid="{00000000-0005-0000-0000-0000748D0000}"/>
    <cellStyle name="Percent 6 3 4 2 4 2" xfId="36334" xr:uid="{00000000-0005-0000-0000-0000758D0000}"/>
    <cellStyle name="Percent 6 3 4 2 5" xfId="36335" xr:uid="{00000000-0005-0000-0000-0000768D0000}"/>
    <cellStyle name="Percent 6 3 4 2 5 2" xfId="36336" xr:uid="{00000000-0005-0000-0000-0000778D0000}"/>
    <cellStyle name="Percent 6 3 4 2 6" xfId="36337" xr:uid="{00000000-0005-0000-0000-0000788D0000}"/>
    <cellStyle name="Percent 6 3 4 3" xfId="36338" xr:uid="{00000000-0005-0000-0000-0000798D0000}"/>
    <cellStyle name="Percent 6 3 4 3 2" xfId="36339" xr:uid="{00000000-0005-0000-0000-00007A8D0000}"/>
    <cellStyle name="Percent 6 3 4 3 2 2" xfId="36340" xr:uid="{00000000-0005-0000-0000-00007B8D0000}"/>
    <cellStyle name="Percent 6 3 4 3 3" xfId="36341" xr:uid="{00000000-0005-0000-0000-00007C8D0000}"/>
    <cellStyle name="Percent 6 3 4 4" xfId="36342" xr:uid="{00000000-0005-0000-0000-00007D8D0000}"/>
    <cellStyle name="Percent 6 3 4 4 2" xfId="36343" xr:uid="{00000000-0005-0000-0000-00007E8D0000}"/>
    <cellStyle name="Percent 6 3 4 4 2 2" xfId="36344" xr:uid="{00000000-0005-0000-0000-00007F8D0000}"/>
    <cellStyle name="Percent 6 3 4 4 3" xfId="36345" xr:uid="{00000000-0005-0000-0000-0000808D0000}"/>
    <cellStyle name="Percent 6 3 4 5" xfId="36346" xr:uid="{00000000-0005-0000-0000-0000818D0000}"/>
    <cellStyle name="Percent 6 3 4 5 2" xfId="36347" xr:uid="{00000000-0005-0000-0000-0000828D0000}"/>
    <cellStyle name="Percent 6 3 4 6" xfId="36348" xr:uid="{00000000-0005-0000-0000-0000838D0000}"/>
    <cellStyle name="Percent 6 3 4 6 2" xfId="36349" xr:uid="{00000000-0005-0000-0000-0000848D0000}"/>
    <cellStyle name="Percent 6 3 4 7" xfId="36350" xr:uid="{00000000-0005-0000-0000-0000858D0000}"/>
    <cellStyle name="Percent 6 3 5" xfId="36351" xr:uid="{00000000-0005-0000-0000-0000868D0000}"/>
    <cellStyle name="Percent 6 3 5 2" xfId="36352" xr:uid="{00000000-0005-0000-0000-0000878D0000}"/>
    <cellStyle name="Percent 6 3 5 2 2" xfId="36353" xr:uid="{00000000-0005-0000-0000-0000888D0000}"/>
    <cellStyle name="Percent 6 3 5 2 2 2" xfId="36354" xr:uid="{00000000-0005-0000-0000-0000898D0000}"/>
    <cellStyle name="Percent 6 3 5 2 3" xfId="36355" xr:uid="{00000000-0005-0000-0000-00008A8D0000}"/>
    <cellStyle name="Percent 6 3 5 3" xfId="36356" xr:uid="{00000000-0005-0000-0000-00008B8D0000}"/>
    <cellStyle name="Percent 6 3 5 3 2" xfId="36357" xr:uid="{00000000-0005-0000-0000-00008C8D0000}"/>
    <cellStyle name="Percent 6 3 5 3 2 2" xfId="36358" xr:uid="{00000000-0005-0000-0000-00008D8D0000}"/>
    <cellStyle name="Percent 6 3 5 3 3" xfId="36359" xr:uid="{00000000-0005-0000-0000-00008E8D0000}"/>
    <cellStyle name="Percent 6 3 5 4" xfId="36360" xr:uid="{00000000-0005-0000-0000-00008F8D0000}"/>
    <cellStyle name="Percent 6 3 5 4 2" xfId="36361" xr:uid="{00000000-0005-0000-0000-0000908D0000}"/>
    <cellStyle name="Percent 6 3 5 5" xfId="36362" xr:uid="{00000000-0005-0000-0000-0000918D0000}"/>
    <cellStyle name="Percent 6 3 5 5 2" xfId="36363" xr:uid="{00000000-0005-0000-0000-0000928D0000}"/>
    <cellStyle name="Percent 6 3 5 6" xfId="36364" xr:uid="{00000000-0005-0000-0000-0000938D0000}"/>
    <cellStyle name="Percent 6 3 6" xfId="36365" xr:uid="{00000000-0005-0000-0000-0000948D0000}"/>
    <cellStyle name="Percent 6 3 6 2" xfId="36366" xr:uid="{00000000-0005-0000-0000-0000958D0000}"/>
    <cellStyle name="Percent 6 3 6 2 2" xfId="36367" xr:uid="{00000000-0005-0000-0000-0000968D0000}"/>
    <cellStyle name="Percent 6 3 6 3" xfId="36368" xr:uid="{00000000-0005-0000-0000-0000978D0000}"/>
    <cellStyle name="Percent 6 3 7" xfId="36369" xr:uid="{00000000-0005-0000-0000-0000988D0000}"/>
    <cellStyle name="Percent 6 3 7 2" xfId="36370" xr:uid="{00000000-0005-0000-0000-0000998D0000}"/>
    <cellStyle name="Percent 6 3 7 2 2" xfId="36371" xr:uid="{00000000-0005-0000-0000-00009A8D0000}"/>
    <cellStyle name="Percent 6 3 7 3" xfId="36372" xr:uid="{00000000-0005-0000-0000-00009B8D0000}"/>
    <cellStyle name="Percent 6 3 8" xfId="36373" xr:uid="{00000000-0005-0000-0000-00009C8D0000}"/>
    <cellStyle name="Percent 6 3 8 2" xfId="36374" xr:uid="{00000000-0005-0000-0000-00009D8D0000}"/>
    <cellStyle name="Percent 6 3 9" xfId="36375" xr:uid="{00000000-0005-0000-0000-00009E8D0000}"/>
    <cellStyle name="Percent 6 3 9 2" xfId="36376" xr:uid="{00000000-0005-0000-0000-00009F8D0000}"/>
    <cellStyle name="Percent 6 4" xfId="36377" xr:uid="{00000000-0005-0000-0000-0000A08D0000}"/>
    <cellStyle name="Percent 6 4 2" xfId="36378" xr:uid="{00000000-0005-0000-0000-0000A18D0000}"/>
    <cellStyle name="Percent 6 4 2 2" xfId="36379" xr:uid="{00000000-0005-0000-0000-0000A28D0000}"/>
    <cellStyle name="Percent 6 4 2 2 2" xfId="36380" xr:uid="{00000000-0005-0000-0000-0000A38D0000}"/>
    <cellStyle name="Percent 6 4 2 2 2 2" xfId="36381" xr:uid="{00000000-0005-0000-0000-0000A48D0000}"/>
    <cellStyle name="Percent 6 4 2 2 2 2 2" xfId="36382" xr:uid="{00000000-0005-0000-0000-0000A58D0000}"/>
    <cellStyle name="Percent 6 4 2 2 2 3" xfId="36383" xr:uid="{00000000-0005-0000-0000-0000A68D0000}"/>
    <cellStyle name="Percent 6 4 2 2 3" xfId="36384" xr:uid="{00000000-0005-0000-0000-0000A78D0000}"/>
    <cellStyle name="Percent 6 4 2 2 3 2" xfId="36385" xr:uid="{00000000-0005-0000-0000-0000A88D0000}"/>
    <cellStyle name="Percent 6 4 2 2 3 2 2" xfId="36386" xr:uid="{00000000-0005-0000-0000-0000A98D0000}"/>
    <cellStyle name="Percent 6 4 2 2 3 3" xfId="36387" xr:uid="{00000000-0005-0000-0000-0000AA8D0000}"/>
    <cellStyle name="Percent 6 4 2 2 4" xfId="36388" xr:uid="{00000000-0005-0000-0000-0000AB8D0000}"/>
    <cellStyle name="Percent 6 4 2 2 4 2" xfId="36389" xr:uid="{00000000-0005-0000-0000-0000AC8D0000}"/>
    <cellStyle name="Percent 6 4 2 2 5" xfId="36390" xr:uid="{00000000-0005-0000-0000-0000AD8D0000}"/>
    <cellStyle name="Percent 6 4 2 2 5 2" xfId="36391" xr:uid="{00000000-0005-0000-0000-0000AE8D0000}"/>
    <cellStyle name="Percent 6 4 2 2 6" xfId="36392" xr:uid="{00000000-0005-0000-0000-0000AF8D0000}"/>
    <cellStyle name="Percent 6 4 2 3" xfId="36393" xr:uid="{00000000-0005-0000-0000-0000B08D0000}"/>
    <cellStyle name="Percent 6 4 2 3 2" xfId="36394" xr:uid="{00000000-0005-0000-0000-0000B18D0000}"/>
    <cellStyle name="Percent 6 4 2 3 2 2" xfId="36395" xr:uid="{00000000-0005-0000-0000-0000B28D0000}"/>
    <cellStyle name="Percent 6 4 2 3 3" xfId="36396" xr:uid="{00000000-0005-0000-0000-0000B38D0000}"/>
    <cellStyle name="Percent 6 4 2 4" xfId="36397" xr:uid="{00000000-0005-0000-0000-0000B48D0000}"/>
    <cellStyle name="Percent 6 4 2 4 2" xfId="36398" xr:uid="{00000000-0005-0000-0000-0000B58D0000}"/>
    <cellStyle name="Percent 6 4 2 4 2 2" xfId="36399" xr:uid="{00000000-0005-0000-0000-0000B68D0000}"/>
    <cellStyle name="Percent 6 4 2 4 3" xfId="36400" xr:uid="{00000000-0005-0000-0000-0000B78D0000}"/>
    <cellStyle name="Percent 6 4 2 5" xfId="36401" xr:uid="{00000000-0005-0000-0000-0000B88D0000}"/>
    <cellStyle name="Percent 6 4 2 5 2" xfId="36402" xr:uid="{00000000-0005-0000-0000-0000B98D0000}"/>
    <cellStyle name="Percent 6 4 2 6" xfId="36403" xr:uid="{00000000-0005-0000-0000-0000BA8D0000}"/>
    <cellStyle name="Percent 6 4 2 6 2" xfId="36404" xr:uid="{00000000-0005-0000-0000-0000BB8D0000}"/>
    <cellStyle name="Percent 6 4 2 7" xfId="36405" xr:uid="{00000000-0005-0000-0000-0000BC8D0000}"/>
    <cellStyle name="Percent 6 4 3" xfId="36406" xr:uid="{00000000-0005-0000-0000-0000BD8D0000}"/>
    <cellStyle name="Percent 6 4 3 2" xfId="36407" xr:uid="{00000000-0005-0000-0000-0000BE8D0000}"/>
    <cellStyle name="Percent 6 4 3 2 2" xfId="36408" xr:uid="{00000000-0005-0000-0000-0000BF8D0000}"/>
    <cellStyle name="Percent 6 4 3 2 2 2" xfId="36409" xr:uid="{00000000-0005-0000-0000-0000C08D0000}"/>
    <cellStyle name="Percent 6 4 3 2 3" xfId="36410" xr:uid="{00000000-0005-0000-0000-0000C18D0000}"/>
    <cellStyle name="Percent 6 4 3 3" xfId="36411" xr:uid="{00000000-0005-0000-0000-0000C28D0000}"/>
    <cellStyle name="Percent 6 4 3 3 2" xfId="36412" xr:uid="{00000000-0005-0000-0000-0000C38D0000}"/>
    <cellStyle name="Percent 6 4 3 3 2 2" xfId="36413" xr:uid="{00000000-0005-0000-0000-0000C48D0000}"/>
    <cellStyle name="Percent 6 4 3 3 3" xfId="36414" xr:uid="{00000000-0005-0000-0000-0000C58D0000}"/>
    <cellStyle name="Percent 6 4 3 4" xfId="36415" xr:uid="{00000000-0005-0000-0000-0000C68D0000}"/>
    <cellStyle name="Percent 6 4 3 4 2" xfId="36416" xr:uid="{00000000-0005-0000-0000-0000C78D0000}"/>
    <cellStyle name="Percent 6 4 3 5" xfId="36417" xr:uid="{00000000-0005-0000-0000-0000C88D0000}"/>
    <cellStyle name="Percent 6 4 3 5 2" xfId="36418" xr:uid="{00000000-0005-0000-0000-0000C98D0000}"/>
    <cellStyle name="Percent 6 4 3 6" xfId="36419" xr:uid="{00000000-0005-0000-0000-0000CA8D0000}"/>
    <cellStyle name="Percent 6 4 4" xfId="36420" xr:uid="{00000000-0005-0000-0000-0000CB8D0000}"/>
    <cellStyle name="Percent 6 4 4 2" xfId="36421" xr:uid="{00000000-0005-0000-0000-0000CC8D0000}"/>
    <cellStyle name="Percent 6 4 4 2 2" xfId="36422" xr:uid="{00000000-0005-0000-0000-0000CD8D0000}"/>
    <cellStyle name="Percent 6 4 4 3" xfId="36423" xr:uid="{00000000-0005-0000-0000-0000CE8D0000}"/>
    <cellStyle name="Percent 6 4 5" xfId="36424" xr:uid="{00000000-0005-0000-0000-0000CF8D0000}"/>
    <cellStyle name="Percent 6 4 5 2" xfId="36425" xr:uid="{00000000-0005-0000-0000-0000D08D0000}"/>
    <cellStyle name="Percent 6 4 5 2 2" xfId="36426" xr:uid="{00000000-0005-0000-0000-0000D18D0000}"/>
    <cellStyle name="Percent 6 4 5 3" xfId="36427" xr:uid="{00000000-0005-0000-0000-0000D28D0000}"/>
    <cellStyle name="Percent 6 4 6" xfId="36428" xr:uid="{00000000-0005-0000-0000-0000D38D0000}"/>
    <cellStyle name="Percent 6 4 6 2" xfId="36429" xr:uid="{00000000-0005-0000-0000-0000D48D0000}"/>
    <cellStyle name="Percent 6 4 7" xfId="36430" xr:uid="{00000000-0005-0000-0000-0000D58D0000}"/>
    <cellStyle name="Percent 6 4 7 2" xfId="36431" xr:uid="{00000000-0005-0000-0000-0000D68D0000}"/>
    <cellStyle name="Percent 6 4 8" xfId="36432" xr:uid="{00000000-0005-0000-0000-0000D78D0000}"/>
    <cellStyle name="Percent 6 5" xfId="36433" xr:uid="{00000000-0005-0000-0000-0000D88D0000}"/>
    <cellStyle name="Percent 6 5 2" xfId="36434" xr:uid="{00000000-0005-0000-0000-0000D98D0000}"/>
    <cellStyle name="Percent 6 5 2 2" xfId="36435" xr:uid="{00000000-0005-0000-0000-0000DA8D0000}"/>
    <cellStyle name="Percent 6 5 2 2 2" xfId="36436" xr:uid="{00000000-0005-0000-0000-0000DB8D0000}"/>
    <cellStyle name="Percent 6 5 2 2 2 2" xfId="36437" xr:uid="{00000000-0005-0000-0000-0000DC8D0000}"/>
    <cellStyle name="Percent 6 5 2 2 3" xfId="36438" xr:uid="{00000000-0005-0000-0000-0000DD8D0000}"/>
    <cellStyle name="Percent 6 5 2 3" xfId="36439" xr:uid="{00000000-0005-0000-0000-0000DE8D0000}"/>
    <cellStyle name="Percent 6 5 2 3 2" xfId="36440" xr:uid="{00000000-0005-0000-0000-0000DF8D0000}"/>
    <cellStyle name="Percent 6 5 2 3 2 2" xfId="36441" xr:uid="{00000000-0005-0000-0000-0000E08D0000}"/>
    <cellStyle name="Percent 6 5 2 3 3" xfId="36442" xr:uid="{00000000-0005-0000-0000-0000E18D0000}"/>
    <cellStyle name="Percent 6 5 2 4" xfId="36443" xr:uid="{00000000-0005-0000-0000-0000E28D0000}"/>
    <cellStyle name="Percent 6 5 2 4 2" xfId="36444" xr:uid="{00000000-0005-0000-0000-0000E38D0000}"/>
    <cellStyle name="Percent 6 5 2 5" xfId="36445" xr:uid="{00000000-0005-0000-0000-0000E48D0000}"/>
    <cellStyle name="Percent 6 5 2 5 2" xfId="36446" xr:uid="{00000000-0005-0000-0000-0000E58D0000}"/>
    <cellStyle name="Percent 6 5 2 6" xfId="36447" xr:uid="{00000000-0005-0000-0000-0000E68D0000}"/>
    <cellStyle name="Percent 6 5 3" xfId="36448" xr:uid="{00000000-0005-0000-0000-0000E78D0000}"/>
    <cellStyle name="Percent 6 5 3 2" xfId="36449" xr:uid="{00000000-0005-0000-0000-0000E88D0000}"/>
    <cellStyle name="Percent 6 5 3 2 2" xfId="36450" xr:uid="{00000000-0005-0000-0000-0000E98D0000}"/>
    <cellStyle name="Percent 6 5 3 3" xfId="36451" xr:uid="{00000000-0005-0000-0000-0000EA8D0000}"/>
    <cellStyle name="Percent 6 5 4" xfId="36452" xr:uid="{00000000-0005-0000-0000-0000EB8D0000}"/>
    <cellStyle name="Percent 6 5 4 2" xfId="36453" xr:uid="{00000000-0005-0000-0000-0000EC8D0000}"/>
    <cellStyle name="Percent 6 5 4 2 2" xfId="36454" xr:uid="{00000000-0005-0000-0000-0000ED8D0000}"/>
    <cellStyle name="Percent 6 5 4 3" xfId="36455" xr:uid="{00000000-0005-0000-0000-0000EE8D0000}"/>
    <cellStyle name="Percent 6 5 5" xfId="36456" xr:uid="{00000000-0005-0000-0000-0000EF8D0000}"/>
    <cellStyle name="Percent 6 5 5 2" xfId="36457" xr:uid="{00000000-0005-0000-0000-0000F08D0000}"/>
    <cellStyle name="Percent 6 5 6" xfId="36458" xr:uid="{00000000-0005-0000-0000-0000F18D0000}"/>
    <cellStyle name="Percent 6 5 6 2" xfId="36459" xr:uid="{00000000-0005-0000-0000-0000F28D0000}"/>
    <cellStyle name="Percent 6 5 7" xfId="36460" xr:uid="{00000000-0005-0000-0000-0000F38D0000}"/>
    <cellStyle name="Percent 6 6" xfId="36461" xr:uid="{00000000-0005-0000-0000-0000F48D0000}"/>
    <cellStyle name="Percent 6 6 2" xfId="36462" xr:uid="{00000000-0005-0000-0000-0000F58D0000}"/>
    <cellStyle name="Percent 6 6 2 2" xfId="36463" xr:uid="{00000000-0005-0000-0000-0000F68D0000}"/>
    <cellStyle name="Percent 6 6 2 2 2" xfId="36464" xr:uid="{00000000-0005-0000-0000-0000F78D0000}"/>
    <cellStyle name="Percent 6 6 2 2 2 2" xfId="36465" xr:uid="{00000000-0005-0000-0000-0000F88D0000}"/>
    <cellStyle name="Percent 6 6 2 2 3" xfId="36466" xr:uid="{00000000-0005-0000-0000-0000F98D0000}"/>
    <cellStyle name="Percent 6 6 2 3" xfId="36467" xr:uid="{00000000-0005-0000-0000-0000FA8D0000}"/>
    <cellStyle name="Percent 6 6 2 3 2" xfId="36468" xr:uid="{00000000-0005-0000-0000-0000FB8D0000}"/>
    <cellStyle name="Percent 6 6 2 3 2 2" xfId="36469" xr:uid="{00000000-0005-0000-0000-0000FC8D0000}"/>
    <cellStyle name="Percent 6 6 2 3 3" xfId="36470" xr:uid="{00000000-0005-0000-0000-0000FD8D0000}"/>
    <cellStyle name="Percent 6 6 2 4" xfId="36471" xr:uid="{00000000-0005-0000-0000-0000FE8D0000}"/>
    <cellStyle name="Percent 6 6 2 4 2" xfId="36472" xr:uid="{00000000-0005-0000-0000-0000FF8D0000}"/>
    <cellStyle name="Percent 6 6 2 5" xfId="36473" xr:uid="{00000000-0005-0000-0000-0000008E0000}"/>
    <cellStyle name="Percent 6 6 2 5 2" xfId="36474" xr:uid="{00000000-0005-0000-0000-0000018E0000}"/>
    <cellStyle name="Percent 6 6 2 6" xfId="36475" xr:uid="{00000000-0005-0000-0000-0000028E0000}"/>
    <cellStyle name="Percent 6 6 3" xfId="36476" xr:uid="{00000000-0005-0000-0000-0000038E0000}"/>
    <cellStyle name="Percent 6 6 3 2" xfId="36477" xr:uid="{00000000-0005-0000-0000-0000048E0000}"/>
    <cellStyle name="Percent 6 6 3 2 2" xfId="36478" xr:uid="{00000000-0005-0000-0000-0000058E0000}"/>
    <cellStyle name="Percent 6 6 3 3" xfId="36479" xr:uid="{00000000-0005-0000-0000-0000068E0000}"/>
    <cellStyle name="Percent 6 6 4" xfId="36480" xr:uid="{00000000-0005-0000-0000-0000078E0000}"/>
    <cellStyle name="Percent 6 6 4 2" xfId="36481" xr:uid="{00000000-0005-0000-0000-0000088E0000}"/>
    <cellStyle name="Percent 6 6 4 2 2" xfId="36482" xr:uid="{00000000-0005-0000-0000-0000098E0000}"/>
    <cellStyle name="Percent 6 6 4 3" xfId="36483" xr:uid="{00000000-0005-0000-0000-00000A8E0000}"/>
    <cellStyle name="Percent 6 6 5" xfId="36484" xr:uid="{00000000-0005-0000-0000-00000B8E0000}"/>
    <cellStyle name="Percent 6 6 5 2" xfId="36485" xr:uid="{00000000-0005-0000-0000-00000C8E0000}"/>
    <cellStyle name="Percent 6 6 6" xfId="36486" xr:uid="{00000000-0005-0000-0000-00000D8E0000}"/>
    <cellStyle name="Percent 6 6 6 2" xfId="36487" xr:uid="{00000000-0005-0000-0000-00000E8E0000}"/>
    <cellStyle name="Percent 6 6 7" xfId="36488" xr:uid="{00000000-0005-0000-0000-00000F8E0000}"/>
    <cellStyle name="Percent 6 7" xfId="36489" xr:uid="{00000000-0005-0000-0000-0000108E0000}"/>
    <cellStyle name="Percent 6 7 2" xfId="36490" xr:uid="{00000000-0005-0000-0000-0000118E0000}"/>
    <cellStyle name="Percent 6 7 2 2" xfId="36491" xr:uid="{00000000-0005-0000-0000-0000128E0000}"/>
    <cellStyle name="Percent 6 7 2 2 2" xfId="36492" xr:uid="{00000000-0005-0000-0000-0000138E0000}"/>
    <cellStyle name="Percent 6 7 2 3" xfId="36493" xr:uid="{00000000-0005-0000-0000-0000148E0000}"/>
    <cellStyle name="Percent 6 7 3" xfId="36494" xr:uid="{00000000-0005-0000-0000-0000158E0000}"/>
    <cellStyle name="Percent 6 7 3 2" xfId="36495" xr:uid="{00000000-0005-0000-0000-0000168E0000}"/>
    <cellStyle name="Percent 6 7 3 2 2" xfId="36496" xr:uid="{00000000-0005-0000-0000-0000178E0000}"/>
    <cellStyle name="Percent 6 7 3 3" xfId="36497" xr:uid="{00000000-0005-0000-0000-0000188E0000}"/>
    <cellStyle name="Percent 6 7 4" xfId="36498" xr:uid="{00000000-0005-0000-0000-0000198E0000}"/>
    <cellStyle name="Percent 6 7 4 2" xfId="36499" xr:uid="{00000000-0005-0000-0000-00001A8E0000}"/>
    <cellStyle name="Percent 6 7 5" xfId="36500" xr:uid="{00000000-0005-0000-0000-00001B8E0000}"/>
    <cellStyle name="Percent 6 7 5 2" xfId="36501" xr:uid="{00000000-0005-0000-0000-00001C8E0000}"/>
    <cellStyle name="Percent 6 7 6" xfId="36502" xr:uid="{00000000-0005-0000-0000-00001D8E0000}"/>
    <cellStyle name="Percent 6 8" xfId="36503" xr:uid="{00000000-0005-0000-0000-00001E8E0000}"/>
    <cellStyle name="Percent 6 8 2" xfId="36504" xr:uid="{00000000-0005-0000-0000-00001F8E0000}"/>
    <cellStyle name="Percent 6 8 2 2" xfId="36505" xr:uid="{00000000-0005-0000-0000-0000208E0000}"/>
    <cellStyle name="Percent 6 8 3" xfId="36506" xr:uid="{00000000-0005-0000-0000-0000218E0000}"/>
    <cellStyle name="Percent 6 9" xfId="36507" xr:uid="{00000000-0005-0000-0000-0000228E0000}"/>
    <cellStyle name="Percent 6 9 2" xfId="36508" xr:uid="{00000000-0005-0000-0000-0000238E0000}"/>
    <cellStyle name="Percent 6 9 2 2" xfId="36509" xr:uid="{00000000-0005-0000-0000-0000248E0000}"/>
    <cellStyle name="Percent 6 9 3" xfId="36510" xr:uid="{00000000-0005-0000-0000-0000258E0000}"/>
    <cellStyle name="Percent 7" xfId="675" xr:uid="{00000000-0005-0000-0000-0000268E0000}"/>
    <cellStyle name="Percent 7 2" xfId="36511" xr:uid="{00000000-0005-0000-0000-0000278E0000}"/>
    <cellStyle name="Percent 8" xfId="653" xr:uid="{00000000-0005-0000-0000-0000288E0000}"/>
    <cellStyle name="Percent 9" xfId="36512" xr:uid="{00000000-0005-0000-0000-0000298E0000}"/>
    <cellStyle name="Percent Input" xfId="371" xr:uid="{00000000-0005-0000-0000-00002A8E0000}"/>
    <cellStyle name="Percent(0)" xfId="372" xr:uid="{00000000-0005-0000-0000-00002B8E0000}"/>
    <cellStyle name="Percent(1)" xfId="373" xr:uid="{00000000-0005-0000-0000-00002C8E0000}"/>
    <cellStyle name="Percent(2)" xfId="374" xr:uid="{00000000-0005-0000-0000-00002D8E0000}"/>
    <cellStyle name="Percent*" xfId="375" xr:uid="{00000000-0005-0000-0000-00002E8E0000}"/>
    <cellStyle name="Percent* 2" xfId="38336" xr:uid="{00000000-0005-0000-0000-00002F8E0000}"/>
    <cellStyle name="Percent[1]" xfId="376" xr:uid="{00000000-0005-0000-0000-0000308E0000}"/>
    <cellStyle name="Percent[2]" xfId="377" xr:uid="{00000000-0005-0000-0000-0000318E0000}"/>
    <cellStyle name="Percent[2D]" xfId="378" xr:uid="{00000000-0005-0000-0000-0000328E0000}"/>
    <cellStyle name="PROTECTED" xfId="379" xr:uid="{00000000-0005-0000-0000-0000338E0000}"/>
    <cellStyle name="PROTECTED 2" xfId="38337" xr:uid="{00000000-0005-0000-0000-0000348E0000}"/>
    <cellStyle name="PSChar" xfId="69" xr:uid="{00000000-0005-0000-0000-0000358E0000}"/>
    <cellStyle name="PSChar 2" xfId="36513" xr:uid="{00000000-0005-0000-0000-0000368E0000}"/>
    <cellStyle name="PSDate" xfId="70" xr:uid="{00000000-0005-0000-0000-0000378E0000}"/>
    <cellStyle name="PSDec" xfId="71" xr:uid="{00000000-0005-0000-0000-0000388E0000}"/>
    <cellStyle name="PSDec 2" xfId="36514" xr:uid="{00000000-0005-0000-0000-0000398E0000}"/>
    <cellStyle name="PSdesc" xfId="72" xr:uid="{00000000-0005-0000-0000-00003A8E0000}"/>
    <cellStyle name="PSHeading" xfId="73" xr:uid="{00000000-0005-0000-0000-00003B8E0000}"/>
    <cellStyle name="PSHeading 2" xfId="36515" xr:uid="{00000000-0005-0000-0000-00003C8E0000}"/>
    <cellStyle name="PSInt" xfId="74" xr:uid="{00000000-0005-0000-0000-00003D8E0000}"/>
    <cellStyle name="PSSpacer" xfId="75" xr:uid="{00000000-0005-0000-0000-00003E8E0000}"/>
    <cellStyle name="PStest" xfId="76" xr:uid="{00000000-0005-0000-0000-00003F8E0000}"/>
    <cellStyle name="R00A" xfId="77" xr:uid="{00000000-0005-0000-0000-0000408E0000}"/>
    <cellStyle name="R00B" xfId="78" xr:uid="{00000000-0005-0000-0000-0000418E0000}"/>
    <cellStyle name="R00L" xfId="79" xr:uid="{00000000-0005-0000-0000-0000428E0000}"/>
    <cellStyle name="R01A" xfId="80" xr:uid="{00000000-0005-0000-0000-0000438E0000}"/>
    <cellStyle name="R01A 2" xfId="532" xr:uid="{00000000-0005-0000-0000-0000448E0000}"/>
    <cellStyle name="R01B" xfId="81" xr:uid="{00000000-0005-0000-0000-0000458E0000}"/>
    <cellStyle name="R01H" xfId="82" xr:uid="{00000000-0005-0000-0000-0000468E0000}"/>
    <cellStyle name="R01L" xfId="83" xr:uid="{00000000-0005-0000-0000-0000478E0000}"/>
    <cellStyle name="R02A" xfId="84" xr:uid="{00000000-0005-0000-0000-0000488E0000}"/>
    <cellStyle name="R02A 2" xfId="533" xr:uid="{00000000-0005-0000-0000-0000498E0000}"/>
    <cellStyle name="R02B" xfId="85" xr:uid="{00000000-0005-0000-0000-00004A8E0000}"/>
    <cellStyle name="R02H" xfId="86" xr:uid="{00000000-0005-0000-0000-00004B8E0000}"/>
    <cellStyle name="R02L" xfId="87" xr:uid="{00000000-0005-0000-0000-00004C8E0000}"/>
    <cellStyle name="R03A" xfId="88" xr:uid="{00000000-0005-0000-0000-00004D8E0000}"/>
    <cellStyle name="R03B" xfId="89" xr:uid="{00000000-0005-0000-0000-00004E8E0000}"/>
    <cellStyle name="R03H" xfId="90" xr:uid="{00000000-0005-0000-0000-00004F8E0000}"/>
    <cellStyle name="R03L" xfId="91" xr:uid="{00000000-0005-0000-0000-0000508E0000}"/>
    <cellStyle name="R04A" xfId="92" xr:uid="{00000000-0005-0000-0000-0000518E0000}"/>
    <cellStyle name="R04B" xfId="93" xr:uid="{00000000-0005-0000-0000-0000528E0000}"/>
    <cellStyle name="R04H" xfId="94" xr:uid="{00000000-0005-0000-0000-0000538E0000}"/>
    <cellStyle name="R04L" xfId="95" xr:uid="{00000000-0005-0000-0000-0000548E0000}"/>
    <cellStyle name="R05A" xfId="96" xr:uid="{00000000-0005-0000-0000-0000558E0000}"/>
    <cellStyle name="R05B" xfId="97" xr:uid="{00000000-0005-0000-0000-0000568E0000}"/>
    <cellStyle name="R05H" xfId="98" xr:uid="{00000000-0005-0000-0000-0000578E0000}"/>
    <cellStyle name="R05L" xfId="99" xr:uid="{00000000-0005-0000-0000-0000588E0000}"/>
    <cellStyle name="R05L 2" xfId="646" xr:uid="{00000000-0005-0000-0000-0000598E0000}"/>
    <cellStyle name="R05L 3" xfId="534" xr:uid="{00000000-0005-0000-0000-00005A8E0000}"/>
    <cellStyle name="R06A" xfId="100" xr:uid="{00000000-0005-0000-0000-00005B8E0000}"/>
    <cellStyle name="R06B" xfId="101" xr:uid="{00000000-0005-0000-0000-00005C8E0000}"/>
    <cellStyle name="R06H" xfId="102" xr:uid="{00000000-0005-0000-0000-00005D8E0000}"/>
    <cellStyle name="R06L" xfId="103" xr:uid="{00000000-0005-0000-0000-00005E8E0000}"/>
    <cellStyle name="R07A" xfId="104" xr:uid="{00000000-0005-0000-0000-00005F8E0000}"/>
    <cellStyle name="R07B" xfId="105" xr:uid="{00000000-0005-0000-0000-0000608E0000}"/>
    <cellStyle name="R07H" xfId="106" xr:uid="{00000000-0005-0000-0000-0000618E0000}"/>
    <cellStyle name="R07L" xfId="107" xr:uid="{00000000-0005-0000-0000-0000628E0000}"/>
    <cellStyle name="RangeName" xfId="380" xr:uid="{00000000-0005-0000-0000-0000638E0000}"/>
    <cellStyle name="RevList" xfId="381" xr:uid="{00000000-0005-0000-0000-0000648E0000}"/>
    <cellStyle name="RowLevel_" xfId="36516" xr:uid="{00000000-0005-0000-0000-0000658E0000}"/>
    <cellStyle name="s" xfId="382" xr:uid="{00000000-0005-0000-0000-0000668E0000}"/>
    <cellStyle name="s_B" xfId="383" xr:uid="{00000000-0005-0000-0000-0000678E0000}"/>
    <cellStyle name="s_Bal Sheets" xfId="384" xr:uid="{00000000-0005-0000-0000-0000688E0000}"/>
    <cellStyle name="s_Bal Sheets_1" xfId="385" xr:uid="{00000000-0005-0000-0000-0000698E0000}"/>
    <cellStyle name="s_Bal Sheets_2" xfId="386" xr:uid="{00000000-0005-0000-0000-00006A8E0000}"/>
    <cellStyle name="s_Credit (2)" xfId="387" xr:uid="{00000000-0005-0000-0000-00006B8E0000}"/>
    <cellStyle name="s_Credit (2)_1" xfId="388" xr:uid="{00000000-0005-0000-0000-00006C8E0000}"/>
    <cellStyle name="s_Credit (2)_2" xfId="389" xr:uid="{00000000-0005-0000-0000-00006D8E0000}"/>
    <cellStyle name="s_DCF Analysis for DPL" xfId="390" xr:uid="{00000000-0005-0000-0000-00006E8E0000}"/>
    <cellStyle name="s_DCF Matrix" xfId="391" xr:uid="{00000000-0005-0000-0000-00006F8E0000}"/>
    <cellStyle name="s_DCF Matrix_1" xfId="392" xr:uid="{00000000-0005-0000-0000-0000708E0000}"/>
    <cellStyle name="s_DCFLBO Code" xfId="393" xr:uid="{00000000-0005-0000-0000-0000718E0000}"/>
    <cellStyle name="s_DCFLBO Code_1" xfId="394" xr:uid="{00000000-0005-0000-0000-0000728E0000}"/>
    <cellStyle name="s_DPL Valuation1022" xfId="395" xr:uid="{00000000-0005-0000-0000-0000738E0000}"/>
    <cellStyle name="s_Earnings" xfId="396" xr:uid="{00000000-0005-0000-0000-0000748E0000}"/>
    <cellStyle name="s_Earnings (2)" xfId="397" xr:uid="{00000000-0005-0000-0000-0000758E0000}"/>
    <cellStyle name="s_Earnings (2)_1" xfId="398" xr:uid="{00000000-0005-0000-0000-0000768E0000}"/>
    <cellStyle name="s_Earnings_1" xfId="399" xr:uid="{00000000-0005-0000-0000-0000778E0000}"/>
    <cellStyle name="s_finsumm" xfId="400" xr:uid="{00000000-0005-0000-0000-0000788E0000}"/>
    <cellStyle name="s_finsumm_1" xfId="401" xr:uid="{00000000-0005-0000-0000-0000798E0000}"/>
    <cellStyle name="s_finsumm_2" xfId="402" xr:uid="{00000000-0005-0000-0000-00007A8E0000}"/>
    <cellStyle name="s_GoroWipTax-to2050_fromCo_Oct21_99" xfId="403" xr:uid="{00000000-0005-0000-0000-00007B8E0000}"/>
    <cellStyle name="s_HardInc " xfId="404" xr:uid="{00000000-0005-0000-0000-00007C8E0000}"/>
    <cellStyle name="s_Hist Inputs (2)" xfId="405" xr:uid="{00000000-0005-0000-0000-00007D8E0000}"/>
    <cellStyle name="s_Hist Inputs (2)_1" xfId="406" xr:uid="{00000000-0005-0000-0000-00007E8E0000}"/>
    <cellStyle name="s_IEL_finsumm" xfId="407" xr:uid="{00000000-0005-0000-0000-00007F8E0000}"/>
    <cellStyle name="s_IEL_finsumm_1" xfId="408" xr:uid="{00000000-0005-0000-0000-0000808E0000}"/>
    <cellStyle name="s_IEL_finsumm_2" xfId="409" xr:uid="{00000000-0005-0000-0000-0000818E0000}"/>
    <cellStyle name="s_IEL_finsumm1" xfId="410" xr:uid="{00000000-0005-0000-0000-0000828E0000}"/>
    <cellStyle name="s_IEL_finsumm1_1" xfId="411" xr:uid="{00000000-0005-0000-0000-0000838E0000}"/>
    <cellStyle name="s_IEL_finsumm1_2" xfId="412" xr:uid="{00000000-0005-0000-0000-0000848E0000}"/>
    <cellStyle name="s_Lbo" xfId="413" xr:uid="{00000000-0005-0000-0000-0000858E0000}"/>
    <cellStyle name="s_LBO Summary" xfId="414" xr:uid="{00000000-0005-0000-0000-0000868E0000}"/>
    <cellStyle name="s_LBO Summary_1" xfId="415" xr:uid="{00000000-0005-0000-0000-0000878E0000}"/>
    <cellStyle name="s_LBO Summary_2" xfId="416" xr:uid="{00000000-0005-0000-0000-0000888E0000}"/>
    <cellStyle name="s_Lbo_1" xfId="417" xr:uid="{00000000-0005-0000-0000-0000898E0000}"/>
    <cellStyle name="s_rvr_analysis_andrew" xfId="418" xr:uid="{00000000-0005-0000-0000-00008A8E0000}"/>
    <cellStyle name="s_Schedules" xfId="419" xr:uid="{00000000-0005-0000-0000-00008B8E0000}"/>
    <cellStyle name="s_Schedules_1" xfId="420" xr:uid="{00000000-0005-0000-0000-00008C8E0000}"/>
    <cellStyle name="s_Trans Assump" xfId="421" xr:uid="{00000000-0005-0000-0000-00008D8E0000}"/>
    <cellStyle name="s_Trans Assump (2)" xfId="422" xr:uid="{00000000-0005-0000-0000-00008E8E0000}"/>
    <cellStyle name="s_Trans Assump (2)_1" xfId="423" xr:uid="{00000000-0005-0000-0000-00008F8E0000}"/>
    <cellStyle name="s_Trans Assump_1" xfId="424" xr:uid="{00000000-0005-0000-0000-0000908E0000}"/>
    <cellStyle name="s_Trans Sum" xfId="425" xr:uid="{00000000-0005-0000-0000-0000918E0000}"/>
    <cellStyle name="s_Trans Sum_1" xfId="426" xr:uid="{00000000-0005-0000-0000-0000928E0000}"/>
    <cellStyle name="s_Unit Price Sen. (2)" xfId="427" xr:uid="{00000000-0005-0000-0000-0000938E0000}"/>
    <cellStyle name="s_Unit Price Sen. (2)_1" xfId="428" xr:uid="{00000000-0005-0000-0000-0000948E0000}"/>
    <cellStyle name="s_Unit Price Sen. (2)_2" xfId="429" xr:uid="{00000000-0005-0000-0000-0000958E0000}"/>
    <cellStyle name="Salomon Logo" xfId="430" xr:uid="{00000000-0005-0000-0000-0000968E0000}"/>
    <cellStyle name="SAPBEXaggData" xfId="431" xr:uid="{00000000-0005-0000-0000-0000978E0000}"/>
    <cellStyle name="SAPBEXaggData 2" xfId="36517" xr:uid="{00000000-0005-0000-0000-0000988E0000}"/>
    <cellStyle name="SAPBEXaggData 3" xfId="38338" xr:uid="{00000000-0005-0000-0000-0000998E0000}"/>
    <cellStyle name="SAPBEXaggDataEmph" xfId="432" xr:uid="{00000000-0005-0000-0000-00009A8E0000}"/>
    <cellStyle name="SAPBEXaggDataEmph 2" xfId="36518" xr:uid="{00000000-0005-0000-0000-00009B8E0000}"/>
    <cellStyle name="SAPBEXaggItem" xfId="433" xr:uid="{00000000-0005-0000-0000-00009C8E0000}"/>
    <cellStyle name="SAPBEXaggItem 2" xfId="36520" xr:uid="{00000000-0005-0000-0000-00009D8E0000}"/>
    <cellStyle name="SAPBEXaggItem 3" xfId="36521" xr:uid="{00000000-0005-0000-0000-00009E8E0000}"/>
    <cellStyle name="SAPBEXaggItem 4" xfId="36522" xr:uid="{00000000-0005-0000-0000-00009F8E0000}"/>
    <cellStyle name="SAPBEXaggItem 5" xfId="36523" xr:uid="{00000000-0005-0000-0000-0000A08E0000}"/>
    <cellStyle name="SAPBEXaggItem 6" xfId="36524" xr:uid="{00000000-0005-0000-0000-0000A18E0000}"/>
    <cellStyle name="SAPBEXaggItem 7" xfId="36519" xr:uid="{00000000-0005-0000-0000-0000A28E0000}"/>
    <cellStyle name="SAPBEXaggItem_Copy of xSAPtemp5457" xfId="36525" xr:uid="{00000000-0005-0000-0000-0000A38E0000}"/>
    <cellStyle name="SAPBEXaggItemX" xfId="434" xr:uid="{00000000-0005-0000-0000-0000A48E0000}"/>
    <cellStyle name="SAPBEXaggItemX 2" xfId="36526" xr:uid="{00000000-0005-0000-0000-0000A58E0000}"/>
    <cellStyle name="SAPBEXchaText" xfId="435" xr:uid="{00000000-0005-0000-0000-0000A68E0000}"/>
    <cellStyle name="SAPBEXchaText 10" xfId="36527" xr:uid="{00000000-0005-0000-0000-0000A78E0000}"/>
    <cellStyle name="SAPBEXchaText 2" xfId="36528" xr:uid="{00000000-0005-0000-0000-0000A88E0000}"/>
    <cellStyle name="SAPBEXchaText 2 10" xfId="36529" xr:uid="{00000000-0005-0000-0000-0000A98E0000}"/>
    <cellStyle name="SAPBEXchaText 2 10 2" xfId="36530" xr:uid="{00000000-0005-0000-0000-0000AA8E0000}"/>
    <cellStyle name="SAPBEXchaText 2 11" xfId="36531" xr:uid="{00000000-0005-0000-0000-0000AB8E0000}"/>
    <cellStyle name="SAPBEXchaText 2 11 2" xfId="36532" xr:uid="{00000000-0005-0000-0000-0000AC8E0000}"/>
    <cellStyle name="SAPBEXchaText 2 12" xfId="36533" xr:uid="{00000000-0005-0000-0000-0000AD8E0000}"/>
    <cellStyle name="SAPBEXchaText 2 12 2" xfId="36534" xr:uid="{00000000-0005-0000-0000-0000AE8E0000}"/>
    <cellStyle name="SAPBEXchaText 2 13" xfId="36535" xr:uid="{00000000-0005-0000-0000-0000AF8E0000}"/>
    <cellStyle name="SAPBEXchaText 2 2" xfId="36536" xr:uid="{00000000-0005-0000-0000-0000B08E0000}"/>
    <cellStyle name="SAPBEXchaText 2 2 2" xfId="36537" xr:uid="{00000000-0005-0000-0000-0000B18E0000}"/>
    <cellStyle name="SAPBEXchaText 2 2 2 2" xfId="36538" xr:uid="{00000000-0005-0000-0000-0000B28E0000}"/>
    <cellStyle name="SAPBEXchaText 2 2 2 2 2" xfId="36539" xr:uid="{00000000-0005-0000-0000-0000B38E0000}"/>
    <cellStyle name="SAPBEXchaText 2 2 2 3" xfId="36540" xr:uid="{00000000-0005-0000-0000-0000B48E0000}"/>
    <cellStyle name="SAPBEXchaText 2 2 3" xfId="36541" xr:uid="{00000000-0005-0000-0000-0000B58E0000}"/>
    <cellStyle name="SAPBEXchaText 2 2 3 2" xfId="36542" xr:uid="{00000000-0005-0000-0000-0000B68E0000}"/>
    <cellStyle name="SAPBEXchaText 2 2 3 2 2" xfId="36543" xr:uid="{00000000-0005-0000-0000-0000B78E0000}"/>
    <cellStyle name="SAPBEXchaText 2 2 3 3" xfId="36544" xr:uid="{00000000-0005-0000-0000-0000B88E0000}"/>
    <cellStyle name="SAPBEXchaText 2 2 4" xfId="36545" xr:uid="{00000000-0005-0000-0000-0000B98E0000}"/>
    <cellStyle name="SAPBEXchaText 2 2 4 2" xfId="36546" xr:uid="{00000000-0005-0000-0000-0000BA8E0000}"/>
    <cellStyle name="SAPBEXchaText 2 2 5" xfId="36547" xr:uid="{00000000-0005-0000-0000-0000BB8E0000}"/>
    <cellStyle name="SAPBEXchaText 2 2 5 2" xfId="36548" xr:uid="{00000000-0005-0000-0000-0000BC8E0000}"/>
    <cellStyle name="SAPBEXchaText 2 2 6" xfId="36549" xr:uid="{00000000-0005-0000-0000-0000BD8E0000}"/>
    <cellStyle name="SAPBEXchaText 2 2 6 2" xfId="36550" xr:uid="{00000000-0005-0000-0000-0000BE8E0000}"/>
    <cellStyle name="SAPBEXchaText 2 2 7" xfId="36551" xr:uid="{00000000-0005-0000-0000-0000BF8E0000}"/>
    <cellStyle name="SAPBEXchaText 2 2 7 2" xfId="36552" xr:uid="{00000000-0005-0000-0000-0000C08E0000}"/>
    <cellStyle name="SAPBEXchaText 2 2 8" xfId="36553" xr:uid="{00000000-0005-0000-0000-0000C18E0000}"/>
    <cellStyle name="SAPBEXchaText 2 3" xfId="36554" xr:uid="{00000000-0005-0000-0000-0000C28E0000}"/>
    <cellStyle name="SAPBEXchaText 2 3 10" xfId="36555" xr:uid="{00000000-0005-0000-0000-0000C38E0000}"/>
    <cellStyle name="SAPBEXchaText 2 3 10 2" xfId="36556" xr:uid="{00000000-0005-0000-0000-0000C48E0000}"/>
    <cellStyle name="SAPBEXchaText 2 3 11" xfId="36557" xr:uid="{00000000-0005-0000-0000-0000C58E0000}"/>
    <cellStyle name="SAPBEXchaText 2 3 2" xfId="36558" xr:uid="{00000000-0005-0000-0000-0000C68E0000}"/>
    <cellStyle name="SAPBEXchaText 2 3 2 2" xfId="36559" xr:uid="{00000000-0005-0000-0000-0000C78E0000}"/>
    <cellStyle name="SAPBEXchaText 2 3 2 2 2" xfId="36560" xr:uid="{00000000-0005-0000-0000-0000C88E0000}"/>
    <cellStyle name="SAPBEXchaText 2 3 2 3" xfId="36561" xr:uid="{00000000-0005-0000-0000-0000C98E0000}"/>
    <cellStyle name="SAPBEXchaText 2 3 3" xfId="36562" xr:uid="{00000000-0005-0000-0000-0000CA8E0000}"/>
    <cellStyle name="SAPBEXchaText 2 3 3 2" xfId="36563" xr:uid="{00000000-0005-0000-0000-0000CB8E0000}"/>
    <cellStyle name="SAPBEXchaText 2 3 4" xfId="36564" xr:uid="{00000000-0005-0000-0000-0000CC8E0000}"/>
    <cellStyle name="SAPBEXchaText 2 3 4 2" xfId="36565" xr:uid="{00000000-0005-0000-0000-0000CD8E0000}"/>
    <cellStyle name="SAPBEXchaText 2 3 5" xfId="36566" xr:uid="{00000000-0005-0000-0000-0000CE8E0000}"/>
    <cellStyle name="SAPBEXchaText 2 3 5 2" xfId="36567" xr:uid="{00000000-0005-0000-0000-0000CF8E0000}"/>
    <cellStyle name="SAPBEXchaText 2 3 6" xfId="36568" xr:uid="{00000000-0005-0000-0000-0000D08E0000}"/>
    <cellStyle name="SAPBEXchaText 2 3 6 2" xfId="36569" xr:uid="{00000000-0005-0000-0000-0000D18E0000}"/>
    <cellStyle name="SAPBEXchaText 2 3 7" xfId="36570" xr:uid="{00000000-0005-0000-0000-0000D28E0000}"/>
    <cellStyle name="SAPBEXchaText 2 3 7 2" xfId="36571" xr:uid="{00000000-0005-0000-0000-0000D38E0000}"/>
    <cellStyle name="SAPBEXchaText 2 3 8" xfId="36572" xr:uid="{00000000-0005-0000-0000-0000D48E0000}"/>
    <cellStyle name="SAPBEXchaText 2 3 8 2" xfId="36573" xr:uid="{00000000-0005-0000-0000-0000D58E0000}"/>
    <cellStyle name="SAPBEXchaText 2 3 9" xfId="36574" xr:uid="{00000000-0005-0000-0000-0000D68E0000}"/>
    <cellStyle name="SAPBEXchaText 2 3 9 2" xfId="36575" xr:uid="{00000000-0005-0000-0000-0000D78E0000}"/>
    <cellStyle name="SAPBEXchaText 2 4" xfId="36576" xr:uid="{00000000-0005-0000-0000-0000D88E0000}"/>
    <cellStyle name="SAPBEXchaText 2 4 10" xfId="36577" xr:uid="{00000000-0005-0000-0000-0000D98E0000}"/>
    <cellStyle name="SAPBEXchaText 2 4 10 2" xfId="36578" xr:uid="{00000000-0005-0000-0000-0000DA8E0000}"/>
    <cellStyle name="SAPBEXchaText 2 4 11" xfId="36579" xr:uid="{00000000-0005-0000-0000-0000DB8E0000}"/>
    <cellStyle name="SAPBEXchaText 2 4 2" xfId="36580" xr:uid="{00000000-0005-0000-0000-0000DC8E0000}"/>
    <cellStyle name="SAPBEXchaText 2 4 2 2" xfId="36581" xr:uid="{00000000-0005-0000-0000-0000DD8E0000}"/>
    <cellStyle name="SAPBEXchaText 2 4 2 2 2" xfId="36582" xr:uid="{00000000-0005-0000-0000-0000DE8E0000}"/>
    <cellStyle name="SAPBEXchaText 2 4 2 3" xfId="36583" xr:uid="{00000000-0005-0000-0000-0000DF8E0000}"/>
    <cellStyle name="SAPBEXchaText 2 4 3" xfId="36584" xr:uid="{00000000-0005-0000-0000-0000E08E0000}"/>
    <cellStyle name="SAPBEXchaText 2 4 3 2" xfId="36585" xr:uid="{00000000-0005-0000-0000-0000E18E0000}"/>
    <cellStyle name="SAPBEXchaText 2 4 4" xfId="36586" xr:uid="{00000000-0005-0000-0000-0000E28E0000}"/>
    <cellStyle name="SAPBEXchaText 2 4 4 2" xfId="36587" xr:uid="{00000000-0005-0000-0000-0000E38E0000}"/>
    <cellStyle name="SAPBEXchaText 2 4 5" xfId="36588" xr:uid="{00000000-0005-0000-0000-0000E48E0000}"/>
    <cellStyle name="SAPBEXchaText 2 4 5 2" xfId="36589" xr:uid="{00000000-0005-0000-0000-0000E58E0000}"/>
    <cellStyle name="SAPBEXchaText 2 4 6" xfId="36590" xr:uid="{00000000-0005-0000-0000-0000E68E0000}"/>
    <cellStyle name="SAPBEXchaText 2 4 6 2" xfId="36591" xr:uid="{00000000-0005-0000-0000-0000E78E0000}"/>
    <cellStyle name="SAPBEXchaText 2 4 7" xfId="36592" xr:uid="{00000000-0005-0000-0000-0000E88E0000}"/>
    <cellStyle name="SAPBEXchaText 2 4 7 2" xfId="36593" xr:uid="{00000000-0005-0000-0000-0000E98E0000}"/>
    <cellStyle name="SAPBEXchaText 2 4 8" xfId="36594" xr:uid="{00000000-0005-0000-0000-0000EA8E0000}"/>
    <cellStyle name="SAPBEXchaText 2 4 8 2" xfId="36595" xr:uid="{00000000-0005-0000-0000-0000EB8E0000}"/>
    <cellStyle name="SAPBEXchaText 2 4 9" xfId="36596" xr:uid="{00000000-0005-0000-0000-0000EC8E0000}"/>
    <cellStyle name="SAPBEXchaText 2 4 9 2" xfId="36597" xr:uid="{00000000-0005-0000-0000-0000ED8E0000}"/>
    <cellStyle name="SAPBEXchaText 2 5" xfId="36598" xr:uid="{00000000-0005-0000-0000-0000EE8E0000}"/>
    <cellStyle name="SAPBEXchaText 2 5 10" xfId="36599" xr:uid="{00000000-0005-0000-0000-0000EF8E0000}"/>
    <cellStyle name="SAPBEXchaText 2 5 10 2" xfId="36600" xr:uid="{00000000-0005-0000-0000-0000F08E0000}"/>
    <cellStyle name="SAPBEXchaText 2 5 11" xfId="36601" xr:uid="{00000000-0005-0000-0000-0000F18E0000}"/>
    <cellStyle name="SAPBEXchaText 2 5 2" xfId="36602" xr:uid="{00000000-0005-0000-0000-0000F28E0000}"/>
    <cellStyle name="SAPBEXchaText 2 5 2 2" xfId="36603" xr:uid="{00000000-0005-0000-0000-0000F38E0000}"/>
    <cellStyle name="SAPBEXchaText 2 5 2 2 2" xfId="36604" xr:uid="{00000000-0005-0000-0000-0000F48E0000}"/>
    <cellStyle name="SAPBEXchaText 2 5 2 3" xfId="36605" xr:uid="{00000000-0005-0000-0000-0000F58E0000}"/>
    <cellStyle name="SAPBEXchaText 2 5 3" xfId="36606" xr:uid="{00000000-0005-0000-0000-0000F68E0000}"/>
    <cellStyle name="SAPBEXchaText 2 5 3 2" xfId="36607" xr:uid="{00000000-0005-0000-0000-0000F78E0000}"/>
    <cellStyle name="SAPBEXchaText 2 5 4" xfId="36608" xr:uid="{00000000-0005-0000-0000-0000F88E0000}"/>
    <cellStyle name="SAPBEXchaText 2 5 4 2" xfId="36609" xr:uid="{00000000-0005-0000-0000-0000F98E0000}"/>
    <cellStyle name="SAPBEXchaText 2 5 5" xfId="36610" xr:uid="{00000000-0005-0000-0000-0000FA8E0000}"/>
    <cellStyle name="SAPBEXchaText 2 5 5 2" xfId="36611" xr:uid="{00000000-0005-0000-0000-0000FB8E0000}"/>
    <cellStyle name="SAPBEXchaText 2 5 6" xfId="36612" xr:uid="{00000000-0005-0000-0000-0000FC8E0000}"/>
    <cellStyle name="SAPBEXchaText 2 5 6 2" xfId="36613" xr:uid="{00000000-0005-0000-0000-0000FD8E0000}"/>
    <cellStyle name="SAPBEXchaText 2 5 7" xfId="36614" xr:uid="{00000000-0005-0000-0000-0000FE8E0000}"/>
    <cellStyle name="SAPBEXchaText 2 5 7 2" xfId="36615" xr:uid="{00000000-0005-0000-0000-0000FF8E0000}"/>
    <cellStyle name="SAPBEXchaText 2 5 8" xfId="36616" xr:uid="{00000000-0005-0000-0000-0000008F0000}"/>
    <cellStyle name="SAPBEXchaText 2 5 8 2" xfId="36617" xr:uid="{00000000-0005-0000-0000-0000018F0000}"/>
    <cellStyle name="SAPBEXchaText 2 5 9" xfId="36618" xr:uid="{00000000-0005-0000-0000-0000028F0000}"/>
    <cellStyle name="SAPBEXchaText 2 5 9 2" xfId="36619" xr:uid="{00000000-0005-0000-0000-0000038F0000}"/>
    <cellStyle name="SAPBEXchaText 2 6" xfId="36620" xr:uid="{00000000-0005-0000-0000-0000048F0000}"/>
    <cellStyle name="SAPBEXchaText 2 6 10" xfId="36621" xr:uid="{00000000-0005-0000-0000-0000058F0000}"/>
    <cellStyle name="SAPBEXchaText 2 6 10 2" xfId="36622" xr:uid="{00000000-0005-0000-0000-0000068F0000}"/>
    <cellStyle name="SAPBEXchaText 2 6 11" xfId="36623" xr:uid="{00000000-0005-0000-0000-0000078F0000}"/>
    <cellStyle name="SAPBEXchaText 2 6 2" xfId="36624" xr:uid="{00000000-0005-0000-0000-0000088F0000}"/>
    <cellStyle name="SAPBEXchaText 2 6 2 2" xfId="36625" xr:uid="{00000000-0005-0000-0000-0000098F0000}"/>
    <cellStyle name="SAPBEXchaText 2 6 2 2 2" xfId="36626" xr:uid="{00000000-0005-0000-0000-00000A8F0000}"/>
    <cellStyle name="SAPBEXchaText 2 6 2 3" xfId="36627" xr:uid="{00000000-0005-0000-0000-00000B8F0000}"/>
    <cellStyle name="SAPBEXchaText 2 6 3" xfId="36628" xr:uid="{00000000-0005-0000-0000-00000C8F0000}"/>
    <cellStyle name="SAPBEXchaText 2 6 3 2" xfId="36629" xr:uid="{00000000-0005-0000-0000-00000D8F0000}"/>
    <cellStyle name="SAPBEXchaText 2 6 4" xfId="36630" xr:uid="{00000000-0005-0000-0000-00000E8F0000}"/>
    <cellStyle name="SAPBEXchaText 2 6 4 2" xfId="36631" xr:uid="{00000000-0005-0000-0000-00000F8F0000}"/>
    <cellStyle name="SAPBEXchaText 2 6 5" xfId="36632" xr:uid="{00000000-0005-0000-0000-0000108F0000}"/>
    <cellStyle name="SAPBEXchaText 2 6 5 2" xfId="36633" xr:uid="{00000000-0005-0000-0000-0000118F0000}"/>
    <cellStyle name="SAPBEXchaText 2 6 6" xfId="36634" xr:uid="{00000000-0005-0000-0000-0000128F0000}"/>
    <cellStyle name="SAPBEXchaText 2 6 6 2" xfId="36635" xr:uid="{00000000-0005-0000-0000-0000138F0000}"/>
    <cellStyle name="SAPBEXchaText 2 6 7" xfId="36636" xr:uid="{00000000-0005-0000-0000-0000148F0000}"/>
    <cellStyle name="SAPBEXchaText 2 6 7 2" xfId="36637" xr:uid="{00000000-0005-0000-0000-0000158F0000}"/>
    <cellStyle name="SAPBEXchaText 2 6 8" xfId="36638" xr:uid="{00000000-0005-0000-0000-0000168F0000}"/>
    <cellStyle name="SAPBEXchaText 2 6 8 2" xfId="36639" xr:uid="{00000000-0005-0000-0000-0000178F0000}"/>
    <cellStyle name="SAPBEXchaText 2 6 9" xfId="36640" xr:uid="{00000000-0005-0000-0000-0000188F0000}"/>
    <cellStyle name="SAPBEXchaText 2 6 9 2" xfId="36641" xr:uid="{00000000-0005-0000-0000-0000198F0000}"/>
    <cellStyle name="SAPBEXchaText 2 7" xfId="36642" xr:uid="{00000000-0005-0000-0000-00001A8F0000}"/>
    <cellStyle name="SAPBEXchaText 2 7 2" xfId="36643" xr:uid="{00000000-0005-0000-0000-00001B8F0000}"/>
    <cellStyle name="SAPBEXchaText 2 7 2 2" xfId="36644" xr:uid="{00000000-0005-0000-0000-00001C8F0000}"/>
    <cellStyle name="SAPBEXchaText 2 7 3" xfId="36645" xr:uid="{00000000-0005-0000-0000-00001D8F0000}"/>
    <cellStyle name="SAPBEXchaText 2 8" xfId="36646" xr:uid="{00000000-0005-0000-0000-00001E8F0000}"/>
    <cellStyle name="SAPBEXchaText 2 8 2" xfId="36647" xr:uid="{00000000-0005-0000-0000-00001F8F0000}"/>
    <cellStyle name="SAPBEXchaText 2 9" xfId="36648" xr:uid="{00000000-0005-0000-0000-0000208F0000}"/>
    <cellStyle name="SAPBEXchaText 2 9 2" xfId="36649" xr:uid="{00000000-0005-0000-0000-0000218F0000}"/>
    <cellStyle name="SAPBEXchaText 3" xfId="36650" xr:uid="{00000000-0005-0000-0000-0000228F0000}"/>
    <cellStyle name="SAPBEXchaText 3 10" xfId="36651" xr:uid="{00000000-0005-0000-0000-0000238F0000}"/>
    <cellStyle name="SAPBEXchaText 3 10 2" xfId="36652" xr:uid="{00000000-0005-0000-0000-0000248F0000}"/>
    <cellStyle name="SAPBEXchaText 3 11" xfId="36653" xr:uid="{00000000-0005-0000-0000-0000258F0000}"/>
    <cellStyle name="SAPBEXchaText 3 11 2" xfId="36654" xr:uid="{00000000-0005-0000-0000-0000268F0000}"/>
    <cellStyle name="SAPBEXchaText 3 12" xfId="36655" xr:uid="{00000000-0005-0000-0000-0000278F0000}"/>
    <cellStyle name="SAPBEXchaText 3 12 2" xfId="36656" xr:uid="{00000000-0005-0000-0000-0000288F0000}"/>
    <cellStyle name="SAPBEXchaText 3 13" xfId="36657" xr:uid="{00000000-0005-0000-0000-0000298F0000}"/>
    <cellStyle name="SAPBEXchaText 3 2" xfId="36658" xr:uid="{00000000-0005-0000-0000-00002A8F0000}"/>
    <cellStyle name="SAPBEXchaText 3 2 2" xfId="36659" xr:uid="{00000000-0005-0000-0000-00002B8F0000}"/>
    <cellStyle name="SAPBEXchaText 3 2 2 2" xfId="36660" xr:uid="{00000000-0005-0000-0000-00002C8F0000}"/>
    <cellStyle name="SAPBEXchaText 3 2 2 2 2" xfId="36661" xr:uid="{00000000-0005-0000-0000-00002D8F0000}"/>
    <cellStyle name="SAPBEXchaText 3 2 2 3" xfId="36662" xr:uid="{00000000-0005-0000-0000-00002E8F0000}"/>
    <cellStyle name="SAPBEXchaText 3 2 3" xfId="36663" xr:uid="{00000000-0005-0000-0000-00002F8F0000}"/>
    <cellStyle name="SAPBEXchaText 3 2 3 2" xfId="36664" xr:uid="{00000000-0005-0000-0000-0000308F0000}"/>
    <cellStyle name="SAPBEXchaText 3 2 3 2 2" xfId="36665" xr:uid="{00000000-0005-0000-0000-0000318F0000}"/>
    <cellStyle name="SAPBEXchaText 3 2 3 3" xfId="36666" xr:uid="{00000000-0005-0000-0000-0000328F0000}"/>
    <cellStyle name="SAPBEXchaText 3 2 4" xfId="36667" xr:uid="{00000000-0005-0000-0000-0000338F0000}"/>
    <cellStyle name="SAPBEXchaText 3 2 4 2" xfId="36668" xr:uid="{00000000-0005-0000-0000-0000348F0000}"/>
    <cellStyle name="SAPBEXchaText 3 2 5" xfId="36669" xr:uid="{00000000-0005-0000-0000-0000358F0000}"/>
    <cellStyle name="SAPBEXchaText 3 2 5 2" xfId="36670" xr:uid="{00000000-0005-0000-0000-0000368F0000}"/>
    <cellStyle name="SAPBEXchaText 3 2 6" xfId="36671" xr:uid="{00000000-0005-0000-0000-0000378F0000}"/>
    <cellStyle name="SAPBEXchaText 3 2 6 2" xfId="36672" xr:uid="{00000000-0005-0000-0000-0000388F0000}"/>
    <cellStyle name="SAPBEXchaText 3 2 7" xfId="36673" xr:uid="{00000000-0005-0000-0000-0000398F0000}"/>
    <cellStyle name="SAPBEXchaText 3 2 7 2" xfId="36674" xr:uid="{00000000-0005-0000-0000-00003A8F0000}"/>
    <cellStyle name="SAPBEXchaText 3 2 8" xfId="36675" xr:uid="{00000000-0005-0000-0000-00003B8F0000}"/>
    <cellStyle name="SAPBEXchaText 3 3" xfId="36676" xr:uid="{00000000-0005-0000-0000-00003C8F0000}"/>
    <cellStyle name="SAPBEXchaText 3 3 10" xfId="36677" xr:uid="{00000000-0005-0000-0000-00003D8F0000}"/>
    <cellStyle name="SAPBEXchaText 3 3 10 2" xfId="36678" xr:uid="{00000000-0005-0000-0000-00003E8F0000}"/>
    <cellStyle name="SAPBEXchaText 3 3 11" xfId="36679" xr:uid="{00000000-0005-0000-0000-00003F8F0000}"/>
    <cellStyle name="SAPBEXchaText 3 3 2" xfId="36680" xr:uid="{00000000-0005-0000-0000-0000408F0000}"/>
    <cellStyle name="SAPBEXchaText 3 3 2 2" xfId="36681" xr:uid="{00000000-0005-0000-0000-0000418F0000}"/>
    <cellStyle name="SAPBEXchaText 3 3 2 2 2" xfId="36682" xr:uid="{00000000-0005-0000-0000-0000428F0000}"/>
    <cellStyle name="SAPBEXchaText 3 3 2 3" xfId="36683" xr:uid="{00000000-0005-0000-0000-0000438F0000}"/>
    <cellStyle name="SAPBEXchaText 3 3 3" xfId="36684" xr:uid="{00000000-0005-0000-0000-0000448F0000}"/>
    <cellStyle name="SAPBEXchaText 3 3 3 2" xfId="36685" xr:uid="{00000000-0005-0000-0000-0000458F0000}"/>
    <cellStyle name="SAPBEXchaText 3 3 4" xfId="36686" xr:uid="{00000000-0005-0000-0000-0000468F0000}"/>
    <cellStyle name="SAPBEXchaText 3 3 4 2" xfId="36687" xr:uid="{00000000-0005-0000-0000-0000478F0000}"/>
    <cellStyle name="SAPBEXchaText 3 3 5" xfId="36688" xr:uid="{00000000-0005-0000-0000-0000488F0000}"/>
    <cellStyle name="SAPBEXchaText 3 3 5 2" xfId="36689" xr:uid="{00000000-0005-0000-0000-0000498F0000}"/>
    <cellStyle name="SAPBEXchaText 3 3 6" xfId="36690" xr:uid="{00000000-0005-0000-0000-00004A8F0000}"/>
    <cellStyle name="SAPBEXchaText 3 3 6 2" xfId="36691" xr:uid="{00000000-0005-0000-0000-00004B8F0000}"/>
    <cellStyle name="SAPBEXchaText 3 3 7" xfId="36692" xr:uid="{00000000-0005-0000-0000-00004C8F0000}"/>
    <cellStyle name="SAPBEXchaText 3 3 7 2" xfId="36693" xr:uid="{00000000-0005-0000-0000-00004D8F0000}"/>
    <cellStyle name="SAPBEXchaText 3 3 8" xfId="36694" xr:uid="{00000000-0005-0000-0000-00004E8F0000}"/>
    <cellStyle name="SAPBEXchaText 3 3 8 2" xfId="36695" xr:uid="{00000000-0005-0000-0000-00004F8F0000}"/>
    <cellStyle name="SAPBEXchaText 3 3 9" xfId="36696" xr:uid="{00000000-0005-0000-0000-0000508F0000}"/>
    <cellStyle name="SAPBEXchaText 3 3 9 2" xfId="36697" xr:uid="{00000000-0005-0000-0000-0000518F0000}"/>
    <cellStyle name="SAPBEXchaText 3 4" xfId="36698" xr:uid="{00000000-0005-0000-0000-0000528F0000}"/>
    <cellStyle name="SAPBEXchaText 3 4 10" xfId="36699" xr:uid="{00000000-0005-0000-0000-0000538F0000}"/>
    <cellStyle name="SAPBEXchaText 3 4 10 2" xfId="36700" xr:uid="{00000000-0005-0000-0000-0000548F0000}"/>
    <cellStyle name="SAPBEXchaText 3 4 11" xfId="36701" xr:uid="{00000000-0005-0000-0000-0000558F0000}"/>
    <cellStyle name="SAPBEXchaText 3 4 2" xfId="36702" xr:uid="{00000000-0005-0000-0000-0000568F0000}"/>
    <cellStyle name="SAPBEXchaText 3 4 2 2" xfId="36703" xr:uid="{00000000-0005-0000-0000-0000578F0000}"/>
    <cellStyle name="SAPBEXchaText 3 4 2 2 2" xfId="36704" xr:uid="{00000000-0005-0000-0000-0000588F0000}"/>
    <cellStyle name="SAPBEXchaText 3 4 2 3" xfId="36705" xr:uid="{00000000-0005-0000-0000-0000598F0000}"/>
    <cellStyle name="SAPBEXchaText 3 4 3" xfId="36706" xr:uid="{00000000-0005-0000-0000-00005A8F0000}"/>
    <cellStyle name="SAPBEXchaText 3 4 3 2" xfId="36707" xr:uid="{00000000-0005-0000-0000-00005B8F0000}"/>
    <cellStyle name="SAPBEXchaText 3 4 4" xfId="36708" xr:uid="{00000000-0005-0000-0000-00005C8F0000}"/>
    <cellStyle name="SAPBEXchaText 3 4 4 2" xfId="36709" xr:uid="{00000000-0005-0000-0000-00005D8F0000}"/>
    <cellStyle name="SAPBEXchaText 3 4 5" xfId="36710" xr:uid="{00000000-0005-0000-0000-00005E8F0000}"/>
    <cellStyle name="SAPBEXchaText 3 4 5 2" xfId="36711" xr:uid="{00000000-0005-0000-0000-00005F8F0000}"/>
    <cellStyle name="SAPBEXchaText 3 4 6" xfId="36712" xr:uid="{00000000-0005-0000-0000-0000608F0000}"/>
    <cellStyle name="SAPBEXchaText 3 4 6 2" xfId="36713" xr:uid="{00000000-0005-0000-0000-0000618F0000}"/>
    <cellStyle name="SAPBEXchaText 3 4 7" xfId="36714" xr:uid="{00000000-0005-0000-0000-0000628F0000}"/>
    <cellStyle name="SAPBEXchaText 3 4 7 2" xfId="36715" xr:uid="{00000000-0005-0000-0000-0000638F0000}"/>
    <cellStyle name="SAPBEXchaText 3 4 8" xfId="36716" xr:uid="{00000000-0005-0000-0000-0000648F0000}"/>
    <cellStyle name="SAPBEXchaText 3 4 8 2" xfId="36717" xr:uid="{00000000-0005-0000-0000-0000658F0000}"/>
    <cellStyle name="SAPBEXchaText 3 4 9" xfId="36718" xr:uid="{00000000-0005-0000-0000-0000668F0000}"/>
    <cellStyle name="SAPBEXchaText 3 4 9 2" xfId="36719" xr:uid="{00000000-0005-0000-0000-0000678F0000}"/>
    <cellStyle name="SAPBEXchaText 3 5" xfId="36720" xr:uid="{00000000-0005-0000-0000-0000688F0000}"/>
    <cellStyle name="SAPBEXchaText 3 5 10" xfId="36721" xr:uid="{00000000-0005-0000-0000-0000698F0000}"/>
    <cellStyle name="SAPBEXchaText 3 5 10 2" xfId="36722" xr:uid="{00000000-0005-0000-0000-00006A8F0000}"/>
    <cellStyle name="SAPBEXchaText 3 5 11" xfId="36723" xr:uid="{00000000-0005-0000-0000-00006B8F0000}"/>
    <cellStyle name="SAPBEXchaText 3 5 2" xfId="36724" xr:uid="{00000000-0005-0000-0000-00006C8F0000}"/>
    <cellStyle name="SAPBEXchaText 3 5 2 2" xfId="36725" xr:uid="{00000000-0005-0000-0000-00006D8F0000}"/>
    <cellStyle name="SAPBEXchaText 3 5 2 2 2" xfId="36726" xr:uid="{00000000-0005-0000-0000-00006E8F0000}"/>
    <cellStyle name="SAPBEXchaText 3 5 2 3" xfId="36727" xr:uid="{00000000-0005-0000-0000-00006F8F0000}"/>
    <cellStyle name="SAPBEXchaText 3 5 3" xfId="36728" xr:uid="{00000000-0005-0000-0000-0000708F0000}"/>
    <cellStyle name="SAPBEXchaText 3 5 3 2" xfId="36729" xr:uid="{00000000-0005-0000-0000-0000718F0000}"/>
    <cellStyle name="SAPBEXchaText 3 5 4" xfId="36730" xr:uid="{00000000-0005-0000-0000-0000728F0000}"/>
    <cellStyle name="SAPBEXchaText 3 5 4 2" xfId="36731" xr:uid="{00000000-0005-0000-0000-0000738F0000}"/>
    <cellStyle name="SAPBEXchaText 3 5 5" xfId="36732" xr:uid="{00000000-0005-0000-0000-0000748F0000}"/>
    <cellStyle name="SAPBEXchaText 3 5 5 2" xfId="36733" xr:uid="{00000000-0005-0000-0000-0000758F0000}"/>
    <cellStyle name="SAPBEXchaText 3 5 6" xfId="36734" xr:uid="{00000000-0005-0000-0000-0000768F0000}"/>
    <cellStyle name="SAPBEXchaText 3 5 6 2" xfId="36735" xr:uid="{00000000-0005-0000-0000-0000778F0000}"/>
    <cellStyle name="SAPBEXchaText 3 5 7" xfId="36736" xr:uid="{00000000-0005-0000-0000-0000788F0000}"/>
    <cellStyle name="SAPBEXchaText 3 5 7 2" xfId="36737" xr:uid="{00000000-0005-0000-0000-0000798F0000}"/>
    <cellStyle name="SAPBEXchaText 3 5 8" xfId="36738" xr:uid="{00000000-0005-0000-0000-00007A8F0000}"/>
    <cellStyle name="SAPBEXchaText 3 5 8 2" xfId="36739" xr:uid="{00000000-0005-0000-0000-00007B8F0000}"/>
    <cellStyle name="SAPBEXchaText 3 5 9" xfId="36740" xr:uid="{00000000-0005-0000-0000-00007C8F0000}"/>
    <cellStyle name="SAPBEXchaText 3 5 9 2" xfId="36741" xr:uid="{00000000-0005-0000-0000-00007D8F0000}"/>
    <cellStyle name="SAPBEXchaText 3 6" xfId="36742" xr:uid="{00000000-0005-0000-0000-00007E8F0000}"/>
    <cellStyle name="SAPBEXchaText 3 6 10" xfId="36743" xr:uid="{00000000-0005-0000-0000-00007F8F0000}"/>
    <cellStyle name="SAPBEXchaText 3 6 10 2" xfId="36744" xr:uid="{00000000-0005-0000-0000-0000808F0000}"/>
    <cellStyle name="SAPBEXchaText 3 6 11" xfId="36745" xr:uid="{00000000-0005-0000-0000-0000818F0000}"/>
    <cellStyle name="SAPBEXchaText 3 6 2" xfId="36746" xr:uid="{00000000-0005-0000-0000-0000828F0000}"/>
    <cellStyle name="SAPBEXchaText 3 6 2 2" xfId="36747" xr:uid="{00000000-0005-0000-0000-0000838F0000}"/>
    <cellStyle name="SAPBEXchaText 3 6 2 2 2" xfId="36748" xr:uid="{00000000-0005-0000-0000-0000848F0000}"/>
    <cellStyle name="SAPBEXchaText 3 6 2 3" xfId="36749" xr:uid="{00000000-0005-0000-0000-0000858F0000}"/>
    <cellStyle name="SAPBEXchaText 3 6 3" xfId="36750" xr:uid="{00000000-0005-0000-0000-0000868F0000}"/>
    <cellStyle name="SAPBEXchaText 3 6 3 2" xfId="36751" xr:uid="{00000000-0005-0000-0000-0000878F0000}"/>
    <cellStyle name="SAPBEXchaText 3 6 4" xfId="36752" xr:uid="{00000000-0005-0000-0000-0000888F0000}"/>
    <cellStyle name="SAPBEXchaText 3 6 4 2" xfId="36753" xr:uid="{00000000-0005-0000-0000-0000898F0000}"/>
    <cellStyle name="SAPBEXchaText 3 6 5" xfId="36754" xr:uid="{00000000-0005-0000-0000-00008A8F0000}"/>
    <cellStyle name="SAPBEXchaText 3 6 5 2" xfId="36755" xr:uid="{00000000-0005-0000-0000-00008B8F0000}"/>
    <cellStyle name="SAPBEXchaText 3 6 6" xfId="36756" xr:uid="{00000000-0005-0000-0000-00008C8F0000}"/>
    <cellStyle name="SAPBEXchaText 3 6 6 2" xfId="36757" xr:uid="{00000000-0005-0000-0000-00008D8F0000}"/>
    <cellStyle name="SAPBEXchaText 3 6 7" xfId="36758" xr:uid="{00000000-0005-0000-0000-00008E8F0000}"/>
    <cellStyle name="SAPBEXchaText 3 6 7 2" xfId="36759" xr:uid="{00000000-0005-0000-0000-00008F8F0000}"/>
    <cellStyle name="SAPBEXchaText 3 6 8" xfId="36760" xr:uid="{00000000-0005-0000-0000-0000908F0000}"/>
    <cellStyle name="SAPBEXchaText 3 6 8 2" xfId="36761" xr:uid="{00000000-0005-0000-0000-0000918F0000}"/>
    <cellStyle name="SAPBEXchaText 3 6 9" xfId="36762" xr:uid="{00000000-0005-0000-0000-0000928F0000}"/>
    <cellStyle name="SAPBEXchaText 3 6 9 2" xfId="36763" xr:uid="{00000000-0005-0000-0000-0000938F0000}"/>
    <cellStyle name="SAPBEXchaText 3 7" xfId="36764" xr:uid="{00000000-0005-0000-0000-0000948F0000}"/>
    <cellStyle name="SAPBEXchaText 3 7 2" xfId="36765" xr:uid="{00000000-0005-0000-0000-0000958F0000}"/>
    <cellStyle name="SAPBEXchaText 3 7 2 2" xfId="36766" xr:uid="{00000000-0005-0000-0000-0000968F0000}"/>
    <cellStyle name="SAPBEXchaText 3 7 3" xfId="36767" xr:uid="{00000000-0005-0000-0000-0000978F0000}"/>
    <cellStyle name="SAPBEXchaText 3 8" xfId="36768" xr:uid="{00000000-0005-0000-0000-0000988F0000}"/>
    <cellStyle name="SAPBEXchaText 3 8 2" xfId="36769" xr:uid="{00000000-0005-0000-0000-0000998F0000}"/>
    <cellStyle name="SAPBEXchaText 3 9" xfId="36770" xr:uid="{00000000-0005-0000-0000-00009A8F0000}"/>
    <cellStyle name="SAPBEXchaText 3 9 2" xfId="36771" xr:uid="{00000000-0005-0000-0000-00009B8F0000}"/>
    <cellStyle name="SAPBEXchaText 4" xfId="36772" xr:uid="{00000000-0005-0000-0000-00009C8F0000}"/>
    <cellStyle name="SAPBEXchaText 4 10" xfId="36773" xr:uid="{00000000-0005-0000-0000-00009D8F0000}"/>
    <cellStyle name="SAPBEXchaText 4 10 2" xfId="36774" xr:uid="{00000000-0005-0000-0000-00009E8F0000}"/>
    <cellStyle name="SAPBEXchaText 4 11" xfId="36775" xr:uid="{00000000-0005-0000-0000-00009F8F0000}"/>
    <cellStyle name="SAPBEXchaText 4 2" xfId="36776" xr:uid="{00000000-0005-0000-0000-0000A08F0000}"/>
    <cellStyle name="SAPBEXchaText 4 2 2" xfId="36777" xr:uid="{00000000-0005-0000-0000-0000A18F0000}"/>
    <cellStyle name="SAPBEXchaText 4 2 2 2" xfId="36778" xr:uid="{00000000-0005-0000-0000-0000A28F0000}"/>
    <cellStyle name="SAPBEXchaText 4 2 3" xfId="36779" xr:uid="{00000000-0005-0000-0000-0000A38F0000}"/>
    <cellStyle name="SAPBEXchaText 4 3" xfId="36780" xr:uid="{00000000-0005-0000-0000-0000A48F0000}"/>
    <cellStyle name="SAPBEXchaText 4 3 2" xfId="36781" xr:uid="{00000000-0005-0000-0000-0000A58F0000}"/>
    <cellStyle name="SAPBEXchaText 4 4" xfId="36782" xr:uid="{00000000-0005-0000-0000-0000A68F0000}"/>
    <cellStyle name="SAPBEXchaText 4 4 2" xfId="36783" xr:uid="{00000000-0005-0000-0000-0000A78F0000}"/>
    <cellStyle name="SAPBEXchaText 4 5" xfId="36784" xr:uid="{00000000-0005-0000-0000-0000A88F0000}"/>
    <cellStyle name="SAPBEXchaText 4 5 2" xfId="36785" xr:uid="{00000000-0005-0000-0000-0000A98F0000}"/>
    <cellStyle name="SAPBEXchaText 4 6" xfId="36786" xr:uid="{00000000-0005-0000-0000-0000AA8F0000}"/>
    <cellStyle name="SAPBEXchaText 4 6 2" xfId="36787" xr:uid="{00000000-0005-0000-0000-0000AB8F0000}"/>
    <cellStyle name="SAPBEXchaText 4 7" xfId="36788" xr:uid="{00000000-0005-0000-0000-0000AC8F0000}"/>
    <cellStyle name="SAPBEXchaText 4 7 2" xfId="36789" xr:uid="{00000000-0005-0000-0000-0000AD8F0000}"/>
    <cellStyle name="SAPBEXchaText 4 8" xfId="36790" xr:uid="{00000000-0005-0000-0000-0000AE8F0000}"/>
    <cellStyle name="SAPBEXchaText 4 8 2" xfId="36791" xr:uid="{00000000-0005-0000-0000-0000AF8F0000}"/>
    <cellStyle name="SAPBEXchaText 4 9" xfId="36792" xr:uid="{00000000-0005-0000-0000-0000B08F0000}"/>
    <cellStyle name="SAPBEXchaText 4 9 2" xfId="36793" xr:uid="{00000000-0005-0000-0000-0000B18F0000}"/>
    <cellStyle name="SAPBEXchaText 5" xfId="36794" xr:uid="{00000000-0005-0000-0000-0000B28F0000}"/>
    <cellStyle name="SAPBEXchaText 5 2" xfId="36795" xr:uid="{00000000-0005-0000-0000-0000B38F0000}"/>
    <cellStyle name="SAPBEXchaText 5 2 2" xfId="36796" xr:uid="{00000000-0005-0000-0000-0000B48F0000}"/>
    <cellStyle name="SAPBEXchaText 5 3" xfId="36797" xr:uid="{00000000-0005-0000-0000-0000B58F0000}"/>
    <cellStyle name="SAPBEXchaText 6" xfId="36798" xr:uid="{00000000-0005-0000-0000-0000B68F0000}"/>
    <cellStyle name="SAPBEXchaText 6 2" xfId="36799" xr:uid="{00000000-0005-0000-0000-0000B78F0000}"/>
    <cellStyle name="SAPBEXchaText 7" xfId="36800" xr:uid="{00000000-0005-0000-0000-0000B88F0000}"/>
    <cellStyle name="SAPBEXchaText 7 2" xfId="36801" xr:uid="{00000000-0005-0000-0000-0000B98F0000}"/>
    <cellStyle name="SAPBEXchaText 8" xfId="36802" xr:uid="{00000000-0005-0000-0000-0000BA8F0000}"/>
    <cellStyle name="SAPBEXchaText 9" xfId="36803" xr:uid="{00000000-0005-0000-0000-0000BB8F0000}"/>
    <cellStyle name="SAPBEXchaText_Copy of xSAPtemp5457" xfId="36804" xr:uid="{00000000-0005-0000-0000-0000BC8F0000}"/>
    <cellStyle name="SAPBEXexcBad7" xfId="436" xr:uid="{00000000-0005-0000-0000-0000BD8F0000}"/>
    <cellStyle name="SAPBEXexcBad7 2" xfId="36805" xr:uid="{00000000-0005-0000-0000-0000BE8F0000}"/>
    <cellStyle name="SAPBEXexcBad8" xfId="437" xr:uid="{00000000-0005-0000-0000-0000BF8F0000}"/>
    <cellStyle name="SAPBEXexcBad8 2" xfId="36806" xr:uid="{00000000-0005-0000-0000-0000C08F0000}"/>
    <cellStyle name="SAPBEXexcBad9" xfId="438" xr:uid="{00000000-0005-0000-0000-0000C18F0000}"/>
    <cellStyle name="SAPBEXexcBad9 2" xfId="36807" xr:uid="{00000000-0005-0000-0000-0000C28F0000}"/>
    <cellStyle name="SAPBEXexcCritical4" xfId="439" xr:uid="{00000000-0005-0000-0000-0000C38F0000}"/>
    <cellStyle name="SAPBEXexcCritical4 2" xfId="36808" xr:uid="{00000000-0005-0000-0000-0000C48F0000}"/>
    <cellStyle name="SAPBEXexcCritical5" xfId="440" xr:uid="{00000000-0005-0000-0000-0000C58F0000}"/>
    <cellStyle name="SAPBEXexcCritical5 2" xfId="36809" xr:uid="{00000000-0005-0000-0000-0000C68F0000}"/>
    <cellStyle name="SAPBEXexcCritical6" xfId="441" xr:uid="{00000000-0005-0000-0000-0000C78F0000}"/>
    <cellStyle name="SAPBEXexcCritical6 2" xfId="36810" xr:uid="{00000000-0005-0000-0000-0000C88F0000}"/>
    <cellStyle name="SAPBEXexcGood1" xfId="442" xr:uid="{00000000-0005-0000-0000-0000C98F0000}"/>
    <cellStyle name="SAPBEXexcGood1 2" xfId="36811" xr:uid="{00000000-0005-0000-0000-0000CA8F0000}"/>
    <cellStyle name="SAPBEXexcGood2" xfId="443" xr:uid="{00000000-0005-0000-0000-0000CB8F0000}"/>
    <cellStyle name="SAPBEXexcGood2 2" xfId="36812" xr:uid="{00000000-0005-0000-0000-0000CC8F0000}"/>
    <cellStyle name="SAPBEXexcGood3" xfId="444" xr:uid="{00000000-0005-0000-0000-0000CD8F0000}"/>
    <cellStyle name="SAPBEXexcGood3 2" xfId="36813" xr:uid="{00000000-0005-0000-0000-0000CE8F0000}"/>
    <cellStyle name="SAPBEXfilterDrill" xfId="445" xr:uid="{00000000-0005-0000-0000-0000CF8F0000}"/>
    <cellStyle name="SAPBEXfilterDrill 2" xfId="36814" xr:uid="{00000000-0005-0000-0000-0000D08F0000}"/>
    <cellStyle name="SAPBEXfilterDrill 3" xfId="38339" xr:uid="{00000000-0005-0000-0000-0000D18F0000}"/>
    <cellStyle name="SAPBEXfilterItem" xfId="446" xr:uid="{00000000-0005-0000-0000-0000D28F0000}"/>
    <cellStyle name="SAPBEXfilterItem 2" xfId="36816" xr:uid="{00000000-0005-0000-0000-0000D38F0000}"/>
    <cellStyle name="SAPBEXfilterItem 3" xfId="36817" xr:uid="{00000000-0005-0000-0000-0000D48F0000}"/>
    <cellStyle name="SAPBEXfilterItem 4" xfId="36818" xr:uid="{00000000-0005-0000-0000-0000D58F0000}"/>
    <cellStyle name="SAPBEXfilterItem 5" xfId="36819" xr:uid="{00000000-0005-0000-0000-0000D68F0000}"/>
    <cellStyle name="SAPBEXfilterItem 6" xfId="36820" xr:uid="{00000000-0005-0000-0000-0000D78F0000}"/>
    <cellStyle name="SAPBEXfilterItem 7" xfId="36815" xr:uid="{00000000-0005-0000-0000-0000D88F0000}"/>
    <cellStyle name="SAPBEXfilterItem 8" xfId="38340" xr:uid="{00000000-0005-0000-0000-0000D98F0000}"/>
    <cellStyle name="SAPBEXfilterItem_Copy of xSAPtemp5457" xfId="36821" xr:uid="{00000000-0005-0000-0000-0000DA8F0000}"/>
    <cellStyle name="SAPBEXfilterText" xfId="447" xr:uid="{00000000-0005-0000-0000-0000DB8F0000}"/>
    <cellStyle name="SAPBEXfilterText 2" xfId="36823" xr:uid="{00000000-0005-0000-0000-0000DC8F0000}"/>
    <cellStyle name="SAPBEXfilterText 3" xfId="36824" xr:uid="{00000000-0005-0000-0000-0000DD8F0000}"/>
    <cellStyle name="SAPBEXfilterText 4" xfId="36825" xr:uid="{00000000-0005-0000-0000-0000DE8F0000}"/>
    <cellStyle name="SAPBEXfilterText 5" xfId="36826" xr:uid="{00000000-0005-0000-0000-0000DF8F0000}"/>
    <cellStyle name="SAPBEXfilterText 6" xfId="36822" xr:uid="{00000000-0005-0000-0000-0000E08F0000}"/>
    <cellStyle name="SAPBEXformats" xfId="448" xr:uid="{00000000-0005-0000-0000-0000E18F0000}"/>
    <cellStyle name="SAPBEXformats 2" xfId="36827" xr:uid="{00000000-0005-0000-0000-0000E28F0000}"/>
    <cellStyle name="SAPBEXheaderItem" xfId="449" xr:uid="{00000000-0005-0000-0000-0000E38F0000}"/>
    <cellStyle name="SAPBEXheaderItem 2" xfId="36829" xr:uid="{00000000-0005-0000-0000-0000E48F0000}"/>
    <cellStyle name="SAPBEXheaderItem 3" xfId="36830" xr:uid="{00000000-0005-0000-0000-0000E58F0000}"/>
    <cellStyle name="SAPBEXheaderItem 4" xfId="36831" xr:uid="{00000000-0005-0000-0000-0000E68F0000}"/>
    <cellStyle name="SAPBEXheaderItem 5" xfId="36832" xr:uid="{00000000-0005-0000-0000-0000E78F0000}"/>
    <cellStyle name="SAPBEXheaderItem 6" xfId="36833" xr:uid="{00000000-0005-0000-0000-0000E88F0000}"/>
    <cellStyle name="SAPBEXheaderItem 7" xfId="36834" xr:uid="{00000000-0005-0000-0000-0000E98F0000}"/>
    <cellStyle name="SAPBEXheaderItem 8" xfId="36828" xr:uid="{00000000-0005-0000-0000-0000EA8F0000}"/>
    <cellStyle name="SAPBEXheaderItem 9" xfId="38341" xr:uid="{00000000-0005-0000-0000-0000EB8F0000}"/>
    <cellStyle name="SAPBEXheaderItem_Copy of xSAPtemp5457" xfId="36835" xr:uid="{00000000-0005-0000-0000-0000EC8F0000}"/>
    <cellStyle name="SAPBEXheaderText" xfId="450" xr:uid="{00000000-0005-0000-0000-0000ED8F0000}"/>
    <cellStyle name="SAPBEXheaderText 2" xfId="36837" xr:uid="{00000000-0005-0000-0000-0000EE8F0000}"/>
    <cellStyle name="SAPBEXheaderText 3" xfId="36838" xr:uid="{00000000-0005-0000-0000-0000EF8F0000}"/>
    <cellStyle name="SAPBEXheaderText 4" xfId="36839" xr:uid="{00000000-0005-0000-0000-0000F08F0000}"/>
    <cellStyle name="SAPBEXheaderText 5" xfId="36840" xr:uid="{00000000-0005-0000-0000-0000F18F0000}"/>
    <cellStyle name="SAPBEXheaderText 6" xfId="36841" xr:uid="{00000000-0005-0000-0000-0000F28F0000}"/>
    <cellStyle name="SAPBEXheaderText 7" xfId="36842" xr:uid="{00000000-0005-0000-0000-0000F38F0000}"/>
    <cellStyle name="SAPBEXheaderText 8" xfId="36836" xr:uid="{00000000-0005-0000-0000-0000F48F0000}"/>
    <cellStyle name="SAPBEXheaderText 9" xfId="38342" xr:uid="{00000000-0005-0000-0000-0000F58F0000}"/>
    <cellStyle name="SAPBEXheaderText_Copy of xSAPtemp5457" xfId="36843" xr:uid="{00000000-0005-0000-0000-0000F68F0000}"/>
    <cellStyle name="SAPBEXHLevel0" xfId="451" xr:uid="{00000000-0005-0000-0000-0000F78F0000}"/>
    <cellStyle name="SAPBEXHLevel0 2" xfId="36845" xr:uid="{00000000-0005-0000-0000-0000F88F0000}"/>
    <cellStyle name="SAPBEXHLevel0 3" xfId="36846" xr:uid="{00000000-0005-0000-0000-0000F98F0000}"/>
    <cellStyle name="SAPBEXHLevel0 4" xfId="36847" xr:uid="{00000000-0005-0000-0000-0000FA8F0000}"/>
    <cellStyle name="SAPBEXHLevel0 5" xfId="36848" xr:uid="{00000000-0005-0000-0000-0000FB8F0000}"/>
    <cellStyle name="SAPBEXHLevel0 6" xfId="36844" xr:uid="{00000000-0005-0000-0000-0000FC8F0000}"/>
    <cellStyle name="SAPBEXHLevel0X" xfId="452" xr:uid="{00000000-0005-0000-0000-0000FD8F0000}"/>
    <cellStyle name="SAPBEXHLevel0X 2" xfId="36850" xr:uid="{00000000-0005-0000-0000-0000FE8F0000}"/>
    <cellStyle name="SAPBEXHLevel0X 3" xfId="36851" xr:uid="{00000000-0005-0000-0000-0000FF8F0000}"/>
    <cellStyle name="SAPBEXHLevel0X 4" xfId="36852" xr:uid="{00000000-0005-0000-0000-000000900000}"/>
    <cellStyle name="SAPBEXHLevel0X 5" xfId="36853" xr:uid="{00000000-0005-0000-0000-000001900000}"/>
    <cellStyle name="SAPBEXHLevel0X 6" xfId="36849" xr:uid="{00000000-0005-0000-0000-000002900000}"/>
    <cellStyle name="SAPBEXHLevel0X 7" xfId="38343" xr:uid="{00000000-0005-0000-0000-000003900000}"/>
    <cellStyle name="SAPBEXHLevel1" xfId="453" xr:uid="{00000000-0005-0000-0000-000004900000}"/>
    <cellStyle name="SAPBEXHLevel1 2" xfId="36855" xr:uid="{00000000-0005-0000-0000-000005900000}"/>
    <cellStyle name="SAPBEXHLevel1 3" xfId="36856" xr:uid="{00000000-0005-0000-0000-000006900000}"/>
    <cellStyle name="SAPBEXHLevel1 4" xfId="36857" xr:uid="{00000000-0005-0000-0000-000007900000}"/>
    <cellStyle name="SAPBEXHLevel1 5" xfId="36858" xr:uid="{00000000-0005-0000-0000-000008900000}"/>
    <cellStyle name="SAPBEXHLevel1 6" xfId="36854" xr:uid="{00000000-0005-0000-0000-000009900000}"/>
    <cellStyle name="SAPBEXHLevel1X" xfId="454" xr:uid="{00000000-0005-0000-0000-00000A900000}"/>
    <cellStyle name="SAPBEXHLevel1X 2" xfId="36860" xr:uid="{00000000-0005-0000-0000-00000B900000}"/>
    <cellStyle name="SAPBEXHLevel1X 3" xfId="36861" xr:uid="{00000000-0005-0000-0000-00000C900000}"/>
    <cellStyle name="SAPBEXHLevel1X 4" xfId="36862" xr:uid="{00000000-0005-0000-0000-00000D900000}"/>
    <cellStyle name="SAPBEXHLevel1X 5" xfId="36863" xr:uid="{00000000-0005-0000-0000-00000E900000}"/>
    <cellStyle name="SAPBEXHLevel1X 6" xfId="36859" xr:uid="{00000000-0005-0000-0000-00000F900000}"/>
    <cellStyle name="SAPBEXHLevel1X 7" xfId="38344" xr:uid="{00000000-0005-0000-0000-000010900000}"/>
    <cellStyle name="SAPBEXHLevel2" xfId="455" xr:uid="{00000000-0005-0000-0000-000011900000}"/>
    <cellStyle name="SAPBEXHLevel2 2" xfId="36865" xr:uid="{00000000-0005-0000-0000-000012900000}"/>
    <cellStyle name="SAPBEXHLevel2 3" xfId="36866" xr:uid="{00000000-0005-0000-0000-000013900000}"/>
    <cellStyle name="SAPBEXHLevel2 4" xfId="36867" xr:uid="{00000000-0005-0000-0000-000014900000}"/>
    <cellStyle name="SAPBEXHLevel2 5" xfId="36868" xr:uid="{00000000-0005-0000-0000-000015900000}"/>
    <cellStyle name="SAPBEXHLevel2 6" xfId="36864" xr:uid="{00000000-0005-0000-0000-000016900000}"/>
    <cellStyle name="SAPBEXHLevel2X" xfId="456" xr:uid="{00000000-0005-0000-0000-000017900000}"/>
    <cellStyle name="SAPBEXHLevel2X 2" xfId="36870" xr:uid="{00000000-0005-0000-0000-000018900000}"/>
    <cellStyle name="SAPBEXHLevel2X 3" xfId="36871" xr:uid="{00000000-0005-0000-0000-000019900000}"/>
    <cellStyle name="SAPBEXHLevel2X 4" xfId="36872" xr:uid="{00000000-0005-0000-0000-00001A900000}"/>
    <cellStyle name="SAPBEXHLevel2X 5" xfId="36873" xr:uid="{00000000-0005-0000-0000-00001B900000}"/>
    <cellStyle name="SAPBEXHLevel2X 6" xfId="36869" xr:uid="{00000000-0005-0000-0000-00001C900000}"/>
    <cellStyle name="SAPBEXHLevel2X 7" xfId="38345" xr:uid="{00000000-0005-0000-0000-00001D900000}"/>
    <cellStyle name="SAPBEXHLevel3" xfId="457" xr:uid="{00000000-0005-0000-0000-00001E900000}"/>
    <cellStyle name="SAPBEXHLevel3 2" xfId="36875" xr:uid="{00000000-0005-0000-0000-00001F900000}"/>
    <cellStyle name="SAPBEXHLevel3 3" xfId="36876" xr:uid="{00000000-0005-0000-0000-000020900000}"/>
    <cellStyle name="SAPBEXHLevel3 4" xfId="36877" xr:uid="{00000000-0005-0000-0000-000021900000}"/>
    <cellStyle name="SAPBEXHLevel3 5" xfId="36878" xr:uid="{00000000-0005-0000-0000-000022900000}"/>
    <cellStyle name="SAPBEXHLevel3 6" xfId="36874" xr:uid="{00000000-0005-0000-0000-000023900000}"/>
    <cellStyle name="SAPBEXHLevel3X" xfId="458" xr:uid="{00000000-0005-0000-0000-000024900000}"/>
    <cellStyle name="SAPBEXHLevel3X 2" xfId="36880" xr:uid="{00000000-0005-0000-0000-000025900000}"/>
    <cellStyle name="SAPBEXHLevel3X 3" xfId="36881" xr:uid="{00000000-0005-0000-0000-000026900000}"/>
    <cellStyle name="SAPBEXHLevel3X 4" xfId="36882" xr:uid="{00000000-0005-0000-0000-000027900000}"/>
    <cellStyle name="SAPBEXHLevel3X 5" xfId="36883" xr:uid="{00000000-0005-0000-0000-000028900000}"/>
    <cellStyle name="SAPBEXHLevel3X 6" xfId="36879" xr:uid="{00000000-0005-0000-0000-000029900000}"/>
    <cellStyle name="SAPBEXHLevel3X 7" xfId="38346" xr:uid="{00000000-0005-0000-0000-00002A900000}"/>
    <cellStyle name="SAPBEXinputData" xfId="459" xr:uid="{00000000-0005-0000-0000-00002B900000}"/>
    <cellStyle name="SAPBEXinputData 2" xfId="38347" xr:uid="{00000000-0005-0000-0000-00002C900000}"/>
    <cellStyle name="SAPBEXItemHeader" xfId="460" xr:uid="{00000000-0005-0000-0000-00002D900000}"/>
    <cellStyle name="SAPBEXresData" xfId="461" xr:uid="{00000000-0005-0000-0000-00002E900000}"/>
    <cellStyle name="SAPBEXresData 2" xfId="36884" xr:uid="{00000000-0005-0000-0000-00002F900000}"/>
    <cellStyle name="SAPBEXresDataEmph" xfId="462" xr:uid="{00000000-0005-0000-0000-000030900000}"/>
    <cellStyle name="SAPBEXresDataEmph 2" xfId="36885" xr:uid="{00000000-0005-0000-0000-000031900000}"/>
    <cellStyle name="SAPBEXresItem" xfId="463" xr:uid="{00000000-0005-0000-0000-000032900000}"/>
    <cellStyle name="SAPBEXresItem 2" xfId="36886" xr:uid="{00000000-0005-0000-0000-000033900000}"/>
    <cellStyle name="SAPBEXresItem 3" xfId="38348" xr:uid="{00000000-0005-0000-0000-000034900000}"/>
    <cellStyle name="SAPBEXresItemX" xfId="464" xr:uid="{00000000-0005-0000-0000-000035900000}"/>
    <cellStyle name="SAPBEXresItemX 2" xfId="36887" xr:uid="{00000000-0005-0000-0000-000036900000}"/>
    <cellStyle name="SAPBEXstdData" xfId="465" xr:uid="{00000000-0005-0000-0000-000037900000}"/>
    <cellStyle name="SAPBEXstdData 10" xfId="36889" xr:uid="{00000000-0005-0000-0000-000038900000}"/>
    <cellStyle name="SAPBEXstdData 11" xfId="36888" xr:uid="{00000000-0005-0000-0000-000039900000}"/>
    <cellStyle name="SAPBEXstdData 2" xfId="36890" xr:uid="{00000000-0005-0000-0000-00003A900000}"/>
    <cellStyle name="SAPBEXstdData 2 10" xfId="36891" xr:uid="{00000000-0005-0000-0000-00003B900000}"/>
    <cellStyle name="SAPBEXstdData 2 10 2" xfId="36892" xr:uid="{00000000-0005-0000-0000-00003C900000}"/>
    <cellStyle name="SAPBEXstdData 2 11" xfId="36893" xr:uid="{00000000-0005-0000-0000-00003D900000}"/>
    <cellStyle name="SAPBEXstdData 2 11 2" xfId="36894" xr:uid="{00000000-0005-0000-0000-00003E900000}"/>
    <cellStyle name="SAPBEXstdData 2 12" xfId="36895" xr:uid="{00000000-0005-0000-0000-00003F900000}"/>
    <cellStyle name="SAPBEXstdData 2 12 2" xfId="36896" xr:uid="{00000000-0005-0000-0000-000040900000}"/>
    <cellStyle name="SAPBEXstdData 2 13" xfId="36897" xr:uid="{00000000-0005-0000-0000-000041900000}"/>
    <cellStyle name="SAPBEXstdData 2 2" xfId="36898" xr:uid="{00000000-0005-0000-0000-000042900000}"/>
    <cellStyle name="SAPBEXstdData 2 2 2" xfId="36899" xr:uid="{00000000-0005-0000-0000-000043900000}"/>
    <cellStyle name="SAPBEXstdData 2 2 2 2" xfId="36900" xr:uid="{00000000-0005-0000-0000-000044900000}"/>
    <cellStyle name="SAPBEXstdData 2 2 2 2 2" xfId="36901" xr:uid="{00000000-0005-0000-0000-000045900000}"/>
    <cellStyle name="SAPBEXstdData 2 2 2 3" xfId="36902" xr:uid="{00000000-0005-0000-0000-000046900000}"/>
    <cellStyle name="SAPBEXstdData 2 2 3" xfId="36903" xr:uid="{00000000-0005-0000-0000-000047900000}"/>
    <cellStyle name="SAPBEXstdData 2 2 3 2" xfId="36904" xr:uid="{00000000-0005-0000-0000-000048900000}"/>
    <cellStyle name="SAPBEXstdData 2 2 3 2 2" xfId="36905" xr:uid="{00000000-0005-0000-0000-000049900000}"/>
    <cellStyle name="SAPBEXstdData 2 2 3 3" xfId="36906" xr:uid="{00000000-0005-0000-0000-00004A900000}"/>
    <cellStyle name="SAPBEXstdData 2 2 4" xfId="36907" xr:uid="{00000000-0005-0000-0000-00004B900000}"/>
    <cellStyle name="SAPBEXstdData 2 2 4 2" xfId="36908" xr:uid="{00000000-0005-0000-0000-00004C900000}"/>
    <cellStyle name="SAPBEXstdData 2 2 5" xfId="36909" xr:uid="{00000000-0005-0000-0000-00004D900000}"/>
    <cellStyle name="SAPBEXstdData 2 2 5 2" xfId="36910" xr:uid="{00000000-0005-0000-0000-00004E900000}"/>
    <cellStyle name="SAPBEXstdData 2 2 6" xfId="36911" xr:uid="{00000000-0005-0000-0000-00004F900000}"/>
    <cellStyle name="SAPBEXstdData 2 2 6 2" xfId="36912" xr:uid="{00000000-0005-0000-0000-000050900000}"/>
    <cellStyle name="SAPBEXstdData 2 2 7" xfId="36913" xr:uid="{00000000-0005-0000-0000-000051900000}"/>
    <cellStyle name="SAPBEXstdData 2 2 7 2" xfId="36914" xr:uid="{00000000-0005-0000-0000-000052900000}"/>
    <cellStyle name="SAPBEXstdData 2 2 8" xfId="36915" xr:uid="{00000000-0005-0000-0000-000053900000}"/>
    <cellStyle name="SAPBEXstdData 2 3" xfId="36916" xr:uid="{00000000-0005-0000-0000-000054900000}"/>
    <cellStyle name="SAPBEXstdData 2 3 10" xfId="36917" xr:uid="{00000000-0005-0000-0000-000055900000}"/>
    <cellStyle name="SAPBEXstdData 2 3 10 2" xfId="36918" xr:uid="{00000000-0005-0000-0000-000056900000}"/>
    <cellStyle name="SAPBEXstdData 2 3 11" xfId="36919" xr:uid="{00000000-0005-0000-0000-000057900000}"/>
    <cellStyle name="SAPBEXstdData 2 3 2" xfId="36920" xr:uid="{00000000-0005-0000-0000-000058900000}"/>
    <cellStyle name="SAPBEXstdData 2 3 2 2" xfId="36921" xr:uid="{00000000-0005-0000-0000-000059900000}"/>
    <cellStyle name="SAPBEXstdData 2 3 2 2 2" xfId="36922" xr:uid="{00000000-0005-0000-0000-00005A900000}"/>
    <cellStyle name="SAPBEXstdData 2 3 2 3" xfId="36923" xr:uid="{00000000-0005-0000-0000-00005B900000}"/>
    <cellStyle name="SAPBEXstdData 2 3 3" xfId="36924" xr:uid="{00000000-0005-0000-0000-00005C900000}"/>
    <cellStyle name="SAPBEXstdData 2 3 3 2" xfId="36925" xr:uid="{00000000-0005-0000-0000-00005D900000}"/>
    <cellStyle name="SAPBEXstdData 2 3 4" xfId="36926" xr:uid="{00000000-0005-0000-0000-00005E900000}"/>
    <cellStyle name="SAPBEXstdData 2 3 4 2" xfId="36927" xr:uid="{00000000-0005-0000-0000-00005F900000}"/>
    <cellStyle name="SAPBEXstdData 2 3 5" xfId="36928" xr:uid="{00000000-0005-0000-0000-000060900000}"/>
    <cellStyle name="SAPBEXstdData 2 3 5 2" xfId="36929" xr:uid="{00000000-0005-0000-0000-000061900000}"/>
    <cellStyle name="SAPBEXstdData 2 3 6" xfId="36930" xr:uid="{00000000-0005-0000-0000-000062900000}"/>
    <cellStyle name="SAPBEXstdData 2 3 6 2" xfId="36931" xr:uid="{00000000-0005-0000-0000-000063900000}"/>
    <cellStyle name="SAPBEXstdData 2 3 7" xfId="36932" xr:uid="{00000000-0005-0000-0000-000064900000}"/>
    <cellStyle name="SAPBEXstdData 2 3 7 2" xfId="36933" xr:uid="{00000000-0005-0000-0000-000065900000}"/>
    <cellStyle name="SAPBEXstdData 2 3 8" xfId="36934" xr:uid="{00000000-0005-0000-0000-000066900000}"/>
    <cellStyle name="SAPBEXstdData 2 3 8 2" xfId="36935" xr:uid="{00000000-0005-0000-0000-000067900000}"/>
    <cellStyle name="SAPBEXstdData 2 3 9" xfId="36936" xr:uid="{00000000-0005-0000-0000-000068900000}"/>
    <cellStyle name="SAPBEXstdData 2 3 9 2" xfId="36937" xr:uid="{00000000-0005-0000-0000-000069900000}"/>
    <cellStyle name="SAPBEXstdData 2 4" xfId="36938" xr:uid="{00000000-0005-0000-0000-00006A900000}"/>
    <cellStyle name="SAPBEXstdData 2 4 10" xfId="36939" xr:uid="{00000000-0005-0000-0000-00006B900000}"/>
    <cellStyle name="SAPBEXstdData 2 4 10 2" xfId="36940" xr:uid="{00000000-0005-0000-0000-00006C900000}"/>
    <cellStyle name="SAPBEXstdData 2 4 11" xfId="36941" xr:uid="{00000000-0005-0000-0000-00006D900000}"/>
    <cellStyle name="SAPBEXstdData 2 4 2" xfId="36942" xr:uid="{00000000-0005-0000-0000-00006E900000}"/>
    <cellStyle name="SAPBEXstdData 2 4 2 2" xfId="36943" xr:uid="{00000000-0005-0000-0000-00006F900000}"/>
    <cellStyle name="SAPBEXstdData 2 4 2 2 2" xfId="36944" xr:uid="{00000000-0005-0000-0000-000070900000}"/>
    <cellStyle name="SAPBEXstdData 2 4 2 3" xfId="36945" xr:uid="{00000000-0005-0000-0000-000071900000}"/>
    <cellStyle name="SAPBEXstdData 2 4 3" xfId="36946" xr:uid="{00000000-0005-0000-0000-000072900000}"/>
    <cellStyle name="SAPBEXstdData 2 4 3 2" xfId="36947" xr:uid="{00000000-0005-0000-0000-000073900000}"/>
    <cellStyle name="SAPBEXstdData 2 4 4" xfId="36948" xr:uid="{00000000-0005-0000-0000-000074900000}"/>
    <cellStyle name="SAPBEXstdData 2 4 4 2" xfId="36949" xr:uid="{00000000-0005-0000-0000-000075900000}"/>
    <cellStyle name="SAPBEXstdData 2 4 5" xfId="36950" xr:uid="{00000000-0005-0000-0000-000076900000}"/>
    <cellStyle name="SAPBEXstdData 2 4 5 2" xfId="36951" xr:uid="{00000000-0005-0000-0000-000077900000}"/>
    <cellStyle name="SAPBEXstdData 2 4 6" xfId="36952" xr:uid="{00000000-0005-0000-0000-000078900000}"/>
    <cellStyle name="SAPBEXstdData 2 4 6 2" xfId="36953" xr:uid="{00000000-0005-0000-0000-000079900000}"/>
    <cellStyle name="SAPBEXstdData 2 4 7" xfId="36954" xr:uid="{00000000-0005-0000-0000-00007A900000}"/>
    <cellStyle name="SAPBEXstdData 2 4 7 2" xfId="36955" xr:uid="{00000000-0005-0000-0000-00007B900000}"/>
    <cellStyle name="SAPBEXstdData 2 4 8" xfId="36956" xr:uid="{00000000-0005-0000-0000-00007C900000}"/>
    <cellStyle name="SAPBEXstdData 2 4 8 2" xfId="36957" xr:uid="{00000000-0005-0000-0000-00007D900000}"/>
    <cellStyle name="SAPBEXstdData 2 4 9" xfId="36958" xr:uid="{00000000-0005-0000-0000-00007E900000}"/>
    <cellStyle name="SAPBEXstdData 2 4 9 2" xfId="36959" xr:uid="{00000000-0005-0000-0000-00007F900000}"/>
    <cellStyle name="SAPBEXstdData 2 5" xfId="36960" xr:uid="{00000000-0005-0000-0000-000080900000}"/>
    <cellStyle name="SAPBEXstdData 2 5 10" xfId="36961" xr:uid="{00000000-0005-0000-0000-000081900000}"/>
    <cellStyle name="SAPBEXstdData 2 5 10 2" xfId="36962" xr:uid="{00000000-0005-0000-0000-000082900000}"/>
    <cellStyle name="SAPBEXstdData 2 5 11" xfId="36963" xr:uid="{00000000-0005-0000-0000-000083900000}"/>
    <cellStyle name="SAPBEXstdData 2 5 2" xfId="36964" xr:uid="{00000000-0005-0000-0000-000084900000}"/>
    <cellStyle name="SAPBEXstdData 2 5 2 2" xfId="36965" xr:uid="{00000000-0005-0000-0000-000085900000}"/>
    <cellStyle name="SAPBEXstdData 2 5 2 2 2" xfId="36966" xr:uid="{00000000-0005-0000-0000-000086900000}"/>
    <cellStyle name="SAPBEXstdData 2 5 2 3" xfId="36967" xr:uid="{00000000-0005-0000-0000-000087900000}"/>
    <cellStyle name="SAPBEXstdData 2 5 3" xfId="36968" xr:uid="{00000000-0005-0000-0000-000088900000}"/>
    <cellStyle name="SAPBEXstdData 2 5 3 2" xfId="36969" xr:uid="{00000000-0005-0000-0000-000089900000}"/>
    <cellStyle name="SAPBEXstdData 2 5 4" xfId="36970" xr:uid="{00000000-0005-0000-0000-00008A900000}"/>
    <cellStyle name="SAPBEXstdData 2 5 4 2" xfId="36971" xr:uid="{00000000-0005-0000-0000-00008B900000}"/>
    <cellStyle name="SAPBEXstdData 2 5 5" xfId="36972" xr:uid="{00000000-0005-0000-0000-00008C900000}"/>
    <cellStyle name="SAPBEXstdData 2 5 5 2" xfId="36973" xr:uid="{00000000-0005-0000-0000-00008D900000}"/>
    <cellStyle name="SAPBEXstdData 2 5 6" xfId="36974" xr:uid="{00000000-0005-0000-0000-00008E900000}"/>
    <cellStyle name="SAPBEXstdData 2 5 6 2" xfId="36975" xr:uid="{00000000-0005-0000-0000-00008F900000}"/>
    <cellStyle name="SAPBEXstdData 2 5 7" xfId="36976" xr:uid="{00000000-0005-0000-0000-000090900000}"/>
    <cellStyle name="SAPBEXstdData 2 5 7 2" xfId="36977" xr:uid="{00000000-0005-0000-0000-000091900000}"/>
    <cellStyle name="SAPBEXstdData 2 5 8" xfId="36978" xr:uid="{00000000-0005-0000-0000-000092900000}"/>
    <cellStyle name="SAPBEXstdData 2 5 8 2" xfId="36979" xr:uid="{00000000-0005-0000-0000-000093900000}"/>
    <cellStyle name="SAPBEXstdData 2 5 9" xfId="36980" xr:uid="{00000000-0005-0000-0000-000094900000}"/>
    <cellStyle name="SAPBEXstdData 2 5 9 2" xfId="36981" xr:uid="{00000000-0005-0000-0000-000095900000}"/>
    <cellStyle name="SAPBEXstdData 2 6" xfId="36982" xr:uid="{00000000-0005-0000-0000-000096900000}"/>
    <cellStyle name="SAPBEXstdData 2 6 10" xfId="36983" xr:uid="{00000000-0005-0000-0000-000097900000}"/>
    <cellStyle name="SAPBEXstdData 2 6 10 2" xfId="36984" xr:uid="{00000000-0005-0000-0000-000098900000}"/>
    <cellStyle name="SAPBEXstdData 2 6 11" xfId="36985" xr:uid="{00000000-0005-0000-0000-000099900000}"/>
    <cellStyle name="SAPBEXstdData 2 6 2" xfId="36986" xr:uid="{00000000-0005-0000-0000-00009A900000}"/>
    <cellStyle name="SAPBEXstdData 2 6 2 2" xfId="36987" xr:uid="{00000000-0005-0000-0000-00009B900000}"/>
    <cellStyle name="SAPBEXstdData 2 6 2 2 2" xfId="36988" xr:uid="{00000000-0005-0000-0000-00009C900000}"/>
    <cellStyle name="SAPBEXstdData 2 6 2 3" xfId="36989" xr:uid="{00000000-0005-0000-0000-00009D900000}"/>
    <cellStyle name="SAPBEXstdData 2 6 3" xfId="36990" xr:uid="{00000000-0005-0000-0000-00009E900000}"/>
    <cellStyle name="SAPBEXstdData 2 6 3 2" xfId="36991" xr:uid="{00000000-0005-0000-0000-00009F900000}"/>
    <cellStyle name="SAPBEXstdData 2 6 4" xfId="36992" xr:uid="{00000000-0005-0000-0000-0000A0900000}"/>
    <cellStyle name="SAPBEXstdData 2 6 4 2" xfId="36993" xr:uid="{00000000-0005-0000-0000-0000A1900000}"/>
    <cellStyle name="SAPBEXstdData 2 6 5" xfId="36994" xr:uid="{00000000-0005-0000-0000-0000A2900000}"/>
    <cellStyle name="SAPBEXstdData 2 6 5 2" xfId="36995" xr:uid="{00000000-0005-0000-0000-0000A3900000}"/>
    <cellStyle name="SAPBEXstdData 2 6 6" xfId="36996" xr:uid="{00000000-0005-0000-0000-0000A4900000}"/>
    <cellStyle name="SAPBEXstdData 2 6 6 2" xfId="36997" xr:uid="{00000000-0005-0000-0000-0000A5900000}"/>
    <cellStyle name="SAPBEXstdData 2 6 7" xfId="36998" xr:uid="{00000000-0005-0000-0000-0000A6900000}"/>
    <cellStyle name="SAPBEXstdData 2 6 7 2" xfId="36999" xr:uid="{00000000-0005-0000-0000-0000A7900000}"/>
    <cellStyle name="SAPBEXstdData 2 6 8" xfId="37000" xr:uid="{00000000-0005-0000-0000-0000A8900000}"/>
    <cellStyle name="SAPBEXstdData 2 6 8 2" xfId="37001" xr:uid="{00000000-0005-0000-0000-0000A9900000}"/>
    <cellStyle name="SAPBEXstdData 2 6 9" xfId="37002" xr:uid="{00000000-0005-0000-0000-0000AA900000}"/>
    <cellStyle name="SAPBEXstdData 2 6 9 2" xfId="37003" xr:uid="{00000000-0005-0000-0000-0000AB900000}"/>
    <cellStyle name="SAPBEXstdData 2 7" xfId="37004" xr:uid="{00000000-0005-0000-0000-0000AC900000}"/>
    <cellStyle name="SAPBEXstdData 2 7 2" xfId="37005" xr:uid="{00000000-0005-0000-0000-0000AD900000}"/>
    <cellStyle name="SAPBEXstdData 2 7 2 2" xfId="37006" xr:uid="{00000000-0005-0000-0000-0000AE900000}"/>
    <cellStyle name="SAPBEXstdData 2 7 3" xfId="37007" xr:uid="{00000000-0005-0000-0000-0000AF900000}"/>
    <cellStyle name="SAPBEXstdData 2 8" xfId="37008" xr:uid="{00000000-0005-0000-0000-0000B0900000}"/>
    <cellStyle name="SAPBEXstdData 2 8 2" xfId="37009" xr:uid="{00000000-0005-0000-0000-0000B1900000}"/>
    <cellStyle name="SAPBEXstdData 2 9" xfId="37010" xr:uid="{00000000-0005-0000-0000-0000B2900000}"/>
    <cellStyle name="SAPBEXstdData 2 9 2" xfId="37011" xr:uid="{00000000-0005-0000-0000-0000B3900000}"/>
    <cellStyle name="SAPBEXstdData 3" xfId="37012" xr:uid="{00000000-0005-0000-0000-0000B4900000}"/>
    <cellStyle name="SAPBEXstdData 3 10" xfId="37013" xr:uid="{00000000-0005-0000-0000-0000B5900000}"/>
    <cellStyle name="SAPBEXstdData 3 10 2" xfId="37014" xr:uid="{00000000-0005-0000-0000-0000B6900000}"/>
    <cellStyle name="SAPBEXstdData 3 11" xfId="37015" xr:uid="{00000000-0005-0000-0000-0000B7900000}"/>
    <cellStyle name="SAPBEXstdData 3 11 2" xfId="37016" xr:uid="{00000000-0005-0000-0000-0000B8900000}"/>
    <cellStyle name="SAPBEXstdData 3 12" xfId="37017" xr:uid="{00000000-0005-0000-0000-0000B9900000}"/>
    <cellStyle name="SAPBEXstdData 3 12 2" xfId="37018" xr:uid="{00000000-0005-0000-0000-0000BA900000}"/>
    <cellStyle name="SAPBEXstdData 3 13" xfId="37019" xr:uid="{00000000-0005-0000-0000-0000BB900000}"/>
    <cellStyle name="SAPBEXstdData 3 2" xfId="37020" xr:uid="{00000000-0005-0000-0000-0000BC900000}"/>
    <cellStyle name="SAPBEXstdData 3 2 2" xfId="37021" xr:uid="{00000000-0005-0000-0000-0000BD900000}"/>
    <cellStyle name="SAPBEXstdData 3 2 2 2" xfId="37022" xr:uid="{00000000-0005-0000-0000-0000BE900000}"/>
    <cellStyle name="SAPBEXstdData 3 2 2 2 2" xfId="37023" xr:uid="{00000000-0005-0000-0000-0000BF900000}"/>
    <cellStyle name="SAPBEXstdData 3 2 2 3" xfId="37024" xr:uid="{00000000-0005-0000-0000-0000C0900000}"/>
    <cellStyle name="SAPBEXstdData 3 2 3" xfId="37025" xr:uid="{00000000-0005-0000-0000-0000C1900000}"/>
    <cellStyle name="SAPBEXstdData 3 2 3 2" xfId="37026" xr:uid="{00000000-0005-0000-0000-0000C2900000}"/>
    <cellStyle name="SAPBEXstdData 3 2 3 2 2" xfId="37027" xr:uid="{00000000-0005-0000-0000-0000C3900000}"/>
    <cellStyle name="SAPBEXstdData 3 2 3 3" xfId="37028" xr:uid="{00000000-0005-0000-0000-0000C4900000}"/>
    <cellStyle name="SAPBEXstdData 3 2 4" xfId="37029" xr:uid="{00000000-0005-0000-0000-0000C5900000}"/>
    <cellStyle name="SAPBEXstdData 3 2 4 2" xfId="37030" xr:uid="{00000000-0005-0000-0000-0000C6900000}"/>
    <cellStyle name="SAPBEXstdData 3 2 5" xfId="37031" xr:uid="{00000000-0005-0000-0000-0000C7900000}"/>
    <cellStyle name="SAPBEXstdData 3 2 5 2" xfId="37032" xr:uid="{00000000-0005-0000-0000-0000C8900000}"/>
    <cellStyle name="SAPBEXstdData 3 2 6" xfId="37033" xr:uid="{00000000-0005-0000-0000-0000C9900000}"/>
    <cellStyle name="SAPBEXstdData 3 2 6 2" xfId="37034" xr:uid="{00000000-0005-0000-0000-0000CA900000}"/>
    <cellStyle name="SAPBEXstdData 3 2 7" xfId="37035" xr:uid="{00000000-0005-0000-0000-0000CB900000}"/>
    <cellStyle name="SAPBEXstdData 3 2 7 2" xfId="37036" xr:uid="{00000000-0005-0000-0000-0000CC900000}"/>
    <cellStyle name="SAPBEXstdData 3 2 8" xfId="37037" xr:uid="{00000000-0005-0000-0000-0000CD900000}"/>
    <cellStyle name="SAPBEXstdData 3 3" xfId="37038" xr:uid="{00000000-0005-0000-0000-0000CE900000}"/>
    <cellStyle name="SAPBEXstdData 3 3 10" xfId="37039" xr:uid="{00000000-0005-0000-0000-0000CF900000}"/>
    <cellStyle name="SAPBEXstdData 3 3 10 2" xfId="37040" xr:uid="{00000000-0005-0000-0000-0000D0900000}"/>
    <cellStyle name="SAPBEXstdData 3 3 11" xfId="37041" xr:uid="{00000000-0005-0000-0000-0000D1900000}"/>
    <cellStyle name="SAPBEXstdData 3 3 2" xfId="37042" xr:uid="{00000000-0005-0000-0000-0000D2900000}"/>
    <cellStyle name="SAPBEXstdData 3 3 2 2" xfId="37043" xr:uid="{00000000-0005-0000-0000-0000D3900000}"/>
    <cellStyle name="SAPBEXstdData 3 3 2 2 2" xfId="37044" xr:uid="{00000000-0005-0000-0000-0000D4900000}"/>
    <cellStyle name="SAPBEXstdData 3 3 2 3" xfId="37045" xr:uid="{00000000-0005-0000-0000-0000D5900000}"/>
    <cellStyle name="SAPBEXstdData 3 3 3" xfId="37046" xr:uid="{00000000-0005-0000-0000-0000D6900000}"/>
    <cellStyle name="SAPBEXstdData 3 3 3 2" xfId="37047" xr:uid="{00000000-0005-0000-0000-0000D7900000}"/>
    <cellStyle name="SAPBEXstdData 3 3 4" xfId="37048" xr:uid="{00000000-0005-0000-0000-0000D8900000}"/>
    <cellStyle name="SAPBEXstdData 3 3 4 2" xfId="37049" xr:uid="{00000000-0005-0000-0000-0000D9900000}"/>
    <cellStyle name="SAPBEXstdData 3 3 5" xfId="37050" xr:uid="{00000000-0005-0000-0000-0000DA900000}"/>
    <cellStyle name="SAPBEXstdData 3 3 5 2" xfId="37051" xr:uid="{00000000-0005-0000-0000-0000DB900000}"/>
    <cellStyle name="SAPBEXstdData 3 3 6" xfId="37052" xr:uid="{00000000-0005-0000-0000-0000DC900000}"/>
    <cellStyle name="SAPBEXstdData 3 3 6 2" xfId="37053" xr:uid="{00000000-0005-0000-0000-0000DD900000}"/>
    <cellStyle name="SAPBEXstdData 3 3 7" xfId="37054" xr:uid="{00000000-0005-0000-0000-0000DE900000}"/>
    <cellStyle name="SAPBEXstdData 3 3 7 2" xfId="37055" xr:uid="{00000000-0005-0000-0000-0000DF900000}"/>
    <cellStyle name="SAPBEXstdData 3 3 8" xfId="37056" xr:uid="{00000000-0005-0000-0000-0000E0900000}"/>
    <cellStyle name="SAPBEXstdData 3 3 8 2" xfId="37057" xr:uid="{00000000-0005-0000-0000-0000E1900000}"/>
    <cellStyle name="SAPBEXstdData 3 3 9" xfId="37058" xr:uid="{00000000-0005-0000-0000-0000E2900000}"/>
    <cellStyle name="SAPBEXstdData 3 3 9 2" xfId="37059" xr:uid="{00000000-0005-0000-0000-0000E3900000}"/>
    <cellStyle name="SAPBEXstdData 3 4" xfId="37060" xr:uid="{00000000-0005-0000-0000-0000E4900000}"/>
    <cellStyle name="SAPBEXstdData 3 4 10" xfId="37061" xr:uid="{00000000-0005-0000-0000-0000E5900000}"/>
    <cellStyle name="SAPBEXstdData 3 4 10 2" xfId="37062" xr:uid="{00000000-0005-0000-0000-0000E6900000}"/>
    <cellStyle name="SAPBEXstdData 3 4 11" xfId="37063" xr:uid="{00000000-0005-0000-0000-0000E7900000}"/>
    <cellStyle name="SAPBEXstdData 3 4 2" xfId="37064" xr:uid="{00000000-0005-0000-0000-0000E8900000}"/>
    <cellStyle name="SAPBEXstdData 3 4 2 2" xfId="37065" xr:uid="{00000000-0005-0000-0000-0000E9900000}"/>
    <cellStyle name="SAPBEXstdData 3 4 2 2 2" xfId="37066" xr:uid="{00000000-0005-0000-0000-0000EA900000}"/>
    <cellStyle name="SAPBEXstdData 3 4 2 3" xfId="37067" xr:uid="{00000000-0005-0000-0000-0000EB900000}"/>
    <cellStyle name="SAPBEXstdData 3 4 3" xfId="37068" xr:uid="{00000000-0005-0000-0000-0000EC900000}"/>
    <cellStyle name="SAPBEXstdData 3 4 3 2" xfId="37069" xr:uid="{00000000-0005-0000-0000-0000ED900000}"/>
    <cellStyle name="SAPBEXstdData 3 4 4" xfId="37070" xr:uid="{00000000-0005-0000-0000-0000EE900000}"/>
    <cellStyle name="SAPBEXstdData 3 4 4 2" xfId="37071" xr:uid="{00000000-0005-0000-0000-0000EF900000}"/>
    <cellStyle name="SAPBEXstdData 3 4 5" xfId="37072" xr:uid="{00000000-0005-0000-0000-0000F0900000}"/>
    <cellStyle name="SAPBEXstdData 3 4 5 2" xfId="37073" xr:uid="{00000000-0005-0000-0000-0000F1900000}"/>
    <cellStyle name="SAPBEXstdData 3 4 6" xfId="37074" xr:uid="{00000000-0005-0000-0000-0000F2900000}"/>
    <cellStyle name="SAPBEXstdData 3 4 6 2" xfId="37075" xr:uid="{00000000-0005-0000-0000-0000F3900000}"/>
    <cellStyle name="SAPBEXstdData 3 4 7" xfId="37076" xr:uid="{00000000-0005-0000-0000-0000F4900000}"/>
    <cellStyle name="SAPBEXstdData 3 4 7 2" xfId="37077" xr:uid="{00000000-0005-0000-0000-0000F5900000}"/>
    <cellStyle name="SAPBEXstdData 3 4 8" xfId="37078" xr:uid="{00000000-0005-0000-0000-0000F6900000}"/>
    <cellStyle name="SAPBEXstdData 3 4 8 2" xfId="37079" xr:uid="{00000000-0005-0000-0000-0000F7900000}"/>
    <cellStyle name="SAPBEXstdData 3 4 9" xfId="37080" xr:uid="{00000000-0005-0000-0000-0000F8900000}"/>
    <cellStyle name="SAPBEXstdData 3 4 9 2" xfId="37081" xr:uid="{00000000-0005-0000-0000-0000F9900000}"/>
    <cellStyle name="SAPBEXstdData 3 5" xfId="37082" xr:uid="{00000000-0005-0000-0000-0000FA900000}"/>
    <cellStyle name="SAPBEXstdData 3 5 10" xfId="37083" xr:uid="{00000000-0005-0000-0000-0000FB900000}"/>
    <cellStyle name="SAPBEXstdData 3 5 10 2" xfId="37084" xr:uid="{00000000-0005-0000-0000-0000FC900000}"/>
    <cellStyle name="SAPBEXstdData 3 5 11" xfId="37085" xr:uid="{00000000-0005-0000-0000-0000FD900000}"/>
    <cellStyle name="SAPBEXstdData 3 5 2" xfId="37086" xr:uid="{00000000-0005-0000-0000-0000FE900000}"/>
    <cellStyle name="SAPBEXstdData 3 5 2 2" xfId="37087" xr:uid="{00000000-0005-0000-0000-0000FF900000}"/>
    <cellStyle name="SAPBEXstdData 3 5 2 2 2" xfId="37088" xr:uid="{00000000-0005-0000-0000-000000910000}"/>
    <cellStyle name="SAPBEXstdData 3 5 2 3" xfId="37089" xr:uid="{00000000-0005-0000-0000-000001910000}"/>
    <cellStyle name="SAPBEXstdData 3 5 3" xfId="37090" xr:uid="{00000000-0005-0000-0000-000002910000}"/>
    <cellStyle name="SAPBEXstdData 3 5 3 2" xfId="37091" xr:uid="{00000000-0005-0000-0000-000003910000}"/>
    <cellStyle name="SAPBEXstdData 3 5 4" xfId="37092" xr:uid="{00000000-0005-0000-0000-000004910000}"/>
    <cellStyle name="SAPBEXstdData 3 5 4 2" xfId="37093" xr:uid="{00000000-0005-0000-0000-000005910000}"/>
    <cellStyle name="SAPBEXstdData 3 5 5" xfId="37094" xr:uid="{00000000-0005-0000-0000-000006910000}"/>
    <cellStyle name="SAPBEXstdData 3 5 5 2" xfId="37095" xr:uid="{00000000-0005-0000-0000-000007910000}"/>
    <cellStyle name="SAPBEXstdData 3 5 6" xfId="37096" xr:uid="{00000000-0005-0000-0000-000008910000}"/>
    <cellStyle name="SAPBEXstdData 3 5 6 2" xfId="37097" xr:uid="{00000000-0005-0000-0000-000009910000}"/>
    <cellStyle name="SAPBEXstdData 3 5 7" xfId="37098" xr:uid="{00000000-0005-0000-0000-00000A910000}"/>
    <cellStyle name="SAPBEXstdData 3 5 7 2" xfId="37099" xr:uid="{00000000-0005-0000-0000-00000B910000}"/>
    <cellStyle name="SAPBEXstdData 3 5 8" xfId="37100" xr:uid="{00000000-0005-0000-0000-00000C910000}"/>
    <cellStyle name="SAPBEXstdData 3 5 8 2" xfId="37101" xr:uid="{00000000-0005-0000-0000-00000D910000}"/>
    <cellStyle name="SAPBEXstdData 3 5 9" xfId="37102" xr:uid="{00000000-0005-0000-0000-00000E910000}"/>
    <cellStyle name="SAPBEXstdData 3 5 9 2" xfId="37103" xr:uid="{00000000-0005-0000-0000-00000F910000}"/>
    <cellStyle name="SAPBEXstdData 3 6" xfId="37104" xr:uid="{00000000-0005-0000-0000-000010910000}"/>
    <cellStyle name="SAPBEXstdData 3 6 10" xfId="37105" xr:uid="{00000000-0005-0000-0000-000011910000}"/>
    <cellStyle name="SAPBEXstdData 3 6 10 2" xfId="37106" xr:uid="{00000000-0005-0000-0000-000012910000}"/>
    <cellStyle name="SAPBEXstdData 3 6 11" xfId="37107" xr:uid="{00000000-0005-0000-0000-000013910000}"/>
    <cellStyle name="SAPBEXstdData 3 6 2" xfId="37108" xr:uid="{00000000-0005-0000-0000-000014910000}"/>
    <cellStyle name="SAPBEXstdData 3 6 2 2" xfId="37109" xr:uid="{00000000-0005-0000-0000-000015910000}"/>
    <cellStyle name="SAPBEXstdData 3 6 2 2 2" xfId="37110" xr:uid="{00000000-0005-0000-0000-000016910000}"/>
    <cellStyle name="SAPBEXstdData 3 6 2 3" xfId="37111" xr:uid="{00000000-0005-0000-0000-000017910000}"/>
    <cellStyle name="SAPBEXstdData 3 6 3" xfId="37112" xr:uid="{00000000-0005-0000-0000-000018910000}"/>
    <cellStyle name="SAPBEXstdData 3 6 3 2" xfId="37113" xr:uid="{00000000-0005-0000-0000-000019910000}"/>
    <cellStyle name="SAPBEXstdData 3 6 4" xfId="37114" xr:uid="{00000000-0005-0000-0000-00001A910000}"/>
    <cellStyle name="SAPBEXstdData 3 6 4 2" xfId="37115" xr:uid="{00000000-0005-0000-0000-00001B910000}"/>
    <cellStyle name="SAPBEXstdData 3 6 5" xfId="37116" xr:uid="{00000000-0005-0000-0000-00001C910000}"/>
    <cellStyle name="SAPBEXstdData 3 6 5 2" xfId="37117" xr:uid="{00000000-0005-0000-0000-00001D910000}"/>
    <cellStyle name="SAPBEXstdData 3 6 6" xfId="37118" xr:uid="{00000000-0005-0000-0000-00001E910000}"/>
    <cellStyle name="SAPBEXstdData 3 6 6 2" xfId="37119" xr:uid="{00000000-0005-0000-0000-00001F910000}"/>
    <cellStyle name="SAPBEXstdData 3 6 7" xfId="37120" xr:uid="{00000000-0005-0000-0000-000020910000}"/>
    <cellStyle name="SAPBEXstdData 3 6 7 2" xfId="37121" xr:uid="{00000000-0005-0000-0000-000021910000}"/>
    <cellStyle name="SAPBEXstdData 3 6 8" xfId="37122" xr:uid="{00000000-0005-0000-0000-000022910000}"/>
    <cellStyle name="SAPBEXstdData 3 6 8 2" xfId="37123" xr:uid="{00000000-0005-0000-0000-000023910000}"/>
    <cellStyle name="SAPBEXstdData 3 6 9" xfId="37124" xr:uid="{00000000-0005-0000-0000-000024910000}"/>
    <cellStyle name="SAPBEXstdData 3 6 9 2" xfId="37125" xr:uid="{00000000-0005-0000-0000-000025910000}"/>
    <cellStyle name="SAPBEXstdData 3 7" xfId="37126" xr:uid="{00000000-0005-0000-0000-000026910000}"/>
    <cellStyle name="SAPBEXstdData 3 7 2" xfId="37127" xr:uid="{00000000-0005-0000-0000-000027910000}"/>
    <cellStyle name="SAPBEXstdData 3 7 2 2" xfId="37128" xr:uid="{00000000-0005-0000-0000-000028910000}"/>
    <cellStyle name="SAPBEXstdData 3 7 3" xfId="37129" xr:uid="{00000000-0005-0000-0000-000029910000}"/>
    <cellStyle name="SAPBEXstdData 3 8" xfId="37130" xr:uid="{00000000-0005-0000-0000-00002A910000}"/>
    <cellStyle name="SAPBEXstdData 3 8 2" xfId="37131" xr:uid="{00000000-0005-0000-0000-00002B910000}"/>
    <cellStyle name="SAPBEXstdData 3 9" xfId="37132" xr:uid="{00000000-0005-0000-0000-00002C910000}"/>
    <cellStyle name="SAPBEXstdData 3 9 2" xfId="37133" xr:uid="{00000000-0005-0000-0000-00002D910000}"/>
    <cellStyle name="SAPBEXstdData 4" xfId="37134" xr:uid="{00000000-0005-0000-0000-00002E910000}"/>
    <cellStyle name="SAPBEXstdData 4 10" xfId="37135" xr:uid="{00000000-0005-0000-0000-00002F910000}"/>
    <cellStyle name="SAPBEXstdData 4 10 2" xfId="37136" xr:uid="{00000000-0005-0000-0000-000030910000}"/>
    <cellStyle name="SAPBEXstdData 4 11" xfId="37137" xr:uid="{00000000-0005-0000-0000-000031910000}"/>
    <cellStyle name="SAPBEXstdData 4 11 2" xfId="37138" xr:uid="{00000000-0005-0000-0000-000032910000}"/>
    <cellStyle name="SAPBEXstdData 4 12" xfId="37139" xr:uid="{00000000-0005-0000-0000-000033910000}"/>
    <cellStyle name="SAPBEXstdData 4 12 2" xfId="37140" xr:uid="{00000000-0005-0000-0000-000034910000}"/>
    <cellStyle name="SAPBEXstdData 4 13" xfId="37141" xr:uid="{00000000-0005-0000-0000-000035910000}"/>
    <cellStyle name="SAPBEXstdData 4 2" xfId="37142" xr:uid="{00000000-0005-0000-0000-000036910000}"/>
    <cellStyle name="SAPBEXstdData 4 2 2" xfId="37143" xr:uid="{00000000-0005-0000-0000-000037910000}"/>
    <cellStyle name="SAPBEXstdData 4 2 2 2" xfId="37144" xr:uid="{00000000-0005-0000-0000-000038910000}"/>
    <cellStyle name="SAPBEXstdData 4 2 2 2 2" xfId="37145" xr:uid="{00000000-0005-0000-0000-000039910000}"/>
    <cellStyle name="SAPBEXstdData 4 2 2 3" xfId="37146" xr:uid="{00000000-0005-0000-0000-00003A910000}"/>
    <cellStyle name="SAPBEXstdData 4 2 3" xfId="37147" xr:uid="{00000000-0005-0000-0000-00003B910000}"/>
    <cellStyle name="SAPBEXstdData 4 2 3 2" xfId="37148" xr:uid="{00000000-0005-0000-0000-00003C910000}"/>
    <cellStyle name="SAPBEXstdData 4 2 3 2 2" xfId="37149" xr:uid="{00000000-0005-0000-0000-00003D910000}"/>
    <cellStyle name="SAPBEXstdData 4 2 3 3" xfId="37150" xr:uid="{00000000-0005-0000-0000-00003E910000}"/>
    <cellStyle name="SAPBEXstdData 4 2 4" xfId="37151" xr:uid="{00000000-0005-0000-0000-00003F910000}"/>
    <cellStyle name="SAPBEXstdData 4 2 4 2" xfId="37152" xr:uid="{00000000-0005-0000-0000-000040910000}"/>
    <cellStyle name="SAPBEXstdData 4 2 5" xfId="37153" xr:uid="{00000000-0005-0000-0000-000041910000}"/>
    <cellStyle name="SAPBEXstdData 4 2 5 2" xfId="37154" xr:uid="{00000000-0005-0000-0000-000042910000}"/>
    <cellStyle name="SAPBEXstdData 4 2 6" xfId="37155" xr:uid="{00000000-0005-0000-0000-000043910000}"/>
    <cellStyle name="SAPBEXstdData 4 2 6 2" xfId="37156" xr:uid="{00000000-0005-0000-0000-000044910000}"/>
    <cellStyle name="SAPBEXstdData 4 2 7" xfId="37157" xr:uid="{00000000-0005-0000-0000-000045910000}"/>
    <cellStyle name="SAPBEXstdData 4 2 7 2" xfId="37158" xr:uid="{00000000-0005-0000-0000-000046910000}"/>
    <cellStyle name="SAPBEXstdData 4 2 8" xfId="37159" xr:uid="{00000000-0005-0000-0000-000047910000}"/>
    <cellStyle name="SAPBEXstdData 4 3" xfId="37160" xr:uid="{00000000-0005-0000-0000-000048910000}"/>
    <cellStyle name="SAPBEXstdData 4 3 10" xfId="37161" xr:uid="{00000000-0005-0000-0000-000049910000}"/>
    <cellStyle name="SAPBEXstdData 4 3 10 2" xfId="37162" xr:uid="{00000000-0005-0000-0000-00004A910000}"/>
    <cellStyle name="SAPBEXstdData 4 3 11" xfId="37163" xr:uid="{00000000-0005-0000-0000-00004B910000}"/>
    <cellStyle name="SAPBEXstdData 4 3 2" xfId="37164" xr:uid="{00000000-0005-0000-0000-00004C910000}"/>
    <cellStyle name="SAPBEXstdData 4 3 2 2" xfId="37165" xr:uid="{00000000-0005-0000-0000-00004D910000}"/>
    <cellStyle name="SAPBEXstdData 4 3 2 2 2" xfId="37166" xr:uid="{00000000-0005-0000-0000-00004E910000}"/>
    <cellStyle name="SAPBEXstdData 4 3 2 3" xfId="37167" xr:uid="{00000000-0005-0000-0000-00004F910000}"/>
    <cellStyle name="SAPBEXstdData 4 3 3" xfId="37168" xr:uid="{00000000-0005-0000-0000-000050910000}"/>
    <cellStyle name="SAPBEXstdData 4 3 3 2" xfId="37169" xr:uid="{00000000-0005-0000-0000-000051910000}"/>
    <cellStyle name="SAPBEXstdData 4 3 4" xfId="37170" xr:uid="{00000000-0005-0000-0000-000052910000}"/>
    <cellStyle name="SAPBEXstdData 4 3 4 2" xfId="37171" xr:uid="{00000000-0005-0000-0000-000053910000}"/>
    <cellStyle name="SAPBEXstdData 4 3 5" xfId="37172" xr:uid="{00000000-0005-0000-0000-000054910000}"/>
    <cellStyle name="SAPBEXstdData 4 3 5 2" xfId="37173" xr:uid="{00000000-0005-0000-0000-000055910000}"/>
    <cellStyle name="SAPBEXstdData 4 3 6" xfId="37174" xr:uid="{00000000-0005-0000-0000-000056910000}"/>
    <cellStyle name="SAPBEXstdData 4 3 6 2" xfId="37175" xr:uid="{00000000-0005-0000-0000-000057910000}"/>
    <cellStyle name="SAPBEXstdData 4 3 7" xfId="37176" xr:uid="{00000000-0005-0000-0000-000058910000}"/>
    <cellStyle name="SAPBEXstdData 4 3 7 2" xfId="37177" xr:uid="{00000000-0005-0000-0000-000059910000}"/>
    <cellStyle name="SAPBEXstdData 4 3 8" xfId="37178" xr:uid="{00000000-0005-0000-0000-00005A910000}"/>
    <cellStyle name="SAPBEXstdData 4 3 8 2" xfId="37179" xr:uid="{00000000-0005-0000-0000-00005B910000}"/>
    <cellStyle name="SAPBEXstdData 4 3 9" xfId="37180" xr:uid="{00000000-0005-0000-0000-00005C910000}"/>
    <cellStyle name="SAPBEXstdData 4 3 9 2" xfId="37181" xr:uid="{00000000-0005-0000-0000-00005D910000}"/>
    <cellStyle name="SAPBEXstdData 4 4" xfId="37182" xr:uid="{00000000-0005-0000-0000-00005E910000}"/>
    <cellStyle name="SAPBEXstdData 4 4 10" xfId="37183" xr:uid="{00000000-0005-0000-0000-00005F910000}"/>
    <cellStyle name="SAPBEXstdData 4 4 10 2" xfId="37184" xr:uid="{00000000-0005-0000-0000-000060910000}"/>
    <cellStyle name="SAPBEXstdData 4 4 11" xfId="37185" xr:uid="{00000000-0005-0000-0000-000061910000}"/>
    <cellStyle name="SAPBEXstdData 4 4 2" xfId="37186" xr:uid="{00000000-0005-0000-0000-000062910000}"/>
    <cellStyle name="SAPBEXstdData 4 4 2 2" xfId="37187" xr:uid="{00000000-0005-0000-0000-000063910000}"/>
    <cellStyle name="SAPBEXstdData 4 4 2 2 2" xfId="37188" xr:uid="{00000000-0005-0000-0000-000064910000}"/>
    <cellStyle name="SAPBEXstdData 4 4 2 3" xfId="37189" xr:uid="{00000000-0005-0000-0000-000065910000}"/>
    <cellStyle name="SAPBEXstdData 4 4 3" xfId="37190" xr:uid="{00000000-0005-0000-0000-000066910000}"/>
    <cellStyle name="SAPBEXstdData 4 4 3 2" xfId="37191" xr:uid="{00000000-0005-0000-0000-000067910000}"/>
    <cellStyle name="SAPBEXstdData 4 4 4" xfId="37192" xr:uid="{00000000-0005-0000-0000-000068910000}"/>
    <cellStyle name="SAPBEXstdData 4 4 4 2" xfId="37193" xr:uid="{00000000-0005-0000-0000-000069910000}"/>
    <cellStyle name="SAPBEXstdData 4 4 5" xfId="37194" xr:uid="{00000000-0005-0000-0000-00006A910000}"/>
    <cellStyle name="SAPBEXstdData 4 4 5 2" xfId="37195" xr:uid="{00000000-0005-0000-0000-00006B910000}"/>
    <cellStyle name="SAPBEXstdData 4 4 6" xfId="37196" xr:uid="{00000000-0005-0000-0000-00006C910000}"/>
    <cellStyle name="SAPBEXstdData 4 4 6 2" xfId="37197" xr:uid="{00000000-0005-0000-0000-00006D910000}"/>
    <cellStyle name="SAPBEXstdData 4 4 7" xfId="37198" xr:uid="{00000000-0005-0000-0000-00006E910000}"/>
    <cellStyle name="SAPBEXstdData 4 4 7 2" xfId="37199" xr:uid="{00000000-0005-0000-0000-00006F910000}"/>
    <cellStyle name="SAPBEXstdData 4 4 8" xfId="37200" xr:uid="{00000000-0005-0000-0000-000070910000}"/>
    <cellStyle name="SAPBEXstdData 4 4 8 2" xfId="37201" xr:uid="{00000000-0005-0000-0000-000071910000}"/>
    <cellStyle name="SAPBEXstdData 4 4 9" xfId="37202" xr:uid="{00000000-0005-0000-0000-000072910000}"/>
    <cellStyle name="SAPBEXstdData 4 4 9 2" xfId="37203" xr:uid="{00000000-0005-0000-0000-000073910000}"/>
    <cellStyle name="SAPBEXstdData 4 5" xfId="37204" xr:uid="{00000000-0005-0000-0000-000074910000}"/>
    <cellStyle name="SAPBEXstdData 4 5 10" xfId="37205" xr:uid="{00000000-0005-0000-0000-000075910000}"/>
    <cellStyle name="SAPBEXstdData 4 5 10 2" xfId="37206" xr:uid="{00000000-0005-0000-0000-000076910000}"/>
    <cellStyle name="SAPBEXstdData 4 5 11" xfId="37207" xr:uid="{00000000-0005-0000-0000-000077910000}"/>
    <cellStyle name="SAPBEXstdData 4 5 2" xfId="37208" xr:uid="{00000000-0005-0000-0000-000078910000}"/>
    <cellStyle name="SAPBEXstdData 4 5 2 2" xfId="37209" xr:uid="{00000000-0005-0000-0000-000079910000}"/>
    <cellStyle name="SAPBEXstdData 4 5 2 2 2" xfId="37210" xr:uid="{00000000-0005-0000-0000-00007A910000}"/>
    <cellStyle name="SAPBEXstdData 4 5 2 3" xfId="37211" xr:uid="{00000000-0005-0000-0000-00007B910000}"/>
    <cellStyle name="SAPBEXstdData 4 5 3" xfId="37212" xr:uid="{00000000-0005-0000-0000-00007C910000}"/>
    <cellStyle name="SAPBEXstdData 4 5 3 2" xfId="37213" xr:uid="{00000000-0005-0000-0000-00007D910000}"/>
    <cellStyle name="SAPBEXstdData 4 5 4" xfId="37214" xr:uid="{00000000-0005-0000-0000-00007E910000}"/>
    <cellStyle name="SAPBEXstdData 4 5 4 2" xfId="37215" xr:uid="{00000000-0005-0000-0000-00007F910000}"/>
    <cellStyle name="SAPBEXstdData 4 5 5" xfId="37216" xr:uid="{00000000-0005-0000-0000-000080910000}"/>
    <cellStyle name="SAPBEXstdData 4 5 5 2" xfId="37217" xr:uid="{00000000-0005-0000-0000-000081910000}"/>
    <cellStyle name="SAPBEXstdData 4 5 6" xfId="37218" xr:uid="{00000000-0005-0000-0000-000082910000}"/>
    <cellStyle name="SAPBEXstdData 4 5 6 2" xfId="37219" xr:uid="{00000000-0005-0000-0000-000083910000}"/>
    <cellStyle name="SAPBEXstdData 4 5 7" xfId="37220" xr:uid="{00000000-0005-0000-0000-000084910000}"/>
    <cellStyle name="SAPBEXstdData 4 5 7 2" xfId="37221" xr:uid="{00000000-0005-0000-0000-000085910000}"/>
    <cellStyle name="SAPBEXstdData 4 5 8" xfId="37222" xr:uid="{00000000-0005-0000-0000-000086910000}"/>
    <cellStyle name="SAPBEXstdData 4 5 8 2" xfId="37223" xr:uid="{00000000-0005-0000-0000-000087910000}"/>
    <cellStyle name="SAPBEXstdData 4 5 9" xfId="37224" xr:uid="{00000000-0005-0000-0000-000088910000}"/>
    <cellStyle name="SAPBEXstdData 4 5 9 2" xfId="37225" xr:uid="{00000000-0005-0000-0000-000089910000}"/>
    <cellStyle name="SAPBEXstdData 4 6" xfId="37226" xr:uid="{00000000-0005-0000-0000-00008A910000}"/>
    <cellStyle name="SAPBEXstdData 4 6 10" xfId="37227" xr:uid="{00000000-0005-0000-0000-00008B910000}"/>
    <cellStyle name="SAPBEXstdData 4 6 10 2" xfId="37228" xr:uid="{00000000-0005-0000-0000-00008C910000}"/>
    <cellStyle name="SAPBEXstdData 4 6 11" xfId="37229" xr:uid="{00000000-0005-0000-0000-00008D910000}"/>
    <cellStyle name="SAPBEXstdData 4 6 2" xfId="37230" xr:uid="{00000000-0005-0000-0000-00008E910000}"/>
    <cellStyle name="SAPBEXstdData 4 6 2 2" xfId="37231" xr:uid="{00000000-0005-0000-0000-00008F910000}"/>
    <cellStyle name="SAPBEXstdData 4 6 2 2 2" xfId="37232" xr:uid="{00000000-0005-0000-0000-000090910000}"/>
    <cellStyle name="SAPBEXstdData 4 6 2 3" xfId="37233" xr:uid="{00000000-0005-0000-0000-000091910000}"/>
    <cellStyle name="SAPBEXstdData 4 6 3" xfId="37234" xr:uid="{00000000-0005-0000-0000-000092910000}"/>
    <cellStyle name="SAPBEXstdData 4 6 3 2" xfId="37235" xr:uid="{00000000-0005-0000-0000-000093910000}"/>
    <cellStyle name="SAPBEXstdData 4 6 4" xfId="37236" xr:uid="{00000000-0005-0000-0000-000094910000}"/>
    <cellStyle name="SAPBEXstdData 4 6 4 2" xfId="37237" xr:uid="{00000000-0005-0000-0000-000095910000}"/>
    <cellStyle name="SAPBEXstdData 4 6 5" xfId="37238" xr:uid="{00000000-0005-0000-0000-000096910000}"/>
    <cellStyle name="SAPBEXstdData 4 6 5 2" xfId="37239" xr:uid="{00000000-0005-0000-0000-000097910000}"/>
    <cellStyle name="SAPBEXstdData 4 6 6" xfId="37240" xr:uid="{00000000-0005-0000-0000-000098910000}"/>
    <cellStyle name="SAPBEXstdData 4 6 6 2" xfId="37241" xr:uid="{00000000-0005-0000-0000-000099910000}"/>
    <cellStyle name="SAPBEXstdData 4 6 7" xfId="37242" xr:uid="{00000000-0005-0000-0000-00009A910000}"/>
    <cellStyle name="SAPBEXstdData 4 6 7 2" xfId="37243" xr:uid="{00000000-0005-0000-0000-00009B910000}"/>
    <cellStyle name="SAPBEXstdData 4 6 8" xfId="37244" xr:uid="{00000000-0005-0000-0000-00009C910000}"/>
    <cellStyle name="SAPBEXstdData 4 6 8 2" xfId="37245" xr:uid="{00000000-0005-0000-0000-00009D910000}"/>
    <cellStyle name="SAPBEXstdData 4 6 9" xfId="37246" xr:uid="{00000000-0005-0000-0000-00009E910000}"/>
    <cellStyle name="SAPBEXstdData 4 6 9 2" xfId="37247" xr:uid="{00000000-0005-0000-0000-00009F910000}"/>
    <cellStyle name="SAPBEXstdData 4 7" xfId="37248" xr:uid="{00000000-0005-0000-0000-0000A0910000}"/>
    <cellStyle name="SAPBEXstdData 4 7 2" xfId="37249" xr:uid="{00000000-0005-0000-0000-0000A1910000}"/>
    <cellStyle name="SAPBEXstdData 4 7 2 2" xfId="37250" xr:uid="{00000000-0005-0000-0000-0000A2910000}"/>
    <cellStyle name="SAPBEXstdData 4 7 3" xfId="37251" xr:uid="{00000000-0005-0000-0000-0000A3910000}"/>
    <cellStyle name="SAPBEXstdData 4 8" xfId="37252" xr:uid="{00000000-0005-0000-0000-0000A4910000}"/>
    <cellStyle name="SAPBEXstdData 4 8 2" xfId="37253" xr:uid="{00000000-0005-0000-0000-0000A5910000}"/>
    <cellStyle name="SAPBEXstdData 4 9" xfId="37254" xr:uid="{00000000-0005-0000-0000-0000A6910000}"/>
    <cellStyle name="SAPBEXstdData 4 9 2" xfId="37255" xr:uid="{00000000-0005-0000-0000-0000A7910000}"/>
    <cellStyle name="SAPBEXstdData 5" xfId="37256" xr:uid="{00000000-0005-0000-0000-0000A8910000}"/>
    <cellStyle name="SAPBEXstdData 5 10" xfId="37257" xr:uid="{00000000-0005-0000-0000-0000A9910000}"/>
    <cellStyle name="SAPBEXstdData 5 10 2" xfId="37258" xr:uid="{00000000-0005-0000-0000-0000AA910000}"/>
    <cellStyle name="SAPBEXstdData 5 11" xfId="37259" xr:uid="{00000000-0005-0000-0000-0000AB910000}"/>
    <cellStyle name="SAPBEXstdData 5 2" xfId="37260" xr:uid="{00000000-0005-0000-0000-0000AC910000}"/>
    <cellStyle name="SAPBEXstdData 5 2 2" xfId="37261" xr:uid="{00000000-0005-0000-0000-0000AD910000}"/>
    <cellStyle name="SAPBEXstdData 5 2 2 2" xfId="37262" xr:uid="{00000000-0005-0000-0000-0000AE910000}"/>
    <cellStyle name="SAPBEXstdData 5 2 3" xfId="37263" xr:uid="{00000000-0005-0000-0000-0000AF910000}"/>
    <cellStyle name="SAPBEXstdData 5 3" xfId="37264" xr:uid="{00000000-0005-0000-0000-0000B0910000}"/>
    <cellStyle name="SAPBEXstdData 5 3 2" xfId="37265" xr:uid="{00000000-0005-0000-0000-0000B1910000}"/>
    <cellStyle name="SAPBEXstdData 5 4" xfId="37266" xr:uid="{00000000-0005-0000-0000-0000B2910000}"/>
    <cellStyle name="SAPBEXstdData 5 4 2" xfId="37267" xr:uid="{00000000-0005-0000-0000-0000B3910000}"/>
    <cellStyle name="SAPBEXstdData 5 5" xfId="37268" xr:uid="{00000000-0005-0000-0000-0000B4910000}"/>
    <cellStyle name="SAPBEXstdData 5 5 2" xfId="37269" xr:uid="{00000000-0005-0000-0000-0000B5910000}"/>
    <cellStyle name="SAPBEXstdData 5 6" xfId="37270" xr:uid="{00000000-0005-0000-0000-0000B6910000}"/>
    <cellStyle name="SAPBEXstdData 5 6 2" xfId="37271" xr:uid="{00000000-0005-0000-0000-0000B7910000}"/>
    <cellStyle name="SAPBEXstdData 5 7" xfId="37272" xr:uid="{00000000-0005-0000-0000-0000B8910000}"/>
    <cellStyle name="SAPBEXstdData 5 7 2" xfId="37273" xr:uid="{00000000-0005-0000-0000-0000B9910000}"/>
    <cellStyle name="SAPBEXstdData 5 8" xfId="37274" xr:uid="{00000000-0005-0000-0000-0000BA910000}"/>
    <cellStyle name="SAPBEXstdData 5 8 2" xfId="37275" xr:uid="{00000000-0005-0000-0000-0000BB910000}"/>
    <cellStyle name="SAPBEXstdData 5 9" xfId="37276" xr:uid="{00000000-0005-0000-0000-0000BC910000}"/>
    <cellStyle name="SAPBEXstdData 5 9 2" xfId="37277" xr:uid="{00000000-0005-0000-0000-0000BD910000}"/>
    <cellStyle name="SAPBEXstdData 6" xfId="37278" xr:uid="{00000000-0005-0000-0000-0000BE910000}"/>
    <cellStyle name="SAPBEXstdData 6 2" xfId="37279" xr:uid="{00000000-0005-0000-0000-0000BF910000}"/>
    <cellStyle name="SAPBEXstdData 6 2 2" xfId="37280" xr:uid="{00000000-0005-0000-0000-0000C0910000}"/>
    <cellStyle name="SAPBEXstdData 6 3" xfId="37281" xr:uid="{00000000-0005-0000-0000-0000C1910000}"/>
    <cellStyle name="SAPBEXstdData 7" xfId="37282" xr:uid="{00000000-0005-0000-0000-0000C2910000}"/>
    <cellStyle name="SAPBEXstdData 7 2" xfId="37283" xr:uid="{00000000-0005-0000-0000-0000C3910000}"/>
    <cellStyle name="SAPBEXstdData 8" xfId="37284" xr:uid="{00000000-0005-0000-0000-0000C4910000}"/>
    <cellStyle name="SAPBEXstdData 8 2" xfId="37285" xr:uid="{00000000-0005-0000-0000-0000C5910000}"/>
    <cellStyle name="SAPBEXstdData 9" xfId="37286" xr:uid="{00000000-0005-0000-0000-0000C6910000}"/>
    <cellStyle name="SAPBEXstdData_Copy of xSAPtemp5457" xfId="37287" xr:uid="{00000000-0005-0000-0000-0000C7910000}"/>
    <cellStyle name="SAPBEXstdDataEmph" xfId="466" xr:uid="{00000000-0005-0000-0000-0000C8910000}"/>
    <cellStyle name="SAPBEXstdDataEmph 2" xfId="37288" xr:uid="{00000000-0005-0000-0000-0000C9910000}"/>
    <cellStyle name="SAPBEXstdItem" xfId="467" xr:uid="{00000000-0005-0000-0000-0000CA910000}"/>
    <cellStyle name="SAPBEXstdItem 10" xfId="37290" xr:uid="{00000000-0005-0000-0000-0000CB910000}"/>
    <cellStyle name="SAPBEXstdItem 11" xfId="37291" xr:uid="{00000000-0005-0000-0000-0000CC910000}"/>
    <cellStyle name="SAPBEXstdItem 12" xfId="37289" xr:uid="{00000000-0005-0000-0000-0000CD910000}"/>
    <cellStyle name="SAPBEXstdItem 13" xfId="38349" xr:uid="{00000000-0005-0000-0000-0000CE910000}"/>
    <cellStyle name="SAPBEXstdItem 2" xfId="37292" xr:uid="{00000000-0005-0000-0000-0000CF910000}"/>
    <cellStyle name="SAPBEXstdItem 2 10" xfId="37293" xr:uid="{00000000-0005-0000-0000-0000D0910000}"/>
    <cellStyle name="SAPBEXstdItem 2 10 2" xfId="37294" xr:uid="{00000000-0005-0000-0000-0000D1910000}"/>
    <cellStyle name="SAPBEXstdItem 2 11" xfId="37295" xr:uid="{00000000-0005-0000-0000-0000D2910000}"/>
    <cellStyle name="SAPBEXstdItem 2 11 2" xfId="37296" xr:uid="{00000000-0005-0000-0000-0000D3910000}"/>
    <cellStyle name="SAPBEXstdItem 2 12" xfId="37297" xr:uid="{00000000-0005-0000-0000-0000D4910000}"/>
    <cellStyle name="SAPBEXstdItem 2 12 2" xfId="37298" xr:uid="{00000000-0005-0000-0000-0000D5910000}"/>
    <cellStyle name="SAPBEXstdItem 2 13" xfId="37299" xr:uid="{00000000-0005-0000-0000-0000D6910000}"/>
    <cellStyle name="SAPBEXstdItem 2 2" xfId="37300" xr:uid="{00000000-0005-0000-0000-0000D7910000}"/>
    <cellStyle name="SAPBEXstdItem 2 2 2" xfId="37301" xr:uid="{00000000-0005-0000-0000-0000D8910000}"/>
    <cellStyle name="SAPBEXstdItem 2 2 2 2" xfId="37302" xr:uid="{00000000-0005-0000-0000-0000D9910000}"/>
    <cellStyle name="SAPBEXstdItem 2 2 2 2 2" xfId="37303" xr:uid="{00000000-0005-0000-0000-0000DA910000}"/>
    <cellStyle name="SAPBEXstdItem 2 2 2 3" xfId="37304" xr:uid="{00000000-0005-0000-0000-0000DB910000}"/>
    <cellStyle name="SAPBEXstdItem 2 2 3" xfId="37305" xr:uid="{00000000-0005-0000-0000-0000DC910000}"/>
    <cellStyle name="SAPBEXstdItem 2 2 3 2" xfId="37306" xr:uid="{00000000-0005-0000-0000-0000DD910000}"/>
    <cellStyle name="SAPBEXstdItem 2 2 3 2 2" xfId="37307" xr:uid="{00000000-0005-0000-0000-0000DE910000}"/>
    <cellStyle name="SAPBEXstdItem 2 2 3 3" xfId="37308" xr:uid="{00000000-0005-0000-0000-0000DF910000}"/>
    <cellStyle name="SAPBEXstdItem 2 2 4" xfId="37309" xr:uid="{00000000-0005-0000-0000-0000E0910000}"/>
    <cellStyle name="SAPBEXstdItem 2 2 4 2" xfId="37310" xr:uid="{00000000-0005-0000-0000-0000E1910000}"/>
    <cellStyle name="SAPBEXstdItem 2 2 5" xfId="37311" xr:uid="{00000000-0005-0000-0000-0000E2910000}"/>
    <cellStyle name="SAPBEXstdItem 2 2 5 2" xfId="37312" xr:uid="{00000000-0005-0000-0000-0000E3910000}"/>
    <cellStyle name="SAPBEXstdItem 2 2 6" xfId="37313" xr:uid="{00000000-0005-0000-0000-0000E4910000}"/>
    <cellStyle name="SAPBEXstdItem 2 2 6 2" xfId="37314" xr:uid="{00000000-0005-0000-0000-0000E5910000}"/>
    <cellStyle name="SAPBEXstdItem 2 2 7" xfId="37315" xr:uid="{00000000-0005-0000-0000-0000E6910000}"/>
    <cellStyle name="SAPBEXstdItem 2 2 7 2" xfId="37316" xr:uid="{00000000-0005-0000-0000-0000E7910000}"/>
    <cellStyle name="SAPBEXstdItem 2 2 8" xfId="37317" xr:uid="{00000000-0005-0000-0000-0000E8910000}"/>
    <cellStyle name="SAPBEXstdItem 2 3" xfId="37318" xr:uid="{00000000-0005-0000-0000-0000E9910000}"/>
    <cellStyle name="SAPBEXstdItem 2 3 10" xfId="37319" xr:uid="{00000000-0005-0000-0000-0000EA910000}"/>
    <cellStyle name="SAPBEXstdItem 2 3 10 2" xfId="37320" xr:uid="{00000000-0005-0000-0000-0000EB910000}"/>
    <cellStyle name="SAPBEXstdItem 2 3 11" xfId="37321" xr:uid="{00000000-0005-0000-0000-0000EC910000}"/>
    <cellStyle name="SAPBEXstdItem 2 3 2" xfId="37322" xr:uid="{00000000-0005-0000-0000-0000ED910000}"/>
    <cellStyle name="SAPBEXstdItem 2 3 2 2" xfId="37323" xr:uid="{00000000-0005-0000-0000-0000EE910000}"/>
    <cellStyle name="SAPBEXstdItem 2 3 2 2 2" xfId="37324" xr:uid="{00000000-0005-0000-0000-0000EF910000}"/>
    <cellStyle name="SAPBEXstdItem 2 3 2 3" xfId="37325" xr:uid="{00000000-0005-0000-0000-0000F0910000}"/>
    <cellStyle name="SAPBEXstdItem 2 3 3" xfId="37326" xr:uid="{00000000-0005-0000-0000-0000F1910000}"/>
    <cellStyle name="SAPBEXstdItem 2 3 3 2" xfId="37327" xr:uid="{00000000-0005-0000-0000-0000F2910000}"/>
    <cellStyle name="SAPBEXstdItem 2 3 4" xfId="37328" xr:uid="{00000000-0005-0000-0000-0000F3910000}"/>
    <cellStyle name="SAPBEXstdItem 2 3 4 2" xfId="37329" xr:uid="{00000000-0005-0000-0000-0000F4910000}"/>
    <cellStyle name="SAPBEXstdItem 2 3 5" xfId="37330" xr:uid="{00000000-0005-0000-0000-0000F5910000}"/>
    <cellStyle name="SAPBEXstdItem 2 3 5 2" xfId="37331" xr:uid="{00000000-0005-0000-0000-0000F6910000}"/>
    <cellStyle name="SAPBEXstdItem 2 3 6" xfId="37332" xr:uid="{00000000-0005-0000-0000-0000F7910000}"/>
    <cellStyle name="SAPBEXstdItem 2 3 6 2" xfId="37333" xr:uid="{00000000-0005-0000-0000-0000F8910000}"/>
    <cellStyle name="SAPBEXstdItem 2 3 7" xfId="37334" xr:uid="{00000000-0005-0000-0000-0000F9910000}"/>
    <cellStyle name="SAPBEXstdItem 2 3 7 2" xfId="37335" xr:uid="{00000000-0005-0000-0000-0000FA910000}"/>
    <cellStyle name="SAPBEXstdItem 2 3 8" xfId="37336" xr:uid="{00000000-0005-0000-0000-0000FB910000}"/>
    <cellStyle name="SAPBEXstdItem 2 3 8 2" xfId="37337" xr:uid="{00000000-0005-0000-0000-0000FC910000}"/>
    <cellStyle name="SAPBEXstdItem 2 3 9" xfId="37338" xr:uid="{00000000-0005-0000-0000-0000FD910000}"/>
    <cellStyle name="SAPBEXstdItem 2 3 9 2" xfId="37339" xr:uid="{00000000-0005-0000-0000-0000FE910000}"/>
    <cellStyle name="SAPBEXstdItem 2 4" xfId="37340" xr:uid="{00000000-0005-0000-0000-0000FF910000}"/>
    <cellStyle name="SAPBEXstdItem 2 4 10" xfId="37341" xr:uid="{00000000-0005-0000-0000-000000920000}"/>
    <cellStyle name="SAPBEXstdItem 2 4 10 2" xfId="37342" xr:uid="{00000000-0005-0000-0000-000001920000}"/>
    <cellStyle name="SAPBEXstdItem 2 4 11" xfId="37343" xr:uid="{00000000-0005-0000-0000-000002920000}"/>
    <cellStyle name="SAPBEXstdItem 2 4 2" xfId="37344" xr:uid="{00000000-0005-0000-0000-000003920000}"/>
    <cellStyle name="SAPBEXstdItem 2 4 2 2" xfId="37345" xr:uid="{00000000-0005-0000-0000-000004920000}"/>
    <cellStyle name="SAPBEXstdItem 2 4 2 2 2" xfId="37346" xr:uid="{00000000-0005-0000-0000-000005920000}"/>
    <cellStyle name="SAPBEXstdItem 2 4 2 3" xfId="37347" xr:uid="{00000000-0005-0000-0000-000006920000}"/>
    <cellStyle name="SAPBEXstdItem 2 4 3" xfId="37348" xr:uid="{00000000-0005-0000-0000-000007920000}"/>
    <cellStyle name="SAPBEXstdItem 2 4 3 2" xfId="37349" xr:uid="{00000000-0005-0000-0000-000008920000}"/>
    <cellStyle name="SAPBEXstdItem 2 4 4" xfId="37350" xr:uid="{00000000-0005-0000-0000-000009920000}"/>
    <cellStyle name="SAPBEXstdItem 2 4 4 2" xfId="37351" xr:uid="{00000000-0005-0000-0000-00000A920000}"/>
    <cellStyle name="SAPBEXstdItem 2 4 5" xfId="37352" xr:uid="{00000000-0005-0000-0000-00000B920000}"/>
    <cellStyle name="SAPBEXstdItem 2 4 5 2" xfId="37353" xr:uid="{00000000-0005-0000-0000-00000C920000}"/>
    <cellStyle name="SAPBEXstdItem 2 4 6" xfId="37354" xr:uid="{00000000-0005-0000-0000-00000D920000}"/>
    <cellStyle name="SAPBEXstdItem 2 4 6 2" xfId="37355" xr:uid="{00000000-0005-0000-0000-00000E920000}"/>
    <cellStyle name="SAPBEXstdItem 2 4 7" xfId="37356" xr:uid="{00000000-0005-0000-0000-00000F920000}"/>
    <cellStyle name="SAPBEXstdItem 2 4 7 2" xfId="37357" xr:uid="{00000000-0005-0000-0000-000010920000}"/>
    <cellStyle name="SAPBEXstdItem 2 4 8" xfId="37358" xr:uid="{00000000-0005-0000-0000-000011920000}"/>
    <cellStyle name="SAPBEXstdItem 2 4 8 2" xfId="37359" xr:uid="{00000000-0005-0000-0000-000012920000}"/>
    <cellStyle name="SAPBEXstdItem 2 4 9" xfId="37360" xr:uid="{00000000-0005-0000-0000-000013920000}"/>
    <cellStyle name="SAPBEXstdItem 2 4 9 2" xfId="37361" xr:uid="{00000000-0005-0000-0000-000014920000}"/>
    <cellStyle name="SAPBEXstdItem 2 5" xfId="37362" xr:uid="{00000000-0005-0000-0000-000015920000}"/>
    <cellStyle name="SAPBEXstdItem 2 5 10" xfId="37363" xr:uid="{00000000-0005-0000-0000-000016920000}"/>
    <cellStyle name="SAPBEXstdItem 2 5 10 2" xfId="37364" xr:uid="{00000000-0005-0000-0000-000017920000}"/>
    <cellStyle name="SAPBEXstdItem 2 5 11" xfId="37365" xr:uid="{00000000-0005-0000-0000-000018920000}"/>
    <cellStyle name="SAPBEXstdItem 2 5 2" xfId="37366" xr:uid="{00000000-0005-0000-0000-000019920000}"/>
    <cellStyle name="SAPBEXstdItem 2 5 2 2" xfId="37367" xr:uid="{00000000-0005-0000-0000-00001A920000}"/>
    <cellStyle name="SAPBEXstdItem 2 5 2 2 2" xfId="37368" xr:uid="{00000000-0005-0000-0000-00001B920000}"/>
    <cellStyle name="SAPBEXstdItem 2 5 2 3" xfId="37369" xr:uid="{00000000-0005-0000-0000-00001C920000}"/>
    <cellStyle name="SAPBEXstdItem 2 5 3" xfId="37370" xr:uid="{00000000-0005-0000-0000-00001D920000}"/>
    <cellStyle name="SAPBEXstdItem 2 5 3 2" xfId="37371" xr:uid="{00000000-0005-0000-0000-00001E920000}"/>
    <cellStyle name="SAPBEXstdItem 2 5 4" xfId="37372" xr:uid="{00000000-0005-0000-0000-00001F920000}"/>
    <cellStyle name="SAPBEXstdItem 2 5 4 2" xfId="37373" xr:uid="{00000000-0005-0000-0000-000020920000}"/>
    <cellStyle name="SAPBEXstdItem 2 5 5" xfId="37374" xr:uid="{00000000-0005-0000-0000-000021920000}"/>
    <cellStyle name="SAPBEXstdItem 2 5 5 2" xfId="37375" xr:uid="{00000000-0005-0000-0000-000022920000}"/>
    <cellStyle name="SAPBEXstdItem 2 5 6" xfId="37376" xr:uid="{00000000-0005-0000-0000-000023920000}"/>
    <cellStyle name="SAPBEXstdItem 2 5 6 2" xfId="37377" xr:uid="{00000000-0005-0000-0000-000024920000}"/>
    <cellStyle name="SAPBEXstdItem 2 5 7" xfId="37378" xr:uid="{00000000-0005-0000-0000-000025920000}"/>
    <cellStyle name="SAPBEXstdItem 2 5 7 2" xfId="37379" xr:uid="{00000000-0005-0000-0000-000026920000}"/>
    <cellStyle name="SAPBEXstdItem 2 5 8" xfId="37380" xr:uid="{00000000-0005-0000-0000-000027920000}"/>
    <cellStyle name="SAPBEXstdItem 2 5 8 2" xfId="37381" xr:uid="{00000000-0005-0000-0000-000028920000}"/>
    <cellStyle name="SAPBEXstdItem 2 5 9" xfId="37382" xr:uid="{00000000-0005-0000-0000-000029920000}"/>
    <cellStyle name="SAPBEXstdItem 2 5 9 2" xfId="37383" xr:uid="{00000000-0005-0000-0000-00002A920000}"/>
    <cellStyle name="SAPBEXstdItem 2 6" xfId="37384" xr:uid="{00000000-0005-0000-0000-00002B920000}"/>
    <cellStyle name="SAPBEXstdItem 2 6 10" xfId="37385" xr:uid="{00000000-0005-0000-0000-00002C920000}"/>
    <cellStyle name="SAPBEXstdItem 2 6 10 2" xfId="37386" xr:uid="{00000000-0005-0000-0000-00002D920000}"/>
    <cellStyle name="SAPBEXstdItem 2 6 11" xfId="37387" xr:uid="{00000000-0005-0000-0000-00002E920000}"/>
    <cellStyle name="SAPBEXstdItem 2 6 2" xfId="37388" xr:uid="{00000000-0005-0000-0000-00002F920000}"/>
    <cellStyle name="SAPBEXstdItem 2 6 2 2" xfId="37389" xr:uid="{00000000-0005-0000-0000-000030920000}"/>
    <cellStyle name="SAPBEXstdItem 2 6 2 2 2" xfId="37390" xr:uid="{00000000-0005-0000-0000-000031920000}"/>
    <cellStyle name="SAPBEXstdItem 2 6 2 3" xfId="37391" xr:uid="{00000000-0005-0000-0000-000032920000}"/>
    <cellStyle name="SAPBEXstdItem 2 6 3" xfId="37392" xr:uid="{00000000-0005-0000-0000-000033920000}"/>
    <cellStyle name="SAPBEXstdItem 2 6 3 2" xfId="37393" xr:uid="{00000000-0005-0000-0000-000034920000}"/>
    <cellStyle name="SAPBEXstdItem 2 6 4" xfId="37394" xr:uid="{00000000-0005-0000-0000-000035920000}"/>
    <cellStyle name="SAPBEXstdItem 2 6 4 2" xfId="37395" xr:uid="{00000000-0005-0000-0000-000036920000}"/>
    <cellStyle name="SAPBEXstdItem 2 6 5" xfId="37396" xr:uid="{00000000-0005-0000-0000-000037920000}"/>
    <cellStyle name="SAPBEXstdItem 2 6 5 2" xfId="37397" xr:uid="{00000000-0005-0000-0000-000038920000}"/>
    <cellStyle name="SAPBEXstdItem 2 6 6" xfId="37398" xr:uid="{00000000-0005-0000-0000-000039920000}"/>
    <cellStyle name="SAPBEXstdItem 2 6 6 2" xfId="37399" xr:uid="{00000000-0005-0000-0000-00003A920000}"/>
    <cellStyle name="SAPBEXstdItem 2 6 7" xfId="37400" xr:uid="{00000000-0005-0000-0000-00003B920000}"/>
    <cellStyle name="SAPBEXstdItem 2 6 7 2" xfId="37401" xr:uid="{00000000-0005-0000-0000-00003C920000}"/>
    <cellStyle name="SAPBEXstdItem 2 6 8" xfId="37402" xr:uid="{00000000-0005-0000-0000-00003D920000}"/>
    <cellStyle name="SAPBEXstdItem 2 6 8 2" xfId="37403" xr:uid="{00000000-0005-0000-0000-00003E920000}"/>
    <cellStyle name="SAPBEXstdItem 2 6 9" xfId="37404" xr:uid="{00000000-0005-0000-0000-00003F920000}"/>
    <cellStyle name="SAPBEXstdItem 2 6 9 2" xfId="37405" xr:uid="{00000000-0005-0000-0000-000040920000}"/>
    <cellStyle name="SAPBEXstdItem 2 7" xfId="37406" xr:uid="{00000000-0005-0000-0000-000041920000}"/>
    <cellStyle name="SAPBEXstdItem 2 7 2" xfId="37407" xr:uid="{00000000-0005-0000-0000-000042920000}"/>
    <cellStyle name="SAPBEXstdItem 2 7 2 2" xfId="37408" xr:uid="{00000000-0005-0000-0000-000043920000}"/>
    <cellStyle name="SAPBEXstdItem 2 7 3" xfId="37409" xr:uid="{00000000-0005-0000-0000-000044920000}"/>
    <cellStyle name="SAPBEXstdItem 2 8" xfId="37410" xr:uid="{00000000-0005-0000-0000-000045920000}"/>
    <cellStyle name="SAPBEXstdItem 2 8 2" xfId="37411" xr:uid="{00000000-0005-0000-0000-000046920000}"/>
    <cellStyle name="SAPBEXstdItem 2 9" xfId="37412" xr:uid="{00000000-0005-0000-0000-000047920000}"/>
    <cellStyle name="SAPBEXstdItem 2 9 2" xfId="37413" xr:uid="{00000000-0005-0000-0000-000048920000}"/>
    <cellStyle name="SAPBEXstdItem 3" xfId="37414" xr:uid="{00000000-0005-0000-0000-000049920000}"/>
    <cellStyle name="SAPBEXstdItem 3 10" xfId="37415" xr:uid="{00000000-0005-0000-0000-00004A920000}"/>
    <cellStyle name="SAPBEXstdItem 3 10 2" xfId="37416" xr:uid="{00000000-0005-0000-0000-00004B920000}"/>
    <cellStyle name="SAPBEXstdItem 3 11" xfId="37417" xr:uid="{00000000-0005-0000-0000-00004C920000}"/>
    <cellStyle name="SAPBEXstdItem 3 11 2" xfId="37418" xr:uid="{00000000-0005-0000-0000-00004D920000}"/>
    <cellStyle name="SAPBEXstdItem 3 12" xfId="37419" xr:uid="{00000000-0005-0000-0000-00004E920000}"/>
    <cellStyle name="SAPBEXstdItem 3 12 2" xfId="37420" xr:uid="{00000000-0005-0000-0000-00004F920000}"/>
    <cellStyle name="SAPBEXstdItem 3 13" xfId="37421" xr:uid="{00000000-0005-0000-0000-000050920000}"/>
    <cellStyle name="SAPBEXstdItem 3 2" xfId="37422" xr:uid="{00000000-0005-0000-0000-000051920000}"/>
    <cellStyle name="SAPBEXstdItem 3 2 2" xfId="37423" xr:uid="{00000000-0005-0000-0000-000052920000}"/>
    <cellStyle name="SAPBEXstdItem 3 2 2 2" xfId="37424" xr:uid="{00000000-0005-0000-0000-000053920000}"/>
    <cellStyle name="SAPBEXstdItem 3 2 2 2 2" xfId="37425" xr:uid="{00000000-0005-0000-0000-000054920000}"/>
    <cellStyle name="SAPBEXstdItem 3 2 2 3" xfId="37426" xr:uid="{00000000-0005-0000-0000-000055920000}"/>
    <cellStyle name="SAPBEXstdItem 3 2 3" xfId="37427" xr:uid="{00000000-0005-0000-0000-000056920000}"/>
    <cellStyle name="SAPBEXstdItem 3 2 3 2" xfId="37428" xr:uid="{00000000-0005-0000-0000-000057920000}"/>
    <cellStyle name="SAPBEXstdItem 3 2 3 2 2" xfId="37429" xr:uid="{00000000-0005-0000-0000-000058920000}"/>
    <cellStyle name="SAPBEXstdItem 3 2 3 3" xfId="37430" xr:uid="{00000000-0005-0000-0000-000059920000}"/>
    <cellStyle name="SAPBEXstdItem 3 2 4" xfId="37431" xr:uid="{00000000-0005-0000-0000-00005A920000}"/>
    <cellStyle name="SAPBEXstdItem 3 2 4 2" xfId="37432" xr:uid="{00000000-0005-0000-0000-00005B920000}"/>
    <cellStyle name="SAPBEXstdItem 3 2 5" xfId="37433" xr:uid="{00000000-0005-0000-0000-00005C920000}"/>
    <cellStyle name="SAPBEXstdItem 3 2 5 2" xfId="37434" xr:uid="{00000000-0005-0000-0000-00005D920000}"/>
    <cellStyle name="SAPBEXstdItem 3 2 6" xfId="37435" xr:uid="{00000000-0005-0000-0000-00005E920000}"/>
    <cellStyle name="SAPBEXstdItem 3 2 6 2" xfId="37436" xr:uid="{00000000-0005-0000-0000-00005F920000}"/>
    <cellStyle name="SAPBEXstdItem 3 2 7" xfId="37437" xr:uid="{00000000-0005-0000-0000-000060920000}"/>
    <cellStyle name="SAPBEXstdItem 3 2 7 2" xfId="37438" xr:uid="{00000000-0005-0000-0000-000061920000}"/>
    <cellStyle name="SAPBEXstdItem 3 2 8" xfId="37439" xr:uid="{00000000-0005-0000-0000-000062920000}"/>
    <cellStyle name="SAPBEXstdItem 3 3" xfId="37440" xr:uid="{00000000-0005-0000-0000-000063920000}"/>
    <cellStyle name="SAPBEXstdItem 3 3 10" xfId="37441" xr:uid="{00000000-0005-0000-0000-000064920000}"/>
    <cellStyle name="SAPBEXstdItem 3 3 10 2" xfId="37442" xr:uid="{00000000-0005-0000-0000-000065920000}"/>
    <cellStyle name="SAPBEXstdItem 3 3 11" xfId="37443" xr:uid="{00000000-0005-0000-0000-000066920000}"/>
    <cellStyle name="SAPBEXstdItem 3 3 2" xfId="37444" xr:uid="{00000000-0005-0000-0000-000067920000}"/>
    <cellStyle name="SAPBEXstdItem 3 3 2 2" xfId="37445" xr:uid="{00000000-0005-0000-0000-000068920000}"/>
    <cellStyle name="SAPBEXstdItem 3 3 2 2 2" xfId="37446" xr:uid="{00000000-0005-0000-0000-000069920000}"/>
    <cellStyle name="SAPBEXstdItem 3 3 2 3" xfId="37447" xr:uid="{00000000-0005-0000-0000-00006A920000}"/>
    <cellStyle name="SAPBEXstdItem 3 3 3" xfId="37448" xr:uid="{00000000-0005-0000-0000-00006B920000}"/>
    <cellStyle name="SAPBEXstdItem 3 3 3 2" xfId="37449" xr:uid="{00000000-0005-0000-0000-00006C920000}"/>
    <cellStyle name="SAPBEXstdItem 3 3 4" xfId="37450" xr:uid="{00000000-0005-0000-0000-00006D920000}"/>
    <cellStyle name="SAPBEXstdItem 3 3 4 2" xfId="37451" xr:uid="{00000000-0005-0000-0000-00006E920000}"/>
    <cellStyle name="SAPBEXstdItem 3 3 5" xfId="37452" xr:uid="{00000000-0005-0000-0000-00006F920000}"/>
    <cellStyle name="SAPBEXstdItem 3 3 5 2" xfId="37453" xr:uid="{00000000-0005-0000-0000-000070920000}"/>
    <cellStyle name="SAPBEXstdItem 3 3 6" xfId="37454" xr:uid="{00000000-0005-0000-0000-000071920000}"/>
    <cellStyle name="SAPBEXstdItem 3 3 6 2" xfId="37455" xr:uid="{00000000-0005-0000-0000-000072920000}"/>
    <cellStyle name="SAPBEXstdItem 3 3 7" xfId="37456" xr:uid="{00000000-0005-0000-0000-000073920000}"/>
    <cellStyle name="SAPBEXstdItem 3 3 7 2" xfId="37457" xr:uid="{00000000-0005-0000-0000-000074920000}"/>
    <cellStyle name="SAPBEXstdItem 3 3 8" xfId="37458" xr:uid="{00000000-0005-0000-0000-000075920000}"/>
    <cellStyle name="SAPBEXstdItem 3 3 8 2" xfId="37459" xr:uid="{00000000-0005-0000-0000-000076920000}"/>
    <cellStyle name="SAPBEXstdItem 3 3 9" xfId="37460" xr:uid="{00000000-0005-0000-0000-000077920000}"/>
    <cellStyle name="SAPBEXstdItem 3 3 9 2" xfId="37461" xr:uid="{00000000-0005-0000-0000-000078920000}"/>
    <cellStyle name="SAPBEXstdItem 3 4" xfId="37462" xr:uid="{00000000-0005-0000-0000-000079920000}"/>
    <cellStyle name="SAPBEXstdItem 3 4 10" xfId="37463" xr:uid="{00000000-0005-0000-0000-00007A920000}"/>
    <cellStyle name="SAPBEXstdItem 3 4 10 2" xfId="37464" xr:uid="{00000000-0005-0000-0000-00007B920000}"/>
    <cellStyle name="SAPBEXstdItem 3 4 11" xfId="37465" xr:uid="{00000000-0005-0000-0000-00007C920000}"/>
    <cellStyle name="SAPBEXstdItem 3 4 2" xfId="37466" xr:uid="{00000000-0005-0000-0000-00007D920000}"/>
    <cellStyle name="SAPBEXstdItem 3 4 2 2" xfId="37467" xr:uid="{00000000-0005-0000-0000-00007E920000}"/>
    <cellStyle name="SAPBEXstdItem 3 4 2 2 2" xfId="37468" xr:uid="{00000000-0005-0000-0000-00007F920000}"/>
    <cellStyle name="SAPBEXstdItem 3 4 2 3" xfId="37469" xr:uid="{00000000-0005-0000-0000-000080920000}"/>
    <cellStyle name="SAPBEXstdItem 3 4 3" xfId="37470" xr:uid="{00000000-0005-0000-0000-000081920000}"/>
    <cellStyle name="SAPBEXstdItem 3 4 3 2" xfId="37471" xr:uid="{00000000-0005-0000-0000-000082920000}"/>
    <cellStyle name="SAPBEXstdItem 3 4 4" xfId="37472" xr:uid="{00000000-0005-0000-0000-000083920000}"/>
    <cellStyle name="SAPBEXstdItem 3 4 4 2" xfId="37473" xr:uid="{00000000-0005-0000-0000-000084920000}"/>
    <cellStyle name="SAPBEXstdItem 3 4 5" xfId="37474" xr:uid="{00000000-0005-0000-0000-000085920000}"/>
    <cellStyle name="SAPBEXstdItem 3 4 5 2" xfId="37475" xr:uid="{00000000-0005-0000-0000-000086920000}"/>
    <cellStyle name="SAPBEXstdItem 3 4 6" xfId="37476" xr:uid="{00000000-0005-0000-0000-000087920000}"/>
    <cellStyle name="SAPBEXstdItem 3 4 6 2" xfId="37477" xr:uid="{00000000-0005-0000-0000-000088920000}"/>
    <cellStyle name="SAPBEXstdItem 3 4 7" xfId="37478" xr:uid="{00000000-0005-0000-0000-000089920000}"/>
    <cellStyle name="SAPBEXstdItem 3 4 7 2" xfId="37479" xr:uid="{00000000-0005-0000-0000-00008A920000}"/>
    <cellStyle name="SAPBEXstdItem 3 4 8" xfId="37480" xr:uid="{00000000-0005-0000-0000-00008B920000}"/>
    <cellStyle name="SAPBEXstdItem 3 4 8 2" xfId="37481" xr:uid="{00000000-0005-0000-0000-00008C920000}"/>
    <cellStyle name="SAPBEXstdItem 3 4 9" xfId="37482" xr:uid="{00000000-0005-0000-0000-00008D920000}"/>
    <cellStyle name="SAPBEXstdItem 3 4 9 2" xfId="37483" xr:uid="{00000000-0005-0000-0000-00008E920000}"/>
    <cellStyle name="SAPBEXstdItem 3 5" xfId="37484" xr:uid="{00000000-0005-0000-0000-00008F920000}"/>
    <cellStyle name="SAPBEXstdItem 3 5 10" xfId="37485" xr:uid="{00000000-0005-0000-0000-000090920000}"/>
    <cellStyle name="SAPBEXstdItem 3 5 10 2" xfId="37486" xr:uid="{00000000-0005-0000-0000-000091920000}"/>
    <cellStyle name="SAPBEXstdItem 3 5 11" xfId="37487" xr:uid="{00000000-0005-0000-0000-000092920000}"/>
    <cellStyle name="SAPBEXstdItem 3 5 2" xfId="37488" xr:uid="{00000000-0005-0000-0000-000093920000}"/>
    <cellStyle name="SAPBEXstdItem 3 5 2 2" xfId="37489" xr:uid="{00000000-0005-0000-0000-000094920000}"/>
    <cellStyle name="SAPBEXstdItem 3 5 2 2 2" xfId="37490" xr:uid="{00000000-0005-0000-0000-000095920000}"/>
    <cellStyle name="SAPBEXstdItem 3 5 2 3" xfId="37491" xr:uid="{00000000-0005-0000-0000-000096920000}"/>
    <cellStyle name="SAPBEXstdItem 3 5 3" xfId="37492" xr:uid="{00000000-0005-0000-0000-000097920000}"/>
    <cellStyle name="SAPBEXstdItem 3 5 3 2" xfId="37493" xr:uid="{00000000-0005-0000-0000-000098920000}"/>
    <cellStyle name="SAPBEXstdItem 3 5 4" xfId="37494" xr:uid="{00000000-0005-0000-0000-000099920000}"/>
    <cellStyle name="SAPBEXstdItem 3 5 4 2" xfId="37495" xr:uid="{00000000-0005-0000-0000-00009A920000}"/>
    <cellStyle name="SAPBEXstdItem 3 5 5" xfId="37496" xr:uid="{00000000-0005-0000-0000-00009B920000}"/>
    <cellStyle name="SAPBEXstdItem 3 5 5 2" xfId="37497" xr:uid="{00000000-0005-0000-0000-00009C920000}"/>
    <cellStyle name="SAPBEXstdItem 3 5 6" xfId="37498" xr:uid="{00000000-0005-0000-0000-00009D920000}"/>
    <cellStyle name="SAPBEXstdItem 3 5 6 2" xfId="37499" xr:uid="{00000000-0005-0000-0000-00009E920000}"/>
    <cellStyle name="SAPBEXstdItem 3 5 7" xfId="37500" xr:uid="{00000000-0005-0000-0000-00009F920000}"/>
    <cellStyle name="SAPBEXstdItem 3 5 7 2" xfId="37501" xr:uid="{00000000-0005-0000-0000-0000A0920000}"/>
    <cellStyle name="SAPBEXstdItem 3 5 8" xfId="37502" xr:uid="{00000000-0005-0000-0000-0000A1920000}"/>
    <cellStyle name="SAPBEXstdItem 3 5 8 2" xfId="37503" xr:uid="{00000000-0005-0000-0000-0000A2920000}"/>
    <cellStyle name="SAPBEXstdItem 3 5 9" xfId="37504" xr:uid="{00000000-0005-0000-0000-0000A3920000}"/>
    <cellStyle name="SAPBEXstdItem 3 5 9 2" xfId="37505" xr:uid="{00000000-0005-0000-0000-0000A4920000}"/>
    <cellStyle name="SAPBEXstdItem 3 6" xfId="37506" xr:uid="{00000000-0005-0000-0000-0000A5920000}"/>
    <cellStyle name="SAPBEXstdItem 3 6 10" xfId="37507" xr:uid="{00000000-0005-0000-0000-0000A6920000}"/>
    <cellStyle name="SAPBEXstdItem 3 6 10 2" xfId="37508" xr:uid="{00000000-0005-0000-0000-0000A7920000}"/>
    <cellStyle name="SAPBEXstdItem 3 6 11" xfId="37509" xr:uid="{00000000-0005-0000-0000-0000A8920000}"/>
    <cellStyle name="SAPBEXstdItem 3 6 2" xfId="37510" xr:uid="{00000000-0005-0000-0000-0000A9920000}"/>
    <cellStyle name="SAPBEXstdItem 3 6 2 2" xfId="37511" xr:uid="{00000000-0005-0000-0000-0000AA920000}"/>
    <cellStyle name="SAPBEXstdItem 3 6 2 2 2" xfId="37512" xr:uid="{00000000-0005-0000-0000-0000AB920000}"/>
    <cellStyle name="SAPBEXstdItem 3 6 2 3" xfId="37513" xr:uid="{00000000-0005-0000-0000-0000AC920000}"/>
    <cellStyle name="SAPBEXstdItem 3 6 3" xfId="37514" xr:uid="{00000000-0005-0000-0000-0000AD920000}"/>
    <cellStyle name="SAPBEXstdItem 3 6 3 2" xfId="37515" xr:uid="{00000000-0005-0000-0000-0000AE920000}"/>
    <cellStyle name="SAPBEXstdItem 3 6 4" xfId="37516" xr:uid="{00000000-0005-0000-0000-0000AF920000}"/>
    <cellStyle name="SAPBEXstdItem 3 6 4 2" xfId="37517" xr:uid="{00000000-0005-0000-0000-0000B0920000}"/>
    <cellStyle name="SAPBEXstdItem 3 6 5" xfId="37518" xr:uid="{00000000-0005-0000-0000-0000B1920000}"/>
    <cellStyle name="SAPBEXstdItem 3 6 5 2" xfId="37519" xr:uid="{00000000-0005-0000-0000-0000B2920000}"/>
    <cellStyle name="SAPBEXstdItem 3 6 6" xfId="37520" xr:uid="{00000000-0005-0000-0000-0000B3920000}"/>
    <cellStyle name="SAPBEXstdItem 3 6 6 2" xfId="37521" xr:uid="{00000000-0005-0000-0000-0000B4920000}"/>
    <cellStyle name="SAPBEXstdItem 3 6 7" xfId="37522" xr:uid="{00000000-0005-0000-0000-0000B5920000}"/>
    <cellStyle name="SAPBEXstdItem 3 6 7 2" xfId="37523" xr:uid="{00000000-0005-0000-0000-0000B6920000}"/>
    <cellStyle name="SAPBEXstdItem 3 6 8" xfId="37524" xr:uid="{00000000-0005-0000-0000-0000B7920000}"/>
    <cellStyle name="SAPBEXstdItem 3 6 8 2" xfId="37525" xr:uid="{00000000-0005-0000-0000-0000B8920000}"/>
    <cellStyle name="SAPBEXstdItem 3 6 9" xfId="37526" xr:uid="{00000000-0005-0000-0000-0000B9920000}"/>
    <cellStyle name="SAPBEXstdItem 3 6 9 2" xfId="37527" xr:uid="{00000000-0005-0000-0000-0000BA920000}"/>
    <cellStyle name="SAPBEXstdItem 3 7" xfId="37528" xr:uid="{00000000-0005-0000-0000-0000BB920000}"/>
    <cellStyle name="SAPBEXstdItem 3 7 2" xfId="37529" xr:uid="{00000000-0005-0000-0000-0000BC920000}"/>
    <cellStyle name="SAPBEXstdItem 3 7 2 2" xfId="37530" xr:uid="{00000000-0005-0000-0000-0000BD920000}"/>
    <cellStyle name="SAPBEXstdItem 3 7 3" xfId="37531" xr:uid="{00000000-0005-0000-0000-0000BE920000}"/>
    <cellStyle name="SAPBEXstdItem 3 8" xfId="37532" xr:uid="{00000000-0005-0000-0000-0000BF920000}"/>
    <cellStyle name="SAPBEXstdItem 3 8 2" xfId="37533" xr:uid="{00000000-0005-0000-0000-0000C0920000}"/>
    <cellStyle name="SAPBEXstdItem 3 9" xfId="37534" xr:uid="{00000000-0005-0000-0000-0000C1920000}"/>
    <cellStyle name="SAPBEXstdItem 3 9 2" xfId="37535" xr:uid="{00000000-0005-0000-0000-0000C2920000}"/>
    <cellStyle name="SAPBEXstdItem 4" xfId="37536" xr:uid="{00000000-0005-0000-0000-0000C3920000}"/>
    <cellStyle name="SAPBEXstdItem 4 10" xfId="37537" xr:uid="{00000000-0005-0000-0000-0000C4920000}"/>
    <cellStyle name="SAPBEXstdItem 4 10 2" xfId="37538" xr:uid="{00000000-0005-0000-0000-0000C5920000}"/>
    <cellStyle name="SAPBEXstdItem 4 11" xfId="37539" xr:uid="{00000000-0005-0000-0000-0000C6920000}"/>
    <cellStyle name="SAPBEXstdItem 4 11 2" xfId="37540" xr:uid="{00000000-0005-0000-0000-0000C7920000}"/>
    <cellStyle name="SAPBEXstdItem 4 12" xfId="37541" xr:uid="{00000000-0005-0000-0000-0000C8920000}"/>
    <cellStyle name="SAPBEXstdItem 4 12 2" xfId="37542" xr:uid="{00000000-0005-0000-0000-0000C9920000}"/>
    <cellStyle name="SAPBEXstdItem 4 13" xfId="37543" xr:uid="{00000000-0005-0000-0000-0000CA920000}"/>
    <cellStyle name="SAPBEXstdItem 4 2" xfId="37544" xr:uid="{00000000-0005-0000-0000-0000CB920000}"/>
    <cellStyle name="SAPBEXstdItem 4 2 2" xfId="37545" xr:uid="{00000000-0005-0000-0000-0000CC920000}"/>
    <cellStyle name="SAPBEXstdItem 4 2 2 2" xfId="37546" xr:uid="{00000000-0005-0000-0000-0000CD920000}"/>
    <cellStyle name="SAPBEXstdItem 4 2 2 2 2" xfId="37547" xr:uid="{00000000-0005-0000-0000-0000CE920000}"/>
    <cellStyle name="SAPBEXstdItem 4 2 2 3" xfId="37548" xr:uid="{00000000-0005-0000-0000-0000CF920000}"/>
    <cellStyle name="SAPBEXstdItem 4 2 3" xfId="37549" xr:uid="{00000000-0005-0000-0000-0000D0920000}"/>
    <cellStyle name="SAPBEXstdItem 4 2 3 2" xfId="37550" xr:uid="{00000000-0005-0000-0000-0000D1920000}"/>
    <cellStyle name="SAPBEXstdItem 4 2 3 2 2" xfId="37551" xr:uid="{00000000-0005-0000-0000-0000D2920000}"/>
    <cellStyle name="SAPBEXstdItem 4 2 3 3" xfId="37552" xr:uid="{00000000-0005-0000-0000-0000D3920000}"/>
    <cellStyle name="SAPBEXstdItem 4 2 4" xfId="37553" xr:uid="{00000000-0005-0000-0000-0000D4920000}"/>
    <cellStyle name="SAPBEXstdItem 4 2 4 2" xfId="37554" xr:uid="{00000000-0005-0000-0000-0000D5920000}"/>
    <cellStyle name="SAPBEXstdItem 4 2 5" xfId="37555" xr:uid="{00000000-0005-0000-0000-0000D6920000}"/>
    <cellStyle name="SAPBEXstdItem 4 2 5 2" xfId="37556" xr:uid="{00000000-0005-0000-0000-0000D7920000}"/>
    <cellStyle name="SAPBEXstdItem 4 2 6" xfId="37557" xr:uid="{00000000-0005-0000-0000-0000D8920000}"/>
    <cellStyle name="SAPBEXstdItem 4 2 6 2" xfId="37558" xr:uid="{00000000-0005-0000-0000-0000D9920000}"/>
    <cellStyle name="SAPBEXstdItem 4 2 7" xfId="37559" xr:uid="{00000000-0005-0000-0000-0000DA920000}"/>
    <cellStyle name="SAPBEXstdItem 4 2 7 2" xfId="37560" xr:uid="{00000000-0005-0000-0000-0000DB920000}"/>
    <cellStyle name="SAPBEXstdItem 4 2 8" xfId="37561" xr:uid="{00000000-0005-0000-0000-0000DC920000}"/>
    <cellStyle name="SAPBEXstdItem 4 3" xfId="37562" xr:uid="{00000000-0005-0000-0000-0000DD920000}"/>
    <cellStyle name="SAPBEXstdItem 4 3 10" xfId="37563" xr:uid="{00000000-0005-0000-0000-0000DE920000}"/>
    <cellStyle name="SAPBEXstdItem 4 3 10 2" xfId="37564" xr:uid="{00000000-0005-0000-0000-0000DF920000}"/>
    <cellStyle name="SAPBEXstdItem 4 3 11" xfId="37565" xr:uid="{00000000-0005-0000-0000-0000E0920000}"/>
    <cellStyle name="SAPBEXstdItem 4 3 2" xfId="37566" xr:uid="{00000000-0005-0000-0000-0000E1920000}"/>
    <cellStyle name="SAPBEXstdItem 4 3 2 2" xfId="37567" xr:uid="{00000000-0005-0000-0000-0000E2920000}"/>
    <cellStyle name="SAPBEXstdItem 4 3 2 2 2" xfId="37568" xr:uid="{00000000-0005-0000-0000-0000E3920000}"/>
    <cellStyle name="SAPBEXstdItem 4 3 2 3" xfId="37569" xr:uid="{00000000-0005-0000-0000-0000E4920000}"/>
    <cellStyle name="SAPBEXstdItem 4 3 3" xfId="37570" xr:uid="{00000000-0005-0000-0000-0000E5920000}"/>
    <cellStyle name="SAPBEXstdItem 4 3 3 2" xfId="37571" xr:uid="{00000000-0005-0000-0000-0000E6920000}"/>
    <cellStyle name="SAPBEXstdItem 4 3 4" xfId="37572" xr:uid="{00000000-0005-0000-0000-0000E7920000}"/>
    <cellStyle name="SAPBEXstdItem 4 3 4 2" xfId="37573" xr:uid="{00000000-0005-0000-0000-0000E8920000}"/>
    <cellStyle name="SAPBEXstdItem 4 3 5" xfId="37574" xr:uid="{00000000-0005-0000-0000-0000E9920000}"/>
    <cellStyle name="SAPBEXstdItem 4 3 5 2" xfId="37575" xr:uid="{00000000-0005-0000-0000-0000EA920000}"/>
    <cellStyle name="SAPBEXstdItem 4 3 6" xfId="37576" xr:uid="{00000000-0005-0000-0000-0000EB920000}"/>
    <cellStyle name="SAPBEXstdItem 4 3 6 2" xfId="37577" xr:uid="{00000000-0005-0000-0000-0000EC920000}"/>
    <cellStyle name="SAPBEXstdItem 4 3 7" xfId="37578" xr:uid="{00000000-0005-0000-0000-0000ED920000}"/>
    <cellStyle name="SAPBEXstdItem 4 3 7 2" xfId="37579" xr:uid="{00000000-0005-0000-0000-0000EE920000}"/>
    <cellStyle name="SAPBEXstdItem 4 3 8" xfId="37580" xr:uid="{00000000-0005-0000-0000-0000EF920000}"/>
    <cellStyle name="SAPBEXstdItem 4 3 8 2" xfId="37581" xr:uid="{00000000-0005-0000-0000-0000F0920000}"/>
    <cellStyle name="SAPBEXstdItem 4 3 9" xfId="37582" xr:uid="{00000000-0005-0000-0000-0000F1920000}"/>
    <cellStyle name="SAPBEXstdItem 4 3 9 2" xfId="37583" xr:uid="{00000000-0005-0000-0000-0000F2920000}"/>
    <cellStyle name="SAPBEXstdItem 4 4" xfId="37584" xr:uid="{00000000-0005-0000-0000-0000F3920000}"/>
    <cellStyle name="SAPBEXstdItem 4 4 10" xfId="37585" xr:uid="{00000000-0005-0000-0000-0000F4920000}"/>
    <cellStyle name="SAPBEXstdItem 4 4 10 2" xfId="37586" xr:uid="{00000000-0005-0000-0000-0000F5920000}"/>
    <cellStyle name="SAPBEXstdItem 4 4 11" xfId="37587" xr:uid="{00000000-0005-0000-0000-0000F6920000}"/>
    <cellStyle name="SAPBEXstdItem 4 4 2" xfId="37588" xr:uid="{00000000-0005-0000-0000-0000F7920000}"/>
    <cellStyle name="SAPBEXstdItem 4 4 2 2" xfId="37589" xr:uid="{00000000-0005-0000-0000-0000F8920000}"/>
    <cellStyle name="SAPBEXstdItem 4 4 2 2 2" xfId="37590" xr:uid="{00000000-0005-0000-0000-0000F9920000}"/>
    <cellStyle name="SAPBEXstdItem 4 4 2 3" xfId="37591" xr:uid="{00000000-0005-0000-0000-0000FA920000}"/>
    <cellStyle name="SAPBEXstdItem 4 4 3" xfId="37592" xr:uid="{00000000-0005-0000-0000-0000FB920000}"/>
    <cellStyle name="SAPBEXstdItem 4 4 3 2" xfId="37593" xr:uid="{00000000-0005-0000-0000-0000FC920000}"/>
    <cellStyle name="SAPBEXstdItem 4 4 4" xfId="37594" xr:uid="{00000000-0005-0000-0000-0000FD920000}"/>
    <cellStyle name="SAPBEXstdItem 4 4 4 2" xfId="37595" xr:uid="{00000000-0005-0000-0000-0000FE920000}"/>
    <cellStyle name="SAPBEXstdItem 4 4 5" xfId="37596" xr:uid="{00000000-0005-0000-0000-0000FF920000}"/>
    <cellStyle name="SAPBEXstdItem 4 4 5 2" xfId="37597" xr:uid="{00000000-0005-0000-0000-000000930000}"/>
    <cellStyle name="SAPBEXstdItem 4 4 6" xfId="37598" xr:uid="{00000000-0005-0000-0000-000001930000}"/>
    <cellStyle name="SAPBEXstdItem 4 4 6 2" xfId="37599" xr:uid="{00000000-0005-0000-0000-000002930000}"/>
    <cellStyle name="SAPBEXstdItem 4 4 7" xfId="37600" xr:uid="{00000000-0005-0000-0000-000003930000}"/>
    <cellStyle name="SAPBEXstdItem 4 4 7 2" xfId="37601" xr:uid="{00000000-0005-0000-0000-000004930000}"/>
    <cellStyle name="SAPBEXstdItem 4 4 8" xfId="37602" xr:uid="{00000000-0005-0000-0000-000005930000}"/>
    <cellStyle name="SAPBEXstdItem 4 4 8 2" xfId="37603" xr:uid="{00000000-0005-0000-0000-000006930000}"/>
    <cellStyle name="SAPBEXstdItem 4 4 9" xfId="37604" xr:uid="{00000000-0005-0000-0000-000007930000}"/>
    <cellStyle name="SAPBEXstdItem 4 4 9 2" xfId="37605" xr:uid="{00000000-0005-0000-0000-000008930000}"/>
    <cellStyle name="SAPBEXstdItem 4 5" xfId="37606" xr:uid="{00000000-0005-0000-0000-000009930000}"/>
    <cellStyle name="SAPBEXstdItem 4 5 10" xfId="37607" xr:uid="{00000000-0005-0000-0000-00000A930000}"/>
    <cellStyle name="SAPBEXstdItem 4 5 10 2" xfId="37608" xr:uid="{00000000-0005-0000-0000-00000B930000}"/>
    <cellStyle name="SAPBEXstdItem 4 5 11" xfId="37609" xr:uid="{00000000-0005-0000-0000-00000C930000}"/>
    <cellStyle name="SAPBEXstdItem 4 5 2" xfId="37610" xr:uid="{00000000-0005-0000-0000-00000D930000}"/>
    <cellStyle name="SAPBEXstdItem 4 5 2 2" xfId="37611" xr:uid="{00000000-0005-0000-0000-00000E930000}"/>
    <cellStyle name="SAPBEXstdItem 4 5 2 2 2" xfId="37612" xr:uid="{00000000-0005-0000-0000-00000F930000}"/>
    <cellStyle name="SAPBEXstdItem 4 5 2 3" xfId="37613" xr:uid="{00000000-0005-0000-0000-000010930000}"/>
    <cellStyle name="SAPBEXstdItem 4 5 3" xfId="37614" xr:uid="{00000000-0005-0000-0000-000011930000}"/>
    <cellStyle name="SAPBEXstdItem 4 5 3 2" xfId="37615" xr:uid="{00000000-0005-0000-0000-000012930000}"/>
    <cellStyle name="SAPBEXstdItem 4 5 4" xfId="37616" xr:uid="{00000000-0005-0000-0000-000013930000}"/>
    <cellStyle name="SAPBEXstdItem 4 5 4 2" xfId="37617" xr:uid="{00000000-0005-0000-0000-000014930000}"/>
    <cellStyle name="SAPBEXstdItem 4 5 5" xfId="37618" xr:uid="{00000000-0005-0000-0000-000015930000}"/>
    <cellStyle name="SAPBEXstdItem 4 5 5 2" xfId="37619" xr:uid="{00000000-0005-0000-0000-000016930000}"/>
    <cellStyle name="SAPBEXstdItem 4 5 6" xfId="37620" xr:uid="{00000000-0005-0000-0000-000017930000}"/>
    <cellStyle name="SAPBEXstdItem 4 5 6 2" xfId="37621" xr:uid="{00000000-0005-0000-0000-000018930000}"/>
    <cellStyle name="SAPBEXstdItem 4 5 7" xfId="37622" xr:uid="{00000000-0005-0000-0000-000019930000}"/>
    <cellStyle name="SAPBEXstdItem 4 5 7 2" xfId="37623" xr:uid="{00000000-0005-0000-0000-00001A930000}"/>
    <cellStyle name="SAPBEXstdItem 4 5 8" xfId="37624" xr:uid="{00000000-0005-0000-0000-00001B930000}"/>
    <cellStyle name="SAPBEXstdItem 4 5 8 2" xfId="37625" xr:uid="{00000000-0005-0000-0000-00001C930000}"/>
    <cellStyle name="SAPBEXstdItem 4 5 9" xfId="37626" xr:uid="{00000000-0005-0000-0000-00001D930000}"/>
    <cellStyle name="SAPBEXstdItem 4 5 9 2" xfId="37627" xr:uid="{00000000-0005-0000-0000-00001E930000}"/>
    <cellStyle name="SAPBEXstdItem 4 6" xfId="37628" xr:uid="{00000000-0005-0000-0000-00001F930000}"/>
    <cellStyle name="SAPBEXstdItem 4 6 10" xfId="37629" xr:uid="{00000000-0005-0000-0000-000020930000}"/>
    <cellStyle name="SAPBEXstdItem 4 6 10 2" xfId="37630" xr:uid="{00000000-0005-0000-0000-000021930000}"/>
    <cellStyle name="SAPBEXstdItem 4 6 11" xfId="37631" xr:uid="{00000000-0005-0000-0000-000022930000}"/>
    <cellStyle name="SAPBEXstdItem 4 6 2" xfId="37632" xr:uid="{00000000-0005-0000-0000-000023930000}"/>
    <cellStyle name="SAPBEXstdItem 4 6 2 2" xfId="37633" xr:uid="{00000000-0005-0000-0000-000024930000}"/>
    <cellStyle name="SAPBEXstdItem 4 6 2 2 2" xfId="37634" xr:uid="{00000000-0005-0000-0000-000025930000}"/>
    <cellStyle name="SAPBEXstdItem 4 6 2 3" xfId="37635" xr:uid="{00000000-0005-0000-0000-000026930000}"/>
    <cellStyle name="SAPBEXstdItem 4 6 3" xfId="37636" xr:uid="{00000000-0005-0000-0000-000027930000}"/>
    <cellStyle name="SAPBEXstdItem 4 6 3 2" xfId="37637" xr:uid="{00000000-0005-0000-0000-000028930000}"/>
    <cellStyle name="SAPBEXstdItem 4 6 4" xfId="37638" xr:uid="{00000000-0005-0000-0000-000029930000}"/>
    <cellStyle name="SAPBEXstdItem 4 6 4 2" xfId="37639" xr:uid="{00000000-0005-0000-0000-00002A930000}"/>
    <cellStyle name="SAPBEXstdItem 4 6 5" xfId="37640" xr:uid="{00000000-0005-0000-0000-00002B930000}"/>
    <cellStyle name="SAPBEXstdItem 4 6 5 2" xfId="37641" xr:uid="{00000000-0005-0000-0000-00002C930000}"/>
    <cellStyle name="SAPBEXstdItem 4 6 6" xfId="37642" xr:uid="{00000000-0005-0000-0000-00002D930000}"/>
    <cellStyle name="SAPBEXstdItem 4 6 6 2" xfId="37643" xr:uid="{00000000-0005-0000-0000-00002E930000}"/>
    <cellStyle name="SAPBEXstdItem 4 6 7" xfId="37644" xr:uid="{00000000-0005-0000-0000-00002F930000}"/>
    <cellStyle name="SAPBEXstdItem 4 6 7 2" xfId="37645" xr:uid="{00000000-0005-0000-0000-000030930000}"/>
    <cellStyle name="SAPBEXstdItem 4 6 8" xfId="37646" xr:uid="{00000000-0005-0000-0000-000031930000}"/>
    <cellStyle name="SAPBEXstdItem 4 6 8 2" xfId="37647" xr:uid="{00000000-0005-0000-0000-000032930000}"/>
    <cellStyle name="SAPBEXstdItem 4 6 9" xfId="37648" xr:uid="{00000000-0005-0000-0000-000033930000}"/>
    <cellStyle name="SAPBEXstdItem 4 6 9 2" xfId="37649" xr:uid="{00000000-0005-0000-0000-000034930000}"/>
    <cellStyle name="SAPBEXstdItem 4 7" xfId="37650" xr:uid="{00000000-0005-0000-0000-000035930000}"/>
    <cellStyle name="SAPBEXstdItem 4 7 2" xfId="37651" xr:uid="{00000000-0005-0000-0000-000036930000}"/>
    <cellStyle name="SAPBEXstdItem 4 7 2 2" xfId="37652" xr:uid="{00000000-0005-0000-0000-000037930000}"/>
    <cellStyle name="SAPBEXstdItem 4 7 3" xfId="37653" xr:uid="{00000000-0005-0000-0000-000038930000}"/>
    <cellStyle name="SAPBEXstdItem 4 8" xfId="37654" xr:uid="{00000000-0005-0000-0000-000039930000}"/>
    <cellStyle name="SAPBEXstdItem 4 8 2" xfId="37655" xr:uid="{00000000-0005-0000-0000-00003A930000}"/>
    <cellStyle name="SAPBEXstdItem 4 9" xfId="37656" xr:uid="{00000000-0005-0000-0000-00003B930000}"/>
    <cellStyle name="SAPBEXstdItem 4 9 2" xfId="37657" xr:uid="{00000000-0005-0000-0000-00003C930000}"/>
    <cellStyle name="SAPBEXstdItem 5" xfId="37658" xr:uid="{00000000-0005-0000-0000-00003D930000}"/>
    <cellStyle name="SAPBEXstdItem 5 10" xfId="37659" xr:uid="{00000000-0005-0000-0000-00003E930000}"/>
    <cellStyle name="SAPBEXstdItem 5 10 2" xfId="37660" xr:uid="{00000000-0005-0000-0000-00003F930000}"/>
    <cellStyle name="SAPBEXstdItem 5 11" xfId="37661" xr:uid="{00000000-0005-0000-0000-000040930000}"/>
    <cellStyle name="SAPBEXstdItem 5 11 2" xfId="37662" xr:uid="{00000000-0005-0000-0000-000041930000}"/>
    <cellStyle name="SAPBEXstdItem 5 12" xfId="37663" xr:uid="{00000000-0005-0000-0000-000042930000}"/>
    <cellStyle name="SAPBEXstdItem 5 12 2" xfId="37664" xr:uid="{00000000-0005-0000-0000-000043930000}"/>
    <cellStyle name="SAPBEXstdItem 5 13" xfId="37665" xr:uid="{00000000-0005-0000-0000-000044930000}"/>
    <cellStyle name="SAPBEXstdItem 5 2" xfId="37666" xr:uid="{00000000-0005-0000-0000-000045930000}"/>
    <cellStyle name="SAPBEXstdItem 5 2 2" xfId="37667" xr:uid="{00000000-0005-0000-0000-000046930000}"/>
    <cellStyle name="SAPBEXstdItem 5 2 2 2" xfId="37668" xr:uid="{00000000-0005-0000-0000-000047930000}"/>
    <cellStyle name="SAPBEXstdItem 5 2 2 2 2" xfId="37669" xr:uid="{00000000-0005-0000-0000-000048930000}"/>
    <cellStyle name="SAPBEXstdItem 5 2 2 3" xfId="37670" xr:uid="{00000000-0005-0000-0000-000049930000}"/>
    <cellStyle name="SAPBEXstdItem 5 2 3" xfId="37671" xr:uid="{00000000-0005-0000-0000-00004A930000}"/>
    <cellStyle name="SAPBEXstdItem 5 2 3 2" xfId="37672" xr:uid="{00000000-0005-0000-0000-00004B930000}"/>
    <cellStyle name="SAPBEXstdItem 5 2 3 2 2" xfId="37673" xr:uid="{00000000-0005-0000-0000-00004C930000}"/>
    <cellStyle name="SAPBEXstdItem 5 2 3 3" xfId="37674" xr:uid="{00000000-0005-0000-0000-00004D930000}"/>
    <cellStyle name="SAPBEXstdItem 5 2 4" xfId="37675" xr:uid="{00000000-0005-0000-0000-00004E930000}"/>
    <cellStyle name="SAPBEXstdItem 5 2 4 2" xfId="37676" xr:uid="{00000000-0005-0000-0000-00004F930000}"/>
    <cellStyle name="SAPBEXstdItem 5 2 5" xfId="37677" xr:uid="{00000000-0005-0000-0000-000050930000}"/>
    <cellStyle name="SAPBEXstdItem 5 2 5 2" xfId="37678" xr:uid="{00000000-0005-0000-0000-000051930000}"/>
    <cellStyle name="SAPBEXstdItem 5 2 6" xfId="37679" xr:uid="{00000000-0005-0000-0000-000052930000}"/>
    <cellStyle name="SAPBEXstdItem 5 2 6 2" xfId="37680" xr:uid="{00000000-0005-0000-0000-000053930000}"/>
    <cellStyle name="SAPBEXstdItem 5 2 7" xfId="37681" xr:uid="{00000000-0005-0000-0000-000054930000}"/>
    <cellStyle name="SAPBEXstdItem 5 2 7 2" xfId="37682" xr:uid="{00000000-0005-0000-0000-000055930000}"/>
    <cellStyle name="SAPBEXstdItem 5 2 8" xfId="37683" xr:uid="{00000000-0005-0000-0000-000056930000}"/>
    <cellStyle name="SAPBEXstdItem 5 3" xfId="37684" xr:uid="{00000000-0005-0000-0000-000057930000}"/>
    <cellStyle name="SAPBEXstdItem 5 3 2" xfId="37685" xr:uid="{00000000-0005-0000-0000-000058930000}"/>
    <cellStyle name="SAPBEXstdItem 5 3 2 2" xfId="37686" xr:uid="{00000000-0005-0000-0000-000059930000}"/>
    <cellStyle name="SAPBEXstdItem 5 3 2 2 2" xfId="37687" xr:uid="{00000000-0005-0000-0000-00005A930000}"/>
    <cellStyle name="SAPBEXstdItem 5 3 2 3" xfId="37688" xr:uid="{00000000-0005-0000-0000-00005B930000}"/>
    <cellStyle name="SAPBEXstdItem 5 3 3" xfId="37689" xr:uid="{00000000-0005-0000-0000-00005C930000}"/>
    <cellStyle name="SAPBEXstdItem 5 3 3 2" xfId="37690" xr:uid="{00000000-0005-0000-0000-00005D930000}"/>
    <cellStyle name="SAPBEXstdItem 5 3 3 2 2" xfId="37691" xr:uid="{00000000-0005-0000-0000-00005E930000}"/>
    <cellStyle name="SAPBEXstdItem 5 3 3 3" xfId="37692" xr:uid="{00000000-0005-0000-0000-00005F930000}"/>
    <cellStyle name="SAPBEXstdItem 5 3 4" xfId="37693" xr:uid="{00000000-0005-0000-0000-000060930000}"/>
    <cellStyle name="SAPBEXstdItem 5 3 4 2" xfId="37694" xr:uid="{00000000-0005-0000-0000-000061930000}"/>
    <cellStyle name="SAPBEXstdItem 5 3 5" xfId="37695" xr:uid="{00000000-0005-0000-0000-000062930000}"/>
    <cellStyle name="SAPBEXstdItem 5 3 5 2" xfId="37696" xr:uid="{00000000-0005-0000-0000-000063930000}"/>
    <cellStyle name="SAPBEXstdItem 5 3 6" xfId="37697" xr:uid="{00000000-0005-0000-0000-000064930000}"/>
    <cellStyle name="SAPBEXstdItem 5 3 6 2" xfId="37698" xr:uid="{00000000-0005-0000-0000-000065930000}"/>
    <cellStyle name="SAPBEXstdItem 5 3 7" xfId="37699" xr:uid="{00000000-0005-0000-0000-000066930000}"/>
    <cellStyle name="SAPBEXstdItem 5 3 7 2" xfId="37700" xr:uid="{00000000-0005-0000-0000-000067930000}"/>
    <cellStyle name="SAPBEXstdItem 5 3 8" xfId="37701" xr:uid="{00000000-0005-0000-0000-000068930000}"/>
    <cellStyle name="SAPBEXstdItem 5 4" xfId="37702" xr:uid="{00000000-0005-0000-0000-000069930000}"/>
    <cellStyle name="SAPBEXstdItem 5 4 2" xfId="37703" xr:uid="{00000000-0005-0000-0000-00006A930000}"/>
    <cellStyle name="SAPBEXstdItem 5 4 2 2" xfId="37704" xr:uid="{00000000-0005-0000-0000-00006B930000}"/>
    <cellStyle name="SAPBEXstdItem 5 4 2 2 2" xfId="37705" xr:uid="{00000000-0005-0000-0000-00006C930000}"/>
    <cellStyle name="SAPBEXstdItem 5 4 2 3" xfId="37706" xr:uid="{00000000-0005-0000-0000-00006D930000}"/>
    <cellStyle name="SAPBEXstdItem 5 4 3" xfId="37707" xr:uid="{00000000-0005-0000-0000-00006E930000}"/>
    <cellStyle name="SAPBEXstdItem 5 4 3 2" xfId="37708" xr:uid="{00000000-0005-0000-0000-00006F930000}"/>
    <cellStyle name="SAPBEXstdItem 5 4 3 2 2" xfId="37709" xr:uid="{00000000-0005-0000-0000-000070930000}"/>
    <cellStyle name="SAPBEXstdItem 5 4 3 3" xfId="37710" xr:uid="{00000000-0005-0000-0000-000071930000}"/>
    <cellStyle name="SAPBEXstdItem 5 4 4" xfId="37711" xr:uid="{00000000-0005-0000-0000-000072930000}"/>
    <cellStyle name="SAPBEXstdItem 5 4 4 2" xfId="37712" xr:uid="{00000000-0005-0000-0000-000073930000}"/>
    <cellStyle name="SAPBEXstdItem 5 4 5" xfId="37713" xr:uid="{00000000-0005-0000-0000-000074930000}"/>
    <cellStyle name="SAPBEXstdItem 5 4 5 2" xfId="37714" xr:uid="{00000000-0005-0000-0000-000075930000}"/>
    <cellStyle name="SAPBEXstdItem 5 4 6" xfId="37715" xr:uid="{00000000-0005-0000-0000-000076930000}"/>
    <cellStyle name="SAPBEXstdItem 5 4 6 2" xfId="37716" xr:uid="{00000000-0005-0000-0000-000077930000}"/>
    <cellStyle name="SAPBEXstdItem 5 4 7" xfId="37717" xr:uid="{00000000-0005-0000-0000-000078930000}"/>
    <cellStyle name="SAPBEXstdItem 5 4 7 2" xfId="37718" xr:uid="{00000000-0005-0000-0000-000079930000}"/>
    <cellStyle name="SAPBEXstdItem 5 4 8" xfId="37719" xr:uid="{00000000-0005-0000-0000-00007A930000}"/>
    <cellStyle name="SAPBEXstdItem 5 5" xfId="37720" xr:uid="{00000000-0005-0000-0000-00007B930000}"/>
    <cellStyle name="SAPBEXstdItem 5 5 2" xfId="37721" xr:uid="{00000000-0005-0000-0000-00007C930000}"/>
    <cellStyle name="SAPBEXstdItem 5 5 2 2" xfId="37722" xr:uid="{00000000-0005-0000-0000-00007D930000}"/>
    <cellStyle name="SAPBEXstdItem 5 5 2 2 2" xfId="37723" xr:uid="{00000000-0005-0000-0000-00007E930000}"/>
    <cellStyle name="SAPBEXstdItem 5 5 2 3" xfId="37724" xr:uid="{00000000-0005-0000-0000-00007F930000}"/>
    <cellStyle name="SAPBEXstdItem 5 5 3" xfId="37725" xr:uid="{00000000-0005-0000-0000-000080930000}"/>
    <cellStyle name="SAPBEXstdItem 5 5 3 2" xfId="37726" xr:uid="{00000000-0005-0000-0000-000081930000}"/>
    <cellStyle name="SAPBEXstdItem 5 5 3 2 2" xfId="37727" xr:uid="{00000000-0005-0000-0000-000082930000}"/>
    <cellStyle name="SAPBEXstdItem 5 5 3 3" xfId="37728" xr:uid="{00000000-0005-0000-0000-000083930000}"/>
    <cellStyle name="SAPBEXstdItem 5 5 4" xfId="37729" xr:uid="{00000000-0005-0000-0000-000084930000}"/>
    <cellStyle name="SAPBEXstdItem 5 5 4 2" xfId="37730" xr:uid="{00000000-0005-0000-0000-000085930000}"/>
    <cellStyle name="SAPBEXstdItem 5 5 5" xfId="37731" xr:uid="{00000000-0005-0000-0000-000086930000}"/>
    <cellStyle name="SAPBEXstdItem 5 5 5 2" xfId="37732" xr:uid="{00000000-0005-0000-0000-000087930000}"/>
    <cellStyle name="SAPBEXstdItem 5 5 6" xfId="37733" xr:uid="{00000000-0005-0000-0000-000088930000}"/>
    <cellStyle name="SAPBEXstdItem 5 5 6 2" xfId="37734" xr:uid="{00000000-0005-0000-0000-000089930000}"/>
    <cellStyle name="SAPBEXstdItem 5 5 7" xfId="37735" xr:uid="{00000000-0005-0000-0000-00008A930000}"/>
    <cellStyle name="SAPBEXstdItem 5 5 7 2" xfId="37736" xr:uid="{00000000-0005-0000-0000-00008B930000}"/>
    <cellStyle name="SAPBEXstdItem 5 5 8" xfId="37737" xr:uid="{00000000-0005-0000-0000-00008C930000}"/>
    <cellStyle name="SAPBEXstdItem 5 6" xfId="37738" xr:uid="{00000000-0005-0000-0000-00008D930000}"/>
    <cellStyle name="SAPBEXstdItem 5 6 2" xfId="37739" xr:uid="{00000000-0005-0000-0000-00008E930000}"/>
    <cellStyle name="SAPBEXstdItem 5 6 2 2" xfId="37740" xr:uid="{00000000-0005-0000-0000-00008F930000}"/>
    <cellStyle name="SAPBEXstdItem 5 6 2 2 2" xfId="37741" xr:uid="{00000000-0005-0000-0000-000090930000}"/>
    <cellStyle name="SAPBEXstdItem 5 6 2 3" xfId="37742" xr:uid="{00000000-0005-0000-0000-000091930000}"/>
    <cellStyle name="SAPBEXstdItem 5 6 3" xfId="37743" xr:uid="{00000000-0005-0000-0000-000092930000}"/>
    <cellStyle name="SAPBEXstdItem 5 6 3 2" xfId="37744" xr:uid="{00000000-0005-0000-0000-000093930000}"/>
    <cellStyle name="SAPBEXstdItem 5 6 3 2 2" xfId="37745" xr:uid="{00000000-0005-0000-0000-000094930000}"/>
    <cellStyle name="SAPBEXstdItem 5 6 3 3" xfId="37746" xr:uid="{00000000-0005-0000-0000-000095930000}"/>
    <cellStyle name="SAPBEXstdItem 5 6 4" xfId="37747" xr:uid="{00000000-0005-0000-0000-000096930000}"/>
    <cellStyle name="SAPBEXstdItem 5 6 4 2" xfId="37748" xr:uid="{00000000-0005-0000-0000-000097930000}"/>
    <cellStyle name="SAPBEXstdItem 5 6 5" xfId="37749" xr:uid="{00000000-0005-0000-0000-000098930000}"/>
    <cellStyle name="SAPBEXstdItem 5 6 5 2" xfId="37750" xr:uid="{00000000-0005-0000-0000-000099930000}"/>
    <cellStyle name="SAPBEXstdItem 5 6 6" xfId="37751" xr:uid="{00000000-0005-0000-0000-00009A930000}"/>
    <cellStyle name="SAPBEXstdItem 5 6 6 2" xfId="37752" xr:uid="{00000000-0005-0000-0000-00009B930000}"/>
    <cellStyle name="SAPBEXstdItem 5 6 7" xfId="37753" xr:uid="{00000000-0005-0000-0000-00009C930000}"/>
    <cellStyle name="SAPBEXstdItem 5 6 7 2" xfId="37754" xr:uid="{00000000-0005-0000-0000-00009D930000}"/>
    <cellStyle name="SAPBEXstdItem 5 6 8" xfId="37755" xr:uid="{00000000-0005-0000-0000-00009E930000}"/>
    <cellStyle name="SAPBEXstdItem 5 7" xfId="37756" xr:uid="{00000000-0005-0000-0000-00009F930000}"/>
    <cellStyle name="SAPBEXstdItem 5 7 2" xfId="37757" xr:uid="{00000000-0005-0000-0000-0000A0930000}"/>
    <cellStyle name="SAPBEXstdItem 5 7 2 2" xfId="37758" xr:uid="{00000000-0005-0000-0000-0000A1930000}"/>
    <cellStyle name="SAPBEXstdItem 5 7 3" xfId="37759" xr:uid="{00000000-0005-0000-0000-0000A2930000}"/>
    <cellStyle name="SAPBEXstdItem 5 8" xfId="37760" xr:uid="{00000000-0005-0000-0000-0000A3930000}"/>
    <cellStyle name="SAPBEXstdItem 5 8 2" xfId="37761" xr:uid="{00000000-0005-0000-0000-0000A4930000}"/>
    <cellStyle name="SAPBEXstdItem 5 9" xfId="37762" xr:uid="{00000000-0005-0000-0000-0000A5930000}"/>
    <cellStyle name="SAPBEXstdItem 5 9 2" xfId="37763" xr:uid="{00000000-0005-0000-0000-0000A6930000}"/>
    <cellStyle name="SAPBEXstdItem 6" xfId="37764" xr:uid="{00000000-0005-0000-0000-0000A7930000}"/>
    <cellStyle name="SAPBEXstdItem 6 10" xfId="37765" xr:uid="{00000000-0005-0000-0000-0000A8930000}"/>
    <cellStyle name="SAPBEXstdItem 6 10 2" xfId="37766" xr:uid="{00000000-0005-0000-0000-0000A9930000}"/>
    <cellStyle name="SAPBEXstdItem 6 11" xfId="37767" xr:uid="{00000000-0005-0000-0000-0000AA930000}"/>
    <cellStyle name="SAPBEXstdItem 6 2" xfId="37768" xr:uid="{00000000-0005-0000-0000-0000AB930000}"/>
    <cellStyle name="SAPBEXstdItem 6 2 2" xfId="37769" xr:uid="{00000000-0005-0000-0000-0000AC930000}"/>
    <cellStyle name="SAPBEXstdItem 6 2 2 2" xfId="37770" xr:uid="{00000000-0005-0000-0000-0000AD930000}"/>
    <cellStyle name="SAPBEXstdItem 6 2 3" xfId="37771" xr:uid="{00000000-0005-0000-0000-0000AE930000}"/>
    <cellStyle name="SAPBEXstdItem 6 3" xfId="37772" xr:uid="{00000000-0005-0000-0000-0000AF930000}"/>
    <cellStyle name="SAPBEXstdItem 6 3 2" xfId="37773" xr:uid="{00000000-0005-0000-0000-0000B0930000}"/>
    <cellStyle name="SAPBEXstdItem 6 4" xfId="37774" xr:uid="{00000000-0005-0000-0000-0000B1930000}"/>
    <cellStyle name="SAPBEXstdItem 6 4 2" xfId="37775" xr:uid="{00000000-0005-0000-0000-0000B2930000}"/>
    <cellStyle name="SAPBEXstdItem 6 5" xfId="37776" xr:uid="{00000000-0005-0000-0000-0000B3930000}"/>
    <cellStyle name="SAPBEXstdItem 6 5 2" xfId="37777" xr:uid="{00000000-0005-0000-0000-0000B4930000}"/>
    <cellStyle name="SAPBEXstdItem 6 6" xfId="37778" xr:uid="{00000000-0005-0000-0000-0000B5930000}"/>
    <cellStyle name="SAPBEXstdItem 6 6 2" xfId="37779" xr:uid="{00000000-0005-0000-0000-0000B6930000}"/>
    <cellStyle name="SAPBEXstdItem 6 7" xfId="37780" xr:uid="{00000000-0005-0000-0000-0000B7930000}"/>
    <cellStyle name="SAPBEXstdItem 6 7 2" xfId="37781" xr:uid="{00000000-0005-0000-0000-0000B8930000}"/>
    <cellStyle name="SAPBEXstdItem 6 8" xfId="37782" xr:uid="{00000000-0005-0000-0000-0000B9930000}"/>
    <cellStyle name="SAPBEXstdItem 6 8 2" xfId="37783" xr:uid="{00000000-0005-0000-0000-0000BA930000}"/>
    <cellStyle name="SAPBEXstdItem 6 9" xfId="37784" xr:uid="{00000000-0005-0000-0000-0000BB930000}"/>
    <cellStyle name="SAPBEXstdItem 6 9 2" xfId="37785" xr:uid="{00000000-0005-0000-0000-0000BC930000}"/>
    <cellStyle name="SAPBEXstdItem 7" xfId="37786" xr:uid="{00000000-0005-0000-0000-0000BD930000}"/>
    <cellStyle name="SAPBEXstdItem 7 2" xfId="37787" xr:uid="{00000000-0005-0000-0000-0000BE930000}"/>
    <cellStyle name="SAPBEXstdItem 7 2 2" xfId="37788" xr:uid="{00000000-0005-0000-0000-0000BF930000}"/>
    <cellStyle name="SAPBEXstdItem 7 3" xfId="37789" xr:uid="{00000000-0005-0000-0000-0000C0930000}"/>
    <cellStyle name="SAPBEXstdItem 8" xfId="37790" xr:uid="{00000000-0005-0000-0000-0000C1930000}"/>
    <cellStyle name="SAPBEXstdItem 8 2" xfId="37791" xr:uid="{00000000-0005-0000-0000-0000C2930000}"/>
    <cellStyle name="SAPBEXstdItem 9" xfId="37792" xr:uid="{00000000-0005-0000-0000-0000C3930000}"/>
    <cellStyle name="SAPBEXstdItem 9 2" xfId="37793" xr:uid="{00000000-0005-0000-0000-0000C4930000}"/>
    <cellStyle name="SAPBEXstdItem_Copy of xSAPtemp5457" xfId="37794" xr:uid="{00000000-0005-0000-0000-0000C5930000}"/>
    <cellStyle name="SAPBEXstdItemX" xfId="468" xr:uid="{00000000-0005-0000-0000-0000C6930000}"/>
    <cellStyle name="SAPBEXstdItemX 10" xfId="37795" xr:uid="{00000000-0005-0000-0000-0000C7930000}"/>
    <cellStyle name="SAPBEXstdItemX 2" xfId="37796" xr:uid="{00000000-0005-0000-0000-0000C8930000}"/>
    <cellStyle name="SAPBEXstdItemX 2 10" xfId="37797" xr:uid="{00000000-0005-0000-0000-0000C9930000}"/>
    <cellStyle name="SAPBEXstdItemX 2 10 2" xfId="37798" xr:uid="{00000000-0005-0000-0000-0000CA930000}"/>
    <cellStyle name="SAPBEXstdItemX 2 11" xfId="37799" xr:uid="{00000000-0005-0000-0000-0000CB930000}"/>
    <cellStyle name="SAPBEXstdItemX 2 11 2" xfId="37800" xr:uid="{00000000-0005-0000-0000-0000CC930000}"/>
    <cellStyle name="SAPBEXstdItemX 2 12" xfId="37801" xr:uid="{00000000-0005-0000-0000-0000CD930000}"/>
    <cellStyle name="SAPBEXstdItemX 2 12 2" xfId="37802" xr:uid="{00000000-0005-0000-0000-0000CE930000}"/>
    <cellStyle name="SAPBEXstdItemX 2 13" xfId="37803" xr:uid="{00000000-0005-0000-0000-0000CF930000}"/>
    <cellStyle name="SAPBEXstdItemX 2 2" xfId="37804" xr:uid="{00000000-0005-0000-0000-0000D0930000}"/>
    <cellStyle name="SAPBEXstdItemX 2 2 2" xfId="37805" xr:uid="{00000000-0005-0000-0000-0000D1930000}"/>
    <cellStyle name="SAPBEXstdItemX 2 2 2 2" xfId="37806" xr:uid="{00000000-0005-0000-0000-0000D2930000}"/>
    <cellStyle name="SAPBEXstdItemX 2 2 2 2 2" xfId="37807" xr:uid="{00000000-0005-0000-0000-0000D3930000}"/>
    <cellStyle name="SAPBEXstdItemX 2 2 2 3" xfId="37808" xr:uid="{00000000-0005-0000-0000-0000D4930000}"/>
    <cellStyle name="SAPBEXstdItemX 2 2 3" xfId="37809" xr:uid="{00000000-0005-0000-0000-0000D5930000}"/>
    <cellStyle name="SAPBEXstdItemX 2 2 3 2" xfId="37810" xr:uid="{00000000-0005-0000-0000-0000D6930000}"/>
    <cellStyle name="SAPBEXstdItemX 2 2 3 2 2" xfId="37811" xr:uid="{00000000-0005-0000-0000-0000D7930000}"/>
    <cellStyle name="SAPBEXstdItemX 2 2 3 3" xfId="37812" xr:uid="{00000000-0005-0000-0000-0000D8930000}"/>
    <cellStyle name="SAPBEXstdItemX 2 2 4" xfId="37813" xr:uid="{00000000-0005-0000-0000-0000D9930000}"/>
    <cellStyle name="SAPBEXstdItemX 2 2 4 2" xfId="37814" xr:uid="{00000000-0005-0000-0000-0000DA930000}"/>
    <cellStyle name="SAPBEXstdItemX 2 2 5" xfId="37815" xr:uid="{00000000-0005-0000-0000-0000DB930000}"/>
    <cellStyle name="SAPBEXstdItemX 2 2 5 2" xfId="37816" xr:uid="{00000000-0005-0000-0000-0000DC930000}"/>
    <cellStyle name="SAPBEXstdItemX 2 2 6" xfId="37817" xr:uid="{00000000-0005-0000-0000-0000DD930000}"/>
    <cellStyle name="SAPBEXstdItemX 2 2 6 2" xfId="37818" xr:uid="{00000000-0005-0000-0000-0000DE930000}"/>
    <cellStyle name="SAPBEXstdItemX 2 2 7" xfId="37819" xr:uid="{00000000-0005-0000-0000-0000DF930000}"/>
    <cellStyle name="SAPBEXstdItemX 2 2 7 2" xfId="37820" xr:uid="{00000000-0005-0000-0000-0000E0930000}"/>
    <cellStyle name="SAPBEXstdItemX 2 2 8" xfId="37821" xr:uid="{00000000-0005-0000-0000-0000E1930000}"/>
    <cellStyle name="SAPBEXstdItemX 2 3" xfId="37822" xr:uid="{00000000-0005-0000-0000-0000E2930000}"/>
    <cellStyle name="SAPBEXstdItemX 2 3 10" xfId="37823" xr:uid="{00000000-0005-0000-0000-0000E3930000}"/>
    <cellStyle name="SAPBEXstdItemX 2 3 10 2" xfId="37824" xr:uid="{00000000-0005-0000-0000-0000E4930000}"/>
    <cellStyle name="SAPBEXstdItemX 2 3 11" xfId="37825" xr:uid="{00000000-0005-0000-0000-0000E5930000}"/>
    <cellStyle name="SAPBEXstdItemX 2 3 2" xfId="37826" xr:uid="{00000000-0005-0000-0000-0000E6930000}"/>
    <cellStyle name="SAPBEXstdItemX 2 3 2 2" xfId="37827" xr:uid="{00000000-0005-0000-0000-0000E7930000}"/>
    <cellStyle name="SAPBEXstdItemX 2 3 2 2 2" xfId="37828" xr:uid="{00000000-0005-0000-0000-0000E8930000}"/>
    <cellStyle name="SAPBEXstdItemX 2 3 2 3" xfId="37829" xr:uid="{00000000-0005-0000-0000-0000E9930000}"/>
    <cellStyle name="SAPBEXstdItemX 2 3 3" xfId="37830" xr:uid="{00000000-0005-0000-0000-0000EA930000}"/>
    <cellStyle name="SAPBEXstdItemX 2 3 3 2" xfId="37831" xr:uid="{00000000-0005-0000-0000-0000EB930000}"/>
    <cellStyle name="SAPBEXstdItemX 2 3 4" xfId="37832" xr:uid="{00000000-0005-0000-0000-0000EC930000}"/>
    <cellStyle name="SAPBEXstdItemX 2 3 4 2" xfId="37833" xr:uid="{00000000-0005-0000-0000-0000ED930000}"/>
    <cellStyle name="SAPBEXstdItemX 2 3 5" xfId="37834" xr:uid="{00000000-0005-0000-0000-0000EE930000}"/>
    <cellStyle name="SAPBEXstdItemX 2 3 5 2" xfId="37835" xr:uid="{00000000-0005-0000-0000-0000EF930000}"/>
    <cellStyle name="SAPBEXstdItemX 2 3 6" xfId="37836" xr:uid="{00000000-0005-0000-0000-0000F0930000}"/>
    <cellStyle name="SAPBEXstdItemX 2 3 6 2" xfId="37837" xr:uid="{00000000-0005-0000-0000-0000F1930000}"/>
    <cellStyle name="SAPBEXstdItemX 2 3 7" xfId="37838" xr:uid="{00000000-0005-0000-0000-0000F2930000}"/>
    <cellStyle name="SAPBEXstdItemX 2 3 7 2" xfId="37839" xr:uid="{00000000-0005-0000-0000-0000F3930000}"/>
    <cellStyle name="SAPBEXstdItemX 2 3 8" xfId="37840" xr:uid="{00000000-0005-0000-0000-0000F4930000}"/>
    <cellStyle name="SAPBEXstdItemX 2 3 8 2" xfId="37841" xr:uid="{00000000-0005-0000-0000-0000F5930000}"/>
    <cellStyle name="SAPBEXstdItemX 2 3 9" xfId="37842" xr:uid="{00000000-0005-0000-0000-0000F6930000}"/>
    <cellStyle name="SAPBEXstdItemX 2 3 9 2" xfId="37843" xr:uid="{00000000-0005-0000-0000-0000F7930000}"/>
    <cellStyle name="SAPBEXstdItemX 2 4" xfId="37844" xr:uid="{00000000-0005-0000-0000-0000F8930000}"/>
    <cellStyle name="SAPBEXstdItemX 2 4 10" xfId="37845" xr:uid="{00000000-0005-0000-0000-0000F9930000}"/>
    <cellStyle name="SAPBEXstdItemX 2 4 10 2" xfId="37846" xr:uid="{00000000-0005-0000-0000-0000FA930000}"/>
    <cellStyle name="SAPBEXstdItemX 2 4 11" xfId="37847" xr:uid="{00000000-0005-0000-0000-0000FB930000}"/>
    <cellStyle name="SAPBEXstdItemX 2 4 2" xfId="37848" xr:uid="{00000000-0005-0000-0000-0000FC930000}"/>
    <cellStyle name="SAPBEXstdItemX 2 4 2 2" xfId="37849" xr:uid="{00000000-0005-0000-0000-0000FD930000}"/>
    <cellStyle name="SAPBEXstdItemX 2 4 2 2 2" xfId="37850" xr:uid="{00000000-0005-0000-0000-0000FE930000}"/>
    <cellStyle name="SAPBEXstdItemX 2 4 2 3" xfId="37851" xr:uid="{00000000-0005-0000-0000-0000FF930000}"/>
    <cellStyle name="SAPBEXstdItemX 2 4 3" xfId="37852" xr:uid="{00000000-0005-0000-0000-000000940000}"/>
    <cellStyle name="SAPBEXstdItemX 2 4 3 2" xfId="37853" xr:uid="{00000000-0005-0000-0000-000001940000}"/>
    <cellStyle name="SAPBEXstdItemX 2 4 4" xfId="37854" xr:uid="{00000000-0005-0000-0000-000002940000}"/>
    <cellStyle name="SAPBEXstdItemX 2 4 4 2" xfId="37855" xr:uid="{00000000-0005-0000-0000-000003940000}"/>
    <cellStyle name="SAPBEXstdItemX 2 4 5" xfId="37856" xr:uid="{00000000-0005-0000-0000-000004940000}"/>
    <cellStyle name="SAPBEXstdItemX 2 4 5 2" xfId="37857" xr:uid="{00000000-0005-0000-0000-000005940000}"/>
    <cellStyle name="SAPBEXstdItemX 2 4 6" xfId="37858" xr:uid="{00000000-0005-0000-0000-000006940000}"/>
    <cellStyle name="SAPBEXstdItemX 2 4 6 2" xfId="37859" xr:uid="{00000000-0005-0000-0000-000007940000}"/>
    <cellStyle name="SAPBEXstdItemX 2 4 7" xfId="37860" xr:uid="{00000000-0005-0000-0000-000008940000}"/>
    <cellStyle name="SAPBEXstdItemX 2 4 7 2" xfId="37861" xr:uid="{00000000-0005-0000-0000-000009940000}"/>
    <cellStyle name="SAPBEXstdItemX 2 4 8" xfId="37862" xr:uid="{00000000-0005-0000-0000-00000A940000}"/>
    <cellStyle name="SAPBEXstdItemX 2 4 8 2" xfId="37863" xr:uid="{00000000-0005-0000-0000-00000B940000}"/>
    <cellStyle name="SAPBEXstdItemX 2 4 9" xfId="37864" xr:uid="{00000000-0005-0000-0000-00000C940000}"/>
    <cellStyle name="SAPBEXstdItemX 2 4 9 2" xfId="37865" xr:uid="{00000000-0005-0000-0000-00000D940000}"/>
    <cellStyle name="SAPBEXstdItemX 2 5" xfId="37866" xr:uid="{00000000-0005-0000-0000-00000E940000}"/>
    <cellStyle name="SAPBEXstdItemX 2 5 10" xfId="37867" xr:uid="{00000000-0005-0000-0000-00000F940000}"/>
    <cellStyle name="SAPBEXstdItemX 2 5 10 2" xfId="37868" xr:uid="{00000000-0005-0000-0000-000010940000}"/>
    <cellStyle name="SAPBEXstdItemX 2 5 11" xfId="37869" xr:uid="{00000000-0005-0000-0000-000011940000}"/>
    <cellStyle name="SAPBEXstdItemX 2 5 2" xfId="37870" xr:uid="{00000000-0005-0000-0000-000012940000}"/>
    <cellStyle name="SAPBEXstdItemX 2 5 2 2" xfId="37871" xr:uid="{00000000-0005-0000-0000-000013940000}"/>
    <cellStyle name="SAPBEXstdItemX 2 5 2 2 2" xfId="37872" xr:uid="{00000000-0005-0000-0000-000014940000}"/>
    <cellStyle name="SAPBEXstdItemX 2 5 2 3" xfId="37873" xr:uid="{00000000-0005-0000-0000-000015940000}"/>
    <cellStyle name="SAPBEXstdItemX 2 5 3" xfId="37874" xr:uid="{00000000-0005-0000-0000-000016940000}"/>
    <cellStyle name="SAPBEXstdItemX 2 5 3 2" xfId="37875" xr:uid="{00000000-0005-0000-0000-000017940000}"/>
    <cellStyle name="SAPBEXstdItemX 2 5 4" xfId="37876" xr:uid="{00000000-0005-0000-0000-000018940000}"/>
    <cellStyle name="SAPBEXstdItemX 2 5 4 2" xfId="37877" xr:uid="{00000000-0005-0000-0000-000019940000}"/>
    <cellStyle name="SAPBEXstdItemX 2 5 5" xfId="37878" xr:uid="{00000000-0005-0000-0000-00001A940000}"/>
    <cellStyle name="SAPBEXstdItemX 2 5 5 2" xfId="37879" xr:uid="{00000000-0005-0000-0000-00001B940000}"/>
    <cellStyle name="SAPBEXstdItemX 2 5 6" xfId="37880" xr:uid="{00000000-0005-0000-0000-00001C940000}"/>
    <cellStyle name="SAPBEXstdItemX 2 5 6 2" xfId="37881" xr:uid="{00000000-0005-0000-0000-00001D940000}"/>
    <cellStyle name="SAPBEXstdItemX 2 5 7" xfId="37882" xr:uid="{00000000-0005-0000-0000-00001E940000}"/>
    <cellStyle name="SAPBEXstdItemX 2 5 7 2" xfId="37883" xr:uid="{00000000-0005-0000-0000-00001F940000}"/>
    <cellStyle name="SAPBEXstdItemX 2 5 8" xfId="37884" xr:uid="{00000000-0005-0000-0000-000020940000}"/>
    <cellStyle name="SAPBEXstdItemX 2 5 8 2" xfId="37885" xr:uid="{00000000-0005-0000-0000-000021940000}"/>
    <cellStyle name="SAPBEXstdItemX 2 5 9" xfId="37886" xr:uid="{00000000-0005-0000-0000-000022940000}"/>
    <cellStyle name="SAPBEXstdItemX 2 5 9 2" xfId="37887" xr:uid="{00000000-0005-0000-0000-000023940000}"/>
    <cellStyle name="SAPBEXstdItemX 2 6" xfId="37888" xr:uid="{00000000-0005-0000-0000-000024940000}"/>
    <cellStyle name="SAPBEXstdItemX 2 6 10" xfId="37889" xr:uid="{00000000-0005-0000-0000-000025940000}"/>
    <cellStyle name="SAPBEXstdItemX 2 6 10 2" xfId="37890" xr:uid="{00000000-0005-0000-0000-000026940000}"/>
    <cellStyle name="SAPBEXstdItemX 2 6 11" xfId="37891" xr:uid="{00000000-0005-0000-0000-000027940000}"/>
    <cellStyle name="SAPBEXstdItemX 2 6 2" xfId="37892" xr:uid="{00000000-0005-0000-0000-000028940000}"/>
    <cellStyle name="SAPBEXstdItemX 2 6 2 2" xfId="37893" xr:uid="{00000000-0005-0000-0000-000029940000}"/>
    <cellStyle name="SAPBEXstdItemX 2 6 2 2 2" xfId="37894" xr:uid="{00000000-0005-0000-0000-00002A940000}"/>
    <cellStyle name="SAPBEXstdItemX 2 6 2 3" xfId="37895" xr:uid="{00000000-0005-0000-0000-00002B940000}"/>
    <cellStyle name="SAPBEXstdItemX 2 6 3" xfId="37896" xr:uid="{00000000-0005-0000-0000-00002C940000}"/>
    <cellStyle name="SAPBEXstdItemX 2 6 3 2" xfId="37897" xr:uid="{00000000-0005-0000-0000-00002D940000}"/>
    <cellStyle name="SAPBEXstdItemX 2 6 4" xfId="37898" xr:uid="{00000000-0005-0000-0000-00002E940000}"/>
    <cellStyle name="SAPBEXstdItemX 2 6 4 2" xfId="37899" xr:uid="{00000000-0005-0000-0000-00002F940000}"/>
    <cellStyle name="SAPBEXstdItemX 2 6 5" xfId="37900" xr:uid="{00000000-0005-0000-0000-000030940000}"/>
    <cellStyle name="SAPBEXstdItemX 2 6 5 2" xfId="37901" xr:uid="{00000000-0005-0000-0000-000031940000}"/>
    <cellStyle name="SAPBEXstdItemX 2 6 6" xfId="37902" xr:uid="{00000000-0005-0000-0000-000032940000}"/>
    <cellStyle name="SAPBEXstdItemX 2 6 6 2" xfId="37903" xr:uid="{00000000-0005-0000-0000-000033940000}"/>
    <cellStyle name="SAPBEXstdItemX 2 6 7" xfId="37904" xr:uid="{00000000-0005-0000-0000-000034940000}"/>
    <cellStyle name="SAPBEXstdItemX 2 6 7 2" xfId="37905" xr:uid="{00000000-0005-0000-0000-000035940000}"/>
    <cellStyle name="SAPBEXstdItemX 2 6 8" xfId="37906" xr:uid="{00000000-0005-0000-0000-000036940000}"/>
    <cellStyle name="SAPBEXstdItemX 2 6 8 2" xfId="37907" xr:uid="{00000000-0005-0000-0000-000037940000}"/>
    <cellStyle name="SAPBEXstdItemX 2 6 9" xfId="37908" xr:uid="{00000000-0005-0000-0000-000038940000}"/>
    <cellStyle name="SAPBEXstdItemX 2 6 9 2" xfId="37909" xr:uid="{00000000-0005-0000-0000-000039940000}"/>
    <cellStyle name="SAPBEXstdItemX 2 7" xfId="37910" xr:uid="{00000000-0005-0000-0000-00003A940000}"/>
    <cellStyle name="SAPBEXstdItemX 2 7 2" xfId="37911" xr:uid="{00000000-0005-0000-0000-00003B940000}"/>
    <cellStyle name="SAPBEXstdItemX 2 7 2 2" xfId="37912" xr:uid="{00000000-0005-0000-0000-00003C940000}"/>
    <cellStyle name="SAPBEXstdItemX 2 7 3" xfId="37913" xr:uid="{00000000-0005-0000-0000-00003D940000}"/>
    <cellStyle name="SAPBEXstdItemX 2 8" xfId="37914" xr:uid="{00000000-0005-0000-0000-00003E940000}"/>
    <cellStyle name="SAPBEXstdItemX 2 8 2" xfId="37915" xr:uid="{00000000-0005-0000-0000-00003F940000}"/>
    <cellStyle name="SAPBEXstdItemX 2 9" xfId="37916" xr:uid="{00000000-0005-0000-0000-000040940000}"/>
    <cellStyle name="SAPBEXstdItemX 2 9 2" xfId="37917" xr:uid="{00000000-0005-0000-0000-000041940000}"/>
    <cellStyle name="SAPBEXstdItemX 3" xfId="37918" xr:uid="{00000000-0005-0000-0000-000042940000}"/>
    <cellStyle name="SAPBEXstdItemX 3 10" xfId="37919" xr:uid="{00000000-0005-0000-0000-000043940000}"/>
    <cellStyle name="SAPBEXstdItemX 3 10 2" xfId="37920" xr:uid="{00000000-0005-0000-0000-000044940000}"/>
    <cellStyle name="SAPBEXstdItemX 3 11" xfId="37921" xr:uid="{00000000-0005-0000-0000-000045940000}"/>
    <cellStyle name="SAPBEXstdItemX 3 11 2" xfId="37922" xr:uid="{00000000-0005-0000-0000-000046940000}"/>
    <cellStyle name="SAPBEXstdItemX 3 12" xfId="37923" xr:uid="{00000000-0005-0000-0000-000047940000}"/>
    <cellStyle name="SAPBEXstdItemX 3 12 2" xfId="37924" xr:uid="{00000000-0005-0000-0000-000048940000}"/>
    <cellStyle name="SAPBEXstdItemX 3 13" xfId="37925" xr:uid="{00000000-0005-0000-0000-000049940000}"/>
    <cellStyle name="SAPBEXstdItemX 3 2" xfId="37926" xr:uid="{00000000-0005-0000-0000-00004A940000}"/>
    <cellStyle name="SAPBEXstdItemX 3 2 2" xfId="37927" xr:uid="{00000000-0005-0000-0000-00004B940000}"/>
    <cellStyle name="SAPBEXstdItemX 3 2 2 2" xfId="37928" xr:uid="{00000000-0005-0000-0000-00004C940000}"/>
    <cellStyle name="SAPBEXstdItemX 3 2 2 2 2" xfId="37929" xr:uid="{00000000-0005-0000-0000-00004D940000}"/>
    <cellStyle name="SAPBEXstdItemX 3 2 2 3" xfId="37930" xr:uid="{00000000-0005-0000-0000-00004E940000}"/>
    <cellStyle name="SAPBEXstdItemX 3 2 3" xfId="37931" xr:uid="{00000000-0005-0000-0000-00004F940000}"/>
    <cellStyle name="SAPBEXstdItemX 3 2 3 2" xfId="37932" xr:uid="{00000000-0005-0000-0000-000050940000}"/>
    <cellStyle name="SAPBEXstdItemX 3 2 3 2 2" xfId="37933" xr:uid="{00000000-0005-0000-0000-000051940000}"/>
    <cellStyle name="SAPBEXstdItemX 3 2 3 3" xfId="37934" xr:uid="{00000000-0005-0000-0000-000052940000}"/>
    <cellStyle name="SAPBEXstdItemX 3 2 4" xfId="37935" xr:uid="{00000000-0005-0000-0000-000053940000}"/>
    <cellStyle name="SAPBEXstdItemX 3 2 4 2" xfId="37936" xr:uid="{00000000-0005-0000-0000-000054940000}"/>
    <cellStyle name="SAPBEXstdItemX 3 2 5" xfId="37937" xr:uid="{00000000-0005-0000-0000-000055940000}"/>
    <cellStyle name="SAPBEXstdItemX 3 2 5 2" xfId="37938" xr:uid="{00000000-0005-0000-0000-000056940000}"/>
    <cellStyle name="SAPBEXstdItemX 3 2 6" xfId="37939" xr:uid="{00000000-0005-0000-0000-000057940000}"/>
    <cellStyle name="SAPBEXstdItemX 3 2 6 2" xfId="37940" xr:uid="{00000000-0005-0000-0000-000058940000}"/>
    <cellStyle name="SAPBEXstdItemX 3 2 7" xfId="37941" xr:uid="{00000000-0005-0000-0000-000059940000}"/>
    <cellStyle name="SAPBEXstdItemX 3 2 7 2" xfId="37942" xr:uid="{00000000-0005-0000-0000-00005A940000}"/>
    <cellStyle name="SAPBEXstdItemX 3 2 8" xfId="37943" xr:uid="{00000000-0005-0000-0000-00005B940000}"/>
    <cellStyle name="SAPBEXstdItemX 3 3" xfId="37944" xr:uid="{00000000-0005-0000-0000-00005C940000}"/>
    <cellStyle name="SAPBEXstdItemX 3 3 10" xfId="37945" xr:uid="{00000000-0005-0000-0000-00005D940000}"/>
    <cellStyle name="SAPBEXstdItemX 3 3 10 2" xfId="37946" xr:uid="{00000000-0005-0000-0000-00005E940000}"/>
    <cellStyle name="SAPBEXstdItemX 3 3 11" xfId="37947" xr:uid="{00000000-0005-0000-0000-00005F940000}"/>
    <cellStyle name="SAPBEXstdItemX 3 3 2" xfId="37948" xr:uid="{00000000-0005-0000-0000-000060940000}"/>
    <cellStyle name="SAPBEXstdItemX 3 3 2 2" xfId="37949" xr:uid="{00000000-0005-0000-0000-000061940000}"/>
    <cellStyle name="SAPBEXstdItemX 3 3 2 2 2" xfId="37950" xr:uid="{00000000-0005-0000-0000-000062940000}"/>
    <cellStyle name="SAPBEXstdItemX 3 3 2 3" xfId="37951" xr:uid="{00000000-0005-0000-0000-000063940000}"/>
    <cellStyle name="SAPBEXstdItemX 3 3 3" xfId="37952" xr:uid="{00000000-0005-0000-0000-000064940000}"/>
    <cellStyle name="SAPBEXstdItemX 3 3 3 2" xfId="37953" xr:uid="{00000000-0005-0000-0000-000065940000}"/>
    <cellStyle name="SAPBEXstdItemX 3 3 4" xfId="37954" xr:uid="{00000000-0005-0000-0000-000066940000}"/>
    <cellStyle name="SAPBEXstdItemX 3 3 4 2" xfId="37955" xr:uid="{00000000-0005-0000-0000-000067940000}"/>
    <cellStyle name="SAPBEXstdItemX 3 3 5" xfId="37956" xr:uid="{00000000-0005-0000-0000-000068940000}"/>
    <cellStyle name="SAPBEXstdItemX 3 3 5 2" xfId="37957" xr:uid="{00000000-0005-0000-0000-000069940000}"/>
    <cellStyle name="SAPBEXstdItemX 3 3 6" xfId="37958" xr:uid="{00000000-0005-0000-0000-00006A940000}"/>
    <cellStyle name="SAPBEXstdItemX 3 3 6 2" xfId="37959" xr:uid="{00000000-0005-0000-0000-00006B940000}"/>
    <cellStyle name="SAPBEXstdItemX 3 3 7" xfId="37960" xr:uid="{00000000-0005-0000-0000-00006C940000}"/>
    <cellStyle name="SAPBEXstdItemX 3 3 7 2" xfId="37961" xr:uid="{00000000-0005-0000-0000-00006D940000}"/>
    <cellStyle name="SAPBEXstdItemX 3 3 8" xfId="37962" xr:uid="{00000000-0005-0000-0000-00006E940000}"/>
    <cellStyle name="SAPBEXstdItemX 3 3 8 2" xfId="37963" xr:uid="{00000000-0005-0000-0000-00006F940000}"/>
    <cellStyle name="SAPBEXstdItemX 3 3 9" xfId="37964" xr:uid="{00000000-0005-0000-0000-000070940000}"/>
    <cellStyle name="SAPBEXstdItemX 3 3 9 2" xfId="37965" xr:uid="{00000000-0005-0000-0000-000071940000}"/>
    <cellStyle name="SAPBEXstdItemX 3 4" xfId="37966" xr:uid="{00000000-0005-0000-0000-000072940000}"/>
    <cellStyle name="SAPBEXstdItemX 3 4 10" xfId="37967" xr:uid="{00000000-0005-0000-0000-000073940000}"/>
    <cellStyle name="SAPBEXstdItemX 3 4 10 2" xfId="37968" xr:uid="{00000000-0005-0000-0000-000074940000}"/>
    <cellStyle name="SAPBEXstdItemX 3 4 11" xfId="37969" xr:uid="{00000000-0005-0000-0000-000075940000}"/>
    <cellStyle name="SAPBEXstdItemX 3 4 2" xfId="37970" xr:uid="{00000000-0005-0000-0000-000076940000}"/>
    <cellStyle name="SAPBEXstdItemX 3 4 2 2" xfId="37971" xr:uid="{00000000-0005-0000-0000-000077940000}"/>
    <cellStyle name="SAPBEXstdItemX 3 4 2 2 2" xfId="37972" xr:uid="{00000000-0005-0000-0000-000078940000}"/>
    <cellStyle name="SAPBEXstdItemX 3 4 2 3" xfId="37973" xr:uid="{00000000-0005-0000-0000-000079940000}"/>
    <cellStyle name="SAPBEXstdItemX 3 4 3" xfId="37974" xr:uid="{00000000-0005-0000-0000-00007A940000}"/>
    <cellStyle name="SAPBEXstdItemX 3 4 3 2" xfId="37975" xr:uid="{00000000-0005-0000-0000-00007B940000}"/>
    <cellStyle name="SAPBEXstdItemX 3 4 4" xfId="37976" xr:uid="{00000000-0005-0000-0000-00007C940000}"/>
    <cellStyle name="SAPBEXstdItemX 3 4 4 2" xfId="37977" xr:uid="{00000000-0005-0000-0000-00007D940000}"/>
    <cellStyle name="SAPBEXstdItemX 3 4 5" xfId="37978" xr:uid="{00000000-0005-0000-0000-00007E940000}"/>
    <cellStyle name="SAPBEXstdItemX 3 4 5 2" xfId="37979" xr:uid="{00000000-0005-0000-0000-00007F940000}"/>
    <cellStyle name="SAPBEXstdItemX 3 4 6" xfId="37980" xr:uid="{00000000-0005-0000-0000-000080940000}"/>
    <cellStyle name="SAPBEXstdItemX 3 4 6 2" xfId="37981" xr:uid="{00000000-0005-0000-0000-000081940000}"/>
    <cellStyle name="SAPBEXstdItemX 3 4 7" xfId="37982" xr:uid="{00000000-0005-0000-0000-000082940000}"/>
    <cellStyle name="SAPBEXstdItemX 3 4 7 2" xfId="37983" xr:uid="{00000000-0005-0000-0000-000083940000}"/>
    <cellStyle name="SAPBEXstdItemX 3 4 8" xfId="37984" xr:uid="{00000000-0005-0000-0000-000084940000}"/>
    <cellStyle name="SAPBEXstdItemX 3 4 8 2" xfId="37985" xr:uid="{00000000-0005-0000-0000-000085940000}"/>
    <cellStyle name="SAPBEXstdItemX 3 4 9" xfId="37986" xr:uid="{00000000-0005-0000-0000-000086940000}"/>
    <cellStyle name="SAPBEXstdItemX 3 4 9 2" xfId="37987" xr:uid="{00000000-0005-0000-0000-000087940000}"/>
    <cellStyle name="SAPBEXstdItemX 3 5" xfId="37988" xr:uid="{00000000-0005-0000-0000-000088940000}"/>
    <cellStyle name="SAPBEXstdItemX 3 5 10" xfId="37989" xr:uid="{00000000-0005-0000-0000-000089940000}"/>
    <cellStyle name="SAPBEXstdItemX 3 5 10 2" xfId="37990" xr:uid="{00000000-0005-0000-0000-00008A940000}"/>
    <cellStyle name="SAPBEXstdItemX 3 5 11" xfId="37991" xr:uid="{00000000-0005-0000-0000-00008B940000}"/>
    <cellStyle name="SAPBEXstdItemX 3 5 2" xfId="37992" xr:uid="{00000000-0005-0000-0000-00008C940000}"/>
    <cellStyle name="SAPBEXstdItemX 3 5 2 2" xfId="37993" xr:uid="{00000000-0005-0000-0000-00008D940000}"/>
    <cellStyle name="SAPBEXstdItemX 3 5 2 2 2" xfId="37994" xr:uid="{00000000-0005-0000-0000-00008E940000}"/>
    <cellStyle name="SAPBEXstdItemX 3 5 2 3" xfId="37995" xr:uid="{00000000-0005-0000-0000-00008F940000}"/>
    <cellStyle name="SAPBEXstdItemX 3 5 3" xfId="37996" xr:uid="{00000000-0005-0000-0000-000090940000}"/>
    <cellStyle name="SAPBEXstdItemX 3 5 3 2" xfId="37997" xr:uid="{00000000-0005-0000-0000-000091940000}"/>
    <cellStyle name="SAPBEXstdItemX 3 5 4" xfId="37998" xr:uid="{00000000-0005-0000-0000-000092940000}"/>
    <cellStyle name="SAPBEXstdItemX 3 5 4 2" xfId="37999" xr:uid="{00000000-0005-0000-0000-000093940000}"/>
    <cellStyle name="SAPBEXstdItemX 3 5 5" xfId="38000" xr:uid="{00000000-0005-0000-0000-000094940000}"/>
    <cellStyle name="SAPBEXstdItemX 3 5 5 2" xfId="38001" xr:uid="{00000000-0005-0000-0000-000095940000}"/>
    <cellStyle name="SAPBEXstdItemX 3 5 6" xfId="38002" xr:uid="{00000000-0005-0000-0000-000096940000}"/>
    <cellStyle name="SAPBEXstdItemX 3 5 6 2" xfId="38003" xr:uid="{00000000-0005-0000-0000-000097940000}"/>
    <cellStyle name="SAPBEXstdItemX 3 5 7" xfId="38004" xr:uid="{00000000-0005-0000-0000-000098940000}"/>
    <cellStyle name="SAPBEXstdItemX 3 5 7 2" xfId="38005" xr:uid="{00000000-0005-0000-0000-000099940000}"/>
    <cellStyle name="SAPBEXstdItemX 3 5 8" xfId="38006" xr:uid="{00000000-0005-0000-0000-00009A940000}"/>
    <cellStyle name="SAPBEXstdItemX 3 5 8 2" xfId="38007" xr:uid="{00000000-0005-0000-0000-00009B940000}"/>
    <cellStyle name="SAPBEXstdItemX 3 5 9" xfId="38008" xr:uid="{00000000-0005-0000-0000-00009C940000}"/>
    <cellStyle name="SAPBEXstdItemX 3 5 9 2" xfId="38009" xr:uid="{00000000-0005-0000-0000-00009D940000}"/>
    <cellStyle name="SAPBEXstdItemX 3 6" xfId="38010" xr:uid="{00000000-0005-0000-0000-00009E940000}"/>
    <cellStyle name="SAPBEXstdItemX 3 6 10" xfId="38011" xr:uid="{00000000-0005-0000-0000-00009F940000}"/>
    <cellStyle name="SAPBEXstdItemX 3 6 10 2" xfId="38012" xr:uid="{00000000-0005-0000-0000-0000A0940000}"/>
    <cellStyle name="SAPBEXstdItemX 3 6 11" xfId="38013" xr:uid="{00000000-0005-0000-0000-0000A1940000}"/>
    <cellStyle name="SAPBEXstdItemX 3 6 2" xfId="38014" xr:uid="{00000000-0005-0000-0000-0000A2940000}"/>
    <cellStyle name="SAPBEXstdItemX 3 6 2 2" xfId="38015" xr:uid="{00000000-0005-0000-0000-0000A3940000}"/>
    <cellStyle name="SAPBEXstdItemX 3 6 2 2 2" xfId="38016" xr:uid="{00000000-0005-0000-0000-0000A4940000}"/>
    <cellStyle name="SAPBEXstdItemX 3 6 2 3" xfId="38017" xr:uid="{00000000-0005-0000-0000-0000A5940000}"/>
    <cellStyle name="SAPBEXstdItemX 3 6 3" xfId="38018" xr:uid="{00000000-0005-0000-0000-0000A6940000}"/>
    <cellStyle name="SAPBEXstdItemX 3 6 3 2" xfId="38019" xr:uid="{00000000-0005-0000-0000-0000A7940000}"/>
    <cellStyle name="SAPBEXstdItemX 3 6 4" xfId="38020" xr:uid="{00000000-0005-0000-0000-0000A8940000}"/>
    <cellStyle name="SAPBEXstdItemX 3 6 4 2" xfId="38021" xr:uid="{00000000-0005-0000-0000-0000A9940000}"/>
    <cellStyle name="SAPBEXstdItemX 3 6 5" xfId="38022" xr:uid="{00000000-0005-0000-0000-0000AA940000}"/>
    <cellStyle name="SAPBEXstdItemX 3 6 5 2" xfId="38023" xr:uid="{00000000-0005-0000-0000-0000AB940000}"/>
    <cellStyle name="SAPBEXstdItemX 3 6 6" xfId="38024" xr:uid="{00000000-0005-0000-0000-0000AC940000}"/>
    <cellStyle name="SAPBEXstdItemX 3 6 6 2" xfId="38025" xr:uid="{00000000-0005-0000-0000-0000AD940000}"/>
    <cellStyle name="SAPBEXstdItemX 3 6 7" xfId="38026" xr:uid="{00000000-0005-0000-0000-0000AE940000}"/>
    <cellStyle name="SAPBEXstdItemX 3 6 7 2" xfId="38027" xr:uid="{00000000-0005-0000-0000-0000AF940000}"/>
    <cellStyle name="SAPBEXstdItemX 3 6 8" xfId="38028" xr:uid="{00000000-0005-0000-0000-0000B0940000}"/>
    <cellStyle name="SAPBEXstdItemX 3 6 8 2" xfId="38029" xr:uid="{00000000-0005-0000-0000-0000B1940000}"/>
    <cellStyle name="SAPBEXstdItemX 3 6 9" xfId="38030" xr:uid="{00000000-0005-0000-0000-0000B2940000}"/>
    <cellStyle name="SAPBEXstdItemX 3 6 9 2" xfId="38031" xr:uid="{00000000-0005-0000-0000-0000B3940000}"/>
    <cellStyle name="SAPBEXstdItemX 3 7" xfId="38032" xr:uid="{00000000-0005-0000-0000-0000B4940000}"/>
    <cellStyle name="SAPBEXstdItemX 3 7 2" xfId="38033" xr:uid="{00000000-0005-0000-0000-0000B5940000}"/>
    <cellStyle name="SAPBEXstdItemX 3 7 2 2" xfId="38034" xr:uid="{00000000-0005-0000-0000-0000B6940000}"/>
    <cellStyle name="SAPBEXstdItemX 3 7 3" xfId="38035" xr:uid="{00000000-0005-0000-0000-0000B7940000}"/>
    <cellStyle name="SAPBEXstdItemX 3 8" xfId="38036" xr:uid="{00000000-0005-0000-0000-0000B8940000}"/>
    <cellStyle name="SAPBEXstdItemX 3 8 2" xfId="38037" xr:uid="{00000000-0005-0000-0000-0000B9940000}"/>
    <cellStyle name="SAPBEXstdItemX 3 9" xfId="38038" xr:uid="{00000000-0005-0000-0000-0000BA940000}"/>
    <cellStyle name="SAPBEXstdItemX 3 9 2" xfId="38039" xr:uid="{00000000-0005-0000-0000-0000BB940000}"/>
    <cellStyle name="SAPBEXstdItemX 4" xfId="38040" xr:uid="{00000000-0005-0000-0000-0000BC940000}"/>
    <cellStyle name="SAPBEXstdItemX 4 10" xfId="38041" xr:uid="{00000000-0005-0000-0000-0000BD940000}"/>
    <cellStyle name="SAPBEXstdItemX 4 10 2" xfId="38042" xr:uid="{00000000-0005-0000-0000-0000BE940000}"/>
    <cellStyle name="SAPBEXstdItemX 4 11" xfId="38043" xr:uid="{00000000-0005-0000-0000-0000BF940000}"/>
    <cellStyle name="SAPBEXstdItemX 4 2" xfId="38044" xr:uid="{00000000-0005-0000-0000-0000C0940000}"/>
    <cellStyle name="SAPBEXstdItemX 4 2 2" xfId="38045" xr:uid="{00000000-0005-0000-0000-0000C1940000}"/>
    <cellStyle name="SAPBEXstdItemX 4 2 2 2" xfId="38046" xr:uid="{00000000-0005-0000-0000-0000C2940000}"/>
    <cellStyle name="SAPBEXstdItemX 4 2 3" xfId="38047" xr:uid="{00000000-0005-0000-0000-0000C3940000}"/>
    <cellStyle name="SAPBEXstdItemX 4 3" xfId="38048" xr:uid="{00000000-0005-0000-0000-0000C4940000}"/>
    <cellStyle name="SAPBEXstdItemX 4 3 2" xfId="38049" xr:uid="{00000000-0005-0000-0000-0000C5940000}"/>
    <cellStyle name="SAPBEXstdItemX 4 4" xfId="38050" xr:uid="{00000000-0005-0000-0000-0000C6940000}"/>
    <cellStyle name="SAPBEXstdItemX 4 4 2" xfId="38051" xr:uid="{00000000-0005-0000-0000-0000C7940000}"/>
    <cellStyle name="SAPBEXstdItemX 4 5" xfId="38052" xr:uid="{00000000-0005-0000-0000-0000C8940000}"/>
    <cellStyle name="SAPBEXstdItemX 4 5 2" xfId="38053" xr:uid="{00000000-0005-0000-0000-0000C9940000}"/>
    <cellStyle name="SAPBEXstdItemX 4 6" xfId="38054" xr:uid="{00000000-0005-0000-0000-0000CA940000}"/>
    <cellStyle name="SAPBEXstdItemX 4 6 2" xfId="38055" xr:uid="{00000000-0005-0000-0000-0000CB940000}"/>
    <cellStyle name="SAPBEXstdItemX 4 7" xfId="38056" xr:uid="{00000000-0005-0000-0000-0000CC940000}"/>
    <cellStyle name="SAPBEXstdItemX 4 7 2" xfId="38057" xr:uid="{00000000-0005-0000-0000-0000CD940000}"/>
    <cellStyle name="SAPBEXstdItemX 4 8" xfId="38058" xr:uid="{00000000-0005-0000-0000-0000CE940000}"/>
    <cellStyle name="SAPBEXstdItemX 4 8 2" xfId="38059" xr:uid="{00000000-0005-0000-0000-0000CF940000}"/>
    <cellStyle name="SAPBEXstdItemX 4 9" xfId="38060" xr:uid="{00000000-0005-0000-0000-0000D0940000}"/>
    <cellStyle name="SAPBEXstdItemX 4 9 2" xfId="38061" xr:uid="{00000000-0005-0000-0000-0000D1940000}"/>
    <cellStyle name="SAPBEXstdItemX 5" xfId="38062" xr:uid="{00000000-0005-0000-0000-0000D2940000}"/>
    <cellStyle name="SAPBEXstdItemX 5 2" xfId="38063" xr:uid="{00000000-0005-0000-0000-0000D3940000}"/>
    <cellStyle name="SAPBEXstdItemX 5 2 2" xfId="38064" xr:uid="{00000000-0005-0000-0000-0000D4940000}"/>
    <cellStyle name="SAPBEXstdItemX 5 3" xfId="38065" xr:uid="{00000000-0005-0000-0000-0000D5940000}"/>
    <cellStyle name="SAPBEXstdItemX 6" xfId="38066" xr:uid="{00000000-0005-0000-0000-0000D6940000}"/>
    <cellStyle name="SAPBEXstdItemX 6 2" xfId="38067" xr:uid="{00000000-0005-0000-0000-0000D7940000}"/>
    <cellStyle name="SAPBEXstdItemX 7" xfId="38068" xr:uid="{00000000-0005-0000-0000-0000D8940000}"/>
    <cellStyle name="SAPBEXstdItemX 7 2" xfId="38069" xr:uid="{00000000-0005-0000-0000-0000D9940000}"/>
    <cellStyle name="SAPBEXstdItemX 8" xfId="38070" xr:uid="{00000000-0005-0000-0000-0000DA940000}"/>
    <cellStyle name="SAPBEXstdItemX 9" xfId="38071" xr:uid="{00000000-0005-0000-0000-0000DB940000}"/>
    <cellStyle name="SAPBEXstdItemX_Copy of xSAPtemp5457" xfId="38072" xr:uid="{00000000-0005-0000-0000-0000DC940000}"/>
    <cellStyle name="SAPBEXtitle" xfId="469" xr:uid="{00000000-0005-0000-0000-0000DD940000}"/>
    <cellStyle name="SAPBEXtitle 2" xfId="38074" xr:uid="{00000000-0005-0000-0000-0000DE940000}"/>
    <cellStyle name="SAPBEXtitle 3" xfId="38075" xr:uid="{00000000-0005-0000-0000-0000DF940000}"/>
    <cellStyle name="SAPBEXtitle 4" xfId="38076" xr:uid="{00000000-0005-0000-0000-0000E0940000}"/>
    <cellStyle name="SAPBEXtitle 5" xfId="38077" xr:uid="{00000000-0005-0000-0000-0000E1940000}"/>
    <cellStyle name="SAPBEXtitle 6" xfId="38078" xr:uid="{00000000-0005-0000-0000-0000E2940000}"/>
    <cellStyle name="SAPBEXtitle 7" xfId="38079" xr:uid="{00000000-0005-0000-0000-0000E3940000}"/>
    <cellStyle name="SAPBEXtitle 8" xfId="38073" xr:uid="{00000000-0005-0000-0000-0000E4940000}"/>
    <cellStyle name="SAPBEXtitle_Copy of xSAPtemp5457" xfId="38080" xr:uid="{00000000-0005-0000-0000-0000E5940000}"/>
    <cellStyle name="SAPBEXunassignedItem" xfId="470" xr:uid="{00000000-0005-0000-0000-0000E6940000}"/>
    <cellStyle name="SAPBEXundefined" xfId="471" xr:uid="{00000000-0005-0000-0000-0000E7940000}"/>
    <cellStyle name="SAPBEXundefined 2" xfId="38081" xr:uid="{00000000-0005-0000-0000-0000E8940000}"/>
    <cellStyle name="Sch_name" xfId="472" xr:uid="{00000000-0005-0000-0000-0000E9940000}"/>
    <cellStyle name="SECTION" xfId="108" xr:uid="{00000000-0005-0000-0000-0000EA940000}"/>
    <cellStyle name="Section Head" xfId="473" xr:uid="{00000000-0005-0000-0000-0000EB940000}"/>
    <cellStyle name="Separador de milhares_DADOS DO BALANCO" xfId="474" xr:uid="{00000000-0005-0000-0000-0000EC940000}"/>
    <cellStyle name="Shading" xfId="475" xr:uid="{00000000-0005-0000-0000-0000ED940000}"/>
    <cellStyle name="Sheet Header" xfId="476" xr:uid="{00000000-0005-0000-0000-0000EE940000}"/>
    <cellStyle name="Sheet Title" xfId="477" xr:uid="{00000000-0005-0000-0000-0000EF940000}"/>
    <cellStyle name="ShOut" xfId="478" xr:uid="{00000000-0005-0000-0000-0000F0940000}"/>
    <cellStyle name="ShOut 2" xfId="38350" xr:uid="{00000000-0005-0000-0000-0000F1940000}"/>
    <cellStyle name="sideways" xfId="479" xr:uid="{00000000-0005-0000-0000-0000F2940000}"/>
    <cellStyle name="sideways 2" xfId="38351" xr:uid="{00000000-0005-0000-0000-0000F3940000}"/>
    <cellStyle name="SSN" xfId="480" xr:uid="{00000000-0005-0000-0000-0000F4940000}"/>
    <cellStyle name="Standaard_Blad1" xfId="481" xr:uid="{00000000-0005-0000-0000-0000F5940000}"/>
    <cellStyle name="Standard_Anpassen der Amortisation" xfId="482" xr:uid="{00000000-0005-0000-0000-0000F6940000}"/>
    <cellStyle name="Style 1" xfId="483" xr:uid="{00000000-0005-0000-0000-0000F7940000}"/>
    <cellStyle name="Style 1 10" xfId="38083" xr:uid="{00000000-0005-0000-0000-0000F8940000}"/>
    <cellStyle name="Style 1 10 2" xfId="38084" xr:uid="{00000000-0005-0000-0000-0000F9940000}"/>
    <cellStyle name="Style 1 10 2 2" xfId="38085" xr:uid="{00000000-0005-0000-0000-0000FA940000}"/>
    <cellStyle name="Style 1 10 3" xfId="38086" xr:uid="{00000000-0005-0000-0000-0000FB940000}"/>
    <cellStyle name="Style 1 11" xfId="38087" xr:uid="{00000000-0005-0000-0000-0000FC940000}"/>
    <cellStyle name="Style 1 11 2" xfId="38088" xr:uid="{00000000-0005-0000-0000-0000FD940000}"/>
    <cellStyle name="Style 1 11 2 2" xfId="38089" xr:uid="{00000000-0005-0000-0000-0000FE940000}"/>
    <cellStyle name="Style 1 11 3" xfId="38090" xr:uid="{00000000-0005-0000-0000-0000FF940000}"/>
    <cellStyle name="Style 1 12" xfId="38091" xr:uid="{00000000-0005-0000-0000-000000950000}"/>
    <cellStyle name="Style 1 12 2" xfId="38092" xr:uid="{00000000-0005-0000-0000-000001950000}"/>
    <cellStyle name="Style 1 12 2 2" xfId="38093" xr:uid="{00000000-0005-0000-0000-000002950000}"/>
    <cellStyle name="Style 1 12 3" xfId="38094" xr:uid="{00000000-0005-0000-0000-000003950000}"/>
    <cellStyle name="Style 1 13" xfId="38095" xr:uid="{00000000-0005-0000-0000-000004950000}"/>
    <cellStyle name="Style 1 13 2" xfId="38096" xr:uid="{00000000-0005-0000-0000-000005950000}"/>
    <cellStyle name="Style 1 14" xfId="38082" xr:uid="{00000000-0005-0000-0000-000006950000}"/>
    <cellStyle name="Style 1 15" xfId="38352" xr:uid="{00000000-0005-0000-0000-000007950000}"/>
    <cellStyle name="Style 1 2" xfId="38097" xr:uid="{00000000-0005-0000-0000-000008950000}"/>
    <cellStyle name="Style 1 2 2" xfId="38098" xr:uid="{00000000-0005-0000-0000-000009950000}"/>
    <cellStyle name="Style 1 2 2 2" xfId="38099" xr:uid="{00000000-0005-0000-0000-00000A950000}"/>
    <cellStyle name="Style 1 2 3" xfId="38100" xr:uid="{00000000-0005-0000-0000-00000B950000}"/>
    <cellStyle name="Style 1 3" xfId="38101" xr:uid="{00000000-0005-0000-0000-00000C950000}"/>
    <cellStyle name="Style 1 3 2" xfId="38102" xr:uid="{00000000-0005-0000-0000-00000D950000}"/>
    <cellStyle name="Style 1 3 2 2" xfId="38103" xr:uid="{00000000-0005-0000-0000-00000E950000}"/>
    <cellStyle name="Style 1 3 3" xfId="38104" xr:uid="{00000000-0005-0000-0000-00000F950000}"/>
    <cellStyle name="Style 1 4" xfId="38105" xr:uid="{00000000-0005-0000-0000-000010950000}"/>
    <cellStyle name="Style 1 4 2" xfId="38106" xr:uid="{00000000-0005-0000-0000-000011950000}"/>
    <cellStyle name="Style 1 4 2 2" xfId="38107" xr:uid="{00000000-0005-0000-0000-000012950000}"/>
    <cellStyle name="Style 1 4 3" xfId="38108" xr:uid="{00000000-0005-0000-0000-000013950000}"/>
    <cellStyle name="Style 1 5" xfId="38109" xr:uid="{00000000-0005-0000-0000-000014950000}"/>
    <cellStyle name="Style 1 5 2" xfId="38110" xr:uid="{00000000-0005-0000-0000-000015950000}"/>
    <cellStyle name="Style 1 5 2 2" xfId="38111" xr:uid="{00000000-0005-0000-0000-000016950000}"/>
    <cellStyle name="Style 1 5 3" xfId="38112" xr:uid="{00000000-0005-0000-0000-000017950000}"/>
    <cellStyle name="Style 1 6" xfId="38113" xr:uid="{00000000-0005-0000-0000-000018950000}"/>
    <cellStyle name="Style 1 6 2" xfId="38114" xr:uid="{00000000-0005-0000-0000-000019950000}"/>
    <cellStyle name="Style 1 6 2 2" xfId="38115" xr:uid="{00000000-0005-0000-0000-00001A950000}"/>
    <cellStyle name="Style 1 6 3" xfId="38116" xr:uid="{00000000-0005-0000-0000-00001B950000}"/>
    <cellStyle name="Style 1 7" xfId="38117" xr:uid="{00000000-0005-0000-0000-00001C950000}"/>
    <cellStyle name="Style 1 7 2" xfId="38118" xr:uid="{00000000-0005-0000-0000-00001D950000}"/>
    <cellStyle name="Style 1 7 2 2" xfId="38119" xr:uid="{00000000-0005-0000-0000-00001E950000}"/>
    <cellStyle name="Style 1 7 3" xfId="38120" xr:uid="{00000000-0005-0000-0000-00001F950000}"/>
    <cellStyle name="Style 1 8" xfId="38121" xr:uid="{00000000-0005-0000-0000-000020950000}"/>
    <cellStyle name="Style 1 8 2" xfId="38122" xr:uid="{00000000-0005-0000-0000-000021950000}"/>
    <cellStyle name="Style 1 8 2 2" xfId="38123" xr:uid="{00000000-0005-0000-0000-000022950000}"/>
    <cellStyle name="Style 1 8 3" xfId="38124" xr:uid="{00000000-0005-0000-0000-000023950000}"/>
    <cellStyle name="Style 1 9" xfId="38125" xr:uid="{00000000-0005-0000-0000-000024950000}"/>
    <cellStyle name="Style 1 9 2" xfId="38126" xr:uid="{00000000-0005-0000-0000-000025950000}"/>
    <cellStyle name="Style 1 9 2 2" xfId="38127" xr:uid="{00000000-0005-0000-0000-000026950000}"/>
    <cellStyle name="Style 1 9 3" xfId="38128" xr:uid="{00000000-0005-0000-0000-000027950000}"/>
    <cellStyle name="Style 1_FERC General Taxes" xfId="38129" xr:uid="{00000000-0005-0000-0000-000028950000}"/>
    <cellStyle name="Style 2" xfId="484" xr:uid="{00000000-0005-0000-0000-000029950000}"/>
    <cellStyle name="Style 2 2" xfId="38353" xr:uid="{00000000-0005-0000-0000-00002A950000}"/>
    <cellStyle name="Style 27" xfId="38130" xr:uid="{00000000-0005-0000-0000-00002B950000}"/>
    <cellStyle name="Style 3" xfId="485" xr:uid="{00000000-0005-0000-0000-00002C950000}"/>
    <cellStyle name="Style 3 2" xfId="38354" xr:uid="{00000000-0005-0000-0000-00002D950000}"/>
    <cellStyle name="Style 35" xfId="38131" xr:uid="{00000000-0005-0000-0000-00002E950000}"/>
    <cellStyle name="Style 36" xfId="38132" xr:uid="{00000000-0005-0000-0000-00002F950000}"/>
    <cellStyle name="STYLE1" xfId="640" xr:uid="{00000000-0005-0000-0000-000030950000}"/>
    <cellStyle name="STYLE2" xfId="641" xr:uid="{00000000-0005-0000-0000-000031950000}"/>
    <cellStyle name="STYLE3" xfId="642" xr:uid="{00000000-0005-0000-0000-000032950000}"/>
    <cellStyle name="STYLE4" xfId="643" xr:uid="{00000000-0005-0000-0000-000033950000}"/>
    <cellStyle name="subhead" xfId="486" xr:uid="{00000000-0005-0000-0000-000034950000}"/>
    <cellStyle name="Subheading" xfId="487" xr:uid="{00000000-0005-0000-0000-000035950000}"/>
    <cellStyle name="Subtotal" xfId="488" xr:uid="{00000000-0005-0000-0000-000036950000}"/>
    <cellStyle name="Sub-total" xfId="489" xr:uid="{00000000-0005-0000-0000-000037950000}"/>
    <cellStyle name="swpBody01" xfId="490" xr:uid="{00000000-0005-0000-0000-000038950000}"/>
    <cellStyle name="System Defined" xfId="109" xr:uid="{00000000-0005-0000-0000-000039950000}"/>
    <cellStyle name="Table Head" xfId="491" xr:uid="{00000000-0005-0000-0000-00003A950000}"/>
    <cellStyle name="Table Head Aligned" xfId="492" xr:uid="{00000000-0005-0000-0000-00003B950000}"/>
    <cellStyle name="Table Head Aligned 2" xfId="38355" xr:uid="{00000000-0005-0000-0000-00003C950000}"/>
    <cellStyle name="Table Head Blue" xfId="493" xr:uid="{00000000-0005-0000-0000-00003D950000}"/>
    <cellStyle name="Table Head Green" xfId="494" xr:uid="{00000000-0005-0000-0000-00003E950000}"/>
    <cellStyle name="Table Head Green 2" xfId="38356" xr:uid="{00000000-0005-0000-0000-00003F950000}"/>
    <cellStyle name="Table Head_Val_Sum_Graph" xfId="495" xr:uid="{00000000-0005-0000-0000-000040950000}"/>
    <cellStyle name="Table Text" xfId="496" xr:uid="{00000000-0005-0000-0000-000041950000}"/>
    <cellStyle name="Table Title" xfId="497" xr:uid="{00000000-0005-0000-0000-000042950000}"/>
    <cellStyle name="Table Units" xfId="498" xr:uid="{00000000-0005-0000-0000-000043950000}"/>
    <cellStyle name="Table_Header" xfId="499" xr:uid="{00000000-0005-0000-0000-000044950000}"/>
    <cellStyle name="Text" xfId="500" xr:uid="{00000000-0005-0000-0000-000045950000}"/>
    <cellStyle name="Text 1" xfId="501" xr:uid="{00000000-0005-0000-0000-000046950000}"/>
    <cellStyle name="Text 2" xfId="38357" xr:uid="{00000000-0005-0000-0000-000047950000}"/>
    <cellStyle name="Text Head 1" xfId="502" xr:uid="{00000000-0005-0000-0000-000048950000}"/>
    <cellStyle name="Tickmark" xfId="38133" xr:uid="{00000000-0005-0000-0000-000049950000}"/>
    <cellStyle name="Times New Roman" xfId="38134" xr:uid="{00000000-0005-0000-0000-00004A950000}"/>
    <cellStyle name="Title 2" xfId="38135" xr:uid="{00000000-0005-0000-0000-00004B950000}"/>
    <cellStyle name="Title Row" xfId="503" xr:uid="{00000000-0005-0000-0000-00004C950000}"/>
    <cellStyle name="Titles" xfId="38136" xr:uid="{00000000-0005-0000-0000-00004D950000}"/>
    <cellStyle name="tons" xfId="504" xr:uid="{00000000-0005-0000-0000-00004E950000}"/>
    <cellStyle name="Total" xfId="110" builtinId="25" customBuiltin="1"/>
    <cellStyle name="Total 1" xfId="505" xr:uid="{00000000-0005-0000-0000-000050950000}"/>
    <cellStyle name="Total 2" xfId="38137" xr:uid="{00000000-0005-0000-0000-000051950000}"/>
    <cellStyle name="Total 2 10" xfId="38138" xr:uid="{00000000-0005-0000-0000-000052950000}"/>
    <cellStyle name="Total 2 10 2" xfId="38139" xr:uid="{00000000-0005-0000-0000-000053950000}"/>
    <cellStyle name="Total 2 11" xfId="38140" xr:uid="{00000000-0005-0000-0000-000054950000}"/>
    <cellStyle name="Total 2 11 2" xfId="38141" xr:uid="{00000000-0005-0000-0000-000055950000}"/>
    <cellStyle name="Total 2 12" xfId="38142" xr:uid="{00000000-0005-0000-0000-000056950000}"/>
    <cellStyle name="Total 2 12 2" xfId="38143" xr:uid="{00000000-0005-0000-0000-000057950000}"/>
    <cellStyle name="Total 2 13" xfId="38144" xr:uid="{00000000-0005-0000-0000-000058950000}"/>
    <cellStyle name="Total 2 2" xfId="38145" xr:uid="{00000000-0005-0000-0000-000059950000}"/>
    <cellStyle name="Total 2 2 2" xfId="38146" xr:uid="{00000000-0005-0000-0000-00005A950000}"/>
    <cellStyle name="Total 2 2 2 2" xfId="38147" xr:uid="{00000000-0005-0000-0000-00005B950000}"/>
    <cellStyle name="Total 2 2 2 2 2" xfId="38148" xr:uid="{00000000-0005-0000-0000-00005C950000}"/>
    <cellStyle name="Total 2 2 2 3" xfId="38149" xr:uid="{00000000-0005-0000-0000-00005D950000}"/>
    <cellStyle name="Total 2 2 3" xfId="38150" xr:uid="{00000000-0005-0000-0000-00005E950000}"/>
    <cellStyle name="Total 2 2 3 2" xfId="38151" xr:uid="{00000000-0005-0000-0000-00005F950000}"/>
    <cellStyle name="Total 2 2 3 2 2" xfId="38152" xr:uid="{00000000-0005-0000-0000-000060950000}"/>
    <cellStyle name="Total 2 2 3 3" xfId="38153" xr:uid="{00000000-0005-0000-0000-000061950000}"/>
    <cellStyle name="Total 2 2 4" xfId="38154" xr:uid="{00000000-0005-0000-0000-000062950000}"/>
    <cellStyle name="Total 2 2 4 2" xfId="38155" xr:uid="{00000000-0005-0000-0000-000063950000}"/>
    <cellStyle name="Total 2 2 5" xfId="38156" xr:uid="{00000000-0005-0000-0000-000064950000}"/>
    <cellStyle name="Total 2 2 5 2" xfId="38157" xr:uid="{00000000-0005-0000-0000-000065950000}"/>
    <cellStyle name="Total 2 2 6" xfId="38158" xr:uid="{00000000-0005-0000-0000-000066950000}"/>
    <cellStyle name="Total 2 2 6 2" xfId="38159" xr:uid="{00000000-0005-0000-0000-000067950000}"/>
    <cellStyle name="Total 2 2 7" xfId="38160" xr:uid="{00000000-0005-0000-0000-000068950000}"/>
    <cellStyle name="Total 2 2 7 2" xfId="38161" xr:uid="{00000000-0005-0000-0000-000069950000}"/>
    <cellStyle name="Total 2 2 8" xfId="38162" xr:uid="{00000000-0005-0000-0000-00006A950000}"/>
    <cellStyle name="Total 2 3" xfId="38163" xr:uid="{00000000-0005-0000-0000-00006B950000}"/>
    <cellStyle name="Total 2 3 10" xfId="38164" xr:uid="{00000000-0005-0000-0000-00006C950000}"/>
    <cellStyle name="Total 2 3 10 2" xfId="38165" xr:uid="{00000000-0005-0000-0000-00006D950000}"/>
    <cellStyle name="Total 2 3 11" xfId="38166" xr:uid="{00000000-0005-0000-0000-00006E950000}"/>
    <cellStyle name="Total 2 3 2" xfId="38167" xr:uid="{00000000-0005-0000-0000-00006F950000}"/>
    <cellStyle name="Total 2 3 2 2" xfId="38168" xr:uid="{00000000-0005-0000-0000-000070950000}"/>
    <cellStyle name="Total 2 3 2 2 2" xfId="38169" xr:uid="{00000000-0005-0000-0000-000071950000}"/>
    <cellStyle name="Total 2 3 2 3" xfId="38170" xr:uid="{00000000-0005-0000-0000-000072950000}"/>
    <cellStyle name="Total 2 3 3" xfId="38171" xr:uid="{00000000-0005-0000-0000-000073950000}"/>
    <cellStyle name="Total 2 3 3 2" xfId="38172" xr:uid="{00000000-0005-0000-0000-000074950000}"/>
    <cellStyle name="Total 2 3 4" xfId="38173" xr:uid="{00000000-0005-0000-0000-000075950000}"/>
    <cellStyle name="Total 2 3 4 2" xfId="38174" xr:uid="{00000000-0005-0000-0000-000076950000}"/>
    <cellStyle name="Total 2 3 5" xfId="38175" xr:uid="{00000000-0005-0000-0000-000077950000}"/>
    <cellStyle name="Total 2 3 5 2" xfId="38176" xr:uid="{00000000-0005-0000-0000-000078950000}"/>
    <cellStyle name="Total 2 3 6" xfId="38177" xr:uid="{00000000-0005-0000-0000-000079950000}"/>
    <cellStyle name="Total 2 3 6 2" xfId="38178" xr:uid="{00000000-0005-0000-0000-00007A950000}"/>
    <cellStyle name="Total 2 3 7" xfId="38179" xr:uid="{00000000-0005-0000-0000-00007B950000}"/>
    <cellStyle name="Total 2 3 7 2" xfId="38180" xr:uid="{00000000-0005-0000-0000-00007C950000}"/>
    <cellStyle name="Total 2 3 8" xfId="38181" xr:uid="{00000000-0005-0000-0000-00007D950000}"/>
    <cellStyle name="Total 2 3 8 2" xfId="38182" xr:uid="{00000000-0005-0000-0000-00007E950000}"/>
    <cellStyle name="Total 2 3 9" xfId="38183" xr:uid="{00000000-0005-0000-0000-00007F950000}"/>
    <cellStyle name="Total 2 3 9 2" xfId="38184" xr:uid="{00000000-0005-0000-0000-000080950000}"/>
    <cellStyle name="Total 2 4" xfId="38185" xr:uid="{00000000-0005-0000-0000-000081950000}"/>
    <cellStyle name="Total 2 4 10" xfId="38186" xr:uid="{00000000-0005-0000-0000-000082950000}"/>
    <cellStyle name="Total 2 4 10 2" xfId="38187" xr:uid="{00000000-0005-0000-0000-000083950000}"/>
    <cellStyle name="Total 2 4 11" xfId="38188" xr:uid="{00000000-0005-0000-0000-000084950000}"/>
    <cellStyle name="Total 2 4 2" xfId="38189" xr:uid="{00000000-0005-0000-0000-000085950000}"/>
    <cellStyle name="Total 2 4 2 2" xfId="38190" xr:uid="{00000000-0005-0000-0000-000086950000}"/>
    <cellStyle name="Total 2 4 2 2 2" xfId="38191" xr:uid="{00000000-0005-0000-0000-000087950000}"/>
    <cellStyle name="Total 2 4 2 3" xfId="38192" xr:uid="{00000000-0005-0000-0000-000088950000}"/>
    <cellStyle name="Total 2 4 3" xfId="38193" xr:uid="{00000000-0005-0000-0000-000089950000}"/>
    <cellStyle name="Total 2 4 3 2" xfId="38194" xr:uid="{00000000-0005-0000-0000-00008A950000}"/>
    <cellStyle name="Total 2 4 4" xfId="38195" xr:uid="{00000000-0005-0000-0000-00008B950000}"/>
    <cellStyle name="Total 2 4 4 2" xfId="38196" xr:uid="{00000000-0005-0000-0000-00008C950000}"/>
    <cellStyle name="Total 2 4 5" xfId="38197" xr:uid="{00000000-0005-0000-0000-00008D950000}"/>
    <cellStyle name="Total 2 4 5 2" xfId="38198" xr:uid="{00000000-0005-0000-0000-00008E950000}"/>
    <cellStyle name="Total 2 4 6" xfId="38199" xr:uid="{00000000-0005-0000-0000-00008F950000}"/>
    <cellStyle name="Total 2 4 6 2" xfId="38200" xr:uid="{00000000-0005-0000-0000-000090950000}"/>
    <cellStyle name="Total 2 4 7" xfId="38201" xr:uid="{00000000-0005-0000-0000-000091950000}"/>
    <cellStyle name="Total 2 4 7 2" xfId="38202" xr:uid="{00000000-0005-0000-0000-000092950000}"/>
    <cellStyle name="Total 2 4 8" xfId="38203" xr:uid="{00000000-0005-0000-0000-000093950000}"/>
    <cellStyle name="Total 2 4 8 2" xfId="38204" xr:uid="{00000000-0005-0000-0000-000094950000}"/>
    <cellStyle name="Total 2 4 9" xfId="38205" xr:uid="{00000000-0005-0000-0000-000095950000}"/>
    <cellStyle name="Total 2 4 9 2" xfId="38206" xr:uid="{00000000-0005-0000-0000-000096950000}"/>
    <cellStyle name="Total 2 5" xfId="38207" xr:uid="{00000000-0005-0000-0000-000097950000}"/>
    <cellStyle name="Total 2 5 10" xfId="38208" xr:uid="{00000000-0005-0000-0000-000098950000}"/>
    <cellStyle name="Total 2 5 10 2" xfId="38209" xr:uid="{00000000-0005-0000-0000-000099950000}"/>
    <cellStyle name="Total 2 5 11" xfId="38210" xr:uid="{00000000-0005-0000-0000-00009A950000}"/>
    <cellStyle name="Total 2 5 2" xfId="38211" xr:uid="{00000000-0005-0000-0000-00009B950000}"/>
    <cellStyle name="Total 2 5 2 2" xfId="38212" xr:uid="{00000000-0005-0000-0000-00009C950000}"/>
    <cellStyle name="Total 2 5 2 2 2" xfId="38213" xr:uid="{00000000-0005-0000-0000-00009D950000}"/>
    <cellStyle name="Total 2 5 2 3" xfId="38214" xr:uid="{00000000-0005-0000-0000-00009E950000}"/>
    <cellStyle name="Total 2 5 3" xfId="38215" xr:uid="{00000000-0005-0000-0000-00009F950000}"/>
    <cellStyle name="Total 2 5 3 2" xfId="38216" xr:uid="{00000000-0005-0000-0000-0000A0950000}"/>
    <cellStyle name="Total 2 5 4" xfId="38217" xr:uid="{00000000-0005-0000-0000-0000A1950000}"/>
    <cellStyle name="Total 2 5 4 2" xfId="38218" xr:uid="{00000000-0005-0000-0000-0000A2950000}"/>
    <cellStyle name="Total 2 5 5" xfId="38219" xr:uid="{00000000-0005-0000-0000-0000A3950000}"/>
    <cellStyle name="Total 2 5 5 2" xfId="38220" xr:uid="{00000000-0005-0000-0000-0000A4950000}"/>
    <cellStyle name="Total 2 5 6" xfId="38221" xr:uid="{00000000-0005-0000-0000-0000A5950000}"/>
    <cellStyle name="Total 2 5 6 2" xfId="38222" xr:uid="{00000000-0005-0000-0000-0000A6950000}"/>
    <cellStyle name="Total 2 5 7" xfId="38223" xr:uid="{00000000-0005-0000-0000-0000A7950000}"/>
    <cellStyle name="Total 2 5 7 2" xfId="38224" xr:uid="{00000000-0005-0000-0000-0000A8950000}"/>
    <cellStyle name="Total 2 5 8" xfId="38225" xr:uid="{00000000-0005-0000-0000-0000A9950000}"/>
    <cellStyle name="Total 2 5 8 2" xfId="38226" xr:uid="{00000000-0005-0000-0000-0000AA950000}"/>
    <cellStyle name="Total 2 5 9" xfId="38227" xr:uid="{00000000-0005-0000-0000-0000AB950000}"/>
    <cellStyle name="Total 2 5 9 2" xfId="38228" xr:uid="{00000000-0005-0000-0000-0000AC950000}"/>
    <cellStyle name="Total 2 6" xfId="38229" xr:uid="{00000000-0005-0000-0000-0000AD950000}"/>
    <cellStyle name="Total 2 6 10" xfId="38230" xr:uid="{00000000-0005-0000-0000-0000AE950000}"/>
    <cellStyle name="Total 2 6 10 2" xfId="38231" xr:uid="{00000000-0005-0000-0000-0000AF950000}"/>
    <cellStyle name="Total 2 6 11" xfId="38232" xr:uid="{00000000-0005-0000-0000-0000B0950000}"/>
    <cellStyle name="Total 2 6 2" xfId="38233" xr:uid="{00000000-0005-0000-0000-0000B1950000}"/>
    <cellStyle name="Total 2 6 2 2" xfId="38234" xr:uid="{00000000-0005-0000-0000-0000B2950000}"/>
    <cellStyle name="Total 2 6 2 2 2" xfId="38235" xr:uid="{00000000-0005-0000-0000-0000B3950000}"/>
    <cellStyle name="Total 2 6 2 3" xfId="38236" xr:uid="{00000000-0005-0000-0000-0000B4950000}"/>
    <cellStyle name="Total 2 6 3" xfId="38237" xr:uid="{00000000-0005-0000-0000-0000B5950000}"/>
    <cellStyle name="Total 2 6 3 2" xfId="38238" xr:uid="{00000000-0005-0000-0000-0000B6950000}"/>
    <cellStyle name="Total 2 6 4" xfId="38239" xr:uid="{00000000-0005-0000-0000-0000B7950000}"/>
    <cellStyle name="Total 2 6 4 2" xfId="38240" xr:uid="{00000000-0005-0000-0000-0000B8950000}"/>
    <cellStyle name="Total 2 6 5" xfId="38241" xr:uid="{00000000-0005-0000-0000-0000B9950000}"/>
    <cellStyle name="Total 2 6 5 2" xfId="38242" xr:uid="{00000000-0005-0000-0000-0000BA950000}"/>
    <cellStyle name="Total 2 6 6" xfId="38243" xr:uid="{00000000-0005-0000-0000-0000BB950000}"/>
    <cellStyle name="Total 2 6 6 2" xfId="38244" xr:uid="{00000000-0005-0000-0000-0000BC950000}"/>
    <cellStyle name="Total 2 6 7" xfId="38245" xr:uid="{00000000-0005-0000-0000-0000BD950000}"/>
    <cellStyle name="Total 2 6 7 2" xfId="38246" xr:uid="{00000000-0005-0000-0000-0000BE950000}"/>
    <cellStyle name="Total 2 6 8" xfId="38247" xr:uid="{00000000-0005-0000-0000-0000BF950000}"/>
    <cellStyle name="Total 2 6 8 2" xfId="38248" xr:uid="{00000000-0005-0000-0000-0000C0950000}"/>
    <cellStyle name="Total 2 6 9" xfId="38249" xr:uid="{00000000-0005-0000-0000-0000C1950000}"/>
    <cellStyle name="Total 2 6 9 2" xfId="38250" xr:uid="{00000000-0005-0000-0000-0000C2950000}"/>
    <cellStyle name="Total 2 7" xfId="38251" xr:uid="{00000000-0005-0000-0000-0000C3950000}"/>
    <cellStyle name="Total 2 7 2" xfId="38252" xr:uid="{00000000-0005-0000-0000-0000C4950000}"/>
    <cellStyle name="Total 2 7 2 2" xfId="38253" xr:uid="{00000000-0005-0000-0000-0000C5950000}"/>
    <cellStyle name="Total 2 7 3" xfId="38254" xr:uid="{00000000-0005-0000-0000-0000C6950000}"/>
    <cellStyle name="Total 2 8" xfId="38255" xr:uid="{00000000-0005-0000-0000-0000C7950000}"/>
    <cellStyle name="Total 2 8 2" xfId="38256" xr:uid="{00000000-0005-0000-0000-0000C8950000}"/>
    <cellStyle name="Total 2 9" xfId="38257" xr:uid="{00000000-0005-0000-0000-0000C9950000}"/>
    <cellStyle name="Total 2 9 2" xfId="38258" xr:uid="{00000000-0005-0000-0000-0000CA950000}"/>
    <cellStyle name="Totals" xfId="506" xr:uid="{00000000-0005-0000-0000-0000CB950000}"/>
    <cellStyle name="Underline_Single" xfId="507" xr:uid="{00000000-0005-0000-0000-0000CC950000}"/>
    <cellStyle name="Unprot" xfId="508" xr:uid="{00000000-0005-0000-0000-0000CD950000}"/>
    <cellStyle name="Unprot$" xfId="509" xr:uid="{00000000-0005-0000-0000-0000CE950000}"/>
    <cellStyle name="Unprot$ 2" xfId="38259" xr:uid="{00000000-0005-0000-0000-0000CF950000}"/>
    <cellStyle name="Unprot_CurrencySKorea" xfId="510" xr:uid="{00000000-0005-0000-0000-0000D0950000}"/>
    <cellStyle name="Unprotect" xfId="511" xr:uid="{00000000-0005-0000-0000-0000D1950000}"/>
    <cellStyle name="Unprotect 2" xfId="38260" xr:uid="{00000000-0005-0000-0000-0000D2950000}"/>
    <cellStyle name="UNPROTECTED" xfId="512" xr:uid="{00000000-0005-0000-0000-0000D3950000}"/>
    <cellStyle name="Währung [0]_Compiling Utility Macros" xfId="513" xr:uid="{00000000-0005-0000-0000-0000D4950000}"/>
    <cellStyle name="Währung_Compiling Utility Macros" xfId="514" xr:uid="{00000000-0005-0000-0000-0000D5950000}"/>
    <cellStyle name="Warning" xfId="515" xr:uid="{00000000-0005-0000-0000-0000D6950000}"/>
    <cellStyle name="Warning 2" xfId="38358" xr:uid="{00000000-0005-0000-0000-0000D7950000}"/>
    <cellStyle name="Warning Text 2" xfId="38261" xr:uid="{00000000-0005-0000-0000-0000D8950000}"/>
    <cellStyle name="x" xfId="516" xr:uid="{00000000-0005-0000-0000-0000D9950000}"/>
    <cellStyle name="year" xfId="517" xr:uid="{00000000-0005-0000-0000-0000DA950000}"/>
    <cellStyle name="YEARS" xfId="518" xr:uid="{00000000-0005-0000-0000-0000DB950000}"/>
  </cellStyles>
  <dxfs count="0"/>
  <tableStyles count="0" defaultTableStyle="TableStyleMedium9" defaultPivotStyle="PivotStyleLight16"/>
  <colors>
    <mruColors>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K20"/>
  <sheetViews>
    <sheetView tabSelected="1" view="pageBreakPreview" zoomScaleNormal="100" zoomScaleSheetLayoutView="100" workbookViewId="0"/>
  </sheetViews>
  <sheetFormatPr defaultRowHeight="15"/>
  <cols>
    <col min="1" max="1" width="16" customWidth="1"/>
  </cols>
  <sheetData>
    <row r="1" spans="1:11">
      <c r="A1" s="107" t="s">
        <v>969</v>
      </c>
      <c r="B1" s="2"/>
      <c r="C1" s="3"/>
      <c r="D1" s="2"/>
      <c r="E1" s="2"/>
      <c r="F1" s="2"/>
      <c r="G1" s="2"/>
      <c r="H1" s="5"/>
      <c r="I1" s="5"/>
      <c r="J1" s="5"/>
      <c r="K1" s="5"/>
    </row>
    <row r="2" spans="1:11">
      <c r="A2" s="1"/>
      <c r="B2" s="2"/>
      <c r="C2" s="3"/>
      <c r="D2" s="2"/>
      <c r="E2" s="2"/>
      <c r="F2" s="2"/>
      <c r="G2" s="8"/>
      <c r="H2" s="1"/>
      <c r="I2" s="5"/>
      <c r="J2" s="5"/>
      <c r="K2" s="5" t="s">
        <v>599</v>
      </c>
    </row>
    <row r="3" spans="1:11">
      <c r="A3" s="1"/>
      <c r="B3" s="2"/>
      <c r="C3" s="3"/>
      <c r="D3" s="2"/>
      <c r="E3" s="2"/>
      <c r="F3" s="2"/>
      <c r="G3" s="8"/>
      <c r="H3" s="5"/>
      <c r="I3" s="319"/>
      <c r="J3" s="924"/>
      <c r="K3" s="924"/>
    </row>
    <row r="4" spans="1:11">
      <c r="A4" s="1"/>
      <c r="B4" s="107"/>
      <c r="C4" s="929" t="str">
        <f>'Appendix A'!E6</f>
        <v xml:space="preserve">Rate Formula Template </v>
      </c>
      <c r="D4" s="2"/>
      <c r="E4" s="2"/>
      <c r="F4" s="2"/>
      <c r="G4" s="8"/>
      <c r="H4" s="1"/>
      <c r="I4" s="1"/>
      <c r="J4" s="1"/>
      <c r="K4" s="6"/>
    </row>
    <row r="5" spans="1:11">
      <c r="A5" s="1"/>
      <c r="B5" s="11"/>
      <c r="C5" s="79" t="str">
        <f>'Appendix A'!E7</f>
        <v xml:space="preserve"> Utilizing FERC Form 1 Data</v>
      </c>
      <c r="D5" s="11"/>
      <c r="E5" s="11"/>
      <c r="F5" s="11"/>
      <c r="G5" s="8"/>
      <c r="H5" s="539"/>
      <c r="I5" s="540"/>
      <c r="J5" s="537"/>
      <c r="K5" s="538" t="str">
        <f>'Appendix A'!M7</f>
        <v>Projected Annual Transmission Revenue Requirement</v>
      </c>
    </row>
    <row r="6" spans="1:11">
      <c r="A6" s="2"/>
      <c r="B6" s="10"/>
      <c r="C6" s="10"/>
      <c r="D6" s="10"/>
      <c r="E6" s="10"/>
      <c r="F6" s="10"/>
      <c r="G6" s="10"/>
      <c r="H6" s="10"/>
      <c r="I6" s="350"/>
      <c r="J6" s="317"/>
      <c r="K6" s="315" t="str">
        <f>'Appendix A'!M8</f>
        <v>For the 12 months ended 12/31/____</v>
      </c>
    </row>
    <row r="7" spans="1:11">
      <c r="A7" s="1"/>
      <c r="C7" s="925" t="s">
        <v>728</v>
      </c>
    </row>
    <row r="8" spans="1:11">
      <c r="A8" s="1"/>
      <c r="B8" s="1"/>
      <c r="C8" s="10"/>
    </row>
    <row r="12" spans="1:11">
      <c r="A12" t="s">
        <v>282</v>
      </c>
      <c r="C12" t="s">
        <v>604</v>
      </c>
    </row>
    <row r="13" spans="1:11">
      <c r="A13" t="s">
        <v>600</v>
      </c>
      <c r="C13" t="s">
        <v>605</v>
      </c>
    </row>
    <row r="14" spans="1:11">
      <c r="A14" t="s">
        <v>601</v>
      </c>
      <c r="C14" t="s">
        <v>606</v>
      </c>
    </row>
    <row r="15" spans="1:11">
      <c r="A15" t="s">
        <v>602</v>
      </c>
      <c r="C15" t="s">
        <v>607</v>
      </c>
    </row>
    <row r="16" spans="1:11">
      <c r="A16" t="s">
        <v>322</v>
      </c>
      <c r="C16" t="s">
        <v>612</v>
      </c>
    </row>
    <row r="17" spans="1:3">
      <c r="A17" t="s">
        <v>550</v>
      </c>
      <c r="C17" t="s">
        <v>609</v>
      </c>
    </row>
    <row r="18" spans="1:3">
      <c r="A18" t="s">
        <v>705</v>
      </c>
      <c r="C18" t="s">
        <v>608</v>
      </c>
    </row>
    <row r="19" spans="1:3">
      <c r="A19" t="s">
        <v>221</v>
      </c>
      <c r="C19" t="s">
        <v>610</v>
      </c>
    </row>
    <row r="20" spans="1:3">
      <c r="A20" t="s">
        <v>603</v>
      </c>
      <c r="C20" t="s">
        <v>611</v>
      </c>
    </row>
  </sheetData>
  <pageMargins left="0.7" right="0.7" top="0.75" bottom="0.75" header="0.3" footer="0.3"/>
  <pageSetup scale="61"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IV538"/>
  <sheetViews>
    <sheetView view="pageBreakPreview" topLeftCell="A159" zoomScale="75" zoomScaleNormal="75" zoomScaleSheetLayoutView="75" workbookViewId="0">
      <selection activeCell="J227" sqref="J227"/>
    </sheetView>
  </sheetViews>
  <sheetFormatPr defaultColWidth="8.7265625" defaultRowHeight="15"/>
  <cols>
    <col min="1" max="1" width="6" style="1" customWidth="1"/>
    <col min="2" max="2" width="1.453125" style="1" customWidth="1"/>
    <col min="3" max="3" width="48.26953125" style="1" customWidth="1"/>
    <col min="4" max="4" width="38.7265625" style="1" customWidth="1"/>
    <col min="5" max="5" width="18.26953125" style="1" customWidth="1"/>
    <col min="6" max="6" width="15.54296875" style="1" customWidth="1"/>
    <col min="7" max="7" width="8.08984375" style="1" customWidth="1"/>
    <col min="8" max="8" width="15.26953125" style="1" bestFit="1" customWidth="1"/>
    <col min="9" max="9" width="7.26953125" style="1" customWidth="1"/>
    <col min="10" max="10" width="15.7265625" style="1" customWidth="1"/>
    <col min="11" max="11" width="8.7265625" style="1" customWidth="1"/>
    <col min="12" max="12" width="10.26953125" style="1" customWidth="1"/>
    <col min="13" max="13" width="14.453125" style="1" customWidth="1"/>
    <col min="14" max="14" width="12" style="1" bestFit="1" customWidth="1"/>
    <col min="15" max="16384" width="8.7265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282</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19"/>
      <c r="L3" s="9"/>
      <c r="M3" s="9" t="s">
        <v>283</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5"/>
      <c r="K4" s="9"/>
      <c r="L4" s="1362"/>
      <c r="M4" s="1362"/>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C5" s="2"/>
      <c r="D5" s="2"/>
      <c r="E5" s="3"/>
      <c r="F5" s="2"/>
      <c r="G5" s="2"/>
      <c r="H5" s="2"/>
      <c r="I5" s="8"/>
      <c r="J5" s="8"/>
      <c r="K5" s="10"/>
      <c r="L5" s="10"/>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t="s">
        <v>5</v>
      </c>
      <c r="D6" s="107"/>
      <c r="E6" s="107" t="s">
        <v>105</v>
      </c>
      <c r="F6" s="2"/>
      <c r="G6" s="2"/>
      <c r="H6" s="2"/>
      <c r="I6" s="8"/>
      <c r="M6" s="6"/>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2"/>
      <c r="D7" s="11" t="s">
        <v>6</v>
      </c>
      <c r="E7" s="11" t="s">
        <v>7</v>
      </c>
      <c r="F7" s="11"/>
      <c r="G7" s="11"/>
      <c r="H7" s="11"/>
      <c r="I7" s="8"/>
      <c r="J7" s="539"/>
      <c r="K7" s="540"/>
      <c r="L7" s="537"/>
      <c r="M7" s="538" t="s">
        <v>279</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c r="C8" s="10"/>
      <c r="D8" s="10"/>
      <c r="E8" s="10"/>
      <c r="F8" s="10"/>
      <c r="G8" s="10"/>
      <c r="H8" s="10"/>
      <c r="I8" s="10"/>
      <c r="J8" s="10"/>
      <c r="K8" s="350"/>
      <c r="L8" s="317"/>
      <c r="M8" s="315" t="s">
        <v>3</v>
      </c>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5.6">
      <c r="A9" s="12"/>
      <c r="C9" s="10"/>
      <c r="D9" s="10"/>
      <c r="E9" s="956" t="str">
        <f>+Index!C7</f>
        <v>NextEra Energy Transmission New York, Inc.</v>
      </c>
      <c r="F9" s="10"/>
      <c r="G9" s="10"/>
      <c r="H9" s="10"/>
      <c r="I9" s="10"/>
      <c r="J9" s="10"/>
      <c r="L9" s="10"/>
      <c r="M9" s="9"/>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c r="A10" s="12"/>
      <c r="C10" s="10"/>
      <c r="D10" s="10"/>
      <c r="E10" s="76"/>
      <c r="F10" s="10"/>
      <c r="G10" s="10"/>
      <c r="H10" s="10"/>
      <c r="I10" s="10"/>
      <c r="J10" s="10"/>
      <c r="K10" s="10"/>
      <c r="L10" s="10"/>
      <c r="M10" s="6"/>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c r="A11" s="12"/>
      <c r="C11" s="10"/>
      <c r="D11" s="10"/>
      <c r="E11" s="13" t="s">
        <v>8</v>
      </c>
      <c r="F11" s="10"/>
      <c r="G11" s="10"/>
      <c r="H11" s="13" t="s">
        <v>9</v>
      </c>
      <c r="I11" s="10"/>
      <c r="J11" s="13" t="s">
        <v>10</v>
      </c>
      <c r="K11" s="10"/>
      <c r="L11" s="141"/>
      <c r="M11" s="141"/>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c r="A12" s="12"/>
      <c r="C12" s="10"/>
      <c r="D12" s="10"/>
      <c r="L12" s="117"/>
      <c r="M12" s="142"/>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c r="A13" s="12" t="s">
        <v>13</v>
      </c>
      <c r="C13" s="10"/>
      <c r="D13" s="10"/>
      <c r="E13" s="14"/>
      <c r="F13" s="10"/>
      <c r="G13" s="10"/>
      <c r="H13" s="10"/>
      <c r="I13" s="10"/>
      <c r="J13" s="4" t="s">
        <v>14</v>
      </c>
      <c r="K13" s="10"/>
      <c r="L13" s="119"/>
      <c r="M13" s="142"/>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5.6" thickBot="1">
      <c r="A14" s="15" t="s">
        <v>15</v>
      </c>
      <c r="C14" s="10"/>
      <c r="D14" s="10"/>
      <c r="E14" s="10"/>
      <c r="F14" s="10"/>
      <c r="G14" s="10"/>
      <c r="H14" s="10"/>
      <c r="I14" s="10"/>
      <c r="J14" s="16" t="s">
        <v>16</v>
      </c>
      <c r="K14" s="10"/>
      <c r="L14" s="142"/>
      <c r="M14" s="142"/>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c r="A15" s="12">
        <v>1</v>
      </c>
      <c r="C15" s="10" t="s">
        <v>190</v>
      </c>
      <c r="D15" s="10" t="str">
        <f>"(page 3, line "&amp;A194&amp;")"</f>
        <v>(page 3, line 78)</v>
      </c>
      <c r="E15" s="17"/>
      <c r="F15" s="10"/>
      <c r="G15" s="10"/>
      <c r="H15" s="66" t="s">
        <v>17</v>
      </c>
      <c r="I15" s="10"/>
      <c r="J15" s="153">
        <f>+J194</f>
        <v>0</v>
      </c>
      <c r="K15" s="10"/>
      <c r="L15" s="119"/>
      <c r="M15" s="15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c r="A16" s="86"/>
      <c r="B16" s="67"/>
      <c r="C16" s="66"/>
      <c r="D16" s="66"/>
      <c r="E16" s="66"/>
      <c r="F16" s="66"/>
      <c r="G16" s="66"/>
      <c r="H16" s="66"/>
      <c r="I16" s="66"/>
      <c r="J16" s="353"/>
      <c r="K16" s="10"/>
      <c r="L16" s="119"/>
      <c r="M16" s="12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c r="A17" s="12"/>
      <c r="C17" s="10"/>
      <c r="D17" s="10"/>
      <c r="E17" s="10"/>
      <c r="F17" s="10"/>
      <c r="G17" s="10"/>
      <c r="H17" s="10"/>
      <c r="I17" s="10"/>
      <c r="J17" s="178"/>
      <c r="K17" s="10"/>
      <c r="L17" s="119"/>
      <c r="M17" s="120"/>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5.6" thickBot="1">
      <c r="A18" s="12" t="s">
        <v>6</v>
      </c>
      <c r="C18" s="18" t="s">
        <v>18</v>
      </c>
      <c r="D18" s="19"/>
      <c r="E18" s="16" t="s">
        <v>19</v>
      </c>
      <c r="F18" s="11"/>
      <c r="G18" s="20" t="s">
        <v>20</v>
      </c>
      <c r="H18" s="20"/>
      <c r="I18" s="10"/>
      <c r="J18" s="178"/>
      <c r="K18" s="10"/>
      <c r="L18" s="119"/>
      <c r="M18" s="120"/>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c r="A19" s="12">
        <f>+A15+1</f>
        <v>2</v>
      </c>
      <c r="C19" s="18" t="str">
        <f>+'1 - Revenue Credits'!B14</f>
        <v>Total Revenue Credits</v>
      </c>
      <c r="D19" s="19" t="str">
        <f>"Attachment 1, line "&amp;'1 - Revenue Credits'!A14&amp;""</f>
        <v>Attachment 1, line 6</v>
      </c>
      <c r="E19" s="467">
        <f>+'1 - Revenue Credits'!D14</f>
        <v>0</v>
      </c>
      <c r="F19" s="11"/>
      <c r="G19" s="11" t="str">
        <f>+G80</f>
        <v>TP</v>
      </c>
      <c r="H19" s="465">
        <f>+H80</f>
        <v>0</v>
      </c>
      <c r="I19" s="11"/>
      <c r="J19" s="179">
        <f>+H19*E19</f>
        <v>0</v>
      </c>
      <c r="K19" s="10"/>
      <c r="L19" s="145"/>
      <c r="M19" s="126"/>
      <c r="N19" s="22"/>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c r="A20" s="12"/>
      <c r="C20" s="18"/>
      <c r="D20" s="19"/>
      <c r="E20" s="467"/>
      <c r="F20" s="11"/>
      <c r="G20" s="11"/>
      <c r="H20" s="465"/>
      <c r="I20" s="11"/>
      <c r="J20" s="179"/>
      <c r="K20" s="10"/>
      <c r="L20" s="145"/>
      <c r="M20" s="126"/>
      <c r="N20" s="22"/>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c r="A21" s="12">
        <v>3</v>
      </c>
      <c r="C21" s="18" t="s">
        <v>308</v>
      </c>
      <c r="D21" s="10" t="str">
        <f>"(line "&amp;A15&amp;" minus line "&amp;A19&amp;")"</f>
        <v>(line 1 minus line 2)</v>
      </c>
      <c r="E21" s="467"/>
      <c r="F21" s="11"/>
      <c r="G21" s="11"/>
      <c r="H21" s="465"/>
      <c r="I21" s="11"/>
      <c r="J21" s="179">
        <f>+J15-J19</f>
        <v>0</v>
      </c>
      <c r="K21" s="10"/>
      <c r="L21" s="145"/>
      <c r="M21" s="126"/>
      <c r="N21" s="22"/>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12"/>
      <c r="C22" s="18"/>
      <c r="D22" s="19"/>
      <c r="E22" s="467"/>
      <c r="F22" s="11"/>
      <c r="G22" s="11"/>
      <c r="H22" s="465"/>
      <c r="I22" s="11"/>
      <c r="J22" s="179"/>
      <c r="K22" s="10"/>
      <c r="L22" s="145"/>
      <c r="M22" s="126"/>
      <c r="N22" s="22"/>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106">
        <v>4</v>
      </c>
      <c r="B23" s="7"/>
      <c r="C23" s="18" t="s">
        <v>103</v>
      </c>
      <c r="D23" s="29" t="s">
        <v>769</v>
      </c>
      <c r="E23" s="467">
        <f>+'5 - True-Up'!H21</f>
        <v>0</v>
      </c>
      <c r="F23" s="10"/>
      <c r="G23" s="109" t="s">
        <v>131</v>
      </c>
      <c r="H23" s="21">
        <v>1</v>
      </c>
      <c r="I23" s="10"/>
      <c r="J23" s="164">
        <f>+H23*E23</f>
        <v>0</v>
      </c>
      <c r="K23" s="10"/>
      <c r="L23" s="117"/>
      <c r="M23" s="120"/>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106"/>
      <c r="B24" s="7"/>
      <c r="C24" s="18"/>
      <c r="D24" s="10"/>
      <c r="E24" s="26"/>
      <c r="F24" s="26"/>
      <c r="G24" s="26"/>
      <c r="H24" s="26"/>
      <c r="I24" s="26"/>
      <c r="J24" s="11"/>
      <c r="K24" s="10"/>
      <c r="L24" s="119"/>
      <c r="M24" s="120"/>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ht="15.6" thickBot="1">
      <c r="A25" s="86">
        <v>5</v>
      </c>
      <c r="C25" s="18" t="s">
        <v>309</v>
      </c>
      <c r="D25" s="10" t="str">
        <f>"(line "&amp;A21&amp;" plus line "&amp;A23&amp;")"</f>
        <v>(line 3 plus line 4)</v>
      </c>
      <c r="F25" s="11"/>
      <c r="G25" s="11"/>
      <c r="H25" s="11"/>
      <c r="I25" s="11"/>
      <c r="J25" s="27">
        <f>+J21+J23</f>
        <v>0</v>
      </c>
      <c r="K25" s="10"/>
      <c r="M25" s="151"/>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ht="15.6" thickTop="1">
      <c r="A26" s="12"/>
      <c r="D26" s="10"/>
      <c r="E26" s="25"/>
      <c r="F26" s="11"/>
      <c r="G26" s="11"/>
      <c r="H26" s="11"/>
      <c r="I26" s="11"/>
      <c r="K26" s="10"/>
      <c r="L26" s="119"/>
      <c r="M26" s="120"/>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12"/>
      <c r="D27" s="11"/>
      <c r="E27" s="26"/>
      <c r="F27" s="26"/>
      <c r="G27" s="26"/>
      <c r="H27" s="26"/>
      <c r="I27" s="26"/>
      <c r="J27" s="11"/>
      <c r="K27" s="10"/>
      <c r="L27" s="10"/>
      <c r="M27" s="6"/>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s="117" customFormat="1">
      <c r="A28" s="116"/>
      <c r="C28" s="118"/>
      <c r="D28" s="119"/>
      <c r="E28" s="23"/>
      <c r="F28" s="119"/>
      <c r="G28" s="119"/>
      <c r="H28" s="119"/>
      <c r="I28" s="119"/>
      <c r="J28" s="23"/>
      <c r="K28" s="119"/>
      <c r="L28" s="119"/>
      <c r="M28" s="120"/>
      <c r="N28" s="120"/>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row>
    <row r="29" spans="1:61" s="117" customFormat="1">
      <c r="A29" s="116"/>
      <c r="C29" s="118"/>
      <c r="D29" s="119"/>
      <c r="E29" s="23"/>
      <c r="F29" s="119"/>
      <c r="G29" s="119"/>
      <c r="H29" s="119"/>
      <c r="I29" s="119"/>
      <c r="J29" s="23"/>
      <c r="K29" s="119"/>
      <c r="L29" s="119"/>
      <c r="M29" s="120"/>
      <c r="N29" s="120"/>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row>
    <row r="30" spans="1:61" s="117" customFormat="1">
      <c r="A30" s="116"/>
      <c r="C30" s="492"/>
      <c r="D30" s="492"/>
      <c r="E30" s="492"/>
      <c r="F30" s="75"/>
      <c r="G30" s="75"/>
      <c r="H30" s="78"/>
      <c r="I30" s="75"/>
      <c r="K30" s="119"/>
      <c r="L30" s="119"/>
      <c r="M30" s="123"/>
      <c r="N30" s="124"/>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row>
    <row r="31" spans="1:61" s="117" customFormat="1">
      <c r="A31" s="116"/>
      <c r="C31" s="118"/>
      <c r="D31" s="437"/>
      <c r="E31" s="84"/>
      <c r="F31" s="84"/>
      <c r="G31" s="84"/>
      <c r="H31" s="437"/>
      <c r="I31" s="84"/>
      <c r="K31" s="119"/>
      <c r="L31" s="119"/>
      <c r="M31" s="123"/>
      <c r="N31" s="120"/>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row>
    <row r="32" spans="1:61" s="117" customFormat="1">
      <c r="A32" s="116"/>
      <c r="C32" s="23"/>
      <c r="D32" s="119"/>
      <c r="E32" s="499"/>
      <c r="F32" s="438"/>
      <c r="G32" s="439"/>
      <c r="H32" s="23"/>
      <c r="I32" s="119"/>
      <c r="K32" s="119"/>
      <c r="L32" s="119"/>
      <c r="M32" s="123"/>
      <c r="N32" s="120"/>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row>
    <row r="33" spans="1:61" s="117" customFormat="1">
      <c r="A33" s="116"/>
      <c r="C33" s="23"/>
      <c r="D33" s="119"/>
      <c r="E33" s="160"/>
      <c r="F33" s="119"/>
      <c r="H33" s="23"/>
      <c r="I33" s="119"/>
      <c r="K33" s="119"/>
      <c r="L33" s="119"/>
      <c r="M33" s="123"/>
      <c r="N33" s="120"/>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row>
    <row r="34" spans="1:61" s="117" customFormat="1">
      <c r="A34" s="116"/>
      <c r="B34" s="160"/>
      <c r="C34" s="160"/>
      <c r="D34" s="533"/>
      <c r="E34" s="481"/>
      <c r="F34" s="119"/>
      <c r="H34" s="161"/>
      <c r="I34" s="119"/>
      <c r="K34" s="161"/>
      <c r="L34" s="119"/>
      <c r="M34" s="123"/>
      <c r="N34" s="120"/>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row>
    <row r="35" spans="1:61" s="117" customFormat="1">
      <c r="A35" s="116"/>
      <c r="C35" s="23"/>
      <c r="D35" s="533"/>
      <c r="E35" s="481"/>
      <c r="F35" s="119"/>
      <c r="G35" s="119"/>
      <c r="H35" s="161"/>
      <c r="I35" s="119"/>
      <c r="K35" s="23"/>
      <c r="L35" s="125"/>
      <c r="M35" s="126"/>
      <c r="N35" s="127"/>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row>
    <row r="36" spans="1:61" s="117" customFormat="1">
      <c r="A36" s="116"/>
      <c r="C36" s="23"/>
      <c r="D36" s="533"/>
      <c r="E36" s="481"/>
      <c r="F36" s="119"/>
      <c r="G36" s="119"/>
      <c r="H36" s="161"/>
      <c r="I36" s="119"/>
      <c r="K36" s="119"/>
      <c r="L36" s="125"/>
      <c r="M36" s="126"/>
      <c r="N36" s="127"/>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row>
    <row r="37" spans="1:61" s="117" customFormat="1">
      <c r="A37" s="116"/>
      <c r="C37" s="118"/>
      <c r="D37" s="533"/>
      <c r="E37" s="482"/>
      <c r="F37" s="119"/>
      <c r="G37" s="119"/>
      <c r="H37" s="161"/>
      <c r="I37" s="119"/>
      <c r="K37" s="119"/>
      <c r="L37" s="119"/>
      <c r="M37" s="123"/>
      <c r="N37" s="120"/>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row>
    <row r="38" spans="1:61" s="117" customFormat="1">
      <c r="A38" s="116"/>
      <c r="C38" s="23"/>
      <c r="D38" s="150"/>
      <c r="E38" s="150"/>
      <c r="F38" s="119"/>
      <c r="G38" s="119"/>
      <c r="H38" s="163"/>
      <c r="I38" s="119"/>
      <c r="J38" s="23"/>
      <c r="K38" s="119"/>
      <c r="L38" s="115"/>
      <c r="M38" s="115"/>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row>
    <row r="39" spans="1:61" s="117" customFormat="1">
      <c r="A39" s="116"/>
      <c r="C39" s="128"/>
      <c r="D39" s="150"/>
      <c r="E39" s="150"/>
      <c r="F39" s="119"/>
      <c r="G39" s="119"/>
      <c r="H39" s="150"/>
      <c r="I39" s="119"/>
      <c r="J39" s="23"/>
      <c r="K39" s="119"/>
      <c r="L39" s="23"/>
      <c r="M39" s="23"/>
      <c r="N39" s="120"/>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row>
    <row r="40" spans="1:61" s="117" customFormat="1">
      <c r="A40" s="116"/>
      <c r="C40" s="118"/>
      <c r="D40" s="119"/>
      <c r="E40" s="119"/>
      <c r="F40" s="119"/>
      <c r="G40" s="119"/>
      <c r="H40" s="119"/>
      <c r="I40" s="119"/>
      <c r="J40" s="23"/>
      <c r="K40" s="119"/>
      <c r="L40" s="119"/>
      <c r="M40" s="120"/>
      <c r="N40" s="120"/>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row>
    <row r="41" spans="1:61" s="117" customFormat="1">
      <c r="A41" s="116"/>
      <c r="C41" s="118"/>
      <c r="D41" s="150"/>
      <c r="E41" s="162"/>
      <c r="F41" s="119"/>
      <c r="G41" s="119"/>
      <c r="H41" s="162"/>
      <c r="I41" s="119"/>
      <c r="J41" s="129"/>
      <c r="K41" s="119"/>
      <c r="L41" s="119"/>
      <c r="M41" s="129"/>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row>
    <row r="42" spans="1:61" s="117" customFormat="1">
      <c r="A42" s="116"/>
      <c r="C42" s="118"/>
      <c r="D42" s="119"/>
      <c r="F42" s="119"/>
      <c r="G42" s="119"/>
      <c r="H42" s="119"/>
      <c r="I42" s="119"/>
      <c r="J42" s="129"/>
      <c r="K42" s="119"/>
      <c r="L42" s="119"/>
      <c r="M42" s="129"/>
      <c r="N42" s="120"/>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row>
    <row r="43" spans="1:61" s="117" customFormat="1">
      <c r="A43" s="116"/>
      <c r="C43" s="118"/>
      <c r="D43" s="119"/>
      <c r="E43" s="129"/>
      <c r="F43" s="119"/>
      <c r="G43" s="119"/>
      <c r="H43" s="119"/>
      <c r="I43" s="119"/>
      <c r="J43" s="122"/>
      <c r="K43" s="119"/>
      <c r="L43" s="119"/>
      <c r="M43" s="120"/>
      <c r="N43" s="120"/>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row>
    <row r="44" spans="1:61" s="117" customFormat="1">
      <c r="A44" s="116"/>
      <c r="C44" s="118"/>
      <c r="D44" s="119"/>
      <c r="E44" s="130"/>
      <c r="F44" s="119"/>
      <c r="G44" s="119"/>
      <c r="H44" s="119"/>
      <c r="I44" s="119"/>
      <c r="J44" s="131"/>
      <c r="K44" s="119"/>
      <c r="L44" s="119"/>
      <c r="M44" s="120"/>
      <c r="N44" s="120"/>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row>
    <row r="45" spans="1:61" s="117" customFormat="1">
      <c r="A45" s="116"/>
      <c r="C45" s="118"/>
      <c r="D45" s="119"/>
      <c r="E45" s="129"/>
      <c r="F45" s="119"/>
      <c r="G45" s="119"/>
      <c r="H45" s="119"/>
      <c r="I45" s="119"/>
      <c r="J45" s="122"/>
      <c r="K45" s="119"/>
      <c r="L45" s="119"/>
      <c r="M45" s="120"/>
      <c r="N45" s="120"/>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row>
    <row r="46" spans="1:61" s="117" customFormat="1">
      <c r="A46" s="116"/>
      <c r="C46" s="118"/>
      <c r="D46" s="121"/>
      <c r="E46" s="167"/>
      <c r="F46" s="167"/>
      <c r="I46" s="121"/>
      <c r="J46" s="168"/>
      <c r="K46" s="119"/>
      <c r="L46" s="119"/>
      <c r="M46" s="120"/>
      <c r="N46" s="120"/>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row>
    <row r="47" spans="1:61" s="117" customFormat="1">
      <c r="A47" s="116"/>
      <c r="C47" s="115"/>
      <c r="E47" s="167"/>
      <c r="F47" s="167"/>
      <c r="J47" s="168"/>
      <c r="K47" s="119"/>
      <c r="L47" s="119"/>
      <c r="M47" s="120"/>
      <c r="N47" s="120"/>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row>
    <row r="48" spans="1:61" s="117" customFormat="1">
      <c r="A48" s="116"/>
      <c r="C48" s="118"/>
      <c r="D48" s="167"/>
      <c r="E48" s="169"/>
      <c r="F48" s="121"/>
      <c r="G48" s="129"/>
      <c r="H48" s="129"/>
      <c r="I48" s="119"/>
      <c r="J48" s="168"/>
      <c r="K48" s="119"/>
      <c r="L48" s="119"/>
      <c r="M48" s="120"/>
      <c r="N48" s="120"/>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row>
    <row r="49" spans="1:61" s="117" customFormat="1">
      <c r="A49" s="116"/>
      <c r="C49" s="115"/>
      <c r="D49" s="119"/>
      <c r="E49" s="169"/>
      <c r="F49" s="119"/>
      <c r="G49" s="122"/>
      <c r="H49" s="119"/>
      <c r="I49" s="119"/>
      <c r="J49" s="122"/>
      <c r="K49" s="119"/>
      <c r="L49" s="119"/>
      <c r="M49" s="120"/>
      <c r="N49" s="120"/>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row>
    <row r="50" spans="1:61" s="117" customFormat="1">
      <c r="A50" s="116"/>
      <c r="C50" s="115"/>
      <c r="D50" s="119"/>
      <c r="E50" s="170"/>
      <c r="F50" s="119"/>
      <c r="G50" s="122"/>
      <c r="H50" s="119"/>
      <c r="I50" s="119"/>
      <c r="J50" s="122"/>
      <c r="K50" s="119"/>
      <c r="L50" s="119"/>
      <c r="M50" s="120"/>
      <c r="N50" s="120"/>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row>
    <row r="51" spans="1:61" s="117" customFormat="1">
      <c r="A51" s="116"/>
      <c r="C51" s="115"/>
      <c r="D51" s="119"/>
      <c r="E51" s="171"/>
      <c r="F51" s="172"/>
      <c r="G51" s="172"/>
      <c r="H51" s="172"/>
      <c r="I51" s="172"/>
      <c r="J51" s="172"/>
      <c r="K51" s="172"/>
      <c r="L51" s="119"/>
      <c r="M51" s="120"/>
      <c r="N51" s="120"/>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row>
    <row r="52" spans="1:61" s="117" customFormat="1">
      <c r="A52" s="116"/>
      <c r="C52" s="115"/>
      <c r="D52" s="119"/>
      <c r="E52" s="173"/>
      <c r="F52" s="172"/>
      <c r="G52" s="172"/>
      <c r="H52" s="172"/>
      <c r="I52" s="172"/>
      <c r="J52" s="172"/>
      <c r="K52" s="172"/>
      <c r="L52" s="119"/>
      <c r="M52" s="120"/>
      <c r="N52" s="120"/>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row>
    <row r="53" spans="1:61" s="117" customFormat="1">
      <c r="C53" s="174"/>
      <c r="E53" s="175"/>
      <c r="F53" s="176"/>
      <c r="I53" s="176"/>
      <c r="K53" s="113"/>
      <c r="L53" s="119"/>
      <c r="M53" s="120"/>
      <c r="N53" s="120"/>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row>
    <row r="54" spans="1:61" s="117" customFormat="1">
      <c r="C54" s="115"/>
      <c r="D54" s="119"/>
      <c r="E54" s="173"/>
      <c r="F54" s="172"/>
      <c r="G54" s="172"/>
      <c r="H54" s="172"/>
      <c r="I54" s="172"/>
      <c r="K54" s="113"/>
      <c r="L54" s="119"/>
      <c r="M54" s="120"/>
      <c r="N54" s="120"/>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row>
    <row r="55" spans="1:61" s="117" customFormat="1">
      <c r="C55" s="174"/>
      <c r="E55" s="175"/>
      <c r="F55" s="176"/>
      <c r="I55" s="176"/>
      <c r="K55" s="113"/>
      <c r="L55" s="119"/>
      <c r="M55" s="120"/>
      <c r="N55" s="120"/>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row>
    <row r="56" spans="1:61" s="117" customFormat="1">
      <c r="C56" s="177"/>
      <c r="F56" s="176"/>
      <c r="I56" s="121"/>
      <c r="K56" s="113"/>
      <c r="L56" s="119"/>
      <c r="M56" s="120"/>
      <c r="N56" s="120"/>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row>
    <row r="57" spans="1:61">
      <c r="C57" s="115"/>
      <c r="D57" s="119"/>
      <c r="E57" s="173"/>
      <c r="F57" s="172"/>
      <c r="G57" s="172"/>
      <c r="H57" s="172"/>
      <c r="I57" s="172"/>
      <c r="J57" s="117"/>
      <c r="K57" s="113"/>
      <c r="L57" s="66"/>
      <c r="M57" s="6"/>
      <c r="N57" s="6"/>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C58" s="174"/>
      <c r="D58" s="117"/>
      <c r="E58" s="175"/>
      <c r="F58" s="176"/>
      <c r="G58" s="117"/>
      <c r="H58" s="117"/>
      <c r="I58" s="176"/>
      <c r="J58" s="117"/>
      <c r="K58" s="113"/>
      <c r="L58" s="66"/>
      <c r="M58" s="6"/>
      <c r="N58" s="6"/>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C59" s="26"/>
      <c r="D59" s="156"/>
      <c r="K59" s="8"/>
      <c r="L59" s="10"/>
      <c r="M59" s="6"/>
      <c r="N59" s="6"/>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C60" s="30"/>
      <c r="K60" s="8"/>
      <c r="L60" s="10"/>
      <c r="M60" s="6"/>
      <c r="N60" s="6"/>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C61" s="31"/>
      <c r="K61" s="8"/>
      <c r="L61" s="10"/>
      <c r="M61" s="6"/>
      <c r="N61" s="6"/>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K62" s="8"/>
      <c r="L62" s="10"/>
      <c r="M62" s="6"/>
      <c r="N62" s="6"/>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C63" s="18"/>
      <c r="D63" s="10"/>
      <c r="E63" s="10"/>
      <c r="F63" s="10"/>
      <c r="G63" s="10"/>
      <c r="H63" s="10"/>
      <c r="I63" s="10"/>
      <c r="J63" s="32"/>
      <c r="K63" s="10"/>
      <c r="L63" s="10"/>
      <c r="M63" s="6"/>
      <c r="N63" s="6"/>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C64" s="2"/>
      <c r="D64" s="2"/>
      <c r="E64" s="3"/>
      <c r="F64" s="2"/>
      <c r="G64" s="2"/>
      <c r="H64" s="2"/>
      <c r="I64" s="2"/>
      <c r="J64" s="2"/>
      <c r="K64" s="4"/>
      <c r="L64" s="4"/>
      <c r="M64" s="5"/>
      <c r="N64" s="6"/>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C65" s="2"/>
      <c r="D65" s="2"/>
      <c r="E65" s="3"/>
      <c r="F65" s="2"/>
      <c r="G65" s="2"/>
      <c r="H65" s="2"/>
      <c r="I65" s="8"/>
      <c r="J65" s="5"/>
      <c r="K65" s="5"/>
      <c r="L65" s="5"/>
      <c r="M65" s="5" t="s">
        <v>282</v>
      </c>
      <c r="N65" s="6"/>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C66" s="2"/>
      <c r="D66" s="2"/>
      <c r="E66" s="3"/>
      <c r="F66" s="2"/>
      <c r="G66" s="2"/>
      <c r="H66" s="2"/>
      <c r="I66" s="8"/>
      <c r="J66" s="9"/>
      <c r="K66" s="9"/>
      <c r="L66" s="9"/>
      <c r="M66" s="9" t="s">
        <v>287</v>
      </c>
      <c r="N66" s="6"/>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C67" s="2"/>
      <c r="D67" s="2"/>
      <c r="E67" s="3"/>
      <c r="F67" s="2"/>
      <c r="G67" s="2"/>
      <c r="H67" s="2"/>
      <c r="I67" s="8"/>
      <c r="J67" s="8"/>
      <c r="K67" s="10"/>
      <c r="L67" s="9"/>
      <c r="M67" s="9"/>
      <c r="N67" s="6"/>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C68" s="2"/>
      <c r="D68" s="2"/>
      <c r="E68" s="3"/>
      <c r="F68" s="2"/>
      <c r="G68" s="2"/>
      <c r="H68" s="2"/>
      <c r="I68" s="8"/>
      <c r="J68" s="8"/>
      <c r="K68" s="10"/>
      <c r="L68" s="9"/>
      <c r="M68" s="6"/>
      <c r="N68" s="6"/>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C69" s="2" t="s">
        <v>5</v>
      </c>
      <c r="D69" s="107"/>
      <c r="E69" s="107" t="s">
        <v>105</v>
      </c>
      <c r="F69" s="2"/>
      <c r="G69" s="2"/>
      <c r="H69" s="2"/>
      <c r="I69" s="8"/>
      <c r="K69" s="10"/>
      <c r="L69" s="10"/>
      <c r="M69" s="6"/>
      <c r="N69" s="6"/>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C70" s="2"/>
      <c r="D70" s="11" t="s">
        <v>6</v>
      </c>
      <c r="E70" s="11" t="s">
        <v>7</v>
      </c>
      <c r="F70" s="11"/>
      <c r="G70" s="11"/>
      <c r="H70" s="11"/>
      <c r="I70" s="8"/>
      <c r="J70" s="8"/>
      <c r="K70" s="10"/>
      <c r="L70" s="10"/>
      <c r="M70" s="6"/>
      <c r="N70" s="6"/>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C71" s="2"/>
      <c r="D71" s="11"/>
      <c r="E71" s="11"/>
      <c r="F71" s="11"/>
      <c r="G71" s="11"/>
      <c r="H71" s="11"/>
      <c r="I71" s="8"/>
      <c r="J71" s="8"/>
      <c r="K71" s="316"/>
      <c r="L71" s="317"/>
      <c r="M71" s="315" t="str">
        <f>+M8</f>
        <v>For the 12 months ended 12/31/____</v>
      </c>
      <c r="N71" s="6"/>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ht="15.6">
      <c r="C72" s="18"/>
      <c r="D72" s="10"/>
      <c r="E72" s="318" t="str">
        <f>+E9</f>
        <v>NextEra Energy Transmission New York, Inc.</v>
      </c>
      <c r="F72" s="11"/>
      <c r="G72" s="11"/>
      <c r="H72" s="11"/>
      <c r="I72" s="11"/>
      <c r="J72" s="11"/>
      <c r="K72" s="11"/>
      <c r="L72" s="11"/>
      <c r="M72" s="351"/>
      <c r="N72" s="34"/>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 r="C73" s="35" t="s">
        <v>8</v>
      </c>
      <c r="D73" s="35" t="s">
        <v>9</v>
      </c>
      <c r="E73" s="35" t="s">
        <v>10</v>
      </c>
      <c r="F73" s="11" t="s">
        <v>6</v>
      </c>
      <c r="G73" s="11"/>
      <c r="H73" s="36" t="s">
        <v>11</v>
      </c>
      <c r="I73" s="11"/>
      <c r="J73" s="37" t="s">
        <v>12</v>
      </c>
      <c r="K73" s="11"/>
      <c r="L73" s="133"/>
      <c r="M73" s="133"/>
      <c r="N73" s="34"/>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ht="15.6">
      <c r="C74" s="18"/>
      <c r="D74" s="38"/>
      <c r="E74" s="11"/>
      <c r="F74" s="11"/>
      <c r="G74" s="11"/>
      <c r="H74" s="4"/>
      <c r="I74" s="11"/>
      <c r="J74" s="39" t="s">
        <v>22</v>
      </c>
      <c r="K74" s="11"/>
      <c r="L74" s="134"/>
      <c r="M74" s="135"/>
      <c r="N74" s="34"/>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ht="15.6">
      <c r="A75" s="12" t="s">
        <v>13</v>
      </c>
      <c r="C75" s="18"/>
      <c r="D75" s="41" t="s">
        <v>770</v>
      </c>
      <c r="E75" s="39" t="s">
        <v>23</v>
      </c>
      <c r="F75" s="42"/>
      <c r="G75" s="39" t="s">
        <v>24</v>
      </c>
      <c r="H75" s="26"/>
      <c r="I75" s="42"/>
      <c r="J75" s="43" t="s">
        <v>25</v>
      </c>
      <c r="K75" s="11"/>
      <c r="L75" s="89"/>
      <c r="M75" s="947"/>
      <c r="N75" s="34"/>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1:61" ht="16.2" thickBot="1">
      <c r="A76" s="15" t="s">
        <v>15</v>
      </c>
      <c r="C76" s="44" t="s">
        <v>26</v>
      </c>
      <c r="D76" s="11"/>
      <c r="E76" s="11"/>
      <c r="F76" s="11"/>
      <c r="G76" s="11"/>
      <c r="H76" s="11"/>
      <c r="I76" s="11"/>
      <c r="J76" s="11"/>
      <c r="K76" s="11"/>
      <c r="L76" s="114"/>
      <c r="M76" s="947"/>
      <c r="N76" s="34"/>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1:61">
      <c r="A77" s="12"/>
      <c r="C77" s="18"/>
      <c r="D77" s="11"/>
      <c r="E77" s="11"/>
      <c r="F77" s="11"/>
      <c r="G77" s="11"/>
      <c r="H77" s="11"/>
      <c r="I77" s="11"/>
      <c r="J77" s="11"/>
      <c r="K77" s="11"/>
      <c r="L77" s="114"/>
      <c r="M77" s="947"/>
      <c r="N77" s="34"/>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c r="C78" s="18" t="s">
        <v>339</v>
      </c>
      <c r="D78" s="11"/>
      <c r="E78" s="11"/>
      <c r="F78" s="11"/>
      <c r="G78" s="11"/>
      <c r="H78" s="11"/>
      <c r="I78" s="11"/>
      <c r="J78" s="11"/>
      <c r="K78" s="11"/>
      <c r="L78" s="114"/>
      <c r="M78" s="947"/>
      <c r="N78" s="34"/>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ht="15.6">
      <c r="A79" s="12">
        <f>+A25+1</f>
        <v>6</v>
      </c>
      <c r="C79" s="18" t="s">
        <v>27</v>
      </c>
      <c r="D79" s="19" t="s">
        <v>349</v>
      </c>
      <c r="E79" s="110">
        <f>+'2 - Cost Support '!F84</f>
        <v>0</v>
      </c>
      <c r="F79" s="11"/>
      <c r="G79" s="11" t="s">
        <v>28</v>
      </c>
      <c r="H79" s="465">
        <v>0</v>
      </c>
      <c r="I79" s="11"/>
      <c r="J79" s="179">
        <f>+H79*E79</f>
        <v>0</v>
      </c>
      <c r="K79" s="603"/>
      <c r="L79" s="136"/>
      <c r="M79" s="947"/>
      <c r="N79" s="45"/>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f>+A79+1</f>
        <v>7</v>
      </c>
      <c r="C80" s="18" t="s">
        <v>41</v>
      </c>
      <c r="D80" s="19" t="s">
        <v>344</v>
      </c>
      <c r="E80" s="110">
        <f>+'2 - Cost Support '!F20</f>
        <v>0</v>
      </c>
      <c r="F80" s="11"/>
      <c r="G80" s="11" t="s">
        <v>21</v>
      </c>
      <c r="H80" s="465">
        <f>+J$219</f>
        <v>0</v>
      </c>
      <c r="I80" s="11"/>
      <c r="J80" s="179">
        <f>+H80*E80</f>
        <v>0</v>
      </c>
      <c r="K80" s="11"/>
      <c r="L80" s="136"/>
      <c r="N80" s="949"/>
      <c r="O80" s="156"/>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+A80+1</f>
        <v>8</v>
      </c>
      <c r="C81" s="18" t="s">
        <v>30</v>
      </c>
      <c r="D81" s="19" t="s">
        <v>345</v>
      </c>
      <c r="E81" s="110">
        <f>+'2 - Cost Support '!F36</f>
        <v>0</v>
      </c>
      <c r="F81" s="11"/>
      <c r="G81" s="11" t="s">
        <v>28</v>
      </c>
      <c r="H81" s="465">
        <v>0</v>
      </c>
      <c r="I81" s="11"/>
      <c r="J81" s="179">
        <f>+H81*E81</f>
        <v>0</v>
      </c>
      <c r="K81" s="11"/>
      <c r="L81" s="136"/>
      <c r="N81" s="949"/>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f>+A81+1</f>
        <v>9</v>
      </c>
      <c r="C82" s="18" t="s">
        <v>186</v>
      </c>
      <c r="D82" s="19" t="s">
        <v>771</v>
      </c>
      <c r="E82" s="110">
        <f>+'2 - Cost Support '!F52+'2 - Cost Support '!F68</f>
        <v>0</v>
      </c>
      <c r="F82" s="11"/>
      <c r="G82" s="11" t="s">
        <v>31</v>
      </c>
      <c r="H82" s="465">
        <f>+$J$227</f>
        <v>0</v>
      </c>
      <c r="I82" s="11"/>
      <c r="J82" s="179">
        <f>+H82*E82</f>
        <v>0</v>
      </c>
      <c r="K82" s="11"/>
      <c r="L82" s="136"/>
      <c r="N82" s="949"/>
      <c r="O82" s="156"/>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+A82+1</f>
        <v>10</v>
      </c>
      <c r="C83" s="2" t="str">
        <f>"TOTAL GROSS PLANT (sum lines "&amp;A79&amp;"-"&amp;A82&amp;")"</f>
        <v>TOTAL GROSS PLANT (sum lines 6-9)</v>
      </c>
      <c r="D83" s="1364" t="s">
        <v>772</v>
      </c>
      <c r="E83" s="110">
        <f>SUM(E79:E82)</f>
        <v>0</v>
      </c>
      <c r="F83" s="11"/>
      <c r="G83" s="11" t="s">
        <v>32</v>
      </c>
      <c r="H83" s="477">
        <f>IF(J83=0,0,J83/E83)</f>
        <v>0</v>
      </c>
      <c r="I83" s="11"/>
      <c r="J83" s="179">
        <f>SUM(J79:J82)</f>
        <v>0</v>
      </c>
      <c r="K83" s="11"/>
      <c r="L83" s="137"/>
      <c r="N83" s="949"/>
      <c r="O83" s="156"/>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ht="15.75" customHeight="1">
      <c r="A84" s="12"/>
      <c r="C84" s="18"/>
      <c r="D84" s="1364"/>
      <c r="E84" s="110"/>
      <c r="F84" s="11"/>
      <c r="G84" s="11"/>
      <c r="H84" s="478"/>
      <c r="I84" s="11"/>
      <c r="J84" s="179"/>
      <c r="K84" s="11"/>
      <c r="L84" s="138"/>
      <c r="N84" s="949"/>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+A83+1</f>
        <v>11</v>
      </c>
      <c r="C85" s="54" t="s">
        <v>340</v>
      </c>
      <c r="D85" s="19"/>
      <c r="E85" s="110"/>
      <c r="F85" s="11"/>
      <c r="G85" s="11"/>
      <c r="H85" s="465"/>
      <c r="I85" s="11"/>
      <c r="J85" s="179"/>
      <c r="K85" s="11"/>
      <c r="L85" s="114"/>
      <c r="N85" s="949"/>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12</v>
      </c>
      <c r="C86" s="18" t="str">
        <f>+C79</f>
        <v xml:space="preserve">  Production</v>
      </c>
      <c r="D86" s="19" t="s">
        <v>346</v>
      </c>
      <c r="E86" s="110">
        <f>+'2 - Cost Support '!F170</f>
        <v>0</v>
      </c>
      <c r="F86" s="11"/>
      <c r="G86" s="11" t="str">
        <f>+G79</f>
        <v>NA</v>
      </c>
      <c r="H86" s="465">
        <v>0</v>
      </c>
      <c r="I86" s="11"/>
      <c r="J86" s="179">
        <f>+H86*E86</f>
        <v>0</v>
      </c>
      <c r="K86" s="11"/>
      <c r="L86" s="136"/>
      <c r="N86" s="949"/>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13</v>
      </c>
      <c r="C87" s="18" t="s">
        <v>41</v>
      </c>
      <c r="D87" s="19" t="s">
        <v>347</v>
      </c>
      <c r="E87" s="110">
        <f>+'2 - Cost Support '!F106</f>
        <v>0</v>
      </c>
      <c r="F87" s="11"/>
      <c r="G87" s="11" t="str">
        <f>+G80</f>
        <v>TP</v>
      </c>
      <c r="H87" s="465">
        <f>+J$219</f>
        <v>0</v>
      </c>
      <c r="I87" s="11"/>
      <c r="J87" s="179">
        <f>+H87*E87</f>
        <v>0</v>
      </c>
      <c r="K87" s="11"/>
      <c r="L87" s="140"/>
      <c r="N87" s="949"/>
      <c r="O87" s="156"/>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 r="A88" s="12">
        <f>+A87+1</f>
        <v>14</v>
      </c>
      <c r="C88" s="18" t="str">
        <f>+C81</f>
        <v xml:space="preserve">  Distribution</v>
      </c>
      <c r="D88" s="19" t="s">
        <v>348</v>
      </c>
      <c r="E88" s="110">
        <f>+'2 - Cost Support '!F122</f>
        <v>0</v>
      </c>
      <c r="F88" s="11"/>
      <c r="G88" s="11" t="str">
        <f>+G81</f>
        <v>NA</v>
      </c>
      <c r="H88" s="465">
        <v>0</v>
      </c>
      <c r="I88" s="11"/>
      <c r="J88" s="179">
        <f>+H88*E88</f>
        <v>0</v>
      </c>
      <c r="K88" s="11"/>
      <c r="L88" s="140"/>
      <c r="N88" s="949"/>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 r="A89" s="12">
        <f>+A88+1</f>
        <v>15</v>
      </c>
      <c r="C89" s="18" t="s">
        <v>186</v>
      </c>
      <c r="D89" s="19" t="s">
        <v>773</v>
      </c>
      <c r="E89" s="110">
        <f>+'2 - Cost Support '!F138+'2 - Cost Support '!F154</f>
        <v>0</v>
      </c>
      <c r="F89" s="11"/>
      <c r="G89" s="11" t="str">
        <f>+G82</f>
        <v>W/S</v>
      </c>
      <c r="H89" s="465">
        <f>+J$227</f>
        <v>0</v>
      </c>
      <c r="I89" s="11"/>
      <c r="J89" s="179">
        <f>+H89*E89</f>
        <v>0</v>
      </c>
      <c r="K89" s="11"/>
      <c r="L89" s="140"/>
      <c r="N89" s="949"/>
      <c r="O89" s="156"/>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c r="A90" s="12">
        <f>+A89+1</f>
        <v>16</v>
      </c>
      <c r="C90" s="18" t="str">
        <f>"TOTAL ACCUM. DEPRECIATION (sum lines "&amp;A86&amp;"-"&amp;A89&amp;")"</f>
        <v>TOTAL ACCUM. DEPRECIATION (sum lines 12-15)</v>
      </c>
      <c r="D90" s="1364"/>
      <c r="E90" s="110">
        <f>SUM(E86:E89)</f>
        <v>0</v>
      </c>
      <c r="F90" s="11"/>
      <c r="G90" s="11"/>
      <c r="H90" s="465"/>
      <c r="I90" s="11"/>
      <c r="J90" s="179">
        <f>SUM(J86:J89)</f>
        <v>0</v>
      </c>
      <c r="K90" s="11"/>
      <c r="L90" s="114"/>
      <c r="N90" s="949"/>
      <c r="O90" s="156"/>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7"/>
      <c r="D91" s="1364"/>
      <c r="E91" s="339"/>
      <c r="F91" s="11"/>
      <c r="G91" s="11"/>
      <c r="H91" s="478"/>
      <c r="I91" s="11"/>
      <c r="J91" s="164"/>
      <c r="K91" s="11"/>
      <c r="L91" s="138"/>
      <c r="N91" s="949"/>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f>+A90+1</f>
        <v>17</v>
      </c>
      <c r="C92" s="18" t="s">
        <v>33</v>
      </c>
      <c r="D92" s="11"/>
      <c r="E92" s="110"/>
      <c r="F92" s="11"/>
      <c r="G92" s="11"/>
      <c r="H92" s="465"/>
      <c r="I92" s="11"/>
      <c r="J92" s="179"/>
      <c r="K92" s="11"/>
      <c r="L92" s="114"/>
      <c r="N92" s="949"/>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f>+A92+1</f>
        <v>18</v>
      </c>
      <c r="C93" s="18" t="str">
        <f>+C86</f>
        <v xml:space="preserve">  Production</v>
      </c>
      <c r="D93" s="11" t="str">
        <f>" (line "&amp;A79&amp;"- line "&amp;A86&amp;")"</f>
        <v xml:space="preserve"> (line 6- line 12)</v>
      </c>
      <c r="E93" s="110">
        <f>+E79-E86</f>
        <v>0</v>
      </c>
      <c r="F93" s="11"/>
      <c r="G93" s="11"/>
      <c r="H93" s="478"/>
      <c r="I93" s="11"/>
      <c r="J93" s="179">
        <f>+J79-J86</f>
        <v>0</v>
      </c>
      <c r="K93" s="11"/>
      <c r="L93" s="138"/>
      <c r="N93" s="949"/>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f>+A93+1</f>
        <v>19</v>
      </c>
      <c r="C94" s="18" t="s">
        <v>29</v>
      </c>
      <c r="D94" s="11" t="str">
        <f>" (line "&amp;A80&amp;"- line "&amp;A87&amp;")"</f>
        <v xml:space="preserve"> (line 7- line 13)</v>
      </c>
      <c r="E94" s="110">
        <f>+E80-E87</f>
        <v>0</v>
      </c>
      <c r="F94" s="11"/>
      <c r="G94" s="11"/>
      <c r="H94" s="465"/>
      <c r="I94" s="11"/>
      <c r="J94" s="179">
        <f>+J80-J87</f>
        <v>0</v>
      </c>
      <c r="K94" s="11"/>
      <c r="L94" s="138"/>
      <c r="N94" s="949"/>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f>+A94+1</f>
        <v>20</v>
      </c>
      <c r="C95" s="18" t="str">
        <f>+C88</f>
        <v xml:space="preserve">  Distribution</v>
      </c>
      <c r="D95" s="11" t="str">
        <f>" (line "&amp;A81&amp;"- line "&amp;A88&amp;")"</f>
        <v xml:space="preserve"> (line 8- line 14)</v>
      </c>
      <c r="E95" s="110">
        <f>+E81-E88</f>
        <v>0</v>
      </c>
      <c r="F95" s="11"/>
      <c r="G95" s="11"/>
      <c r="H95" s="478"/>
      <c r="I95" s="11"/>
      <c r="J95" s="179">
        <f>+J81-J88</f>
        <v>0</v>
      </c>
      <c r="K95" s="11"/>
      <c r="L95" s="138"/>
      <c r="N95" s="949"/>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f>+A95+1</f>
        <v>21</v>
      </c>
      <c r="C96" s="18" t="s">
        <v>104</v>
      </c>
      <c r="D96" s="11" t="str">
        <f>" (line "&amp;A82&amp;"- line "&amp;A89&amp;")"</f>
        <v xml:space="preserve"> (line 9- line 15)</v>
      </c>
      <c r="E96" s="110">
        <f>+E82-E89</f>
        <v>0</v>
      </c>
      <c r="F96" s="11"/>
      <c r="G96" s="11"/>
      <c r="H96" s="478"/>
      <c r="I96" s="11"/>
      <c r="J96" s="179">
        <f>+J82-J89</f>
        <v>0</v>
      </c>
      <c r="K96" s="11"/>
      <c r="L96" s="138"/>
      <c r="N96" s="949"/>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f>+A96+1</f>
        <v>22</v>
      </c>
      <c r="C97" s="18" t="str">
        <f>"TOTAL NET PLANT (sum lines "&amp;A93&amp;"-"&amp;A96&amp;")"</f>
        <v>TOTAL NET PLANT (sum lines 18-21)</v>
      </c>
      <c r="D97" s="1364" t="s">
        <v>774</v>
      </c>
      <c r="E97" s="110">
        <f>SUM(E93:E96)</f>
        <v>0</v>
      </c>
      <c r="F97" s="19"/>
      <c r="G97" s="19" t="s">
        <v>34</v>
      </c>
      <c r="H97" s="477">
        <f>IF(J97=0,0,J97/E97)</f>
        <v>0</v>
      </c>
      <c r="I97" s="11"/>
      <c r="J97" s="179">
        <f>SUM(J93:J96)</f>
        <v>0</v>
      </c>
      <c r="K97" s="11"/>
      <c r="L97" s="114"/>
      <c r="N97" s="949"/>
      <c r="O97" s="156"/>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ht="20.25" customHeight="1">
      <c r="A98" s="12"/>
      <c r="C98" s="7"/>
      <c r="D98" s="1364"/>
      <c r="E98" s="339"/>
      <c r="F98" s="19"/>
      <c r="G98" s="67"/>
      <c r="H98" s="479"/>
      <c r="I98" s="11"/>
      <c r="J98" s="164"/>
      <c r="K98" s="11"/>
      <c r="L98" s="138"/>
      <c r="N98" s="94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f>+A97+1</f>
        <v>23</v>
      </c>
      <c r="C99" s="2" t="str">
        <f>"ADJUSTMENTS TO RATE BASE       (Note "&amp;A270&amp;")"</f>
        <v>ADJUSTMENTS TO RATE BASE       (Note A)</v>
      </c>
      <c r="D99" s="19"/>
      <c r="E99" s="110"/>
      <c r="F99" s="19"/>
      <c r="G99" s="19"/>
      <c r="H99" s="468"/>
      <c r="I99" s="11"/>
      <c r="J99" s="179"/>
      <c r="K99" s="11"/>
      <c r="L99" s="114"/>
      <c r="M99" s="947"/>
      <c r="N99" s="34"/>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s="67" customFormat="1">
      <c r="A100" s="86">
        <f t="shared" ref="A100:A107" si="0">+A99+1</f>
        <v>24</v>
      </c>
      <c r="C100" s="496" t="s">
        <v>828</v>
      </c>
      <c r="D100" s="19"/>
      <c r="E100" s="110">
        <f>+'6a-ADIT Projection'!H16</f>
        <v>0</v>
      </c>
      <c r="F100" s="19"/>
      <c r="G100" s="19" t="str">
        <f>+G109</f>
        <v>TP</v>
      </c>
      <c r="H100" s="468">
        <f>+H109</f>
        <v>0</v>
      </c>
      <c r="I100" s="19"/>
      <c r="J100" s="110">
        <f t="shared" ref="J100:J105" si="1">+H100*E100</f>
        <v>0</v>
      </c>
      <c r="K100" s="19"/>
      <c r="L100" s="115"/>
      <c r="M100" s="947"/>
      <c r="N100" s="497"/>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row>
    <row r="101" spans="1:61" s="67" customFormat="1">
      <c r="A101" s="86">
        <f t="shared" si="0"/>
        <v>25</v>
      </c>
      <c r="C101" s="488" t="s">
        <v>220</v>
      </c>
      <c r="D101" s="19" t="s">
        <v>350</v>
      </c>
      <c r="E101" s="110">
        <f>+'3 - Cost Support'!G5</f>
        <v>0</v>
      </c>
      <c r="F101" s="19"/>
      <c r="G101" s="19" t="s">
        <v>35</v>
      </c>
      <c r="H101" s="468">
        <f>+H$97</f>
        <v>0</v>
      </c>
      <c r="I101" s="19"/>
      <c r="J101" s="155">
        <f t="shared" si="1"/>
        <v>0</v>
      </c>
      <c r="K101" s="19"/>
      <c r="L101" s="115"/>
      <c r="M101" s="947"/>
      <c r="N101" s="497"/>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row>
    <row r="102" spans="1:61" s="67" customFormat="1">
      <c r="A102" s="1212">
        <f t="shared" si="0"/>
        <v>26</v>
      </c>
      <c r="B102" s="72"/>
      <c r="C102" s="72" t="s">
        <v>183</v>
      </c>
      <c r="D102" s="19" t="s">
        <v>775</v>
      </c>
      <c r="E102" s="155">
        <f>+'8 - Workpaper'!V81</f>
        <v>0</v>
      </c>
      <c r="F102" s="115"/>
      <c r="G102" s="115" t="s">
        <v>131</v>
      </c>
      <c r="H102" s="465">
        <v>1</v>
      </c>
      <c r="I102" s="115"/>
      <c r="J102" s="155">
        <f>+E102</f>
        <v>0</v>
      </c>
      <c r="K102" s="19"/>
      <c r="L102" s="498"/>
      <c r="M102" s="947"/>
      <c r="N102" s="497"/>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row>
    <row r="103" spans="1:61" s="67" customFormat="1">
      <c r="A103" s="1212" t="s">
        <v>846</v>
      </c>
      <c r="B103" s="72"/>
      <c r="C103" s="72" t="s">
        <v>847</v>
      </c>
      <c r="D103" s="19" t="s">
        <v>851</v>
      </c>
      <c r="E103" s="1213">
        <v>0</v>
      </c>
      <c r="F103" s="115"/>
      <c r="G103" s="115" t="s">
        <v>131</v>
      </c>
      <c r="H103" s="465">
        <v>1</v>
      </c>
      <c r="I103" s="115"/>
      <c r="J103" s="155">
        <f>+E103</f>
        <v>0</v>
      </c>
      <c r="K103" s="19"/>
      <c r="L103" s="498"/>
      <c r="M103" s="947"/>
      <c r="N103" s="497"/>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row>
    <row r="104" spans="1:61" s="67" customFormat="1">
      <c r="A104" s="1212">
        <f>+A102+1</f>
        <v>27</v>
      </c>
      <c r="B104" s="72"/>
      <c r="C104" s="72" t="s">
        <v>343</v>
      </c>
      <c r="D104" s="19" t="s">
        <v>841</v>
      </c>
      <c r="E104" s="155">
        <f>+'3 - Cost Support'!H42</f>
        <v>0</v>
      </c>
      <c r="F104" s="115"/>
      <c r="G104" s="115" t="str">
        <f>+G105</f>
        <v>DA</v>
      </c>
      <c r="H104" s="480">
        <f>+H105</f>
        <v>1</v>
      </c>
      <c r="I104" s="115"/>
      <c r="J104" s="155">
        <f t="shared" si="1"/>
        <v>0</v>
      </c>
      <c r="K104" s="19"/>
      <c r="L104" s="498"/>
      <c r="M104" s="947"/>
      <c r="N104" s="497"/>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row>
    <row r="105" spans="1:61">
      <c r="A105" s="86">
        <f>+A104+1</f>
        <v>28</v>
      </c>
      <c r="B105" s="67"/>
      <c r="C105" s="160" t="s">
        <v>277</v>
      </c>
      <c r="D105" s="19" t="s">
        <v>776</v>
      </c>
      <c r="E105" s="155">
        <f>+'8 - Workpaper'!Z10</f>
        <v>0</v>
      </c>
      <c r="F105" s="115"/>
      <c r="G105" s="115" t="str">
        <f>+G106</f>
        <v>DA</v>
      </c>
      <c r="H105" s="480">
        <f>+H106</f>
        <v>1</v>
      </c>
      <c r="I105" s="115"/>
      <c r="J105" s="155">
        <f t="shared" si="1"/>
        <v>0</v>
      </c>
      <c r="K105" s="11"/>
      <c r="L105" s="137"/>
      <c r="M105" s="947"/>
      <c r="N105" s="22"/>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f t="shared" si="0"/>
        <v>29</v>
      </c>
      <c r="C106" s="347" t="s">
        <v>191</v>
      </c>
      <c r="D106" s="343" t="s">
        <v>777</v>
      </c>
      <c r="E106" s="344">
        <f>+'8 - Workpaper'!Z41</f>
        <v>0</v>
      </c>
      <c r="F106" s="345"/>
      <c r="G106" s="345" t="s">
        <v>131</v>
      </c>
      <c r="H106" s="466">
        <v>1</v>
      </c>
      <c r="I106" s="345"/>
      <c r="J106" s="346">
        <f>+H106*E106</f>
        <v>0</v>
      </c>
      <c r="K106" s="11"/>
      <c r="L106" s="115"/>
      <c r="M106" s="947"/>
      <c r="N106" s="22"/>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f t="shared" si="0"/>
        <v>30</v>
      </c>
      <c r="B107" s="7"/>
      <c r="C107" s="340" t="str">
        <f>"TOTAL ADJUSTMENTS  (sum lines "&amp;A100&amp;"-"&amp;A106&amp;")"</f>
        <v>TOTAL ADJUSTMENTS  (sum lines 24-29)</v>
      </c>
      <c r="D107" s="19"/>
      <c r="E107" s="110">
        <f>SUM(E100:E106)</f>
        <v>0</v>
      </c>
      <c r="F107" s="11"/>
      <c r="G107" s="11"/>
      <c r="H107" s="465"/>
      <c r="I107" s="11"/>
      <c r="J107" s="179">
        <f>SUM(J100:J106)</f>
        <v>0</v>
      </c>
      <c r="K107" s="11"/>
      <c r="L107" s="115"/>
      <c r="M107" s="947"/>
      <c r="N107" s="34"/>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7"/>
      <c r="D108" s="19"/>
      <c r="E108" s="339"/>
      <c r="F108" s="11"/>
      <c r="G108" s="11"/>
      <c r="H108" s="478"/>
      <c r="I108" s="11"/>
      <c r="J108" s="164"/>
      <c r="K108" s="11"/>
      <c r="L108" s="144"/>
      <c r="M108" s="947"/>
      <c r="N108" s="34"/>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6">
      <c r="A109" s="12">
        <f>+A107+1</f>
        <v>31</v>
      </c>
      <c r="C109" s="2" t="s">
        <v>188</v>
      </c>
      <c r="D109" s="19" t="s">
        <v>823</v>
      </c>
      <c r="E109" s="110">
        <f>+'8 - Workpaper'!R61</f>
        <v>0</v>
      </c>
      <c r="F109" s="11"/>
      <c r="G109" s="11" t="str">
        <f>+G87</f>
        <v>TP</v>
      </c>
      <c r="H109" s="465">
        <f>+J$219</f>
        <v>0</v>
      </c>
      <c r="I109" s="11"/>
      <c r="J109" s="179">
        <f>+H109*E109</f>
        <v>0</v>
      </c>
      <c r="K109" s="603"/>
      <c r="L109" s="115"/>
      <c r="M109" s="947"/>
      <c r="N109" s="34"/>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18"/>
      <c r="D110" s="19"/>
      <c r="E110" s="110"/>
      <c r="F110" s="11"/>
      <c r="G110" s="11"/>
      <c r="H110" s="465"/>
      <c r="I110" s="11"/>
      <c r="J110" s="179"/>
      <c r="K110" s="11"/>
      <c r="L110" s="115"/>
      <c r="M110" s="947"/>
      <c r="N110" s="34"/>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c r="A111" s="12">
        <f>+A109+1</f>
        <v>32</v>
      </c>
      <c r="C111" s="18" t="str">
        <f>"WORKING CAPITAL  (Note "&amp;A274&amp;")"</f>
        <v>WORKING CAPITAL  (Note C)</v>
      </c>
      <c r="D111" s="19" t="s">
        <v>6</v>
      </c>
      <c r="E111" s="110"/>
      <c r="F111" s="11"/>
      <c r="G111" s="11"/>
      <c r="H111" s="465"/>
      <c r="I111" s="11"/>
      <c r="J111" s="179"/>
      <c r="K111" s="11"/>
      <c r="L111" s="115"/>
      <c r="M111" s="947"/>
      <c r="N111" s="34"/>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c r="A112" s="12">
        <f>+A111+1</f>
        <v>33</v>
      </c>
      <c r="C112" s="18" t="s">
        <v>37</v>
      </c>
      <c r="D112" s="488" t="s">
        <v>778</v>
      </c>
      <c r="E112" s="110">
        <f>(E153-E151)/8</f>
        <v>0</v>
      </c>
      <c r="F112" s="11"/>
      <c r="G112" s="11"/>
      <c r="H112" s="478"/>
      <c r="I112" s="11"/>
      <c r="J112" s="110">
        <f>(J153-J151)/8</f>
        <v>0</v>
      </c>
      <c r="K112" s="11"/>
      <c r="L112" s="137"/>
      <c r="M112" s="947"/>
      <c r="N112" s="34"/>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c r="A113" s="12">
        <f>+A112+1</f>
        <v>34</v>
      </c>
      <c r="C113" s="18" t="str">
        <f>"  Materials &amp; Supplies  (Note "&amp;A273&amp;")"</f>
        <v xml:space="preserve">  Materials &amp; Supplies  (Note B)</v>
      </c>
      <c r="D113" s="19" t="s">
        <v>824</v>
      </c>
      <c r="E113" s="110">
        <f>+'3 - Cost Support'!G115</f>
        <v>0</v>
      </c>
      <c r="F113" s="11"/>
      <c r="G113" s="11" t="str">
        <f>+G109</f>
        <v>TP</v>
      </c>
      <c r="H113" s="465">
        <f>+H109</f>
        <v>0</v>
      </c>
      <c r="I113" s="11"/>
      <c r="J113" s="179">
        <f>+H113*E113</f>
        <v>0</v>
      </c>
      <c r="K113" s="11"/>
      <c r="L113" s="144"/>
      <c r="M113" s="947"/>
      <c r="N113" s="34"/>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c r="A114" s="12">
        <f>+A113+1</f>
        <v>35</v>
      </c>
      <c r="C114" s="348" t="str">
        <f xml:space="preserve">  "Prepayments (Account 165 - Note "&amp;A274&amp;")"</f>
        <v>Prepayments (Account 165 - Note C)</v>
      </c>
      <c r="D114" s="343" t="s">
        <v>826</v>
      </c>
      <c r="E114" s="344">
        <f>+'3 - Cost Support'!F26</f>
        <v>0</v>
      </c>
      <c r="F114" s="345"/>
      <c r="G114" s="345" t="s">
        <v>39</v>
      </c>
      <c r="H114" s="469">
        <f>+H$83</f>
        <v>0</v>
      </c>
      <c r="I114" s="345"/>
      <c r="J114" s="346">
        <f>+H114*E114</f>
        <v>0</v>
      </c>
      <c r="K114" s="11"/>
      <c r="L114" s="115"/>
      <c r="M114" s="114"/>
      <c r="N114" s="34"/>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+A114+1</f>
        <v>36</v>
      </c>
      <c r="C115" s="18" t="str">
        <f>"TOTAL WORKING CAPITAL (sum lines "&amp;A112&amp;"-"&amp;A114&amp;")"</f>
        <v>TOTAL WORKING CAPITAL (sum lines 33-35)</v>
      </c>
      <c r="D115" s="10"/>
      <c r="E115" s="179">
        <f>SUM(E112:E114)</f>
        <v>0</v>
      </c>
      <c r="F115" s="10"/>
      <c r="G115" s="10"/>
      <c r="H115" s="10"/>
      <c r="I115" s="10"/>
      <c r="J115" s="179">
        <f>SUM(J112:J114)</f>
        <v>0</v>
      </c>
      <c r="K115" s="11"/>
      <c r="L115" s="114"/>
      <c r="M115" s="114"/>
      <c r="N115" s="34"/>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ht="15.6" thickBot="1">
      <c r="A116" s="12"/>
      <c r="D116" s="11"/>
      <c r="E116" s="165"/>
      <c r="F116" s="11"/>
      <c r="G116" s="11"/>
      <c r="H116" s="11"/>
      <c r="I116" s="11"/>
      <c r="J116" s="165"/>
      <c r="K116" s="11"/>
      <c r="L116" s="111"/>
      <c r="M116" s="111"/>
      <c r="N116" s="34"/>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ht="15.6" thickBot="1">
      <c r="A117" s="12">
        <f>+A115+1</f>
        <v>37</v>
      </c>
      <c r="C117" s="18" t="str">
        <f>"RATE BASE  (sum lines "&amp;A97&amp;", "&amp;A107&amp;", "&amp;A109&amp;", &amp; "&amp;A115&amp;")"</f>
        <v>RATE BASE  (sum lines 22, 30, 31, &amp; 36)</v>
      </c>
      <c r="D117" s="11"/>
      <c r="E117" s="180">
        <f>+E97+E107+E109+E115</f>
        <v>0</v>
      </c>
      <c r="F117" s="11"/>
      <c r="G117" s="11"/>
      <c r="H117" s="46"/>
      <c r="I117" s="11"/>
      <c r="J117" s="180">
        <f>+J97+J107+J109+J115</f>
        <v>0</v>
      </c>
      <c r="K117" s="11"/>
      <c r="L117" s="114"/>
      <c r="M117" s="114"/>
      <c r="N117" s="34"/>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ht="15.6" thickTop="1">
      <c r="A118" s="12"/>
      <c r="C118" s="18"/>
      <c r="D118" s="11"/>
      <c r="E118" s="11"/>
      <c r="F118" s="11"/>
      <c r="G118" s="11"/>
      <c r="H118" s="11"/>
      <c r="I118" s="11"/>
      <c r="J118" s="179"/>
      <c r="K118" s="11"/>
      <c r="L118" s="114"/>
      <c r="M118" s="132"/>
      <c r="N118" s="34"/>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c r="C119" s="103"/>
      <c r="D119" s="11"/>
      <c r="E119" s="11"/>
      <c r="F119" s="11"/>
      <c r="G119" s="11"/>
      <c r="H119" s="11"/>
      <c r="I119" s="11"/>
      <c r="J119" s="179"/>
      <c r="K119" s="11"/>
      <c r="L119" s="114"/>
      <c r="M119" s="132"/>
      <c r="N119" s="34"/>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c r="C120" s="104"/>
      <c r="D120" s="11"/>
      <c r="E120" s="11"/>
      <c r="F120" s="11"/>
      <c r="G120" s="11"/>
      <c r="H120" s="11"/>
      <c r="I120" s="11"/>
      <c r="J120" s="179"/>
      <c r="K120" s="11"/>
      <c r="L120" s="114"/>
      <c r="M120" s="132"/>
      <c r="N120" s="34"/>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c r="C121" s="103"/>
      <c r="D121" s="11"/>
      <c r="E121" s="11"/>
      <c r="F121" s="11"/>
      <c r="G121" s="11"/>
      <c r="H121" s="11"/>
      <c r="I121" s="11"/>
      <c r="J121" s="179"/>
      <c r="K121" s="11"/>
      <c r="L121" s="114"/>
      <c r="M121" s="132"/>
      <c r="N121" s="34"/>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c r="C122" s="104"/>
      <c r="D122" s="11"/>
      <c r="E122" s="11"/>
      <c r="F122" s="11"/>
      <c r="G122" s="11"/>
      <c r="H122" s="11"/>
      <c r="I122" s="11"/>
      <c r="J122" s="179"/>
      <c r="K122" s="11"/>
      <c r="L122" s="11"/>
      <c r="M122" s="33"/>
      <c r="N122" s="34"/>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C123" s="104"/>
      <c r="D123" s="11"/>
      <c r="E123" s="11"/>
      <c r="F123" s="11"/>
      <c r="G123" s="11"/>
      <c r="H123" s="11"/>
      <c r="I123" s="11"/>
      <c r="J123" s="179"/>
      <c r="K123" s="11"/>
      <c r="L123" s="11"/>
      <c r="M123" s="33"/>
      <c r="N123" s="34"/>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c r="C124" s="7"/>
      <c r="D124" s="11"/>
      <c r="E124" s="11"/>
      <c r="F124" s="11"/>
      <c r="G124" s="11"/>
      <c r="H124" s="11"/>
      <c r="I124" s="11"/>
      <c r="J124" s="179"/>
      <c r="K124" s="11"/>
      <c r="L124" s="11"/>
      <c r="M124" s="33"/>
      <c r="N124" s="34"/>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c r="C125" s="29"/>
      <c r="D125" s="11"/>
      <c r="E125" s="11"/>
      <c r="F125" s="11"/>
      <c r="G125" s="11"/>
      <c r="H125" s="11"/>
      <c r="I125" s="11"/>
      <c r="J125" s="179"/>
      <c r="K125" s="11"/>
      <c r="L125" s="11"/>
      <c r="M125" s="33"/>
      <c r="N125" s="34"/>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c r="C126" s="48"/>
      <c r="D126" s="11"/>
      <c r="E126" s="11"/>
      <c r="F126" s="11"/>
      <c r="G126" s="11"/>
      <c r="H126" s="11"/>
      <c r="I126" s="11"/>
      <c r="J126" s="179"/>
      <c r="K126" s="11"/>
      <c r="L126" s="11"/>
      <c r="M126" s="33"/>
      <c r="N126" s="34"/>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c r="C127" s="48"/>
      <c r="D127" s="11"/>
      <c r="E127" s="11"/>
      <c r="F127" s="11"/>
      <c r="G127" s="11"/>
      <c r="H127" s="11"/>
      <c r="I127" s="11"/>
      <c r="J127" s="179"/>
      <c r="K127" s="11"/>
      <c r="L127" s="11"/>
      <c r="M127" s="33"/>
      <c r="N127" s="34"/>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c r="C128" s="18"/>
      <c r="D128" s="11"/>
      <c r="E128" s="11"/>
      <c r="F128" s="11"/>
      <c r="G128" s="11"/>
      <c r="H128" s="11"/>
      <c r="I128" s="11"/>
      <c r="J128" s="179"/>
      <c r="K128" s="11"/>
      <c r="L128" s="11"/>
      <c r="M128" s="33"/>
      <c r="N128" s="34"/>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2"/>
      <c r="D129" s="2"/>
      <c r="E129" s="3"/>
      <c r="F129" s="2"/>
      <c r="G129" s="2"/>
      <c r="H129" s="2"/>
      <c r="I129" s="2"/>
      <c r="J129" s="181"/>
      <c r="K129" s="4"/>
      <c r="L129" s="4"/>
      <c r="M129" s="5" t="s">
        <v>282</v>
      </c>
      <c r="N129" s="6"/>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c r="C130" s="2"/>
      <c r="D130" s="2"/>
      <c r="E130" s="3"/>
      <c r="F130" s="2"/>
      <c r="G130" s="2"/>
      <c r="H130" s="2"/>
      <c r="I130" s="8"/>
      <c r="J130" s="182"/>
      <c r="K130" s="5"/>
      <c r="L130" s="5"/>
      <c r="M130" s="9" t="s">
        <v>286</v>
      </c>
      <c r="N130" s="6"/>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c r="C131" s="2"/>
      <c r="D131" s="2"/>
      <c r="E131" s="3"/>
      <c r="F131" s="2"/>
      <c r="G131" s="2"/>
      <c r="H131" s="2"/>
      <c r="I131" s="8"/>
      <c r="J131" s="183"/>
      <c r="K131" s="9"/>
      <c r="L131" s="9"/>
      <c r="M131" s="9"/>
      <c r="N131" s="6"/>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c r="C132" s="2"/>
      <c r="D132" s="2"/>
      <c r="E132" s="3"/>
      <c r="F132" s="2"/>
      <c r="G132" s="2"/>
      <c r="H132" s="2"/>
      <c r="I132" s="8"/>
      <c r="J132" s="184"/>
      <c r="K132" s="10"/>
      <c r="L132" s="9"/>
      <c r="M132" s="9"/>
      <c r="N132" s="6"/>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c r="C133" s="2"/>
      <c r="D133" s="2"/>
      <c r="E133" s="3"/>
      <c r="F133" s="2"/>
      <c r="G133" s="2"/>
      <c r="H133" s="2"/>
      <c r="I133" s="8"/>
      <c r="J133" s="184"/>
      <c r="K133" s="10"/>
      <c r="L133" s="9"/>
      <c r="M133" s="6"/>
      <c r="N133" s="6"/>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c r="C134" s="2" t="s">
        <v>5</v>
      </c>
      <c r="D134" s="107"/>
      <c r="E134" s="107" t="s">
        <v>105</v>
      </c>
      <c r="F134" s="2"/>
      <c r="G134" s="2"/>
      <c r="H134" s="2"/>
      <c r="I134" s="8"/>
      <c r="J134" s="164"/>
      <c r="K134" s="10"/>
      <c r="L134" s="10"/>
      <c r="M134" s="6"/>
      <c r="N134" s="6"/>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c r="C135" s="2"/>
      <c r="D135" s="11" t="s">
        <v>6</v>
      </c>
      <c r="E135" s="11" t="s">
        <v>7</v>
      </c>
      <c r="F135" s="11"/>
      <c r="G135" s="11"/>
      <c r="H135" s="11"/>
      <c r="I135" s="8"/>
      <c r="J135" s="184"/>
      <c r="K135" s="10"/>
      <c r="L135" s="10"/>
      <c r="M135" s="6"/>
      <c r="N135" s="6"/>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c r="C136" s="2"/>
      <c r="D136" s="11"/>
      <c r="E136" s="11"/>
      <c r="F136" s="11"/>
      <c r="G136" s="11"/>
      <c r="H136" s="11"/>
      <c r="I136" s="8"/>
      <c r="J136" s="184"/>
      <c r="K136" s="316"/>
      <c r="L136" s="317"/>
      <c r="M136" s="315" t="str">
        <f>+M71</f>
        <v>For the 12 months ended 12/31/____</v>
      </c>
      <c r="N136" s="6"/>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ht="15.6">
      <c r="A137" s="12"/>
      <c r="D137" s="26"/>
      <c r="E137" s="318" t="str">
        <f>+E72</f>
        <v>NextEra Energy Transmission New York, Inc.</v>
      </c>
      <c r="F137" s="26"/>
      <c r="G137" s="26"/>
      <c r="H137" s="26"/>
      <c r="I137" s="26"/>
      <c r="J137" s="179"/>
      <c r="K137" s="11"/>
      <c r="L137" s="11"/>
      <c r="M137" s="351"/>
      <c r="N137" s="34"/>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c r="C138" s="35" t="s">
        <v>8</v>
      </c>
      <c r="D138" s="35" t="s">
        <v>9</v>
      </c>
      <c r="E138" s="35" t="s">
        <v>10</v>
      </c>
      <c r="F138" s="11" t="s">
        <v>6</v>
      </c>
      <c r="G138" s="11"/>
      <c r="H138" s="36" t="s">
        <v>11</v>
      </c>
      <c r="I138" s="11"/>
      <c r="J138" s="185" t="s">
        <v>12</v>
      </c>
      <c r="K138" s="11"/>
      <c r="L138" s="133"/>
      <c r="M138" s="133"/>
      <c r="N138" s="34"/>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ht="15.6">
      <c r="A139" s="12"/>
      <c r="C139" s="35"/>
      <c r="D139" s="49"/>
      <c r="E139" s="49"/>
      <c r="F139" s="49"/>
      <c r="G139" s="49"/>
      <c r="H139" s="49"/>
      <c r="I139" s="49"/>
      <c r="J139" s="186"/>
      <c r="K139" s="49"/>
      <c r="L139" s="146"/>
      <c r="M139" s="147"/>
      <c r="N139" s="34"/>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ht="15.6">
      <c r="A140" s="12"/>
      <c r="C140" s="18"/>
      <c r="D140" s="38"/>
      <c r="E140" s="11"/>
      <c r="F140" s="11"/>
      <c r="G140" s="11"/>
      <c r="H140" s="4"/>
      <c r="I140" s="11"/>
      <c r="J140" s="187" t="s">
        <v>22</v>
      </c>
      <c r="K140" s="11"/>
      <c r="L140" s="134"/>
      <c r="M140" s="135"/>
      <c r="N140" s="34"/>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ht="15.6">
      <c r="A141" s="12"/>
      <c r="C141" s="18"/>
      <c r="D141" s="41" t="s">
        <v>770</v>
      </c>
      <c r="E141" s="39" t="s">
        <v>23</v>
      </c>
      <c r="F141" s="42"/>
      <c r="G141" s="39" t="s">
        <v>24</v>
      </c>
      <c r="H141" s="26"/>
      <c r="I141" s="42"/>
      <c r="J141" s="188" t="s">
        <v>25</v>
      </c>
      <c r="K141" s="11"/>
      <c r="L141" s="89"/>
      <c r="M141" s="89"/>
      <c r="N141" s="34"/>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ht="15.6">
      <c r="A142" s="12"/>
      <c r="C142" s="18"/>
      <c r="D142" s="11"/>
      <c r="E142" s="50"/>
      <c r="F142" s="51"/>
      <c r="G142" s="52"/>
      <c r="H142" s="26"/>
      <c r="I142" s="51"/>
      <c r="J142" s="164"/>
      <c r="K142" s="7"/>
      <c r="L142" s="112"/>
      <c r="M142" s="112"/>
      <c r="N142" s="34"/>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+A117+1</f>
        <v>38</v>
      </c>
      <c r="C143" s="18" t="s">
        <v>40</v>
      </c>
      <c r="D143" s="11"/>
      <c r="E143" s="11"/>
      <c r="I143" s="11"/>
      <c r="J143" s="164"/>
      <c r="K143" s="7"/>
      <c r="L143" s="112"/>
      <c r="M143" s="112"/>
      <c r="N143" s="34"/>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ref="A144:A149" si="2">+A143+1</f>
        <v>39</v>
      </c>
      <c r="C144" s="18" t="s">
        <v>41</v>
      </c>
      <c r="D144" s="11" t="s">
        <v>214</v>
      </c>
      <c r="E144" s="190">
        <v>0</v>
      </c>
      <c r="F144" s="11"/>
      <c r="G144" s="11" t="str">
        <f>+I219</f>
        <v>TP=</v>
      </c>
      <c r="H144" s="465">
        <f>+J219</f>
        <v>0</v>
      </c>
      <c r="I144" s="11"/>
      <c r="J144" s="164">
        <f t="shared" ref="J144:J149" si="3">+H144*E144</f>
        <v>0</v>
      </c>
      <c r="K144" s="11"/>
      <c r="L144" s="114"/>
      <c r="M144" s="114"/>
      <c r="N144" s="53"/>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2"/>
        <v>40</v>
      </c>
      <c r="C145" s="54" t="s">
        <v>724</v>
      </c>
      <c r="D145" s="19" t="s">
        <v>725</v>
      </c>
      <c r="E145" s="190">
        <v>0</v>
      </c>
      <c r="F145" s="11"/>
      <c r="G145" s="11" t="str">
        <f>+G144</f>
        <v>TP=</v>
      </c>
      <c r="H145" s="465">
        <f>+H144</f>
        <v>0</v>
      </c>
      <c r="I145" s="11"/>
      <c r="J145" s="164">
        <f t="shared" si="3"/>
        <v>0</v>
      </c>
      <c r="K145" s="11"/>
      <c r="L145" s="114"/>
      <c r="M145" s="114"/>
      <c r="N145" s="53"/>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2"/>
        <v>41</v>
      </c>
      <c r="C146" s="54" t="s">
        <v>42</v>
      </c>
      <c r="D146" s="19" t="s">
        <v>210</v>
      </c>
      <c r="E146" s="190">
        <v>0</v>
      </c>
      <c r="F146" s="11"/>
      <c r="G146" s="11" t="s">
        <v>31</v>
      </c>
      <c r="H146" s="465">
        <f>+$J$227</f>
        <v>0</v>
      </c>
      <c r="I146" s="11"/>
      <c r="J146" s="164">
        <f t="shared" si="3"/>
        <v>0</v>
      </c>
      <c r="K146" s="11"/>
      <c r="L146" s="114"/>
      <c r="M146" s="114"/>
      <c r="N146" s="34"/>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ht="15.6">
      <c r="A147" s="12">
        <f t="shared" si="2"/>
        <v>42</v>
      </c>
      <c r="C147" s="54" t="s">
        <v>200</v>
      </c>
      <c r="D147" s="54" t="str">
        <f>" (Note "&amp;A276&amp;" &amp; Attach 3, line 171, column A)"</f>
        <v xml:space="preserve"> (Note D &amp; Attach 3, line 171, column A)</v>
      </c>
      <c r="E147" s="110">
        <f>+'3 - Cost Support'!G55</f>
        <v>0</v>
      </c>
      <c r="F147" s="11"/>
      <c r="G147" s="11" t="s">
        <v>131</v>
      </c>
      <c r="H147" s="465">
        <v>1</v>
      </c>
      <c r="I147" s="11"/>
      <c r="J147" s="164">
        <f>+E147</f>
        <v>0</v>
      </c>
      <c r="K147" s="603"/>
      <c r="L147" s="114"/>
      <c r="M147" s="114"/>
      <c r="N147" s="34"/>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 t="shared" si="2"/>
        <v>43</v>
      </c>
      <c r="C148" s="54" t="s">
        <v>202</v>
      </c>
      <c r="D148" s="54" t="str">
        <f>" (Note "&amp;A276&amp;" &amp; Attach 3, line 172, column C)"</f>
        <v xml:space="preserve"> (Note D &amp; Attach 3, line 172, column C)</v>
      </c>
      <c r="E148" s="110">
        <f>+'3 - Cost Support'!H64</f>
        <v>0</v>
      </c>
      <c r="F148" s="11"/>
      <c r="G148" s="55" t="str">
        <f>+G144</f>
        <v>TP=</v>
      </c>
      <c r="H148" s="465">
        <f>+H144</f>
        <v>0</v>
      </c>
      <c r="I148" s="11"/>
      <c r="J148" s="164">
        <f t="shared" si="3"/>
        <v>0</v>
      </c>
      <c r="K148" s="11"/>
      <c r="L148" s="114"/>
      <c r="M148" s="114"/>
      <c r="N148" s="34"/>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 t="shared" si="2"/>
        <v>44</v>
      </c>
      <c r="C149" s="54" t="s">
        <v>196</v>
      </c>
      <c r="D149" s="19" t="s">
        <v>779</v>
      </c>
      <c r="E149" s="110">
        <f>+'3 - Cost Support'!E130</f>
        <v>0</v>
      </c>
      <c r="F149" s="11"/>
      <c r="G149" s="55" t="str">
        <f>+G145</f>
        <v>TP=</v>
      </c>
      <c r="H149" s="465">
        <f>+H144</f>
        <v>0</v>
      </c>
      <c r="I149" s="11"/>
      <c r="J149" s="164">
        <f t="shared" si="3"/>
        <v>0</v>
      </c>
      <c r="K149" s="11"/>
      <c r="L149" s="114"/>
      <c r="M149" s="114"/>
      <c r="N149" s="34"/>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ht="15.6">
      <c r="A150" s="599" t="s">
        <v>354</v>
      </c>
      <c r="C150" s="54" t="s">
        <v>357</v>
      </c>
      <c r="D150" s="19" t="s">
        <v>592</v>
      </c>
      <c r="E150" s="600">
        <v>0</v>
      </c>
      <c r="F150" s="11"/>
      <c r="G150" s="11" t="s">
        <v>131</v>
      </c>
      <c r="H150" s="465">
        <v>1</v>
      </c>
      <c r="I150" s="11"/>
      <c r="J150" s="164">
        <f t="shared" ref="J150:J152" si="4">+E150</f>
        <v>0</v>
      </c>
      <c r="K150" s="603"/>
      <c r="L150" s="114"/>
      <c r="M150" s="114"/>
      <c r="N150" s="34"/>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599" t="s">
        <v>355</v>
      </c>
      <c r="C151" s="54" t="s">
        <v>358</v>
      </c>
      <c r="D151" s="19" t="s">
        <v>827</v>
      </c>
      <c r="E151" s="110">
        <f>+'8 - Workpaper'!I21</f>
        <v>0</v>
      </c>
      <c r="F151" s="11"/>
      <c r="G151" s="11" t="s">
        <v>131</v>
      </c>
      <c r="H151" s="465">
        <v>1</v>
      </c>
      <c r="I151" s="11"/>
      <c r="J151" s="164">
        <f t="shared" si="4"/>
        <v>0</v>
      </c>
      <c r="K151" s="11"/>
      <c r="L151" s="114"/>
      <c r="M151" s="114"/>
      <c r="N151" s="34"/>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599" t="s">
        <v>356</v>
      </c>
      <c r="C152" s="54" t="s">
        <v>359</v>
      </c>
      <c r="D152" s="19" t="s">
        <v>360</v>
      </c>
      <c r="E152" s="110">
        <f>+E150-E151</f>
        <v>0</v>
      </c>
      <c r="F152" s="11"/>
      <c r="G152" s="11" t="s">
        <v>131</v>
      </c>
      <c r="H152" s="465">
        <v>1</v>
      </c>
      <c r="I152" s="11"/>
      <c r="J152" s="164">
        <f t="shared" si="4"/>
        <v>0</v>
      </c>
      <c r="K152" s="11"/>
      <c r="L152" s="114"/>
      <c r="M152" s="114"/>
      <c r="N152" s="34"/>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+A149+1</f>
        <v>45</v>
      </c>
      <c r="C153" s="54" t="str">
        <f>"TOTAL O&amp;M   (sum lines "&amp;A144&amp;", "&amp;A146&amp;", "&amp;A148&amp;", "&amp;A149&amp;", "&amp;A151&amp;", "&amp;A152&amp;" less lines "&amp;A145&amp;" &amp; "&amp;A147&amp;", "&amp;A150&amp;") (Note D)"</f>
        <v>TOTAL O&amp;M   (sum lines 39, 41, 43, 44, 44b, 44c less lines 40 &amp; 42, 44a) (Note D)</v>
      </c>
      <c r="D153" s="19"/>
      <c r="E153" s="179">
        <f>+E144-E145+E146-E147+E148+E149-E150+E151+E152</f>
        <v>0</v>
      </c>
      <c r="F153" s="11"/>
      <c r="G153" s="11"/>
      <c r="H153" s="11"/>
      <c r="I153" s="11"/>
      <c r="J153" s="179">
        <f>+J144-J145+J146-J147+J148+J149-J150+J151+J152</f>
        <v>0</v>
      </c>
      <c r="K153" s="11"/>
      <c r="L153" s="114"/>
      <c r="M153" s="114"/>
      <c r="N153" s="34"/>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D154" s="11"/>
      <c r="E154" s="164"/>
      <c r="F154" s="11"/>
      <c r="G154" s="11"/>
      <c r="H154" s="11"/>
      <c r="I154" s="11"/>
      <c r="J154" s="164"/>
      <c r="K154" s="11"/>
      <c r="L154" s="114"/>
      <c r="M154" s="114"/>
      <c r="N154" s="34"/>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12">
        <f>+A153+1</f>
        <v>46</v>
      </c>
      <c r="C155" s="18" t="s">
        <v>521</v>
      </c>
      <c r="D155" s="11"/>
      <c r="E155" s="179"/>
      <c r="F155" s="11"/>
      <c r="G155" s="11"/>
      <c r="H155" s="11"/>
      <c r="I155" s="11"/>
      <c r="J155" s="179"/>
      <c r="K155" s="11"/>
      <c r="L155" s="114"/>
      <c r="M155" s="114"/>
      <c r="N155" s="34"/>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12">
        <f>+A155+1</f>
        <v>47</v>
      </c>
      <c r="C156" s="18" t="str">
        <f>+C144</f>
        <v xml:space="preserve">  Transmission </v>
      </c>
      <c r="D156" s="19" t="s">
        <v>522</v>
      </c>
      <c r="E156" s="190">
        <v>0</v>
      </c>
      <c r="F156" s="11"/>
      <c r="G156" s="11" t="s">
        <v>21</v>
      </c>
      <c r="H156" s="465">
        <f>+J$219</f>
        <v>0</v>
      </c>
      <c r="I156" s="11"/>
      <c r="J156" s="164">
        <f>+H156*E156</f>
        <v>0</v>
      </c>
      <c r="K156" s="11"/>
      <c r="L156" s="114"/>
      <c r="M156" s="114"/>
      <c r="N156" s="53"/>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12">
        <f>+A156+1</f>
        <v>48</v>
      </c>
      <c r="C157" s="18" t="s">
        <v>195</v>
      </c>
      <c r="D157" s="19" t="s">
        <v>523</v>
      </c>
      <c r="E157" s="190">
        <v>0</v>
      </c>
      <c r="F157" s="11"/>
      <c r="G157" s="11" t="s">
        <v>31</v>
      </c>
      <c r="H157" s="465">
        <f>+$J$227</f>
        <v>0</v>
      </c>
      <c r="I157" s="11"/>
      <c r="J157" s="164">
        <f>+H157*E157</f>
        <v>0</v>
      </c>
      <c r="K157" s="11"/>
      <c r="L157" s="114"/>
      <c r="M157" s="114"/>
      <c r="N157" s="33"/>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f>+A157+1</f>
        <v>49</v>
      </c>
      <c r="C158" s="342" t="s">
        <v>192</v>
      </c>
      <c r="D158" s="343" t="s">
        <v>352</v>
      </c>
      <c r="E158" s="344">
        <f>+'3 - Cost Support'!H9</f>
        <v>0</v>
      </c>
      <c r="F158" s="345"/>
      <c r="G158" s="345" t="s">
        <v>131</v>
      </c>
      <c r="H158" s="466">
        <v>1</v>
      </c>
      <c r="I158" s="345"/>
      <c r="J158" s="349">
        <f>+H158*E158</f>
        <v>0</v>
      </c>
      <c r="K158" s="11"/>
      <c r="L158" s="114"/>
      <c r="M158" s="114"/>
      <c r="N158" s="33"/>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c r="A159" s="12">
        <f>+A158+1</f>
        <v>50</v>
      </c>
      <c r="B159" s="7"/>
      <c r="C159" s="340" t="str">
        <f>"TOTAL DEPRECIATION (Sum lines "&amp;A156&amp;"-"&amp;A158&amp;")"</f>
        <v>TOTAL DEPRECIATION (Sum lines 47-49)</v>
      </c>
      <c r="D159" s="11"/>
      <c r="E159" s="179">
        <f>SUM(E156:E158)</f>
        <v>0</v>
      </c>
      <c r="F159" s="11"/>
      <c r="G159" s="11"/>
      <c r="H159" s="465"/>
      <c r="I159" s="11"/>
      <c r="J159" s="179">
        <f>SUM(J156:J158)</f>
        <v>0</v>
      </c>
      <c r="K159" s="11"/>
      <c r="L159" s="114"/>
      <c r="N159" s="114">
        <f>+J159+J151</f>
        <v>0</v>
      </c>
      <c r="O159" s="156" t="s">
        <v>622</v>
      </c>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c r="A160" s="12"/>
      <c r="C160" s="18"/>
      <c r="D160" s="11"/>
      <c r="E160" s="179"/>
      <c r="F160" s="11"/>
      <c r="G160" s="11"/>
      <c r="H160" s="465"/>
      <c r="I160" s="11"/>
      <c r="J160" s="179"/>
      <c r="K160" s="11"/>
      <c r="L160" s="114"/>
      <c r="N160" s="114"/>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c r="A161" s="12">
        <f>+A159+1</f>
        <v>51</v>
      </c>
      <c r="C161" s="18" t="str">
        <f>"TAXES OTHER THAN INCOME TAXES  (Note "&amp;A282&amp;")"</f>
        <v>TAXES OTHER THAN INCOME TAXES  (Note E)</v>
      </c>
      <c r="D161" s="26"/>
      <c r="E161" s="179"/>
      <c r="F161" s="11"/>
      <c r="G161" s="11"/>
      <c r="H161" s="465"/>
      <c r="I161" s="11"/>
      <c r="J161" s="179"/>
      <c r="K161" s="11"/>
      <c r="L161" s="114"/>
      <c r="N161" s="114"/>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c r="A162" s="12">
        <f t="shared" ref="A162:A168" si="5">+A161+1</f>
        <v>52</v>
      </c>
      <c r="C162" s="18" t="s">
        <v>43</v>
      </c>
      <c r="D162" s="26"/>
      <c r="E162" s="179"/>
      <c r="F162" s="11"/>
      <c r="G162" s="11"/>
      <c r="H162" s="465"/>
      <c r="I162" s="11"/>
      <c r="J162" s="179"/>
      <c r="K162" s="11"/>
      <c r="L162" s="114"/>
      <c r="N162" s="114"/>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c r="A163" s="12">
        <f t="shared" si="5"/>
        <v>53</v>
      </c>
      <c r="C163" s="18" t="s">
        <v>44</v>
      </c>
      <c r="D163" s="922" t="s">
        <v>294</v>
      </c>
      <c r="E163" s="190">
        <v>0</v>
      </c>
      <c r="F163" s="11"/>
      <c r="G163" s="11" t="s">
        <v>31</v>
      </c>
      <c r="H163" s="465">
        <f>+J$227</f>
        <v>0</v>
      </c>
      <c r="I163" s="11"/>
      <c r="J163" s="164">
        <f>+H163*E163</f>
        <v>0</v>
      </c>
      <c r="K163" s="11"/>
      <c r="L163" s="114"/>
      <c r="N163" s="114"/>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c r="A164" s="12">
        <f t="shared" si="5"/>
        <v>54</v>
      </c>
      <c r="C164" s="18" t="s">
        <v>45</v>
      </c>
      <c r="D164" s="922" t="s">
        <v>294</v>
      </c>
      <c r="E164" s="190">
        <v>0</v>
      </c>
      <c r="F164" s="11"/>
      <c r="G164" s="11" t="str">
        <f>+G163</f>
        <v>W/S</v>
      </c>
      <c r="H164" s="465">
        <f>+J$227</f>
        <v>0</v>
      </c>
      <c r="I164" s="11"/>
      <c r="J164" s="164">
        <f>+H164*E164</f>
        <v>0</v>
      </c>
      <c r="K164" s="11"/>
      <c r="L164" s="114"/>
      <c r="N164" s="114"/>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row>
    <row r="165" spans="1:61">
      <c r="A165" s="12">
        <f t="shared" si="5"/>
        <v>55</v>
      </c>
      <c r="C165" s="18" t="s">
        <v>46</v>
      </c>
      <c r="D165" s="56" t="s">
        <v>6</v>
      </c>
      <c r="E165" s="179"/>
      <c r="F165" s="11"/>
      <c r="G165" s="11"/>
      <c r="H165" s="465"/>
      <c r="I165" s="11"/>
      <c r="J165" s="179"/>
      <c r="K165" s="11"/>
      <c r="L165" s="114"/>
      <c r="N165" s="114"/>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row>
    <row r="166" spans="1:61">
      <c r="A166" s="12">
        <f t="shared" si="5"/>
        <v>56</v>
      </c>
      <c r="C166" s="18" t="s">
        <v>47</v>
      </c>
      <c r="D166" s="922" t="s">
        <v>294</v>
      </c>
      <c r="E166" s="190">
        <v>0</v>
      </c>
      <c r="F166" s="11"/>
      <c r="G166" s="11" t="s">
        <v>39</v>
      </c>
      <c r="H166" s="468">
        <f>+H$83</f>
        <v>0</v>
      </c>
      <c r="I166" s="11"/>
      <c r="J166" s="164">
        <f>+H166*E166</f>
        <v>0</v>
      </c>
      <c r="K166" s="11"/>
      <c r="L166" s="114"/>
      <c r="N166" s="114"/>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row>
    <row r="167" spans="1:61">
      <c r="A167" s="12">
        <f t="shared" si="5"/>
        <v>57</v>
      </c>
      <c r="C167" s="18" t="s">
        <v>48</v>
      </c>
      <c r="D167" s="922" t="s">
        <v>294</v>
      </c>
      <c r="E167" s="190">
        <v>0</v>
      </c>
      <c r="F167" s="11"/>
      <c r="G167" s="19" t="s">
        <v>28</v>
      </c>
      <c r="H167" s="356">
        <v>0</v>
      </c>
      <c r="I167" s="11"/>
      <c r="J167" s="164">
        <f>+H167*E167</f>
        <v>0</v>
      </c>
      <c r="K167" s="11"/>
      <c r="L167" s="114"/>
      <c r="N167" s="114"/>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row>
    <row r="168" spans="1:61">
      <c r="A168" s="12">
        <f t="shared" si="5"/>
        <v>58</v>
      </c>
      <c r="C168" s="18" t="s">
        <v>49</v>
      </c>
      <c r="D168" s="922" t="s">
        <v>294</v>
      </c>
      <c r="E168" s="190">
        <v>0</v>
      </c>
      <c r="F168" s="11"/>
      <c r="G168" s="11" t="str">
        <f>+G166</f>
        <v>GP</v>
      </c>
      <c r="H168" s="468">
        <f>+H$83</f>
        <v>0</v>
      </c>
      <c r="I168" s="11"/>
      <c r="J168" s="164">
        <f>+H168*E168</f>
        <v>0</v>
      </c>
      <c r="K168" s="11"/>
      <c r="L168" s="114"/>
      <c r="N168" s="114"/>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row>
    <row r="169" spans="1:61">
      <c r="A169" s="12">
        <f>+A168+1</f>
        <v>59</v>
      </c>
      <c r="C169" s="18" t="str">
        <f>"TOTAL OTHER TAXES  (sum lines "&amp;A163&amp;"-"&amp;A168&amp;")"</f>
        <v>TOTAL OTHER TAXES  (sum lines 53-58)</v>
      </c>
      <c r="D169" s="11"/>
      <c r="E169" s="179">
        <f>SUM(E163:E168)</f>
        <v>0</v>
      </c>
      <c r="F169" s="11"/>
      <c r="G169" s="11"/>
      <c r="H169" s="465"/>
      <c r="I169" s="11"/>
      <c r="J169" s="179">
        <f>SUM(J163:J168)</f>
        <v>0</v>
      </c>
      <c r="K169" s="11"/>
      <c r="L169" s="114"/>
      <c r="M169" s="587"/>
      <c r="N169" s="114">
        <f>+J169+J153-J151</f>
        <v>0</v>
      </c>
      <c r="O169" s="156" t="s">
        <v>623</v>
      </c>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row>
    <row r="170" spans="1:61">
      <c r="A170" s="12"/>
      <c r="C170" s="18"/>
      <c r="D170" s="11"/>
      <c r="E170" s="11"/>
      <c r="F170" s="11"/>
      <c r="G170" s="11"/>
      <c r="H170" s="465"/>
      <c r="I170" s="11"/>
      <c r="J170" s="179"/>
      <c r="K170" s="11"/>
      <c r="L170" s="114"/>
      <c r="N170" s="114"/>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row>
    <row r="171" spans="1:61">
      <c r="A171" s="12">
        <f>+A169+1</f>
        <v>60</v>
      </c>
      <c r="C171" s="18" t="s">
        <v>50</v>
      </c>
      <c r="D171" s="11" t="str">
        <f>" (Note "&amp;A285&amp;")"</f>
        <v xml:space="preserve"> (Note F)</v>
      </c>
      <c r="E171" s="11"/>
      <c r="F171" s="11"/>
      <c r="H171" s="478"/>
      <c r="I171" s="11"/>
      <c r="J171" s="164"/>
      <c r="K171" s="11"/>
      <c r="L171" s="114"/>
      <c r="N171" s="114"/>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row>
    <row r="172" spans="1:61">
      <c r="A172" s="12">
        <f t="shared" ref="A172:A184" si="6">+A171+1</f>
        <v>61</v>
      </c>
      <c r="C172" s="59" t="s">
        <v>726</v>
      </c>
      <c r="D172" s="11"/>
      <c r="E172" s="356">
        <f>IF(E292&gt;0,1-(((1-E293)*(1-E292))/(1-E293*E292*E294)),0)</f>
        <v>0</v>
      </c>
      <c r="F172" s="11"/>
      <c r="H172" s="58"/>
      <c r="I172" s="33"/>
      <c r="J172" s="164"/>
      <c r="K172" s="11"/>
      <c r="L172" s="114"/>
      <c r="N172" s="114"/>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f t="shared" si="6"/>
        <v>62</v>
      </c>
      <c r="C173" s="1" t="s">
        <v>51</v>
      </c>
      <c r="D173" s="11"/>
      <c r="E173" s="356">
        <f>IF(K235&gt;0,(E172/(1-E172))*(1-K232/K235),0)</f>
        <v>0</v>
      </c>
      <c r="F173" s="11"/>
      <c r="H173" s="58"/>
      <c r="I173" s="33"/>
      <c r="J173" s="164"/>
      <c r="K173" s="11"/>
      <c r="L173" s="114"/>
      <c r="N173" s="114"/>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f t="shared" si="6"/>
        <v>63</v>
      </c>
      <c r="C174" s="18" t="str">
        <f>"       where WCLTD=(line "&amp;A232&amp;") and R= (line "&amp;A235&amp;")"</f>
        <v xml:space="preserve">       where WCLTD=(line 95) and R= (line 98)</v>
      </c>
      <c r="D174" s="11"/>
      <c r="E174" s="11"/>
      <c r="F174" s="11"/>
      <c r="H174" s="58"/>
      <c r="I174" s="33"/>
      <c r="J174" s="164"/>
      <c r="K174" s="11"/>
      <c r="L174" s="114"/>
      <c r="N174" s="114"/>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f t="shared" si="6"/>
        <v>64</v>
      </c>
      <c r="C175" s="18" t="str">
        <f>"       and FIT, SIT, p, &amp; n are as given in footnote "&amp;A285&amp;"."</f>
        <v xml:space="preserve">       and FIT, SIT, p, &amp; n are as given in footnote F.</v>
      </c>
      <c r="D175" s="11"/>
      <c r="E175" s="11"/>
      <c r="F175" s="11"/>
      <c r="H175" s="58"/>
      <c r="I175" s="33"/>
      <c r="J175" s="164"/>
      <c r="K175" s="11"/>
      <c r="L175" s="114"/>
      <c r="N175" s="114"/>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f t="shared" si="6"/>
        <v>65</v>
      </c>
      <c r="C176" s="59" t="str">
        <f>"      1 / (1 - T)  = (T from line "&amp;A172&amp;")"</f>
        <v xml:space="preserve">      1 / (1 - T)  = (T from line 61)</v>
      </c>
      <c r="D176" s="11"/>
      <c r="E176" s="356">
        <f>IF(E172&gt;0,1/(1-E172),0)</f>
        <v>0</v>
      </c>
      <c r="F176" s="11"/>
      <c r="H176" s="58"/>
      <c r="I176" s="33"/>
      <c r="J176" s="164"/>
      <c r="K176" s="11"/>
      <c r="L176" s="114"/>
      <c r="N176" s="114"/>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f t="shared" si="6"/>
        <v>66</v>
      </c>
      <c r="C177" s="18" t="s">
        <v>768</v>
      </c>
      <c r="D177" s="11"/>
      <c r="E177" s="190">
        <v>0</v>
      </c>
      <c r="F177" s="11"/>
      <c r="H177" s="58"/>
      <c r="I177" s="11"/>
      <c r="J177" s="164"/>
      <c r="K177" s="11"/>
      <c r="L177" s="114"/>
      <c r="N177" s="114"/>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f t="shared" si="6"/>
        <v>67</v>
      </c>
      <c r="C178" s="18" t="s">
        <v>921</v>
      </c>
      <c r="D178" s="11" t="s">
        <v>919</v>
      </c>
      <c r="E178" s="190">
        <f>'9 - Income Tax Adjustment'!$E$15+'9 - Income Tax Adjustment'!$E$16</f>
        <v>0</v>
      </c>
      <c r="F178" s="11"/>
      <c r="H178" s="58"/>
      <c r="I178" s="11"/>
      <c r="J178" s="164"/>
      <c r="K178" s="11"/>
      <c r="L178" s="114"/>
      <c r="N178" s="114"/>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f t="shared" si="6"/>
        <v>68</v>
      </c>
      <c r="C179" s="18" t="s">
        <v>920</v>
      </c>
      <c r="D179" s="11" t="s">
        <v>918</v>
      </c>
      <c r="E179" s="190">
        <f>'9 - Income Tax Adjustment'!E10</f>
        <v>0</v>
      </c>
      <c r="F179" s="11"/>
      <c r="H179" s="58"/>
      <c r="I179" s="11"/>
      <c r="J179" s="164"/>
      <c r="K179" s="11"/>
      <c r="L179" s="114"/>
      <c r="N179" s="114"/>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c r="A180" s="12">
        <f t="shared" si="6"/>
        <v>69</v>
      </c>
      <c r="C180" s="59" t="str">
        <f>"Income Tax Calculation"</f>
        <v>Income Tax Calculation</v>
      </c>
      <c r="D180" s="1267" t="str">
        <f>"(line "&amp;A173&amp;" * line "&amp;A187&amp;")"</f>
        <v>(line 62 * line 75)</v>
      </c>
      <c r="E180" s="1200">
        <f>+E173*E187</f>
        <v>0</v>
      </c>
      <c r="F180" s="11"/>
      <c r="G180" s="11"/>
      <c r="H180" s="21"/>
      <c r="I180" s="11"/>
      <c r="J180" s="1200">
        <f>+E173*J187</f>
        <v>0</v>
      </c>
      <c r="K180" s="11"/>
      <c r="L180" s="114"/>
      <c r="N180" s="114"/>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c r="A181" s="12">
        <f t="shared" si="6"/>
        <v>70</v>
      </c>
      <c r="C181" s="111" t="str">
        <f>"ITC adjustment"</f>
        <v>ITC adjustment</v>
      </c>
      <c r="D181" s="1267" t="str">
        <f>"(line "&amp;A176&amp;" * line "&amp;A177&amp;")"</f>
        <v>(line 65 * line 66)</v>
      </c>
      <c r="E181" s="551">
        <f>+$E$176*E177</f>
        <v>0</v>
      </c>
      <c r="F181" s="114"/>
      <c r="G181" s="111" t="s">
        <v>35</v>
      </c>
      <c r="H181" s="480">
        <f>+H$97</f>
        <v>0</v>
      </c>
      <c r="I181" s="114"/>
      <c r="J181" s="551">
        <f>+H181*E181</f>
        <v>0</v>
      </c>
      <c r="K181" s="11"/>
      <c r="L181" s="114"/>
      <c r="N181" s="114"/>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c r="A182" s="12">
        <f t="shared" si="6"/>
        <v>71</v>
      </c>
      <c r="C182" s="111" t="s">
        <v>917</v>
      </c>
      <c r="D182" s="1267" t="str">
        <f>"(line "&amp;A176&amp;" * line "&amp;A178&amp;")"</f>
        <v>(line 65 * line 67)</v>
      </c>
      <c r="E182" s="551">
        <f>+$E$176*E178</f>
        <v>0</v>
      </c>
      <c r="F182" s="114"/>
      <c r="G182" s="111" t="s">
        <v>35</v>
      </c>
      <c r="H182" s="480">
        <f t="shared" ref="H182:H183" si="7">+H$97</f>
        <v>0</v>
      </c>
      <c r="I182" s="114"/>
      <c r="J182" s="551">
        <f t="shared" ref="J182:J183" si="8">+H182*E182</f>
        <v>0</v>
      </c>
      <c r="K182" s="11"/>
      <c r="L182" s="114"/>
      <c r="N182" s="114"/>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 t="shared" si="6"/>
        <v>72</v>
      </c>
      <c r="C183" s="1273" t="s">
        <v>930</v>
      </c>
      <c r="D183" s="1269" t="str">
        <f>"(line "&amp;A176&amp;" * line "&amp;A179&amp;")"</f>
        <v>(line 65 * line 68)</v>
      </c>
      <c r="E183" s="1270">
        <f>+$E$176*E179</f>
        <v>0</v>
      </c>
      <c r="F183" s="1271"/>
      <c r="G183" s="1268" t="s">
        <v>35</v>
      </c>
      <c r="H183" s="1272">
        <f t="shared" si="7"/>
        <v>0</v>
      </c>
      <c r="I183" s="1271"/>
      <c r="J183" s="1270">
        <f t="shared" si="8"/>
        <v>0</v>
      </c>
      <c r="K183" s="11"/>
      <c r="L183" s="114"/>
      <c r="N183" s="114"/>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f t="shared" si="6"/>
        <v>73</v>
      </c>
      <c r="C184" s="60" t="s">
        <v>53</v>
      </c>
      <c r="D184" s="1" t="str">
        <f>"(Sum lines "&amp;A180&amp;" to "&amp;A183&amp;")"</f>
        <v>(Sum lines 69 to 72)</v>
      </c>
      <c r="E184" s="189">
        <f>SUM(E180:E183)</f>
        <v>0</v>
      </c>
      <c r="F184" s="11"/>
      <c r="G184" s="11" t="s">
        <v>6</v>
      </c>
      <c r="H184" s="21" t="s">
        <v>6</v>
      </c>
      <c r="I184" s="11"/>
      <c r="J184" s="189">
        <f>SUM(J180:J183)</f>
        <v>0</v>
      </c>
      <c r="K184" s="11"/>
      <c r="L184" s="560"/>
      <c r="N184" s="114"/>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c r="D185" s="62"/>
      <c r="E185" s="179"/>
      <c r="F185" s="11"/>
      <c r="G185" s="11"/>
      <c r="H185" s="21"/>
      <c r="I185" s="11"/>
      <c r="J185" s="179"/>
      <c r="K185" s="11"/>
      <c r="L185" s="560"/>
      <c r="N185" s="114"/>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12">
        <f>+A184+1</f>
        <v>74</v>
      </c>
      <c r="C186" s="18" t="s">
        <v>54</v>
      </c>
      <c r="D186" s="46"/>
      <c r="E186" s="164"/>
      <c r="H186" s="58"/>
      <c r="I186" s="11"/>
      <c r="K186" s="11"/>
      <c r="L186" s="560"/>
      <c r="N186" s="114"/>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c r="A187" s="12">
        <f>+A186+1</f>
        <v>75</v>
      </c>
      <c r="C187" s="60" t="str">
        <f>" [ Rate Base (line "&amp;A117&amp;") * Rate of Return (line "&amp;A235&amp;")]"</f>
        <v xml:space="preserve"> [ Rate Base (line 37) * Rate of Return (line 98)]</v>
      </c>
      <c r="D187" s="26"/>
      <c r="E187" s="179">
        <f>+K235*E117</f>
        <v>0</v>
      </c>
      <c r="F187" s="11"/>
      <c r="G187" s="11" t="s">
        <v>28</v>
      </c>
      <c r="H187" s="58"/>
      <c r="I187" s="11"/>
      <c r="J187" s="179">
        <f>+J117*K235</f>
        <v>0</v>
      </c>
      <c r="K187" s="11"/>
      <c r="L187" s="560"/>
      <c r="N187" s="114"/>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c r="C188" s="18"/>
      <c r="D188" s="26"/>
      <c r="E188" s="114"/>
      <c r="F188" s="11"/>
      <c r="G188" s="11"/>
      <c r="H188" s="58"/>
      <c r="I188" s="11"/>
      <c r="J188" s="551"/>
      <c r="K188" s="11"/>
      <c r="L188" s="560"/>
      <c r="N188" s="114"/>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86">
        <f>+A187+1</f>
        <v>76</v>
      </c>
      <c r="C189" s="18" t="str">
        <f>"Rev Requirement before Incentive Projects  (sum lines "&amp;A153&amp;", "&amp;A159&amp;", "&amp;A169&amp;", "&amp;A184&amp;", "&amp;A187&amp;")"</f>
        <v>Rev Requirement before Incentive Projects  (sum lines 45, 50, 59, 73, 75)</v>
      </c>
      <c r="D189" s="26"/>
      <c r="E189" s="551">
        <f>+E153+E159+E169+E184+E187</f>
        <v>0</v>
      </c>
      <c r="F189" s="593"/>
      <c r="G189" s="593"/>
      <c r="H189" s="594"/>
      <c r="I189" s="593"/>
      <c r="J189" s="551">
        <f>+J153+J159+J169+J184+J187</f>
        <v>0</v>
      </c>
      <c r="L189" s="560"/>
      <c r="N189" s="11">
        <f>+J187+J184</f>
        <v>0</v>
      </c>
      <c r="O189" s="156" t="s">
        <v>621</v>
      </c>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86"/>
      <c r="C190" s="18"/>
      <c r="D190" s="26"/>
      <c r="E190" s="578"/>
      <c r="F190" s="114"/>
      <c r="G190" s="114"/>
      <c r="H190" s="552"/>
      <c r="I190" s="114"/>
      <c r="J190" s="551"/>
      <c r="K190" s="11"/>
      <c r="L190" s="560"/>
      <c r="M190" s="114"/>
      <c r="N190" s="33"/>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86">
        <f>+A189+1</f>
        <v>77</v>
      </c>
      <c r="C191" s="18" t="s">
        <v>842</v>
      </c>
      <c r="D191" s="26"/>
      <c r="E191" s="155">
        <f>+'4 - Incentives'!I145+'4 - Incentives'!K145+'4 - Incentives'!Q145</f>
        <v>0</v>
      </c>
      <c r="F191" s="11"/>
      <c r="G191" s="11" t="s">
        <v>131</v>
      </c>
      <c r="H191" s="465">
        <v>1</v>
      </c>
      <c r="I191" s="11"/>
      <c r="J191" s="551">
        <f>+H191*E191</f>
        <v>0</v>
      </c>
      <c r="K191" s="11"/>
      <c r="L191" s="114"/>
      <c r="M191" s="114"/>
      <c r="N191" s="33"/>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86"/>
      <c r="C192" s="18" t="s">
        <v>904</v>
      </c>
      <c r="D192" s="26"/>
      <c r="E192" s="155"/>
      <c r="F192" s="11"/>
      <c r="G192" s="11"/>
      <c r="H192" s="465"/>
      <c r="I192" s="11"/>
      <c r="J192" s="551"/>
      <c r="K192" s="11"/>
      <c r="L192" s="114"/>
      <c r="M192" s="114"/>
      <c r="N192" s="33"/>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c r="A193" s="12"/>
      <c r="C193" s="18"/>
      <c r="D193" s="26"/>
      <c r="E193" s="114"/>
      <c r="F193" s="11"/>
      <c r="G193" s="11"/>
      <c r="H193" s="58"/>
      <c r="I193" s="11"/>
      <c r="J193" s="551"/>
      <c r="K193" s="11"/>
      <c r="L193" s="114"/>
      <c r="M193" s="114"/>
      <c r="N193" s="33"/>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ht="15.6" thickBot="1">
      <c r="A194" s="12">
        <f>+A191+1</f>
        <v>78</v>
      </c>
      <c r="C194" s="18" t="str">
        <f>"Total Revenue Requirement  (sum lines "&amp;A189&amp;" &amp; "&amp;A191&amp;")"</f>
        <v>Total Revenue Requirement  (sum lines 76 &amp; 77)</v>
      </c>
      <c r="D194" s="11"/>
      <c r="E194" s="180">
        <f>+E187+E184+E169+E159+E153+E191</f>
        <v>0</v>
      </c>
      <c r="F194" s="11"/>
      <c r="G194" s="11"/>
      <c r="H194" s="11"/>
      <c r="I194" s="11"/>
      <c r="J194" s="180">
        <f>+J187+J184+J169+J159+J153+J191</f>
        <v>0</v>
      </c>
      <c r="K194" s="11"/>
      <c r="L194" s="357"/>
      <c r="M194" s="114"/>
      <c r="N194" s="34"/>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5.6" thickTop="1">
      <c r="A195" s="12"/>
      <c r="C195" s="64"/>
      <c r="D195" s="64"/>
      <c r="E195" s="64"/>
      <c r="F195" s="64"/>
      <c r="G195" s="64"/>
      <c r="H195" s="64"/>
      <c r="I195" s="64"/>
      <c r="J195" s="64"/>
      <c r="K195" s="149"/>
      <c r="L195" s="148"/>
      <c r="M195" s="148"/>
      <c r="N195" s="64"/>
      <c r="O195" s="64"/>
      <c r="P195" s="64"/>
      <c r="Q195" s="64"/>
    </row>
    <row r="196" spans="1:61">
      <c r="A196" s="12"/>
      <c r="C196" s="26"/>
      <c r="D196" s="64"/>
      <c r="E196" s="64"/>
      <c r="F196" s="64"/>
      <c r="G196" s="64"/>
      <c r="H196" s="64"/>
      <c r="I196" s="64"/>
      <c r="J196" s="64"/>
      <c r="K196" s="64"/>
      <c r="L196" s="149"/>
      <c r="M196" s="149"/>
      <c r="N196" s="64"/>
      <c r="O196" s="64"/>
      <c r="P196" s="64"/>
      <c r="Q196" s="64"/>
    </row>
    <row r="197" spans="1:61">
      <c r="A197" s="12"/>
      <c r="C197" s="102"/>
      <c r="D197" s="64"/>
      <c r="E197" s="64"/>
      <c r="F197" s="64"/>
      <c r="G197" s="64"/>
      <c r="H197" s="64"/>
      <c r="I197" s="64"/>
      <c r="J197" s="64"/>
      <c r="K197" s="64"/>
      <c r="L197" s="64"/>
      <c r="M197" s="64"/>
      <c r="N197" s="64"/>
      <c r="O197" s="64"/>
      <c r="P197" s="64"/>
      <c r="Q197" s="64"/>
    </row>
    <row r="198" spans="1:61">
      <c r="A198" s="12"/>
      <c r="C198" s="105"/>
      <c r="D198" s="64"/>
      <c r="E198" s="64"/>
      <c r="F198" s="64"/>
      <c r="G198" s="64"/>
      <c r="H198" s="64"/>
      <c r="I198" s="64"/>
      <c r="J198" s="64"/>
      <c r="K198" s="64"/>
      <c r="L198" s="64"/>
      <c r="M198" s="64"/>
      <c r="N198" s="64"/>
      <c r="O198" s="64"/>
      <c r="P198" s="64"/>
      <c r="Q198" s="64"/>
    </row>
    <row r="199" spans="1:61">
      <c r="A199" s="12"/>
      <c r="C199" s="102"/>
      <c r="D199" s="64"/>
      <c r="E199" s="64"/>
      <c r="F199" s="64"/>
      <c r="G199" s="64"/>
      <c r="H199" s="64"/>
      <c r="I199" s="64"/>
      <c r="J199" s="64"/>
      <c r="K199" s="64"/>
      <c r="L199" s="64"/>
      <c r="M199" s="64"/>
      <c r="N199" s="64"/>
      <c r="O199" s="64"/>
      <c r="P199" s="64"/>
      <c r="Q199" s="64"/>
    </row>
    <row r="200" spans="1:61">
      <c r="A200" s="12"/>
      <c r="C200" s="26"/>
      <c r="D200" s="64"/>
      <c r="E200" s="64"/>
      <c r="F200" s="64"/>
      <c r="G200" s="64"/>
      <c r="H200" s="64"/>
      <c r="I200" s="64"/>
      <c r="J200" s="64"/>
      <c r="K200" s="64"/>
      <c r="L200" s="64"/>
      <c r="M200" s="64"/>
      <c r="N200" s="64"/>
      <c r="O200" s="64"/>
      <c r="P200" s="64"/>
      <c r="Q200" s="64"/>
    </row>
    <row r="201" spans="1:61">
      <c r="A201" s="12"/>
      <c r="C201" s="2"/>
      <c r="D201" s="2"/>
      <c r="E201" s="3"/>
      <c r="F201" s="2"/>
      <c r="G201" s="2"/>
      <c r="H201" s="2"/>
      <c r="I201" s="2"/>
      <c r="J201" s="2"/>
      <c r="K201" s="4"/>
      <c r="L201" s="4"/>
      <c r="M201" s="5"/>
      <c r="N201" s="6"/>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c r="A202" s="12"/>
      <c r="C202" s="2"/>
      <c r="D202" s="2"/>
      <c r="E202" s="3"/>
      <c r="F202" s="2"/>
      <c r="G202" s="2"/>
      <c r="H202" s="2"/>
      <c r="I202" s="8"/>
      <c r="J202" s="5"/>
      <c r="K202" s="5"/>
      <c r="L202" s="5"/>
      <c r="M202" s="5" t="s">
        <v>282</v>
      </c>
      <c r="N202" s="6"/>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c r="C203" s="2"/>
      <c r="D203" s="2"/>
      <c r="E203" s="3"/>
      <c r="F203" s="2"/>
      <c r="G203" s="2"/>
      <c r="H203" s="2"/>
      <c r="I203" s="8"/>
      <c r="J203" s="9"/>
      <c r="K203" s="9"/>
      <c r="L203" s="9"/>
      <c r="M203" s="9" t="s">
        <v>285</v>
      </c>
      <c r="N203" s="6"/>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A204" s="12"/>
      <c r="C204" s="2"/>
      <c r="D204" s="2"/>
      <c r="E204" s="3"/>
      <c r="F204" s="2"/>
      <c r="G204" s="2"/>
      <c r="H204" s="2"/>
      <c r="I204" s="8"/>
      <c r="J204" s="8"/>
      <c r="K204" s="10"/>
      <c r="L204" s="9"/>
      <c r="M204" s="9"/>
      <c r="N204" s="6"/>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A205" s="12"/>
      <c r="C205" s="2"/>
      <c r="D205" s="2"/>
      <c r="E205" s="3"/>
      <c r="F205" s="2"/>
      <c r="G205" s="2"/>
      <c r="H205" s="2"/>
      <c r="I205" s="8"/>
      <c r="J205" s="8"/>
      <c r="K205" s="10"/>
      <c r="L205" s="9"/>
      <c r="M205" s="6"/>
      <c r="N205" s="6"/>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c r="A206" s="12"/>
      <c r="C206" s="2" t="s">
        <v>5</v>
      </c>
      <c r="D206" s="107"/>
      <c r="E206" s="4" t="s">
        <v>106</v>
      </c>
      <c r="F206" s="2"/>
      <c r="G206" s="2"/>
      <c r="H206" s="2"/>
      <c r="I206" s="8"/>
      <c r="K206" s="10"/>
      <c r="L206" s="10"/>
      <c r="M206" s="6"/>
      <c r="N206" s="6"/>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12"/>
      <c r="C207" s="2"/>
      <c r="D207" s="11"/>
      <c r="E207" s="79" t="s">
        <v>7</v>
      </c>
      <c r="F207" s="11"/>
      <c r="G207" s="11"/>
      <c r="H207" s="11"/>
      <c r="I207" s="8"/>
      <c r="J207" s="8"/>
      <c r="K207" s="10"/>
      <c r="L207" s="10"/>
      <c r="M207" s="6"/>
      <c r="N207" s="6"/>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12"/>
      <c r="C208" s="26"/>
      <c r="D208" s="26"/>
      <c r="E208" s="26"/>
      <c r="F208" s="26"/>
      <c r="G208" s="26"/>
      <c r="H208" s="26"/>
      <c r="I208" s="26"/>
      <c r="J208" s="26"/>
      <c r="K208" s="316"/>
      <c r="L208" s="317"/>
      <c r="M208" s="315" t="str">
        <f>+M136</f>
        <v>For the 12 months ended 12/31/____</v>
      </c>
      <c r="N208" s="34"/>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ht="15.6">
      <c r="A209" s="12"/>
      <c r="D209" s="26"/>
      <c r="E209" s="41" t="str">
        <f>E9</f>
        <v>NextEra Energy Transmission New York, Inc.</v>
      </c>
      <c r="F209" s="26"/>
      <c r="G209" s="26"/>
      <c r="H209" s="26"/>
      <c r="I209" s="26"/>
      <c r="J209" s="26"/>
      <c r="K209" s="11"/>
      <c r="M209" s="351"/>
      <c r="N209" s="34"/>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ht="15.6">
      <c r="A210" s="12"/>
      <c r="C210" s="26"/>
      <c r="E210" s="52" t="s">
        <v>215</v>
      </c>
      <c r="F210" s="10"/>
      <c r="G210" s="10"/>
      <c r="H210" s="10"/>
      <c r="I210" s="10"/>
      <c r="J210" s="10"/>
      <c r="K210" s="11"/>
      <c r="L210" s="11"/>
      <c r="M210" s="6"/>
      <c r="N210" s="34"/>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ht="15.6">
      <c r="A211" s="12"/>
      <c r="C211" s="44"/>
      <c r="D211" s="10"/>
      <c r="E211" s="10"/>
      <c r="F211" s="10"/>
      <c r="G211" s="10"/>
      <c r="H211" s="10"/>
      <c r="I211" s="10"/>
      <c r="J211" s="10"/>
      <c r="K211" s="11"/>
      <c r="L211" s="11"/>
      <c r="M211" s="6"/>
      <c r="N211" s="34"/>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c r="A212" s="12">
        <f>+A194+1</f>
        <v>79</v>
      </c>
      <c r="C212" s="65" t="s">
        <v>762</v>
      </c>
      <c r="D212" s="66"/>
      <c r="E212" s="66"/>
      <c r="F212" s="66"/>
      <c r="G212" s="66"/>
      <c r="H212" s="66"/>
      <c r="I212" s="67"/>
      <c r="J212" s="68"/>
      <c r="K212" s="61"/>
      <c r="L212" s="61"/>
      <c r="M212" s="70"/>
      <c r="N212" s="34"/>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12"/>
      <c r="C213" s="65"/>
      <c r="D213" s="66"/>
      <c r="E213" s="66"/>
      <c r="F213" s="66"/>
      <c r="G213" s="66"/>
      <c r="H213" s="66"/>
      <c r="I213" s="66"/>
      <c r="J213" s="61"/>
      <c r="K213" s="61"/>
      <c r="L213" s="61"/>
      <c r="M213" s="69"/>
      <c r="N213" s="71"/>
      <c r="O213" s="72"/>
      <c r="P213" s="72"/>
      <c r="Q213" s="72"/>
      <c r="R213" s="72"/>
      <c r="S213" s="72"/>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12">
        <f>+A212+1</f>
        <v>80</v>
      </c>
      <c r="C214" s="28" t="str">
        <f>"Total transmission plant    (line "&amp;A80&amp;", column 3)"</f>
        <v>Total transmission plant    (line 7, column 3)</v>
      </c>
      <c r="D214" s="66"/>
      <c r="E214" s="19"/>
      <c r="F214" s="19"/>
      <c r="G214" s="19"/>
      <c r="H214" s="19"/>
      <c r="I214" s="19"/>
      <c r="J214" s="467">
        <f>+E80</f>
        <v>0</v>
      </c>
      <c r="K214" s="19"/>
      <c r="L214" s="19"/>
      <c r="M214" s="19"/>
      <c r="N214" s="71"/>
      <c r="O214" s="72"/>
      <c r="P214" s="72"/>
      <c r="Q214" s="72"/>
      <c r="R214" s="72"/>
      <c r="S214" s="72"/>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12">
        <f>+A214+1</f>
        <v>81</v>
      </c>
      <c r="C215" s="28" t="str">
        <f>"Less transmission plant excluded from ISO rates       (Note "&amp;A301&amp;")"</f>
        <v>Less transmission plant excluded from ISO rates       (Note H)</v>
      </c>
      <c r="D215" s="63"/>
      <c r="E215" s="63" t="s">
        <v>551</v>
      </c>
      <c r="F215" s="63"/>
      <c r="G215" s="63"/>
      <c r="H215" s="63"/>
      <c r="I215" s="63"/>
      <c r="J215" s="467">
        <f>+'3 - Cost Support'!G91</f>
        <v>0</v>
      </c>
      <c r="K215" s="19"/>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ht="15.6" thickBot="1">
      <c r="A216" s="12">
        <f>+A215+1</f>
        <v>82</v>
      </c>
      <c r="C216" s="73" t="str">
        <f>"Less transmission plant included in OATT Ancillary Services    (Note "&amp;A301&amp;")"</f>
        <v>Less transmission plant included in OATT Ancillary Services    (Note H)</v>
      </c>
      <c r="D216" s="74"/>
      <c r="E216" s="63" t="s">
        <v>551</v>
      </c>
      <c r="F216" s="19"/>
      <c r="G216" s="19"/>
      <c r="H216" s="75"/>
      <c r="I216" s="19"/>
      <c r="J216" s="467">
        <f>+'3 - Cost Support'!H91</f>
        <v>0</v>
      </c>
      <c r="K216" s="19"/>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A217" s="12">
        <f>+A216+1</f>
        <v>83</v>
      </c>
      <c r="C217" s="28" t="str">
        <f>"Transmission plant included in ISO rates  (line "&amp;A214&amp;" less lines "&amp;A215&amp;" &amp; "&amp;A216&amp;")"</f>
        <v>Transmission plant included in ISO rates  (line 80 less lines 81 &amp; 82)</v>
      </c>
      <c r="D217" s="66"/>
      <c r="E217" s="19"/>
      <c r="F217" s="19"/>
      <c r="G217" s="19"/>
      <c r="H217" s="75"/>
      <c r="I217" s="19"/>
      <c r="J217" s="467">
        <f>SUM(J214:J216)</f>
        <v>0</v>
      </c>
      <c r="K217" s="19"/>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A218" s="12"/>
      <c r="C218" s="63"/>
      <c r="D218" s="66"/>
      <c r="E218" s="19"/>
      <c r="F218" s="19"/>
      <c r="G218" s="19"/>
      <c r="H218" s="75"/>
      <c r="I218" s="19"/>
      <c r="J218" s="67"/>
      <c r="K218" s="19"/>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c r="A219" s="12">
        <f>+A217+1</f>
        <v>84</v>
      </c>
      <c r="C219" s="28" t="str">
        <f>"Percentage of transmission plant included in ISO Rates (line "&amp;A217&amp;" divided by line "&amp;A214&amp;") [If line "&amp;A214&amp;" equal zero, enter 1)"</f>
        <v>Percentage of transmission plant included in ISO Rates (line 83 divided by line 80) [If line 80 equal zero, enter 1)</v>
      </c>
      <c r="D219" s="76"/>
      <c r="E219" s="77"/>
      <c r="F219" s="77"/>
      <c r="G219" s="77"/>
      <c r="H219" s="78"/>
      <c r="I219" s="19" t="s">
        <v>56</v>
      </c>
      <c r="J219" s="1157">
        <f>IF(J214=0,0,J217/J214)</f>
        <v>0</v>
      </c>
      <c r="K219" s="4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A220" s="12"/>
      <c r="C220" s="67"/>
      <c r="D220" s="67"/>
      <c r="E220" s="67"/>
      <c r="F220" s="67"/>
      <c r="G220" s="67"/>
      <c r="H220" s="67"/>
      <c r="I220" s="67"/>
      <c r="J220" s="67"/>
      <c r="K220" s="19"/>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A221" s="12">
        <f>+A219+1</f>
        <v>85</v>
      </c>
      <c r="C221" s="18" t="s">
        <v>222</v>
      </c>
      <c r="D221" s="11"/>
      <c r="F221" s="11"/>
      <c r="G221" s="11"/>
      <c r="H221" s="19"/>
      <c r="I221" s="61"/>
      <c r="J221" s="80"/>
      <c r="K221" s="6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ht="15.6" thickBot="1">
      <c r="A222" s="12">
        <f t="shared" ref="A222:A227" si="9">+A221+1</f>
        <v>86</v>
      </c>
      <c r="C222" s="18"/>
      <c r="D222" s="24" t="s">
        <v>57</v>
      </c>
      <c r="E222" s="81" t="s">
        <v>58</v>
      </c>
      <c r="F222" s="81" t="s">
        <v>21</v>
      </c>
      <c r="G222" s="11"/>
      <c r="H222" s="81" t="s">
        <v>59</v>
      </c>
      <c r="I222" s="11"/>
      <c r="J222" s="67"/>
      <c r="K222" s="67"/>
      <c r="L222" s="67"/>
      <c r="M222" s="57"/>
      <c r="N222" s="34"/>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c r="A223" s="12">
        <f t="shared" si="9"/>
        <v>87</v>
      </c>
      <c r="C223" s="18" t="s">
        <v>27</v>
      </c>
      <c r="D223" s="11" t="s">
        <v>60</v>
      </c>
      <c r="E223" s="470">
        <v>0</v>
      </c>
      <c r="F223" s="463">
        <v>0</v>
      </c>
      <c r="G223" s="82"/>
      <c r="H223" s="463">
        <f>+F223*E223</f>
        <v>0</v>
      </c>
      <c r="I223" s="11"/>
      <c r="J223" s="67"/>
      <c r="K223" s="19"/>
      <c r="L223" s="19"/>
      <c r="M223" s="57"/>
      <c r="N223" s="83"/>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f t="shared" si="9"/>
        <v>88</v>
      </c>
      <c r="C224" s="18" t="s">
        <v>29</v>
      </c>
      <c r="D224" s="11" t="s">
        <v>211</v>
      </c>
      <c r="E224" s="470">
        <v>0</v>
      </c>
      <c r="F224" s="470">
        <f>+J219</f>
        <v>0</v>
      </c>
      <c r="H224" s="463">
        <f>+F224*E224</f>
        <v>0</v>
      </c>
      <c r="I224" s="11"/>
      <c r="J224" s="67"/>
      <c r="K224" s="19"/>
      <c r="L224" s="19"/>
      <c r="M224" s="57"/>
      <c r="N224" s="83"/>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c r="A225" s="12">
        <f t="shared" si="9"/>
        <v>89</v>
      </c>
      <c r="C225" s="18" t="s">
        <v>30</v>
      </c>
      <c r="D225" s="11" t="s">
        <v>212</v>
      </c>
      <c r="E225" s="470">
        <v>0</v>
      </c>
      <c r="F225" s="463">
        <v>0</v>
      </c>
      <c r="G225" s="82"/>
      <c r="H225" s="463">
        <f>+F225*E225</f>
        <v>0</v>
      </c>
      <c r="I225" s="11"/>
      <c r="J225" s="84" t="s">
        <v>61</v>
      </c>
      <c r="K225" s="19"/>
      <c r="L225" s="19"/>
      <c r="M225" s="57"/>
      <c r="N225" s="83"/>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5.6" thickBot="1">
      <c r="A226" s="12">
        <f t="shared" si="9"/>
        <v>90</v>
      </c>
      <c r="C226" s="18" t="s">
        <v>62</v>
      </c>
      <c r="D226" s="11" t="s">
        <v>213</v>
      </c>
      <c r="E226" s="471">
        <v>0</v>
      </c>
      <c r="F226" s="463">
        <v>0</v>
      </c>
      <c r="G226" s="82"/>
      <c r="H226" s="472">
        <f>+F226*E226</f>
        <v>0</v>
      </c>
      <c r="I226" s="11"/>
      <c r="J226" s="85" t="s">
        <v>63</v>
      </c>
      <c r="K226" s="19"/>
      <c r="L226" s="19"/>
      <c r="M226" s="57"/>
      <c r="N226" s="34"/>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c r="A227" s="12">
        <f t="shared" si="9"/>
        <v>91</v>
      </c>
      <c r="C227" s="18" t="str">
        <f>"  Total  (sum lines "&amp;A223&amp;"-"&amp;A226&amp;") [TP equals 1 if there are no wages &amp; salaries]"</f>
        <v xml:space="preserve">  Total  (sum lines 87-90) [TP equals 1 if there are no wages &amp; salaries]</v>
      </c>
      <c r="D227" s="11"/>
      <c r="E227" s="463">
        <f>SUM(E223:E226)</f>
        <v>0</v>
      </c>
      <c r="F227" s="11"/>
      <c r="G227" s="11"/>
      <c r="H227" s="463">
        <f>SUM(H223:H226)</f>
        <v>0</v>
      </c>
      <c r="I227" s="35" t="s">
        <v>64</v>
      </c>
      <c r="J227" s="1355">
        <f>IF(E227=0,0,H227/E227)</f>
        <v>0</v>
      </c>
      <c r="K227" s="75" t="s">
        <v>64</v>
      </c>
      <c r="L227" s="75" t="s">
        <v>65</v>
      </c>
      <c r="M227" s="57"/>
      <c r="N227" s="34"/>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c r="A228" s="12"/>
      <c r="B228" s="49"/>
      <c r="C228" s="2"/>
      <c r="D228" s="11"/>
      <c r="E228" s="11"/>
      <c r="F228" s="11"/>
      <c r="G228" s="11"/>
      <c r="H228" s="11"/>
      <c r="I228" s="11"/>
      <c r="J228" s="11"/>
      <c r="K228" s="11"/>
      <c r="L228" s="152"/>
      <c r="M228" s="143"/>
      <c r="N228" s="7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c r="A229" s="12">
        <f>+A227+1</f>
        <v>92</v>
      </c>
      <c r="B229" s="49"/>
      <c r="C229" s="65" t="str">
        <f>"RETURN (R)      (Note "&amp;A305&amp;")"</f>
        <v>RETURN (R)      (Note J)</v>
      </c>
      <c r="D229" s="19"/>
      <c r="E229" s="108"/>
      <c r="F229" s="108"/>
      <c r="G229" s="49"/>
      <c r="H229" s="49"/>
      <c r="I229" s="49"/>
      <c r="J229" s="11"/>
      <c r="K229" s="11"/>
      <c r="L229" s="114"/>
      <c r="M229" s="132"/>
      <c r="N229" s="34"/>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c r="A230" s="12">
        <f t="shared" ref="A230:A235" si="10">+A229+1</f>
        <v>93</v>
      </c>
      <c r="C230" s="54"/>
      <c r="D230" s="19"/>
      <c r="E230" s="11"/>
      <c r="F230" s="11"/>
      <c r="G230" s="11"/>
      <c r="I230" s="11"/>
      <c r="J230" s="11"/>
      <c r="K230" s="11"/>
      <c r="L230" s="114"/>
      <c r="M230" s="132"/>
      <c r="N230" s="34"/>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15.6" thickBot="1">
      <c r="A231" s="12">
        <f t="shared" si="10"/>
        <v>94</v>
      </c>
      <c r="C231" s="54"/>
      <c r="D231" s="19"/>
      <c r="F231" s="16" t="s">
        <v>58</v>
      </c>
      <c r="G231" s="16" t="s">
        <v>67</v>
      </c>
      <c r="H231" s="11"/>
      <c r="I231" s="81" t="s">
        <v>66</v>
      </c>
      <c r="J231" s="11"/>
      <c r="K231" s="16" t="s">
        <v>68</v>
      </c>
      <c r="L231" s="11"/>
      <c r="M231" s="132"/>
      <c r="N231" s="34"/>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5.6">
      <c r="A232" s="12">
        <f t="shared" si="10"/>
        <v>95</v>
      </c>
      <c r="C232" s="65" t="s">
        <v>353</v>
      </c>
      <c r="D232" s="19" t="s">
        <v>706</v>
      </c>
      <c r="F232" s="473">
        <f>+'3 - Cost Support (cont.)'!Q14</f>
        <v>0</v>
      </c>
      <c r="G232" s="772">
        <f>IF(F$235=0,0,F232/F$235)</f>
        <v>0</v>
      </c>
      <c r="H232" s="87"/>
      <c r="I232" s="772">
        <f>+'3 - Cost Support (cont.)'!P35</f>
        <v>0</v>
      </c>
      <c r="K232" s="464">
        <f>+I232*G232</f>
        <v>0</v>
      </c>
      <c r="L232" s="88" t="s">
        <v>69</v>
      </c>
      <c r="M232" s="603"/>
      <c r="N232" s="83"/>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c r="A233" s="12">
        <f t="shared" si="10"/>
        <v>96</v>
      </c>
      <c r="C233" s="65" t="s">
        <v>187</v>
      </c>
      <c r="D233" s="19" t="s">
        <v>554</v>
      </c>
      <c r="F233" s="467">
        <f>+'3 - Cost Support (cont.)'!Q16</f>
        <v>0</v>
      </c>
      <c r="G233" s="772">
        <f>IF(F$235=0,0,F233/F$235)</f>
        <v>0</v>
      </c>
      <c r="H233" s="87"/>
      <c r="I233" s="772">
        <f>+'3 - Cost Support (cont.)'!P40</f>
        <v>0</v>
      </c>
      <c r="K233" s="464">
        <f>+I233*G233</f>
        <v>0</v>
      </c>
      <c r="L233" s="11"/>
      <c r="M233" s="132"/>
      <c r="N233" s="34"/>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5.6" thickBot="1">
      <c r="A234" s="12">
        <f t="shared" si="10"/>
        <v>97</v>
      </c>
      <c r="C234" s="65" t="str">
        <f>"  Common Stock "</f>
        <v xml:space="preserve">  Common Stock </v>
      </c>
      <c r="D234" s="19" t="s">
        <v>553</v>
      </c>
      <c r="F234" s="474">
        <f>+'3 - Cost Support (cont.)'!Q22</f>
        <v>0</v>
      </c>
      <c r="G234" s="772">
        <f>IF(F$235=0,0,F234/F$235)</f>
        <v>0</v>
      </c>
      <c r="H234" s="87"/>
      <c r="I234" s="724">
        <v>9.6500000000000002E-2</v>
      </c>
      <c r="K234" s="475">
        <f>+I234*G234</f>
        <v>0</v>
      </c>
      <c r="L234" s="11"/>
      <c r="M234" s="132"/>
      <c r="N234" s="83"/>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c r="A235" s="12">
        <f t="shared" si="10"/>
        <v>98</v>
      </c>
      <c r="C235" s="18" t="str">
        <f>"Total  (sum lines "&amp;A232&amp;"-"&amp;A234&amp;")"</f>
        <v>Total  (sum lines 95-97)</v>
      </c>
      <c r="F235" s="463">
        <f>SUM(F232:F234)</f>
        <v>0</v>
      </c>
      <c r="G235" s="11" t="s">
        <v>6</v>
      </c>
      <c r="H235" s="11"/>
      <c r="I235" s="11"/>
      <c r="J235" s="11"/>
      <c r="K235" s="464">
        <f>SUM(K232:K234)</f>
        <v>0</v>
      </c>
      <c r="L235" s="88" t="s">
        <v>70</v>
      </c>
      <c r="M235" s="132"/>
      <c r="N235" s="33"/>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c r="F236" s="11"/>
      <c r="G236" s="11"/>
      <c r="H236" s="11"/>
      <c r="I236" s="11"/>
      <c r="L236" s="838"/>
      <c r="M236" s="132"/>
      <c r="N236" s="33"/>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c r="F237" s="11"/>
      <c r="G237" s="11"/>
      <c r="H237" s="11"/>
      <c r="I237" s="11"/>
      <c r="L237" s="111"/>
      <c r="M237" s="132"/>
      <c r="N237" s="34"/>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ht="15.6">
      <c r="A238" s="67"/>
      <c r="B238" s="67"/>
      <c r="C238" s="506" t="s">
        <v>595</v>
      </c>
      <c r="D238" s="67"/>
      <c r="F238" s="19"/>
      <c r="G238" s="19"/>
      <c r="H238" s="75" t="s">
        <v>299</v>
      </c>
      <c r="I238" s="75"/>
      <c r="J238" s="577" t="s">
        <v>300</v>
      </c>
      <c r="K238" s="488"/>
      <c r="L238" s="117"/>
      <c r="M238" s="577" t="s">
        <v>310</v>
      </c>
      <c r="N238" s="34"/>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61" ht="60">
      <c r="A239" s="536"/>
      <c r="B239" s="67"/>
      <c r="C239" s="488"/>
      <c r="D239" s="488" t="s">
        <v>594</v>
      </c>
      <c r="F239" s="75"/>
      <c r="G239" s="75"/>
      <c r="H239" s="882" t="s">
        <v>557</v>
      </c>
      <c r="I239" s="67"/>
      <c r="J239" s="881" t="s">
        <v>558</v>
      </c>
      <c r="K239" s="67"/>
      <c r="L239" s="117"/>
      <c r="M239" s="156" t="s">
        <v>19</v>
      </c>
      <c r="N239" s="33"/>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row>
    <row r="240" spans="1:61">
      <c r="A240" s="536">
        <f>+A235+1</f>
        <v>99</v>
      </c>
      <c r="B240" s="67"/>
      <c r="C240" s="72" t="s">
        <v>620</v>
      </c>
      <c r="D240" s="72" t="str">
        <f>"(Line "&amp;A94&amp;" and Transmission CIACs)"</f>
        <v>(Line 19 and Transmission CIACs)</v>
      </c>
      <c r="F240" s="19"/>
      <c r="G240" s="19"/>
      <c r="H240" s="926">
        <f>+'4 - Incentives'!C128</f>
        <v>0</v>
      </c>
      <c r="I240" s="19"/>
      <c r="J240" s="926">
        <f>'4 - Incentives'!C127</f>
        <v>0</v>
      </c>
      <c r="K240" s="67"/>
      <c r="L240" s="117"/>
      <c r="M240" s="587">
        <f>+H240+J240</f>
        <v>0</v>
      </c>
      <c r="N240" s="34"/>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row>
    <row r="241" spans="1:61">
      <c r="A241" s="536">
        <f t="shared" ref="A241:A247" si="11">+A240+1</f>
        <v>100</v>
      </c>
      <c r="B241" s="67"/>
      <c r="C241" s="488" t="s">
        <v>326</v>
      </c>
      <c r="D241" s="67" t="str">
        <f>"(Line "&amp;A102&amp;")"</f>
        <v>(Line 26)</v>
      </c>
      <c r="F241" s="19"/>
      <c r="G241" s="19"/>
      <c r="H241" s="926">
        <v>0</v>
      </c>
      <c r="J241" s="772">
        <v>0</v>
      </c>
      <c r="K241" s="67"/>
      <c r="L241" s="117"/>
      <c r="M241" s="587">
        <f>+J102</f>
        <v>0</v>
      </c>
      <c r="N241" s="34"/>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c r="A242" s="536">
        <f t="shared" si="11"/>
        <v>101</v>
      </c>
      <c r="B242" s="67"/>
      <c r="C242" s="491" t="s">
        <v>2</v>
      </c>
      <c r="D242" s="67" t="str">
        <f>"(Line "&amp;A106&amp;")"</f>
        <v>(Line 29)</v>
      </c>
      <c r="F242" s="19"/>
      <c r="G242" s="19"/>
      <c r="H242" s="926">
        <v>0</v>
      </c>
      <c r="I242" s="19"/>
      <c r="J242" s="67"/>
      <c r="K242" s="67"/>
      <c r="L242" s="117"/>
      <c r="M242" s="587">
        <f>+J106</f>
        <v>0</v>
      </c>
      <c r="N242" s="34"/>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c r="A243" s="536">
        <f t="shared" si="11"/>
        <v>102</v>
      </c>
      <c r="B243" s="67"/>
      <c r="C243" s="491" t="s">
        <v>821</v>
      </c>
      <c r="D243" s="67" t="str">
        <f>"(Line "&amp;A105&amp;")"</f>
        <v>(Line 28)</v>
      </c>
      <c r="F243" s="19"/>
      <c r="G243" s="19"/>
      <c r="H243" s="926">
        <v>0</v>
      </c>
      <c r="I243" s="19"/>
      <c r="J243" s="67"/>
      <c r="L243" s="117"/>
      <c r="M243" s="587">
        <f>+H243</f>
        <v>0</v>
      </c>
      <c r="N243" s="34"/>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27.75" customHeight="1">
      <c r="A244" s="536">
        <f t="shared" si="11"/>
        <v>103</v>
      </c>
      <c r="B244" s="67"/>
      <c r="C244" s="543" t="str">
        <f>+C238</f>
        <v>Development of Base Carrying charge and Summary of Incentive and Non-Incentive Investments</v>
      </c>
      <c r="D244" s="67"/>
      <c r="F244" s="19"/>
      <c r="G244" s="19"/>
      <c r="H244" s="927">
        <v>0</v>
      </c>
      <c r="I244" s="19"/>
      <c r="J244" s="927">
        <v>0</v>
      </c>
      <c r="K244" s="928"/>
      <c r="L244" s="928"/>
      <c r="M244" s="587">
        <f>SUM(M240:M243)</f>
        <v>0</v>
      </c>
      <c r="N244" s="34"/>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c r="A245" s="536">
        <f t="shared" si="11"/>
        <v>104</v>
      </c>
      <c r="B245" s="67"/>
      <c r="C245" s="72" t="s">
        <v>617</v>
      </c>
      <c r="D245" s="72" t="s">
        <v>619</v>
      </c>
      <c r="E245" s="67"/>
      <c r="F245" s="19"/>
      <c r="G245" s="19"/>
      <c r="H245" s="19"/>
      <c r="I245" s="19"/>
      <c r="K245" s="67"/>
      <c r="L245" s="117"/>
      <c r="M245" s="490">
        <f>+J184+J187</f>
        <v>0</v>
      </c>
      <c r="N245" s="34"/>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c r="A246" s="536">
        <f t="shared" si="11"/>
        <v>105</v>
      </c>
      <c r="B246" s="67"/>
      <c r="C246" s="72" t="str">
        <f>+C19</f>
        <v>Total Revenue Credits</v>
      </c>
      <c r="D246" s="948" t="s">
        <v>618</v>
      </c>
      <c r="E246" s="67"/>
      <c r="F246" s="19"/>
      <c r="G246" s="19"/>
      <c r="H246" s="19"/>
      <c r="I246" s="19"/>
      <c r="K246" s="67"/>
      <c r="L246" s="117"/>
      <c r="M246" s="490">
        <f>+J19</f>
        <v>0</v>
      </c>
      <c r="N246" s="34"/>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c r="A247" s="536">
        <f t="shared" si="11"/>
        <v>106</v>
      </c>
      <c r="B247" s="67"/>
      <c r="C247" s="488" t="s">
        <v>598</v>
      </c>
      <c r="D247" s="156" t="s">
        <v>333</v>
      </c>
      <c r="E247" s="67"/>
      <c r="F247" s="19"/>
      <c r="G247" s="19"/>
      <c r="H247" s="19"/>
      <c r="I247" s="19"/>
      <c r="K247" s="67"/>
      <c r="L247" s="117"/>
      <c r="M247" s="479">
        <f>IF(M244=0,0,(M245-M246)/M244)</f>
        <v>0</v>
      </c>
      <c r="N247" s="34"/>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c r="A248" s="67"/>
      <c r="B248" s="67"/>
      <c r="C248" s="492"/>
      <c r="D248" s="492"/>
      <c r="E248" s="492"/>
      <c r="F248" s="19"/>
      <c r="G248" s="19"/>
      <c r="H248" s="493"/>
      <c r="I248" s="19"/>
      <c r="J248" s="494"/>
      <c r="K248" s="67"/>
      <c r="L248" s="117"/>
      <c r="M248" s="495"/>
      <c r="N248" s="34"/>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c r="A249" s="67"/>
      <c r="B249" s="67"/>
      <c r="C249" s="67"/>
      <c r="D249" s="67"/>
      <c r="E249" s="479"/>
      <c r="F249" s="19"/>
      <c r="G249" s="19"/>
      <c r="H249" s="110"/>
      <c r="I249" s="19"/>
      <c r="J249" s="67"/>
      <c r="K249" s="67"/>
      <c r="L249" s="117"/>
      <c r="M249" s="489"/>
      <c r="N249" s="34"/>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c r="A250" s="67"/>
      <c r="B250" s="67"/>
      <c r="C250" s="67"/>
      <c r="D250" s="67"/>
      <c r="E250" s="67"/>
      <c r="F250" s="19"/>
      <c r="G250" s="19"/>
      <c r="H250" s="19"/>
      <c r="I250" s="19"/>
      <c r="J250" s="67"/>
      <c r="K250" s="67"/>
      <c r="L250" s="117"/>
      <c r="M250" s="489"/>
      <c r="N250" s="34"/>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c r="A251" s="12"/>
      <c r="C251" s="26"/>
      <c r="E251" s="26"/>
      <c r="F251" s="26"/>
      <c r="G251" s="26"/>
      <c r="H251" s="26"/>
      <c r="I251" s="26"/>
      <c r="J251" s="26"/>
      <c r="K251" s="26"/>
      <c r="L251" s="11"/>
      <c r="M251" s="33"/>
      <c r="N251" s="34"/>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7.399999999999999">
      <c r="A252" s="92"/>
      <c r="B252" s="92"/>
      <c r="C252" s="93"/>
      <c r="D252" s="64"/>
      <c r="E252" s="64"/>
      <c r="F252" s="64"/>
      <c r="G252" s="64"/>
      <c r="H252" s="64"/>
      <c r="I252" s="64"/>
      <c r="J252" s="64"/>
      <c r="K252" s="64"/>
      <c r="M252" s="111"/>
    </row>
    <row r="253" spans="1:61">
      <c r="C253" s="2"/>
      <c r="D253" s="2"/>
      <c r="E253" s="3"/>
      <c r="F253" s="2"/>
      <c r="G253" s="2"/>
      <c r="H253" s="2"/>
      <c r="I253" s="2"/>
      <c r="J253" s="2"/>
      <c r="K253" s="4"/>
      <c r="L253" s="4"/>
      <c r="M253" s="5"/>
      <c r="N253" s="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c r="C254" s="2"/>
      <c r="D254" s="2"/>
      <c r="E254" s="3"/>
      <c r="F254" s="2"/>
      <c r="G254" s="2"/>
      <c r="H254" s="2"/>
      <c r="I254" s="8"/>
      <c r="J254" s="5"/>
      <c r="K254" s="5"/>
      <c r="L254" s="5"/>
      <c r="M254" s="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c r="C255" s="2"/>
      <c r="D255" s="2"/>
      <c r="E255" s="3"/>
      <c r="F255" s="2"/>
      <c r="G255" s="2"/>
      <c r="H255" s="2"/>
      <c r="I255" s="8"/>
      <c r="J255" s="9"/>
      <c r="K255" s="9"/>
      <c r="L255" s="9"/>
      <c r="M255" s="5" t="s">
        <v>282</v>
      </c>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c r="C256" s="2"/>
      <c r="D256" s="2"/>
      <c r="E256" s="3"/>
      <c r="F256" s="2"/>
      <c r="G256" s="2"/>
      <c r="H256" s="2"/>
      <c r="I256" s="8"/>
      <c r="J256" s="8"/>
      <c r="K256" s="10"/>
      <c r="L256" s="9"/>
      <c r="M256" s="9" t="s">
        <v>284</v>
      </c>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61" ht="15.6">
      <c r="C257" s="2"/>
      <c r="D257" s="44" t="s">
        <v>55</v>
      </c>
      <c r="F257" s="2"/>
      <c r="G257" s="2"/>
      <c r="H257" s="2"/>
      <c r="I257" s="8"/>
      <c r="J257" s="8"/>
      <c r="K257" s="10"/>
      <c r="L257" s="9"/>
      <c r="M257" s="6"/>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61">
      <c r="C258" s="2" t="s">
        <v>5</v>
      </c>
      <c r="D258" s="107"/>
      <c r="E258" s="107" t="s">
        <v>105</v>
      </c>
      <c r="F258" s="2"/>
      <c r="G258" s="2"/>
      <c r="H258" s="2"/>
      <c r="I258" s="8"/>
      <c r="K258" s="10"/>
      <c r="L258" s="10"/>
      <c r="M258" s="6"/>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61">
      <c r="C259" s="2"/>
      <c r="D259" s="11" t="s">
        <v>6</v>
      </c>
      <c r="E259" s="11" t="s">
        <v>7</v>
      </c>
      <c r="F259" s="11"/>
      <c r="G259" s="11"/>
      <c r="H259" s="11"/>
      <c r="I259" s="8"/>
      <c r="J259" s="8"/>
      <c r="K259" s="10"/>
      <c r="L259" s="10"/>
      <c r="M259" s="6"/>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61">
      <c r="A260" s="12"/>
      <c r="C260" s="26"/>
      <c r="D260" s="26"/>
      <c r="E260" s="26"/>
      <c r="F260" s="26"/>
      <c r="G260" s="26"/>
      <c r="H260" s="26"/>
      <c r="I260" s="26"/>
      <c r="J260" s="26"/>
      <c r="K260" s="316"/>
      <c r="L260" s="317"/>
      <c r="M260" s="315" t="str">
        <f>+M208</f>
        <v>For the 12 months ended 12/31/____</v>
      </c>
      <c r="N260" s="34"/>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61" ht="15.6">
      <c r="A261" s="12"/>
      <c r="D261" s="26"/>
      <c r="E261" s="38" t="str">
        <f>E9</f>
        <v>NextEra Energy Transmission New York, Inc.</v>
      </c>
      <c r="F261" s="26"/>
      <c r="G261" s="26"/>
      <c r="H261" s="26"/>
      <c r="I261" s="26"/>
      <c r="J261" s="26"/>
      <c r="K261" s="11"/>
      <c r="M261" s="351"/>
      <c r="N261" s="34"/>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61">
      <c r="A262" s="12"/>
      <c r="C262" s="26"/>
      <c r="D262" s="4"/>
      <c r="F262" s="10"/>
      <c r="G262" s="10"/>
      <c r="H262" s="10"/>
      <c r="I262" s="10"/>
      <c r="J262" s="10"/>
      <c r="K262" s="11"/>
      <c r="L262" s="11"/>
      <c r="M262" s="6"/>
      <c r="N262" s="34"/>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61" ht="15.6">
      <c r="A263" s="12"/>
      <c r="B263" s="49"/>
      <c r="C263" s="91"/>
      <c r="D263" s="4"/>
      <c r="E263" s="11"/>
      <c r="F263" s="11"/>
      <c r="G263" s="11"/>
      <c r="H263" s="11"/>
      <c r="I263" s="8"/>
      <c r="J263" s="154"/>
      <c r="K263" s="90"/>
      <c r="L263" s="94"/>
      <c r="M263" s="9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61" s="92" customFormat="1" ht="18">
      <c r="A264" s="96"/>
      <c r="B264" s="97"/>
      <c r="C264" s="782"/>
      <c r="F264" s="783"/>
      <c r="G264" s="783"/>
      <c r="H264" s="783"/>
      <c r="I264" s="784"/>
      <c r="J264" s="785"/>
      <c r="K264" s="786"/>
      <c r="L264" s="787"/>
      <c r="M264" s="100"/>
      <c r="N264" s="788"/>
    </row>
    <row r="265" spans="1:61" s="92" customFormat="1" ht="18">
      <c r="A265" s="96"/>
      <c r="B265" s="97"/>
      <c r="C265" s="782"/>
      <c r="D265" s="789"/>
      <c r="E265" s="783"/>
      <c r="F265" s="783"/>
      <c r="G265" s="783"/>
      <c r="H265" s="783"/>
      <c r="I265" s="784"/>
      <c r="J265" s="785"/>
      <c r="K265" s="786"/>
      <c r="L265" s="787"/>
      <c r="M265" s="100"/>
      <c r="N265" s="788"/>
    </row>
    <row r="266" spans="1:61" s="92" customFormat="1" ht="18">
      <c r="A266" s="96"/>
      <c r="B266" s="97"/>
      <c r="C266" s="98" t="s">
        <v>71</v>
      </c>
      <c r="D266" s="96"/>
      <c r="E266" s="99"/>
      <c r="F266" s="99"/>
      <c r="G266" s="99"/>
      <c r="H266" s="99"/>
      <c r="I266" s="97"/>
      <c r="J266" s="99"/>
      <c r="K266" s="97"/>
      <c r="L266" s="99"/>
      <c r="M266" s="100"/>
      <c r="N266" s="788"/>
    </row>
    <row r="267" spans="1:61" s="92" customFormat="1" ht="18">
      <c r="A267" s="96"/>
      <c r="B267" s="97"/>
      <c r="C267" s="98" t="s">
        <v>72</v>
      </c>
      <c r="D267" s="96"/>
      <c r="E267" s="99"/>
      <c r="F267" s="99"/>
      <c r="G267" s="99"/>
      <c r="H267" s="99"/>
      <c r="I267" s="97"/>
      <c r="J267" s="99"/>
      <c r="K267" s="97"/>
      <c r="L267" s="99"/>
      <c r="M267" s="100"/>
      <c r="N267" s="788"/>
    </row>
    <row r="268" spans="1:61" s="92" customFormat="1" ht="18">
      <c r="A268" s="96" t="s">
        <v>73</v>
      </c>
      <c r="B268" s="97"/>
      <c r="C268" s="98"/>
      <c r="D268" s="97"/>
      <c r="E268" s="99"/>
      <c r="F268" s="99"/>
      <c r="G268" s="99"/>
      <c r="H268" s="99"/>
      <c r="I268" s="97"/>
      <c r="J268" s="99"/>
      <c r="K268" s="97"/>
      <c r="L268" s="99"/>
      <c r="M268" s="100"/>
      <c r="N268" s="788"/>
    </row>
    <row r="269" spans="1:61" s="92" customFormat="1" ht="18.600000000000001" thickBot="1">
      <c r="A269" s="101" t="s">
        <v>74</v>
      </c>
      <c r="B269" s="97"/>
      <c r="C269" s="98"/>
      <c r="D269" s="97"/>
      <c r="E269" s="99"/>
      <c r="F269" s="99"/>
      <c r="G269" s="99"/>
      <c r="H269" s="99"/>
      <c r="I269" s="97"/>
      <c r="J269" s="99"/>
      <c r="K269" s="97"/>
      <c r="L269" s="99"/>
      <c r="M269" s="100"/>
      <c r="N269" s="788"/>
    </row>
    <row r="270" spans="1:61" s="92" customFormat="1" ht="18">
      <c r="A270" s="773" t="s">
        <v>75</v>
      </c>
      <c r="B270" s="774"/>
      <c r="C270" s="422" t="s">
        <v>409</v>
      </c>
      <c r="D270" s="422"/>
      <c r="E270" s="422"/>
      <c r="F270" s="422"/>
      <c r="G270" s="422"/>
      <c r="H270" s="422"/>
      <c r="I270" s="422"/>
      <c r="J270" s="422"/>
      <c r="K270" s="422"/>
      <c r="L270" s="422"/>
      <c r="M270" s="775"/>
      <c r="N270" s="788"/>
    </row>
    <row r="271" spans="1:61" s="92" customFormat="1" ht="18">
      <c r="A271" s="773"/>
      <c r="B271" s="774"/>
      <c r="C271" s="422" t="s">
        <v>810</v>
      </c>
      <c r="D271" s="422"/>
      <c r="E271" s="422"/>
      <c r="F271" s="422"/>
      <c r="G271" s="422"/>
      <c r="H271" s="422"/>
      <c r="I271" s="422"/>
      <c r="J271" s="422"/>
      <c r="K271" s="422"/>
      <c r="L271" s="422"/>
      <c r="M271" s="775"/>
      <c r="N271" s="788"/>
    </row>
    <row r="272" spans="1:61" s="92" customFormat="1" ht="18">
      <c r="A272" s="773"/>
      <c r="B272" s="774"/>
      <c r="C272" s="422" t="str">
        <f>"   to utilize amortization of tax credits against taxable income as discussed in Note "&amp;A285&amp;".  Account 281 is not allocated."</f>
        <v xml:space="preserve">   to utilize amortization of tax credits against taxable income as discussed in Note F.  Account 281 is not allocated.</v>
      </c>
      <c r="D272" s="422"/>
      <c r="E272" s="422"/>
      <c r="F272" s="422"/>
      <c r="G272" s="422"/>
      <c r="H272" s="422"/>
      <c r="I272" s="422"/>
      <c r="J272" s="422"/>
      <c r="K272" s="422"/>
      <c r="L272" s="422"/>
      <c r="M272" s="775"/>
      <c r="N272" s="788"/>
    </row>
    <row r="273" spans="1:14" s="92" customFormat="1" ht="18">
      <c r="A273" s="773" t="s">
        <v>76</v>
      </c>
      <c r="B273" s="774"/>
      <c r="C273" s="422" t="s">
        <v>82</v>
      </c>
      <c r="D273" s="422"/>
      <c r="E273" s="422"/>
      <c r="F273" s="422"/>
      <c r="G273" s="422"/>
      <c r="H273" s="422"/>
      <c r="I273" s="422"/>
      <c r="J273" s="422"/>
      <c r="K273" s="422"/>
      <c r="L273" s="422"/>
      <c r="M273" s="775"/>
      <c r="N273" s="788"/>
    </row>
    <row r="274" spans="1:14" s="92" customFormat="1" ht="18">
      <c r="A274" s="773" t="s">
        <v>77</v>
      </c>
      <c r="B274" s="774"/>
      <c r="C274" s="422" t="s">
        <v>811</v>
      </c>
      <c r="D274" s="422"/>
      <c r="E274" s="422"/>
      <c r="F274" s="422"/>
      <c r="G274" s="422"/>
      <c r="H274" s="422"/>
      <c r="I274" s="422"/>
      <c r="J274" s="422"/>
      <c r="K274" s="422"/>
      <c r="L274" s="422"/>
      <c r="M274" s="775"/>
      <c r="N274" s="788"/>
    </row>
    <row r="275" spans="1:14" s="92" customFormat="1" ht="18">
      <c r="A275" s="773"/>
      <c r="B275" s="774"/>
      <c r="C275" s="422" t="s">
        <v>84</v>
      </c>
      <c r="D275" s="422"/>
      <c r="E275" s="422"/>
      <c r="F275" s="422"/>
      <c r="G275" s="422"/>
      <c r="H275" s="422"/>
      <c r="I275" s="422"/>
      <c r="J275" s="422"/>
      <c r="K275" s="422"/>
      <c r="L275" s="422"/>
      <c r="M275" s="775"/>
      <c r="N275" s="788"/>
    </row>
    <row r="276" spans="1:14" s="93" customFormat="1" ht="18">
      <c r="A276" s="775" t="s">
        <v>78</v>
      </c>
      <c r="B276" s="422"/>
      <c r="C276" s="484" t="s">
        <v>559</v>
      </c>
      <c r="D276" s="422"/>
      <c r="E276" s="422"/>
      <c r="F276" s="422"/>
      <c r="G276" s="422"/>
      <c r="H276" s="422"/>
      <c r="I276" s="422"/>
      <c r="J276" s="422"/>
      <c r="K276" s="484"/>
      <c r="L276" s="422"/>
      <c r="M276" s="775"/>
      <c r="N276" s="426"/>
    </row>
    <row r="277" spans="1:14" s="93" customFormat="1" ht="18">
      <c r="A277" s="775"/>
      <c r="B277" s="422"/>
      <c r="C277" s="484" t="s">
        <v>560</v>
      </c>
      <c r="D277" s="422"/>
      <c r="E277" s="422"/>
      <c r="F277" s="422"/>
      <c r="G277" s="422"/>
      <c r="H277" s="422"/>
      <c r="I277" s="422"/>
      <c r="J277" s="422"/>
      <c r="K277" s="484"/>
      <c r="L277" s="422"/>
      <c r="M277" s="775"/>
      <c r="N277" s="426"/>
    </row>
    <row r="278" spans="1:14" s="93" customFormat="1" ht="18">
      <c r="A278" s="775"/>
      <c r="B278" s="422"/>
      <c r="C278" s="484" t="s">
        <v>561</v>
      </c>
      <c r="D278" s="422"/>
      <c r="E278" s="422"/>
      <c r="F278" s="422"/>
      <c r="G278" s="422"/>
      <c r="H278" s="422"/>
      <c r="I278" s="422"/>
      <c r="J278" s="422"/>
      <c r="K278" s="422"/>
      <c r="L278" s="422"/>
      <c r="M278" s="775"/>
      <c r="N278" s="423"/>
    </row>
    <row r="279" spans="1:14" s="92" customFormat="1" ht="18">
      <c r="A279" s="773"/>
      <c r="B279" s="774"/>
      <c r="C279" s="484" t="s">
        <v>723</v>
      </c>
      <c r="D279" s="422"/>
      <c r="E279" s="422"/>
      <c r="F279" s="422"/>
      <c r="G279" s="422"/>
      <c r="H279" s="422"/>
      <c r="I279" s="422"/>
      <c r="J279" s="422"/>
      <c r="K279" s="423"/>
      <c r="L279" s="422"/>
      <c r="M279" s="775"/>
      <c r="N279" s="426"/>
    </row>
    <row r="280" spans="1:14" s="92" customFormat="1" ht="18">
      <c r="A280" s="773"/>
      <c r="B280" s="774"/>
      <c r="C280" s="484" t="s">
        <v>763</v>
      </c>
      <c r="D280" s="422"/>
      <c r="E280" s="422"/>
      <c r="F280" s="422"/>
      <c r="G280" s="422"/>
      <c r="H280" s="422"/>
      <c r="I280" s="422"/>
      <c r="J280" s="422"/>
      <c r="K280" s="422"/>
      <c r="L280" s="422"/>
      <c r="M280" s="775"/>
      <c r="N280" s="426"/>
    </row>
    <row r="281" spans="1:14" s="92" customFormat="1" ht="18">
      <c r="A281" s="773"/>
      <c r="B281" s="774"/>
      <c r="C281" s="484" t="s">
        <v>829</v>
      </c>
      <c r="D281" s="422"/>
      <c r="E281" s="422"/>
      <c r="F281" s="422"/>
      <c r="G281" s="422"/>
      <c r="H281" s="422"/>
      <c r="I281" s="422"/>
      <c r="J281" s="422"/>
      <c r="K281" s="422"/>
      <c r="L281" s="422"/>
      <c r="M281" s="775"/>
      <c r="N281" s="426"/>
    </row>
    <row r="282" spans="1:14" s="92" customFormat="1" ht="18">
      <c r="A282" s="773" t="s">
        <v>79</v>
      </c>
      <c r="B282" s="774"/>
      <c r="C282" s="422" t="s">
        <v>87</v>
      </c>
      <c r="D282" s="422"/>
      <c r="E282" s="422"/>
      <c r="F282" s="422"/>
      <c r="G282" s="422"/>
      <c r="H282" s="422"/>
      <c r="I282" s="422"/>
      <c r="J282" s="422"/>
      <c r="K282" s="422"/>
      <c r="L282" s="422"/>
      <c r="M282" s="775"/>
      <c r="N282" s="788"/>
    </row>
    <row r="283" spans="1:14" s="92" customFormat="1" ht="18">
      <c r="A283" s="773"/>
      <c r="B283" s="774"/>
      <c r="C283" s="422" t="s">
        <v>88</v>
      </c>
      <c r="D283" s="422"/>
      <c r="E283" s="422"/>
      <c r="F283" s="422"/>
      <c r="G283" s="422"/>
      <c r="H283" s="422"/>
      <c r="I283" s="422"/>
      <c r="J283" s="422"/>
      <c r="K283" s="422"/>
      <c r="L283" s="422"/>
      <c r="M283" s="775"/>
      <c r="N283" s="788"/>
    </row>
    <row r="284" spans="1:14" s="92" customFormat="1" ht="18">
      <c r="A284" s="773"/>
      <c r="B284" s="774"/>
      <c r="C284" s="422" t="s">
        <v>89</v>
      </c>
      <c r="D284" s="422"/>
      <c r="E284" s="422"/>
      <c r="F284" s="422"/>
      <c r="G284" s="422"/>
      <c r="H284" s="422"/>
      <c r="I284" s="422"/>
      <c r="J284" s="422"/>
      <c r="K284" s="422"/>
      <c r="L284" s="422"/>
      <c r="M284" s="775"/>
      <c r="N284" s="788"/>
    </row>
    <row r="285" spans="1:14" s="92" customFormat="1" ht="18">
      <c r="A285" s="773" t="s">
        <v>80</v>
      </c>
      <c r="B285" s="774"/>
      <c r="C285" s="422" t="s">
        <v>90</v>
      </c>
      <c r="D285" s="422"/>
      <c r="E285" s="422"/>
      <c r="F285" s="422"/>
      <c r="G285" s="422"/>
      <c r="H285" s="422"/>
      <c r="I285" s="422"/>
      <c r="J285" s="422"/>
      <c r="K285" s="422"/>
      <c r="L285" s="422"/>
      <c r="M285" s="775"/>
      <c r="N285" s="788"/>
    </row>
    <row r="286" spans="1:14" s="92" customFormat="1" ht="18">
      <c r="A286" s="773"/>
      <c r="B286" s="774"/>
      <c r="C286" s="422" t="s">
        <v>91</v>
      </c>
      <c r="D286" s="422"/>
      <c r="E286" s="422"/>
      <c r="F286" s="422"/>
      <c r="G286" s="422"/>
      <c r="H286" s="422"/>
      <c r="I286" s="422"/>
      <c r="J286" s="422"/>
      <c r="K286" s="422"/>
      <c r="L286" s="422"/>
      <c r="M286" s="775"/>
      <c r="N286" s="788"/>
    </row>
    <row r="287" spans="1:14" s="92" customFormat="1" ht="18">
      <c r="A287" s="773"/>
      <c r="B287" s="774"/>
      <c r="C287" s="422" t="s">
        <v>92</v>
      </c>
      <c r="D287" s="422"/>
      <c r="E287" s="422"/>
      <c r="F287" s="422"/>
      <c r="G287" s="422"/>
      <c r="H287" s="1202"/>
      <c r="I287" s="422"/>
      <c r="J287" s="422"/>
      <c r="K287" s="422"/>
      <c r="L287" s="422"/>
      <c r="M287" s="775"/>
      <c r="N287" s="788"/>
    </row>
    <row r="288" spans="1:14" s="92" customFormat="1" ht="18">
      <c r="A288" s="773"/>
      <c r="B288" s="774"/>
      <c r="C288" s="422" t="s">
        <v>93</v>
      </c>
      <c r="D288" s="422"/>
      <c r="E288" s="422"/>
      <c r="F288" s="422"/>
      <c r="G288" s="422"/>
      <c r="I288" s="422"/>
      <c r="J288" s="422"/>
      <c r="K288" s="422"/>
      <c r="L288" s="422"/>
      <c r="M288" s="775"/>
      <c r="N288" s="788"/>
    </row>
    <row r="289" spans="1:14" s="92" customFormat="1" ht="18">
      <c r="A289" s="773"/>
      <c r="B289" s="774"/>
      <c r="C289" s="1202" t="s">
        <v>830</v>
      </c>
      <c r="D289" s="422"/>
      <c r="E289" s="422"/>
      <c r="F289" s="422"/>
      <c r="G289" s="422"/>
      <c r="H289" s="1202"/>
      <c r="I289" s="422"/>
      <c r="J289" s="422"/>
      <c r="K289" s="422"/>
      <c r="L289" s="422"/>
      <c r="M289" s="775"/>
      <c r="N289" s="788"/>
    </row>
    <row r="290" spans="1:14" s="92" customFormat="1" ht="18">
      <c r="A290" s="773"/>
      <c r="B290" s="774"/>
      <c r="C290" s="422" t="s">
        <v>844</v>
      </c>
      <c r="D290" s="422"/>
      <c r="E290" s="422"/>
      <c r="F290" s="422"/>
      <c r="G290" s="422"/>
      <c r="H290" s="1202"/>
      <c r="I290" s="422"/>
      <c r="J290" s="422"/>
      <c r="K290" s="422"/>
      <c r="L290" s="422"/>
      <c r="M290" s="775"/>
      <c r="N290" s="788"/>
    </row>
    <row r="291" spans="1:14" s="92" customFormat="1" ht="18">
      <c r="A291" s="773"/>
      <c r="B291" s="774"/>
      <c r="C291" s="422"/>
      <c r="D291" s="422"/>
      <c r="E291" s="597"/>
      <c r="F291" s="597"/>
      <c r="G291" s="597"/>
      <c r="H291" s="597"/>
      <c r="I291" s="597"/>
      <c r="J291" s="422"/>
      <c r="K291" s="597"/>
      <c r="L291" s="579"/>
      <c r="M291" s="776"/>
      <c r="N291" s="788"/>
    </row>
    <row r="292" spans="1:14" s="92" customFormat="1" ht="18">
      <c r="A292" s="773" t="s">
        <v>6</v>
      </c>
      <c r="B292" s="774"/>
      <c r="C292" s="422" t="s">
        <v>94</v>
      </c>
      <c r="D292" s="422" t="s">
        <v>95</v>
      </c>
      <c r="E292" s="476">
        <v>0</v>
      </c>
      <c r="F292" s="422"/>
      <c r="G292" s="422"/>
      <c r="H292" s="422"/>
      <c r="I292" s="422"/>
      <c r="J292" s="422"/>
      <c r="K292" s="422"/>
      <c r="L292" s="422"/>
      <c r="M292" s="775"/>
      <c r="N292" s="788"/>
    </row>
    <row r="293" spans="1:14" s="92" customFormat="1" ht="18">
      <c r="A293" s="773"/>
      <c r="B293" s="774"/>
      <c r="C293" s="422"/>
      <c r="D293" s="422" t="s">
        <v>96</v>
      </c>
      <c r="E293" s="583">
        <v>0</v>
      </c>
      <c r="F293" s="422" t="s">
        <v>351</v>
      </c>
      <c r="G293" s="422"/>
      <c r="H293" s="422"/>
      <c r="I293" s="422"/>
      <c r="J293" s="422"/>
      <c r="K293" s="422"/>
      <c r="L293" s="422"/>
      <c r="M293" s="790"/>
      <c r="N293" s="791"/>
    </row>
    <row r="294" spans="1:14" s="92" customFormat="1" ht="18">
      <c r="A294" s="773"/>
      <c r="B294" s="774"/>
      <c r="C294" s="422"/>
      <c r="D294" s="422" t="s">
        <v>97</v>
      </c>
      <c r="E294" s="476">
        <v>0</v>
      </c>
      <c r="F294" s="422" t="s">
        <v>98</v>
      </c>
      <c r="G294" s="422"/>
      <c r="H294" s="422"/>
      <c r="I294" s="422"/>
      <c r="J294" s="422"/>
      <c r="K294" s="422"/>
      <c r="L294" s="422"/>
      <c r="M294" s="775"/>
      <c r="N294" s="788"/>
    </row>
    <row r="295" spans="1:14" s="92" customFormat="1" ht="18">
      <c r="A295" s="773"/>
      <c r="B295" s="774"/>
      <c r="C295" s="484" t="s">
        <v>0</v>
      </c>
      <c r="D295" s="422"/>
      <c r="E295" s="485"/>
      <c r="F295" s="422"/>
      <c r="G295" s="422"/>
      <c r="H295" s="422"/>
      <c r="I295" s="422"/>
      <c r="J295" s="422"/>
      <c r="K295" s="422"/>
      <c r="L295" s="422"/>
      <c r="M295" s="775"/>
      <c r="N295" s="788"/>
    </row>
    <row r="296" spans="1:14" s="92" customFormat="1" ht="18">
      <c r="A296" s="773"/>
      <c r="B296" s="774"/>
      <c r="C296" s="422" t="s">
        <v>1</v>
      </c>
      <c r="D296" s="422"/>
      <c r="E296" s="485"/>
      <c r="F296" s="422"/>
      <c r="G296" s="422"/>
      <c r="H296" s="422"/>
      <c r="I296" s="422"/>
      <c r="J296" s="422"/>
      <c r="K296" s="422"/>
      <c r="L296" s="422"/>
      <c r="M296" s="775"/>
      <c r="N296" s="788"/>
    </row>
    <row r="297" spans="1:14" s="92" customFormat="1" ht="18">
      <c r="A297" s="773"/>
      <c r="B297" s="774"/>
      <c r="C297" s="422" t="s">
        <v>266</v>
      </c>
      <c r="D297" s="422"/>
      <c r="E297" s="485"/>
      <c r="F297" s="422"/>
      <c r="G297" s="422"/>
      <c r="H297" s="422"/>
      <c r="I297" s="422"/>
      <c r="J297" s="422"/>
      <c r="K297" s="422"/>
      <c r="L297" s="422"/>
      <c r="M297" s="775"/>
      <c r="N297" s="788"/>
    </row>
    <row r="298" spans="1:14" s="92" customFormat="1" ht="18" customHeight="1">
      <c r="A298" s="773" t="s">
        <v>81</v>
      </c>
      <c r="B298" s="774"/>
      <c r="C298" s="1365" t="s">
        <v>855</v>
      </c>
      <c r="D298" s="1365"/>
      <c r="E298" s="1365"/>
      <c r="F298" s="1365"/>
      <c r="G298" s="1365"/>
      <c r="H298" s="1365"/>
      <c r="I298" s="1365"/>
      <c r="J298" s="1365"/>
      <c r="K298" s="1365"/>
      <c r="L298" s="422"/>
      <c r="M298" s="775"/>
      <c r="N298" s="788"/>
    </row>
    <row r="299" spans="1:14" s="92" customFormat="1" ht="18">
      <c r="A299" s="773"/>
      <c r="B299" s="774"/>
      <c r="C299" s="1365"/>
      <c r="D299" s="1365"/>
      <c r="E299" s="1365"/>
      <c r="F299" s="1365"/>
      <c r="G299" s="1365"/>
      <c r="H299" s="1365"/>
      <c r="I299" s="1365"/>
      <c r="J299" s="1365"/>
      <c r="K299" s="1365"/>
      <c r="L299" s="487"/>
      <c r="M299" s="775"/>
      <c r="N299" s="788"/>
    </row>
    <row r="300" spans="1:14" s="92" customFormat="1" ht="18">
      <c r="A300" s="773"/>
      <c r="B300" s="774"/>
      <c r="C300" s="1365"/>
      <c r="D300" s="1365"/>
      <c r="E300" s="1365"/>
      <c r="F300" s="1365"/>
      <c r="G300" s="1365"/>
      <c r="H300" s="1365"/>
      <c r="I300" s="1365"/>
      <c r="J300" s="1365"/>
      <c r="K300" s="1365"/>
      <c r="L300" s="487"/>
      <c r="M300" s="775"/>
      <c r="N300" s="788"/>
    </row>
    <row r="301" spans="1:14" s="92" customFormat="1" ht="18">
      <c r="A301" s="773" t="s">
        <v>83</v>
      </c>
      <c r="B301" s="774"/>
      <c r="C301" s="422" t="s">
        <v>99</v>
      </c>
      <c r="D301" s="422"/>
      <c r="E301" s="422"/>
      <c r="F301" s="422"/>
      <c r="G301" s="422"/>
      <c r="H301" s="422"/>
      <c r="I301" s="422"/>
      <c r="J301" s="422"/>
      <c r="K301" s="422"/>
      <c r="L301" s="422"/>
      <c r="M301" s="775"/>
      <c r="N301" s="788"/>
    </row>
    <row r="302" spans="1:14" s="92" customFormat="1" ht="18">
      <c r="A302" s="773"/>
      <c r="B302" s="774"/>
      <c r="C302" s="422" t="s">
        <v>100</v>
      </c>
      <c r="D302" s="422"/>
      <c r="E302" s="422"/>
      <c r="F302" s="422"/>
      <c r="G302" s="422"/>
      <c r="H302" s="422"/>
      <c r="I302" s="422"/>
      <c r="J302" s="422"/>
      <c r="K302" s="422"/>
      <c r="L302" s="422"/>
      <c r="M302" s="775"/>
      <c r="N302" s="788"/>
    </row>
    <row r="303" spans="1:14" s="92" customFormat="1" ht="18">
      <c r="A303" s="773"/>
      <c r="B303" s="774"/>
      <c r="C303" s="422" t="s">
        <v>101</v>
      </c>
      <c r="D303" s="422"/>
      <c r="E303" s="422"/>
      <c r="F303" s="422"/>
      <c r="G303" s="422"/>
      <c r="H303" s="422"/>
      <c r="I303" s="422"/>
      <c r="J303" s="422"/>
      <c r="K303" s="422"/>
      <c r="L303" s="422"/>
      <c r="M303" s="775"/>
      <c r="N303" s="788"/>
    </row>
    <row r="304" spans="1:14" s="92" customFormat="1" ht="18">
      <c r="A304" s="773" t="s">
        <v>85</v>
      </c>
      <c r="B304" s="774"/>
      <c r="C304" s="422" t="s">
        <v>102</v>
      </c>
      <c r="D304" s="422"/>
      <c r="E304" s="422"/>
      <c r="F304" s="422"/>
      <c r="G304" s="422"/>
      <c r="H304" s="422"/>
      <c r="I304" s="422"/>
      <c r="J304" s="422"/>
      <c r="K304" s="422"/>
      <c r="L304" s="422"/>
      <c r="M304" s="775"/>
      <c r="N304" s="788"/>
    </row>
    <row r="305" spans="1:256" s="92" customFormat="1" ht="18">
      <c r="A305" s="773" t="s">
        <v>86</v>
      </c>
      <c r="B305" s="422"/>
      <c r="C305" s="562" t="s">
        <v>301</v>
      </c>
      <c r="D305" s="422"/>
      <c r="E305" s="422"/>
      <c r="F305" s="422"/>
      <c r="G305" s="422"/>
      <c r="H305" s="422"/>
      <c r="I305" s="422"/>
      <c r="J305" s="422"/>
      <c r="K305" s="422"/>
      <c r="L305" s="422"/>
      <c r="M305" s="775"/>
      <c r="N305" s="788"/>
    </row>
    <row r="306" spans="1:256" s="92" customFormat="1" ht="15.75" hidden="1" customHeight="1">
      <c r="A306" s="455"/>
      <c r="B306" s="455"/>
      <c r="C306" s="561"/>
      <c r="D306" s="561"/>
      <c r="E306" s="561"/>
      <c r="F306" s="561"/>
      <c r="G306" s="561"/>
      <c r="H306" s="561"/>
      <c r="I306" s="561"/>
      <c r="J306" s="561"/>
      <c r="K306" s="561"/>
      <c r="L306" s="561"/>
      <c r="M306" s="455"/>
      <c r="N306" s="792"/>
      <c r="O306" s="792"/>
      <c r="P306" s="792"/>
      <c r="Q306" s="792"/>
      <c r="R306" s="792"/>
      <c r="S306" s="792"/>
      <c r="T306" s="792"/>
      <c r="U306" s="792"/>
      <c r="V306" s="792"/>
      <c r="W306" s="792"/>
      <c r="X306" s="792"/>
      <c r="Y306" s="792"/>
      <c r="Z306" s="792"/>
      <c r="AA306" s="792"/>
      <c r="AB306" s="792"/>
      <c r="AC306" s="792"/>
      <c r="AD306" s="792"/>
      <c r="AE306" s="792"/>
      <c r="AF306" s="792"/>
      <c r="AG306" s="792"/>
      <c r="AH306" s="792"/>
      <c r="AI306" s="792"/>
      <c r="AJ306" s="792"/>
      <c r="AK306" s="792"/>
      <c r="AL306" s="792"/>
      <c r="AM306" s="792"/>
      <c r="AN306" s="792"/>
      <c r="AO306" s="792"/>
      <c r="AP306" s="792"/>
      <c r="AQ306" s="792"/>
      <c r="AR306" s="792"/>
      <c r="AS306" s="792"/>
      <c r="AT306" s="792"/>
      <c r="AU306" s="792"/>
      <c r="AV306" s="792"/>
      <c r="AW306" s="792"/>
      <c r="AX306" s="792"/>
      <c r="AY306" s="792"/>
      <c r="AZ306" s="792"/>
      <c r="BA306" s="792"/>
      <c r="BB306" s="792"/>
      <c r="BC306" s="792"/>
      <c r="BD306" s="792"/>
      <c r="BE306" s="792"/>
      <c r="BF306" s="792"/>
      <c r="BG306" s="792"/>
      <c r="BH306" s="792"/>
      <c r="BI306" s="792"/>
      <c r="BJ306" s="792"/>
      <c r="BK306" s="792"/>
      <c r="BL306" s="792"/>
      <c r="BM306" s="792"/>
      <c r="BN306" s="792"/>
      <c r="BO306" s="792"/>
      <c r="BP306" s="792"/>
      <c r="BQ306" s="792"/>
      <c r="BR306" s="792"/>
      <c r="BS306" s="792"/>
      <c r="BT306" s="792"/>
      <c r="BU306" s="792"/>
      <c r="BV306" s="792"/>
      <c r="BW306" s="792"/>
      <c r="BX306" s="792"/>
      <c r="BY306" s="792"/>
      <c r="BZ306" s="792"/>
      <c r="CA306" s="792"/>
      <c r="CB306" s="792"/>
      <c r="CC306" s="792"/>
      <c r="CD306" s="792"/>
      <c r="CE306" s="792"/>
      <c r="CF306" s="792"/>
      <c r="CG306" s="792"/>
      <c r="CH306" s="792"/>
      <c r="CI306" s="792"/>
      <c r="CJ306" s="792"/>
      <c r="CK306" s="792"/>
      <c r="CL306" s="792"/>
      <c r="CM306" s="792"/>
      <c r="CN306" s="792"/>
      <c r="CO306" s="792"/>
      <c r="CP306" s="792"/>
      <c r="CQ306" s="792"/>
      <c r="CR306" s="792"/>
      <c r="CS306" s="792"/>
      <c r="CT306" s="792"/>
      <c r="CU306" s="792"/>
      <c r="CV306" s="792"/>
      <c r="CW306" s="792"/>
      <c r="CX306" s="792"/>
      <c r="CY306" s="792"/>
      <c r="CZ306" s="792"/>
      <c r="DA306" s="792"/>
      <c r="DB306" s="792"/>
      <c r="DC306" s="792"/>
      <c r="DD306" s="792"/>
      <c r="DE306" s="792"/>
      <c r="DF306" s="792"/>
      <c r="DG306" s="792"/>
      <c r="DH306" s="792"/>
      <c r="DI306" s="792"/>
      <c r="DJ306" s="792"/>
      <c r="DK306" s="792"/>
      <c r="DL306" s="792"/>
      <c r="DM306" s="792"/>
      <c r="DN306" s="792"/>
      <c r="DO306" s="792"/>
      <c r="DP306" s="792"/>
      <c r="DQ306" s="792"/>
      <c r="DR306" s="792"/>
      <c r="DS306" s="792"/>
      <c r="DT306" s="792"/>
      <c r="DU306" s="792"/>
      <c r="DV306" s="792"/>
      <c r="DW306" s="792"/>
      <c r="DX306" s="792"/>
      <c r="DY306" s="792"/>
      <c r="DZ306" s="792"/>
      <c r="EA306" s="792"/>
      <c r="EB306" s="792"/>
      <c r="EC306" s="792"/>
      <c r="ED306" s="792"/>
      <c r="EE306" s="792"/>
      <c r="EF306" s="792"/>
      <c r="EG306" s="792"/>
      <c r="EH306" s="792"/>
      <c r="EI306" s="792"/>
      <c r="EJ306" s="792"/>
      <c r="EK306" s="792"/>
      <c r="EL306" s="792"/>
      <c r="EM306" s="792"/>
      <c r="EN306" s="792"/>
      <c r="EO306" s="792"/>
      <c r="EP306" s="792"/>
      <c r="EQ306" s="792"/>
      <c r="ER306" s="792"/>
      <c r="ES306" s="792"/>
      <c r="ET306" s="792"/>
      <c r="EU306" s="792"/>
      <c r="EV306" s="792"/>
      <c r="EW306" s="792"/>
      <c r="EX306" s="792"/>
      <c r="EY306" s="792"/>
      <c r="EZ306" s="792"/>
      <c r="FA306" s="792"/>
      <c r="FB306" s="792"/>
      <c r="FC306" s="792"/>
      <c r="FD306" s="792"/>
      <c r="FE306" s="792"/>
      <c r="FF306" s="792"/>
      <c r="FG306" s="792"/>
      <c r="FH306" s="792"/>
      <c r="FI306" s="792"/>
      <c r="FJ306" s="792"/>
      <c r="FK306" s="792"/>
      <c r="FL306" s="792"/>
      <c r="FM306" s="792"/>
      <c r="FN306" s="792"/>
      <c r="FO306" s="792"/>
      <c r="FP306" s="792"/>
      <c r="FQ306" s="792"/>
      <c r="FR306" s="792"/>
      <c r="FS306" s="792"/>
      <c r="FT306" s="792"/>
      <c r="FU306" s="792"/>
      <c r="FV306" s="792"/>
      <c r="FW306" s="792"/>
      <c r="FX306" s="792"/>
      <c r="FY306" s="792"/>
      <c r="FZ306" s="792"/>
      <c r="GA306" s="792"/>
      <c r="GB306" s="792"/>
      <c r="GC306" s="792"/>
      <c r="GD306" s="792"/>
      <c r="GE306" s="792"/>
      <c r="GF306" s="792"/>
      <c r="GG306" s="792"/>
      <c r="GH306" s="792"/>
      <c r="GI306" s="792"/>
      <c r="GJ306" s="792"/>
      <c r="GK306" s="792"/>
      <c r="GL306" s="792"/>
      <c r="GM306" s="792"/>
      <c r="GN306" s="792"/>
      <c r="GO306" s="792"/>
      <c r="GP306" s="792"/>
      <c r="GQ306" s="792"/>
      <c r="GR306" s="792"/>
      <c r="GS306" s="792"/>
      <c r="GT306" s="792"/>
      <c r="GU306" s="792"/>
      <c r="GV306" s="792"/>
      <c r="GW306" s="792"/>
      <c r="GX306" s="792"/>
      <c r="GY306" s="792"/>
      <c r="GZ306" s="792"/>
      <c r="HA306" s="792"/>
      <c r="HB306" s="792"/>
      <c r="HC306" s="792"/>
      <c r="HD306" s="792"/>
      <c r="HE306" s="792"/>
      <c r="HF306" s="792"/>
      <c r="HG306" s="792"/>
      <c r="HH306" s="792"/>
      <c r="HI306" s="792"/>
      <c r="HJ306" s="792"/>
      <c r="HK306" s="792"/>
      <c r="HL306" s="792"/>
      <c r="HM306" s="792"/>
      <c r="HN306" s="792"/>
      <c r="HO306" s="792"/>
      <c r="HP306" s="792"/>
      <c r="HQ306" s="792"/>
      <c r="HR306" s="792"/>
      <c r="HS306" s="792"/>
      <c r="HT306" s="792"/>
      <c r="HU306" s="792"/>
      <c r="HV306" s="792"/>
      <c r="HW306" s="792"/>
      <c r="HX306" s="792"/>
      <c r="HY306" s="792"/>
      <c r="HZ306" s="792"/>
      <c r="IA306" s="792"/>
      <c r="IB306" s="792"/>
      <c r="IC306" s="792"/>
      <c r="ID306" s="792"/>
      <c r="IE306" s="792"/>
      <c r="IF306" s="792"/>
      <c r="IG306" s="792"/>
      <c r="IH306" s="792"/>
      <c r="II306" s="792"/>
      <c r="IJ306" s="792"/>
      <c r="IK306" s="792"/>
      <c r="IL306" s="792"/>
      <c r="IM306" s="792"/>
      <c r="IN306" s="792"/>
      <c r="IO306" s="792"/>
      <c r="IP306" s="792"/>
      <c r="IQ306" s="792"/>
      <c r="IR306" s="792"/>
      <c r="IS306" s="792"/>
      <c r="IT306" s="792"/>
      <c r="IU306" s="792"/>
      <c r="IV306" s="792"/>
    </row>
    <row r="307" spans="1:256" s="92" customFormat="1" ht="60" customHeight="1">
      <c r="A307" s="793" t="s">
        <v>243</v>
      </c>
      <c r="B307" s="455"/>
      <c r="C307" s="1363" t="s">
        <v>831</v>
      </c>
      <c r="D307" s="1363"/>
      <c r="E307" s="1363"/>
      <c r="F307" s="1363"/>
      <c r="G307" s="1363"/>
      <c r="H307" s="1363"/>
      <c r="I307" s="1363"/>
      <c r="J307" s="1363"/>
      <c r="K307" s="1363"/>
      <c r="L307" s="1363"/>
      <c r="M307" s="455"/>
      <c r="N307" s="792"/>
      <c r="O307" s="792"/>
      <c r="P307" s="792"/>
      <c r="Q307" s="792"/>
      <c r="R307" s="792"/>
      <c r="S307" s="792"/>
      <c r="T307" s="792"/>
      <c r="U307" s="792"/>
      <c r="V307" s="792"/>
      <c r="W307" s="792"/>
      <c r="X307" s="792"/>
      <c r="Y307" s="792"/>
      <c r="Z307" s="792"/>
      <c r="AA307" s="792"/>
      <c r="AB307" s="792"/>
      <c r="AC307" s="792"/>
      <c r="AD307" s="792"/>
      <c r="AE307" s="792"/>
      <c r="AF307" s="792"/>
      <c r="AG307" s="792"/>
      <c r="AH307" s="792"/>
      <c r="AI307" s="792"/>
      <c r="AJ307" s="792"/>
      <c r="AK307" s="792"/>
      <c r="AL307" s="792"/>
      <c r="AM307" s="792"/>
      <c r="AN307" s="792"/>
      <c r="AO307" s="792"/>
      <c r="AP307" s="792"/>
      <c r="AQ307" s="792"/>
      <c r="AR307" s="792"/>
      <c r="AS307" s="792"/>
      <c r="AT307" s="792"/>
      <c r="AU307" s="792"/>
      <c r="AV307" s="792"/>
      <c r="AW307" s="792"/>
      <c r="AX307" s="792"/>
      <c r="AY307" s="792"/>
      <c r="AZ307" s="792"/>
      <c r="BA307" s="792"/>
      <c r="BB307" s="792"/>
      <c r="BC307" s="792"/>
      <c r="BD307" s="792"/>
      <c r="BE307" s="792"/>
      <c r="BF307" s="792"/>
      <c r="BG307" s="792"/>
      <c r="BH307" s="792"/>
      <c r="BI307" s="792"/>
      <c r="BJ307" s="792"/>
      <c r="BK307" s="792"/>
      <c r="BL307" s="792"/>
      <c r="BM307" s="792"/>
      <c r="BN307" s="792"/>
      <c r="BO307" s="792"/>
      <c r="BP307" s="792"/>
      <c r="BQ307" s="792"/>
      <c r="BR307" s="792"/>
      <c r="BS307" s="792"/>
      <c r="BT307" s="792"/>
      <c r="BU307" s="792"/>
      <c r="BV307" s="792"/>
      <c r="BW307" s="792"/>
      <c r="BX307" s="792"/>
      <c r="BY307" s="792"/>
      <c r="BZ307" s="792"/>
      <c r="CA307" s="792"/>
      <c r="CB307" s="792"/>
      <c r="CC307" s="792"/>
      <c r="CD307" s="792"/>
      <c r="CE307" s="792"/>
      <c r="CF307" s="792"/>
      <c r="CG307" s="792"/>
      <c r="CH307" s="792"/>
      <c r="CI307" s="792"/>
      <c r="CJ307" s="792"/>
      <c r="CK307" s="792"/>
      <c r="CL307" s="792"/>
      <c r="CM307" s="792"/>
      <c r="CN307" s="792"/>
      <c r="CO307" s="792"/>
      <c r="CP307" s="792"/>
      <c r="CQ307" s="792"/>
      <c r="CR307" s="792"/>
      <c r="CS307" s="792"/>
      <c r="CT307" s="792"/>
      <c r="CU307" s="792"/>
      <c r="CV307" s="792"/>
      <c r="CW307" s="792"/>
      <c r="CX307" s="792"/>
      <c r="CY307" s="792"/>
      <c r="CZ307" s="792"/>
      <c r="DA307" s="792"/>
      <c r="DB307" s="792"/>
      <c r="DC307" s="792"/>
      <c r="DD307" s="792"/>
      <c r="DE307" s="792"/>
      <c r="DF307" s="792"/>
      <c r="DG307" s="792"/>
      <c r="DH307" s="792"/>
      <c r="DI307" s="792"/>
      <c r="DJ307" s="792"/>
      <c r="DK307" s="792"/>
      <c r="DL307" s="792"/>
      <c r="DM307" s="792"/>
      <c r="DN307" s="792"/>
      <c r="DO307" s="792"/>
      <c r="DP307" s="792"/>
      <c r="DQ307" s="792"/>
      <c r="DR307" s="792"/>
      <c r="DS307" s="792"/>
      <c r="DT307" s="792"/>
      <c r="DU307" s="792"/>
      <c r="DV307" s="792"/>
      <c r="DW307" s="792"/>
      <c r="DX307" s="792"/>
      <c r="DY307" s="792"/>
      <c r="DZ307" s="792"/>
      <c r="EA307" s="792"/>
      <c r="EB307" s="792"/>
      <c r="EC307" s="792"/>
      <c r="ED307" s="792"/>
      <c r="EE307" s="792"/>
      <c r="EF307" s="792"/>
      <c r="EG307" s="792"/>
      <c r="EH307" s="792"/>
      <c r="EI307" s="792"/>
      <c r="EJ307" s="792"/>
      <c r="EK307" s="792"/>
      <c r="EL307" s="792"/>
      <c r="EM307" s="792"/>
      <c r="EN307" s="792"/>
      <c r="EO307" s="792"/>
      <c r="EP307" s="792"/>
      <c r="EQ307" s="792"/>
      <c r="ER307" s="792"/>
      <c r="ES307" s="792"/>
      <c r="ET307" s="792"/>
      <c r="EU307" s="792"/>
      <c r="EV307" s="792"/>
      <c r="EW307" s="792"/>
      <c r="EX307" s="792"/>
      <c r="EY307" s="792"/>
      <c r="EZ307" s="792"/>
      <c r="FA307" s="792"/>
      <c r="FB307" s="792"/>
      <c r="FC307" s="792"/>
      <c r="FD307" s="792"/>
      <c r="FE307" s="792"/>
      <c r="FF307" s="792"/>
      <c r="FG307" s="792"/>
      <c r="FH307" s="792"/>
      <c r="FI307" s="792"/>
      <c r="FJ307" s="792"/>
      <c r="FK307" s="792"/>
      <c r="FL307" s="792"/>
      <c r="FM307" s="792"/>
      <c r="FN307" s="792"/>
      <c r="FO307" s="792"/>
      <c r="FP307" s="792"/>
      <c r="FQ307" s="792"/>
      <c r="FR307" s="792"/>
      <c r="FS307" s="792"/>
      <c r="FT307" s="792"/>
      <c r="FU307" s="792"/>
      <c r="FV307" s="792"/>
      <c r="FW307" s="792"/>
      <c r="FX307" s="792"/>
      <c r="FY307" s="792"/>
      <c r="FZ307" s="792"/>
      <c r="GA307" s="792"/>
      <c r="GB307" s="792"/>
      <c r="GC307" s="792"/>
      <c r="GD307" s="792"/>
      <c r="GE307" s="792"/>
      <c r="GF307" s="792"/>
      <c r="GG307" s="792"/>
      <c r="GH307" s="792"/>
      <c r="GI307" s="792"/>
      <c r="GJ307" s="792"/>
      <c r="GK307" s="792"/>
      <c r="GL307" s="792"/>
      <c r="GM307" s="792"/>
      <c r="GN307" s="792"/>
      <c r="GO307" s="792"/>
      <c r="GP307" s="792"/>
      <c r="GQ307" s="792"/>
      <c r="GR307" s="792"/>
      <c r="GS307" s="792"/>
      <c r="GT307" s="792"/>
      <c r="GU307" s="792"/>
      <c r="GV307" s="792"/>
      <c r="GW307" s="792"/>
      <c r="GX307" s="792"/>
      <c r="GY307" s="792"/>
      <c r="GZ307" s="792"/>
      <c r="HA307" s="792"/>
      <c r="HB307" s="792"/>
      <c r="HC307" s="792"/>
      <c r="HD307" s="792"/>
      <c r="HE307" s="792"/>
      <c r="HF307" s="792"/>
      <c r="HG307" s="792"/>
      <c r="HH307" s="792"/>
      <c r="HI307" s="792"/>
      <c r="HJ307" s="792"/>
      <c r="HK307" s="792"/>
      <c r="HL307" s="792"/>
      <c r="HM307" s="792"/>
      <c r="HN307" s="792"/>
      <c r="HO307" s="792"/>
      <c r="HP307" s="792"/>
      <c r="HQ307" s="792"/>
      <c r="HR307" s="792"/>
      <c r="HS307" s="792"/>
      <c r="HT307" s="792"/>
      <c r="HU307" s="792"/>
      <c r="HV307" s="792"/>
      <c r="HW307" s="792"/>
      <c r="HX307" s="792"/>
      <c r="HY307" s="792"/>
      <c r="HZ307" s="792"/>
      <c r="IA307" s="792"/>
      <c r="IB307" s="792"/>
      <c r="IC307" s="792"/>
      <c r="ID307" s="792"/>
      <c r="IE307" s="792"/>
      <c r="IF307" s="792"/>
      <c r="IG307" s="792"/>
      <c r="IH307" s="792"/>
      <c r="II307" s="792"/>
      <c r="IJ307" s="792"/>
      <c r="IK307" s="792"/>
      <c r="IL307" s="792"/>
      <c r="IM307" s="792"/>
      <c r="IN307" s="792"/>
      <c r="IO307" s="792"/>
      <c r="IP307" s="792"/>
      <c r="IQ307" s="792"/>
      <c r="IR307" s="792"/>
      <c r="IS307" s="792"/>
      <c r="IT307" s="792"/>
      <c r="IU307" s="792"/>
      <c r="IV307" s="792"/>
    </row>
    <row r="308" spans="1:256" s="92" customFormat="1" ht="18">
      <c r="A308" s="794" t="s">
        <v>327</v>
      </c>
      <c r="B308" s="455"/>
      <c r="C308" s="596" t="s">
        <v>328</v>
      </c>
      <c r="D308" s="455"/>
      <c r="E308" s="455"/>
      <c r="F308" s="455"/>
      <c r="G308" s="455"/>
      <c r="H308" s="455"/>
      <c r="I308" s="455"/>
      <c r="J308" s="455"/>
      <c r="K308" s="455"/>
      <c r="L308" s="455"/>
      <c r="M308" s="455"/>
      <c r="N308" s="792"/>
      <c r="O308" s="792"/>
      <c r="P308" s="792"/>
      <c r="Q308" s="792"/>
      <c r="R308" s="792"/>
      <c r="S308" s="792"/>
      <c r="T308" s="792"/>
      <c r="U308" s="792"/>
      <c r="V308" s="792"/>
      <c r="W308" s="792"/>
      <c r="X308" s="792"/>
      <c r="Y308" s="792"/>
      <c r="Z308" s="792"/>
      <c r="AA308" s="792"/>
      <c r="AB308" s="792"/>
      <c r="AC308" s="792"/>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2"/>
      <c r="AY308" s="792"/>
      <c r="AZ308" s="792"/>
      <c r="BA308" s="792"/>
      <c r="BB308" s="792"/>
      <c r="BC308" s="792"/>
      <c r="BD308" s="792"/>
      <c r="BE308" s="792"/>
      <c r="BF308" s="792"/>
      <c r="BG308" s="792"/>
      <c r="BH308" s="792"/>
      <c r="BI308" s="792"/>
      <c r="BJ308" s="792"/>
      <c r="BK308" s="792"/>
      <c r="BL308" s="792"/>
      <c r="BM308" s="792"/>
      <c r="BN308" s="792"/>
      <c r="BO308" s="792"/>
      <c r="BP308" s="792"/>
      <c r="BQ308" s="792"/>
      <c r="BR308" s="792"/>
      <c r="BS308" s="792"/>
      <c r="BT308" s="792"/>
      <c r="BU308" s="792"/>
      <c r="BV308" s="792"/>
      <c r="BW308" s="792"/>
      <c r="BX308" s="792"/>
      <c r="BY308" s="792"/>
      <c r="BZ308" s="792"/>
      <c r="CA308" s="792"/>
      <c r="CB308" s="792"/>
      <c r="CC308" s="792"/>
      <c r="CD308" s="792"/>
      <c r="CE308" s="792"/>
      <c r="CF308" s="792"/>
      <c r="CG308" s="792"/>
      <c r="CH308" s="792"/>
      <c r="CI308" s="792"/>
      <c r="CJ308" s="792"/>
      <c r="CK308" s="792"/>
      <c r="CL308" s="792"/>
      <c r="CM308" s="792"/>
      <c r="CN308" s="792"/>
      <c r="CO308" s="792"/>
      <c r="CP308" s="792"/>
      <c r="CQ308" s="792"/>
      <c r="CR308" s="792"/>
      <c r="CS308" s="792"/>
      <c r="CT308" s="792"/>
      <c r="CU308" s="792"/>
      <c r="CV308" s="792"/>
      <c r="CW308" s="792"/>
      <c r="CX308" s="792"/>
      <c r="CY308" s="792"/>
      <c r="CZ308" s="792"/>
      <c r="DA308" s="792"/>
      <c r="DB308" s="792"/>
      <c r="DC308" s="792"/>
      <c r="DD308" s="792"/>
      <c r="DE308" s="792"/>
      <c r="DF308" s="792"/>
      <c r="DG308" s="792"/>
      <c r="DH308" s="792"/>
      <c r="DI308" s="792"/>
      <c r="DJ308" s="792"/>
      <c r="DK308" s="792"/>
      <c r="DL308" s="792"/>
      <c r="DM308" s="792"/>
      <c r="DN308" s="792"/>
      <c r="DO308" s="792"/>
      <c r="DP308" s="792"/>
      <c r="DQ308" s="792"/>
      <c r="DR308" s="792"/>
      <c r="DS308" s="792"/>
      <c r="DT308" s="792"/>
      <c r="DU308" s="792"/>
      <c r="DV308" s="792"/>
      <c r="DW308" s="792"/>
      <c r="DX308" s="792"/>
      <c r="DY308" s="792"/>
      <c r="DZ308" s="792"/>
      <c r="EA308" s="792"/>
      <c r="EB308" s="792"/>
      <c r="EC308" s="792"/>
      <c r="ED308" s="792"/>
      <c r="EE308" s="792"/>
      <c r="EF308" s="792"/>
      <c r="EG308" s="792"/>
      <c r="EH308" s="792"/>
      <c r="EI308" s="792"/>
      <c r="EJ308" s="792"/>
      <c r="EK308" s="792"/>
      <c r="EL308" s="792"/>
      <c r="EM308" s="792"/>
      <c r="EN308" s="792"/>
      <c r="EO308" s="792"/>
      <c r="EP308" s="792"/>
      <c r="EQ308" s="792"/>
      <c r="ER308" s="792"/>
      <c r="ES308" s="792"/>
      <c r="ET308" s="792"/>
      <c r="EU308" s="792"/>
      <c r="EV308" s="792"/>
      <c r="EW308" s="792"/>
      <c r="EX308" s="792"/>
      <c r="EY308" s="792"/>
      <c r="EZ308" s="792"/>
      <c r="FA308" s="792"/>
      <c r="FB308" s="792"/>
      <c r="FC308" s="792"/>
      <c r="FD308" s="792"/>
      <c r="FE308" s="792"/>
      <c r="FF308" s="792"/>
      <c r="FG308" s="792"/>
      <c r="FH308" s="792"/>
      <c r="FI308" s="792"/>
      <c r="FJ308" s="792"/>
      <c r="FK308" s="792"/>
      <c r="FL308" s="792"/>
      <c r="FM308" s="792"/>
      <c r="FN308" s="792"/>
      <c r="FO308" s="792"/>
      <c r="FP308" s="792"/>
      <c r="FQ308" s="792"/>
      <c r="FR308" s="792"/>
      <c r="FS308" s="792"/>
      <c r="FT308" s="792"/>
      <c r="FU308" s="792"/>
      <c r="FV308" s="792"/>
      <c r="FW308" s="792"/>
      <c r="FX308" s="792"/>
      <c r="FY308" s="792"/>
      <c r="FZ308" s="792"/>
      <c r="GA308" s="792"/>
      <c r="GB308" s="792"/>
      <c r="GC308" s="792"/>
      <c r="GD308" s="792"/>
      <c r="GE308" s="792"/>
      <c r="GF308" s="792"/>
      <c r="GG308" s="792"/>
      <c r="GH308" s="792"/>
      <c r="GI308" s="792"/>
      <c r="GJ308" s="792"/>
      <c r="GK308" s="792"/>
      <c r="GL308" s="792"/>
      <c r="GM308" s="792"/>
      <c r="GN308" s="792"/>
      <c r="GO308" s="792"/>
      <c r="GP308" s="792"/>
      <c r="GQ308" s="792"/>
      <c r="GR308" s="792"/>
      <c r="GS308" s="792"/>
      <c r="GT308" s="792"/>
      <c r="GU308" s="792"/>
      <c r="GV308" s="792"/>
      <c r="GW308" s="792"/>
      <c r="GX308" s="792"/>
      <c r="GY308" s="792"/>
      <c r="GZ308" s="792"/>
      <c r="HA308" s="792"/>
      <c r="HB308" s="792"/>
      <c r="HC308" s="792"/>
      <c r="HD308" s="792"/>
      <c r="HE308" s="792"/>
      <c r="HF308" s="792"/>
      <c r="HG308" s="792"/>
      <c r="HH308" s="792"/>
      <c r="HI308" s="792"/>
      <c r="HJ308" s="792"/>
      <c r="HK308" s="792"/>
      <c r="HL308" s="792"/>
      <c r="HM308" s="792"/>
      <c r="HN308" s="792"/>
      <c r="HO308" s="792"/>
      <c r="HP308" s="792"/>
      <c r="HQ308" s="792"/>
      <c r="HR308" s="792"/>
      <c r="HS308" s="792"/>
      <c r="HT308" s="792"/>
      <c r="HU308" s="792"/>
      <c r="HV308" s="792"/>
      <c r="HW308" s="792"/>
      <c r="HX308" s="792"/>
      <c r="HY308" s="792"/>
      <c r="HZ308" s="792"/>
      <c r="IA308" s="792"/>
      <c r="IB308" s="792"/>
      <c r="IC308" s="792"/>
      <c r="ID308" s="792"/>
      <c r="IE308" s="792"/>
      <c r="IF308" s="792"/>
      <c r="IG308" s="792"/>
      <c r="IH308" s="792"/>
      <c r="II308" s="792"/>
      <c r="IJ308" s="792"/>
      <c r="IK308" s="792"/>
      <c r="IL308" s="792"/>
      <c r="IM308" s="792"/>
      <c r="IN308" s="792"/>
      <c r="IO308" s="792"/>
      <c r="IP308" s="792"/>
      <c r="IQ308" s="792"/>
      <c r="IR308" s="792"/>
      <c r="IS308" s="792"/>
      <c r="IT308" s="792"/>
      <c r="IU308" s="792"/>
      <c r="IV308" s="792"/>
    </row>
    <row r="309" spans="1:256" s="92" customFormat="1" ht="18">
      <c r="A309" s="773"/>
      <c r="B309" s="774"/>
      <c r="C309" s="596" t="s">
        <v>520</v>
      </c>
      <c r="D309" s="422"/>
      <c r="E309" s="422"/>
      <c r="F309" s="422"/>
      <c r="G309" s="422"/>
      <c r="H309" s="422"/>
      <c r="I309" s="422"/>
      <c r="J309" s="422"/>
      <c r="K309" s="422"/>
      <c r="L309" s="422"/>
      <c r="M309" s="775"/>
      <c r="N309" s="788"/>
    </row>
    <row r="310" spans="1:256" s="92" customFormat="1" ht="18">
      <c r="A310" s="773" t="s">
        <v>337</v>
      </c>
      <c r="B310" s="774"/>
      <c r="C310" s="597" t="s">
        <v>338</v>
      </c>
      <c r="D310" s="596"/>
      <c r="E310" s="596"/>
      <c r="F310" s="596"/>
      <c r="G310" s="596"/>
      <c r="H310" s="596"/>
      <c r="I310" s="596"/>
      <c r="J310" s="596"/>
      <c r="K310" s="596"/>
      <c r="L310" s="596"/>
      <c r="M310" s="775"/>
      <c r="N310" s="788"/>
    </row>
    <row r="311" spans="1:256" s="92" customFormat="1" ht="18">
      <c r="A311" s="777" t="s">
        <v>555</v>
      </c>
      <c r="B311" s="597"/>
      <c r="C311" s="596" t="s">
        <v>556</v>
      </c>
      <c r="D311" s="596"/>
      <c r="E311" s="596"/>
      <c r="F311" s="596"/>
      <c r="G311" s="596"/>
      <c r="H311" s="596"/>
      <c r="I311" s="596"/>
      <c r="J311" s="596"/>
      <c r="K311" s="596"/>
      <c r="L311" s="596"/>
      <c r="M311" s="487"/>
      <c r="N311" s="788"/>
    </row>
    <row r="312" spans="1:256" s="92" customFormat="1" ht="18">
      <c r="A312" s="777" t="s">
        <v>840</v>
      </c>
      <c r="B312" s="597"/>
      <c r="C312" s="1204" t="s">
        <v>838</v>
      </c>
      <c r="D312" s="596"/>
      <c r="E312" s="596"/>
      <c r="F312" s="596"/>
      <c r="G312" s="596"/>
      <c r="H312" s="596"/>
      <c r="I312" s="596"/>
      <c r="J312" s="596"/>
      <c r="K312" s="596"/>
      <c r="L312" s="596"/>
      <c r="M312" s="487"/>
      <c r="N312" s="788"/>
    </row>
    <row r="313" spans="1:256" s="92" customFormat="1" ht="18">
      <c r="A313" s="597"/>
      <c r="B313" s="597"/>
      <c r="C313" s="1204" t="s">
        <v>839</v>
      </c>
      <c r="D313" s="596"/>
      <c r="E313" s="596"/>
      <c r="F313" s="596"/>
      <c r="G313" s="596"/>
      <c r="H313" s="596"/>
      <c r="I313" s="596"/>
      <c r="J313" s="596"/>
      <c r="K313" s="596"/>
      <c r="L313" s="596"/>
      <c r="M313" s="487"/>
      <c r="N313" s="788"/>
    </row>
    <row r="314" spans="1:256" s="92" customFormat="1" ht="21.75" customHeight="1">
      <c r="A314" s="777" t="s">
        <v>850</v>
      </c>
      <c r="B314" s="597"/>
      <c r="C314" s="1211" t="s">
        <v>848</v>
      </c>
      <c r="D314" s="1211"/>
      <c r="E314" s="1211"/>
      <c r="F314" s="1211"/>
      <c r="G314" s="1211"/>
      <c r="H314" s="1211"/>
      <c r="I314" s="1211"/>
      <c r="J314" s="1211"/>
      <c r="K314" s="1211"/>
      <c r="L314" s="1211"/>
      <c r="M314" s="1210"/>
      <c r="N314" s="788"/>
    </row>
    <row r="315" spans="1:256" s="92" customFormat="1" ht="22.5" customHeight="1">
      <c r="A315" s="597"/>
      <c r="B315" s="597"/>
      <c r="C315" s="1211" t="s">
        <v>849</v>
      </c>
      <c r="D315" s="1211"/>
      <c r="E315" s="1211"/>
      <c r="F315" s="1211"/>
      <c r="G315" s="1211"/>
      <c r="H315" s="1211"/>
      <c r="I315" s="1211"/>
      <c r="J315" s="1211"/>
      <c r="K315" s="1211"/>
      <c r="L315" s="1211"/>
      <c r="M315" s="1210"/>
      <c r="N315" s="788"/>
    </row>
    <row r="316" spans="1:256" s="92" customFormat="1" ht="43.2" customHeight="1">
      <c r="A316" s="1266" t="s">
        <v>912</v>
      </c>
      <c r="B316" s="597"/>
      <c r="C316" s="1361" t="s">
        <v>923</v>
      </c>
      <c r="D316" s="1361"/>
      <c r="E316" s="1361"/>
      <c r="F316" s="1361"/>
      <c r="G316" s="1361"/>
      <c r="H316" s="1361"/>
      <c r="I316" s="1361"/>
      <c r="J316" s="1361"/>
      <c r="K316" s="1361"/>
      <c r="L316" s="1361"/>
      <c r="M316" s="1210"/>
      <c r="N316" s="788"/>
    </row>
    <row r="317" spans="1:256" s="92" customFormat="1" ht="102.45" customHeight="1">
      <c r="A317" s="1266" t="s">
        <v>915</v>
      </c>
      <c r="B317" s="597"/>
      <c r="C317" s="1361" t="s">
        <v>922</v>
      </c>
      <c r="D317" s="1361"/>
      <c r="E317" s="1361"/>
      <c r="F317" s="1361"/>
      <c r="G317" s="1361"/>
      <c r="H317" s="1361"/>
      <c r="I317" s="1361"/>
      <c r="J317" s="1361"/>
      <c r="K317" s="1361"/>
      <c r="L317" s="1361"/>
      <c r="M317" s="795"/>
      <c r="N317" s="788"/>
    </row>
    <row r="318" spans="1:256" s="92" customFormat="1" ht="18">
      <c r="A318" s="597"/>
      <c r="B318" s="597"/>
      <c r="C318" s="778"/>
      <c r="D318" s="778"/>
      <c r="E318" s="486"/>
      <c r="F318" s="486"/>
      <c r="G318" s="779"/>
      <c r="H318" s="780"/>
      <c r="I318" s="423"/>
      <c r="J318" s="423"/>
      <c r="K318" s="597"/>
      <c r="L318" s="597"/>
      <c r="M318" s="597"/>
    </row>
    <row r="319" spans="1:256" s="92" customFormat="1" ht="18">
      <c r="A319" s="597"/>
      <c r="B319" s="597"/>
      <c r="C319" s="779"/>
      <c r="D319" s="778"/>
      <c r="E319" s="486"/>
      <c r="F319" s="486"/>
      <c r="G319" s="779"/>
      <c r="H319" s="781"/>
      <c r="I319" s="423"/>
      <c r="J319" s="423"/>
      <c r="K319" s="597"/>
      <c r="L319" s="597"/>
      <c r="M319" s="597"/>
    </row>
    <row r="320" spans="1:256" s="92" customFormat="1" ht="18">
      <c r="A320" s="597"/>
      <c r="B320" s="597"/>
      <c r="C320" s="423"/>
      <c r="D320" s="423"/>
      <c r="E320" s="423"/>
      <c r="F320" s="423"/>
      <c r="G320" s="423"/>
      <c r="H320" s="423"/>
      <c r="I320" s="423"/>
      <c r="J320" s="423"/>
      <c r="K320" s="597"/>
      <c r="L320" s="597"/>
      <c r="M320" s="597"/>
    </row>
    <row r="321" spans="1:13" s="92" customFormat="1" ht="18">
      <c r="A321" s="597"/>
      <c r="B321" s="597"/>
      <c r="C321" s="423"/>
      <c r="D321" s="423"/>
      <c r="E321" s="423"/>
      <c r="F321" s="423"/>
      <c r="G321" s="423"/>
      <c r="H321" s="423"/>
      <c r="I321" s="423"/>
      <c r="J321" s="423"/>
      <c r="K321" s="597"/>
      <c r="L321" s="597"/>
      <c r="M321" s="597"/>
    </row>
    <row r="322" spans="1:13" s="92" customFormat="1" ht="18">
      <c r="A322" s="597"/>
      <c r="B322" s="597"/>
      <c r="C322" s="597"/>
      <c r="D322" s="597"/>
      <c r="E322" s="597"/>
      <c r="F322" s="597"/>
      <c r="G322" s="597"/>
      <c r="H322" s="597"/>
      <c r="I322" s="597"/>
      <c r="J322" s="597"/>
      <c r="K322" s="597"/>
      <c r="L322" s="597"/>
      <c r="M322" s="597"/>
    </row>
    <row r="323" spans="1:13" s="92" customFormat="1" ht="18">
      <c r="A323" s="597"/>
      <c r="B323" s="597"/>
      <c r="C323" s="597"/>
      <c r="D323" s="597"/>
      <c r="E323" s="597"/>
      <c r="F323" s="597"/>
      <c r="G323" s="597"/>
      <c r="H323" s="597"/>
      <c r="I323" s="597"/>
      <c r="J323" s="597"/>
      <c r="K323" s="597"/>
      <c r="L323" s="597"/>
      <c r="M323" s="597"/>
    </row>
    <row r="324" spans="1:13" s="92" customFormat="1" ht="18">
      <c r="A324" s="597"/>
      <c r="B324" s="597"/>
      <c r="C324" s="597"/>
      <c r="D324" s="597"/>
      <c r="E324" s="597"/>
      <c r="F324" s="597"/>
      <c r="G324" s="597"/>
      <c r="H324" s="597"/>
      <c r="I324" s="597"/>
      <c r="J324" s="597"/>
      <c r="K324" s="597"/>
      <c r="L324" s="597"/>
      <c r="M324" s="597"/>
    </row>
    <row r="325" spans="1:13" s="92" customFormat="1" ht="18">
      <c r="A325" s="597"/>
      <c r="B325" s="597"/>
      <c r="C325" s="597"/>
      <c r="D325" s="597"/>
      <c r="E325" s="597"/>
      <c r="F325" s="597"/>
      <c r="G325" s="597"/>
      <c r="H325" s="597"/>
      <c r="I325" s="597"/>
      <c r="J325" s="597"/>
      <c r="K325" s="597"/>
      <c r="L325" s="597"/>
      <c r="M325" s="597"/>
    </row>
    <row r="326" spans="1:13" s="92" customFormat="1" ht="18">
      <c r="A326" s="597"/>
      <c r="B326" s="597"/>
      <c r="C326" s="597"/>
      <c r="D326" s="597"/>
      <c r="E326" s="597"/>
      <c r="F326" s="597"/>
      <c r="G326" s="597"/>
      <c r="H326" s="597"/>
      <c r="I326" s="597"/>
      <c r="J326" s="597"/>
      <c r="K326" s="597"/>
      <c r="L326" s="597"/>
      <c r="M326" s="597"/>
    </row>
    <row r="327" spans="1:13" s="92" customFormat="1" ht="18">
      <c r="A327" s="597"/>
      <c r="B327" s="597"/>
      <c r="C327" s="597"/>
      <c r="D327" s="597"/>
      <c r="E327" s="597"/>
      <c r="F327" s="597"/>
      <c r="G327" s="597"/>
      <c r="H327" s="597"/>
      <c r="I327" s="597"/>
      <c r="J327" s="597"/>
      <c r="K327" s="597"/>
      <c r="L327" s="597"/>
      <c r="M327" s="597"/>
    </row>
    <row r="328" spans="1:13" s="92" customFormat="1" ht="18">
      <c r="A328" s="597"/>
      <c r="B328" s="597"/>
      <c r="C328" s="597"/>
      <c r="D328" s="597"/>
      <c r="E328" s="597"/>
      <c r="F328" s="597"/>
      <c r="G328" s="597"/>
      <c r="H328" s="597"/>
      <c r="I328" s="597"/>
      <c r="J328" s="597"/>
      <c r="K328" s="597"/>
      <c r="L328" s="597"/>
      <c r="M328" s="597"/>
    </row>
    <row r="329" spans="1:13" s="92" customFormat="1" ht="18">
      <c r="A329" s="597"/>
      <c r="B329" s="597"/>
      <c r="C329" s="597"/>
      <c r="D329" s="597"/>
      <c r="E329" s="597"/>
      <c r="F329" s="597"/>
      <c r="G329" s="597"/>
      <c r="H329" s="597"/>
      <c r="I329" s="597"/>
      <c r="J329" s="597"/>
      <c r="K329" s="597"/>
      <c r="L329" s="597"/>
      <c r="M329" s="597"/>
    </row>
    <row r="330" spans="1:13" s="92" customFormat="1" ht="18">
      <c r="A330" s="597"/>
      <c r="B330" s="597"/>
      <c r="C330" s="597"/>
      <c r="D330" s="597"/>
      <c r="E330" s="597"/>
      <c r="F330" s="597"/>
      <c r="G330" s="597"/>
      <c r="H330" s="597"/>
      <c r="I330" s="597"/>
      <c r="J330" s="597"/>
      <c r="K330" s="597"/>
      <c r="L330" s="597"/>
      <c r="M330" s="597"/>
    </row>
    <row r="331" spans="1:13" s="92" customFormat="1" ht="18">
      <c r="A331" s="597"/>
      <c r="B331" s="597"/>
      <c r="C331" s="597"/>
      <c r="D331" s="597"/>
      <c r="E331" s="597"/>
      <c r="F331" s="597"/>
      <c r="G331" s="597"/>
      <c r="H331" s="597"/>
      <c r="I331" s="597"/>
      <c r="J331" s="597"/>
      <c r="K331" s="597"/>
      <c r="L331" s="597"/>
      <c r="M331" s="597"/>
    </row>
    <row r="332" spans="1:13" s="92" customFormat="1" ht="18">
      <c r="A332" s="597"/>
      <c r="B332" s="597"/>
      <c r="C332" s="597"/>
      <c r="D332" s="597"/>
      <c r="E332" s="597"/>
      <c r="F332" s="597"/>
      <c r="G332" s="597"/>
      <c r="H332" s="597"/>
      <c r="I332" s="597"/>
      <c r="J332" s="597"/>
      <c r="K332" s="597"/>
      <c r="L332" s="597"/>
      <c r="M332" s="597"/>
    </row>
    <row r="333" spans="1:13" s="92" customFormat="1" ht="18">
      <c r="A333" s="597"/>
      <c r="B333" s="597"/>
      <c r="C333" s="597"/>
      <c r="D333" s="597"/>
      <c r="E333" s="597"/>
      <c r="F333" s="597"/>
      <c r="G333" s="597"/>
      <c r="H333" s="597"/>
      <c r="I333" s="597"/>
      <c r="J333" s="597"/>
      <c r="K333" s="597"/>
      <c r="L333" s="597"/>
      <c r="M333" s="597"/>
    </row>
    <row r="334" spans="1:13" s="92" customFormat="1" ht="18">
      <c r="A334" s="597"/>
      <c r="B334" s="597"/>
      <c r="C334" s="597"/>
      <c r="D334" s="597"/>
      <c r="E334" s="597"/>
      <c r="F334" s="597"/>
      <c r="G334" s="597"/>
      <c r="H334" s="597"/>
      <c r="I334" s="597"/>
      <c r="J334" s="597"/>
      <c r="K334" s="597"/>
      <c r="L334" s="597"/>
      <c r="M334" s="597"/>
    </row>
    <row r="335" spans="1:13" s="92" customFormat="1" ht="18">
      <c r="A335" s="597"/>
      <c r="B335" s="597"/>
      <c r="C335" s="597"/>
      <c r="D335" s="597"/>
      <c r="E335" s="597"/>
      <c r="F335" s="597"/>
      <c r="G335" s="597"/>
      <c r="H335" s="597"/>
      <c r="I335" s="597"/>
      <c r="J335" s="597"/>
      <c r="K335" s="597"/>
      <c r="L335" s="597"/>
      <c r="M335" s="597"/>
    </row>
    <row r="336" spans="1:13" s="92" customFormat="1" ht="18">
      <c r="A336" s="597"/>
      <c r="B336" s="597"/>
      <c r="C336" s="597"/>
      <c r="D336" s="597"/>
      <c r="E336" s="597"/>
      <c r="F336" s="597"/>
      <c r="G336" s="597"/>
      <c r="H336" s="597"/>
      <c r="I336" s="597"/>
      <c r="J336" s="597"/>
      <c r="K336" s="597"/>
      <c r="L336" s="597"/>
      <c r="M336" s="597"/>
    </row>
    <row r="337" spans="1:13" s="92" customFormat="1" ht="18">
      <c r="A337" s="597"/>
      <c r="B337" s="597"/>
      <c r="C337" s="597"/>
      <c r="D337" s="597"/>
      <c r="E337" s="597"/>
      <c r="F337" s="597"/>
      <c r="G337" s="597"/>
      <c r="H337" s="597"/>
      <c r="I337" s="597"/>
      <c r="J337" s="597"/>
      <c r="K337" s="597"/>
      <c r="L337" s="597"/>
      <c r="M337" s="597"/>
    </row>
    <row r="338" spans="1:13" s="92" customFormat="1" ht="18">
      <c r="A338" s="597"/>
      <c r="B338" s="597"/>
      <c r="C338" s="597"/>
      <c r="D338" s="597"/>
      <c r="E338" s="597"/>
      <c r="F338" s="597"/>
      <c r="G338" s="597"/>
      <c r="H338" s="597"/>
      <c r="I338" s="597"/>
      <c r="J338" s="597"/>
      <c r="K338" s="597"/>
      <c r="L338" s="597"/>
      <c r="M338" s="597"/>
    </row>
    <row r="339" spans="1:13" s="92" customFormat="1" ht="18">
      <c r="A339" s="597"/>
      <c r="B339" s="597"/>
      <c r="C339" s="597"/>
      <c r="D339" s="597"/>
      <c r="E339" s="597"/>
      <c r="F339" s="597"/>
      <c r="G339" s="597"/>
      <c r="H339" s="597"/>
      <c r="I339" s="597"/>
      <c r="J339" s="597"/>
      <c r="K339" s="597"/>
      <c r="L339" s="597"/>
      <c r="M339" s="597"/>
    </row>
    <row r="340" spans="1:13" s="92" customFormat="1" ht="18">
      <c r="A340" s="597"/>
      <c r="B340" s="597"/>
      <c r="C340" s="597"/>
      <c r="D340" s="597"/>
      <c r="E340" s="597"/>
      <c r="F340" s="597"/>
      <c r="G340" s="597"/>
      <c r="H340" s="597"/>
      <c r="I340" s="597"/>
      <c r="J340" s="597"/>
      <c r="K340" s="597"/>
      <c r="L340" s="597"/>
      <c r="M340" s="597"/>
    </row>
    <row r="341" spans="1:13" s="92" customFormat="1" ht="18">
      <c r="A341" s="597"/>
      <c r="B341" s="597"/>
      <c r="C341" s="597"/>
      <c r="D341" s="597"/>
      <c r="E341" s="597"/>
      <c r="F341" s="597"/>
      <c r="G341" s="597"/>
      <c r="H341" s="597"/>
      <c r="I341" s="597"/>
      <c r="J341" s="597"/>
      <c r="K341" s="597"/>
      <c r="L341" s="597"/>
      <c r="M341" s="597"/>
    </row>
    <row r="342" spans="1:13" s="92" customFormat="1" ht="18">
      <c r="A342" s="597"/>
      <c r="B342" s="597"/>
      <c r="C342" s="597"/>
      <c r="D342" s="597"/>
      <c r="E342" s="597"/>
      <c r="F342" s="597"/>
      <c r="G342" s="597"/>
      <c r="H342" s="597"/>
      <c r="I342" s="597"/>
      <c r="J342" s="597"/>
      <c r="K342" s="597"/>
      <c r="L342" s="597"/>
      <c r="M342" s="597"/>
    </row>
    <row r="343" spans="1:13" s="92" customFormat="1" ht="18">
      <c r="A343" s="597"/>
      <c r="B343" s="597"/>
      <c r="C343" s="597"/>
      <c r="D343" s="597"/>
      <c r="E343" s="597"/>
      <c r="F343" s="597"/>
      <c r="G343" s="597"/>
      <c r="H343" s="597"/>
      <c r="I343" s="597"/>
      <c r="J343" s="597"/>
      <c r="K343" s="597"/>
      <c r="L343" s="597"/>
      <c r="M343" s="597"/>
    </row>
    <row r="344" spans="1:13" s="92" customFormat="1" ht="18">
      <c r="A344" s="597"/>
      <c r="B344" s="597"/>
      <c r="C344" s="597"/>
      <c r="D344" s="597"/>
      <c r="E344" s="597"/>
      <c r="F344" s="597"/>
      <c r="G344" s="597"/>
      <c r="H344" s="597"/>
      <c r="I344" s="597"/>
      <c r="J344" s="597"/>
      <c r="K344" s="597"/>
      <c r="L344" s="597"/>
      <c r="M344" s="597"/>
    </row>
    <row r="345" spans="1:13" s="92" customFormat="1" ht="18">
      <c r="A345" s="597"/>
      <c r="B345" s="597"/>
      <c r="C345" s="597"/>
      <c r="D345" s="597"/>
      <c r="E345" s="597"/>
      <c r="F345" s="597"/>
      <c r="G345" s="597"/>
      <c r="H345" s="597"/>
      <c r="I345" s="597"/>
      <c r="J345" s="597"/>
      <c r="K345" s="597"/>
      <c r="L345" s="597"/>
      <c r="M345" s="597"/>
    </row>
    <row r="346" spans="1:13" s="92" customFormat="1" ht="18">
      <c r="A346" s="597"/>
      <c r="B346" s="597"/>
      <c r="C346" s="597"/>
      <c r="D346" s="597"/>
      <c r="E346" s="597"/>
      <c r="F346" s="597"/>
      <c r="G346" s="597"/>
      <c r="H346" s="597"/>
      <c r="I346" s="597"/>
      <c r="J346" s="597"/>
      <c r="K346" s="597"/>
      <c r="L346" s="597"/>
      <c r="M346" s="597"/>
    </row>
    <row r="347" spans="1:13" s="92" customFormat="1" ht="18">
      <c r="A347" s="597"/>
      <c r="B347" s="597"/>
      <c r="C347" s="597"/>
      <c r="D347" s="597"/>
      <c r="E347" s="597"/>
      <c r="F347" s="597"/>
      <c r="G347" s="597"/>
      <c r="H347" s="597"/>
      <c r="I347" s="597"/>
      <c r="J347" s="597"/>
      <c r="K347" s="597"/>
      <c r="L347" s="597"/>
      <c r="M347" s="597"/>
    </row>
    <row r="348" spans="1:13" s="92" customFormat="1" ht="18">
      <c r="A348" s="597"/>
      <c r="B348" s="597"/>
      <c r="C348" s="597"/>
      <c r="D348" s="597"/>
      <c r="E348" s="597"/>
      <c r="F348" s="597"/>
      <c r="G348" s="597"/>
      <c r="H348" s="597"/>
      <c r="I348" s="597"/>
      <c r="J348" s="597"/>
      <c r="K348" s="597"/>
      <c r="L348" s="597"/>
      <c r="M348" s="597"/>
    </row>
    <row r="349" spans="1:13" s="92" customFormat="1" ht="18">
      <c r="A349" s="597"/>
      <c r="B349" s="597"/>
      <c r="C349" s="597"/>
      <c r="D349" s="597"/>
      <c r="E349" s="597"/>
      <c r="F349" s="597"/>
      <c r="G349" s="597"/>
      <c r="H349" s="597"/>
      <c r="I349" s="597"/>
      <c r="J349" s="597"/>
      <c r="K349" s="597"/>
      <c r="L349" s="597"/>
      <c r="M349" s="597"/>
    </row>
    <row r="350" spans="1:13" s="92" customFormat="1" ht="18">
      <c r="A350" s="597"/>
      <c r="B350" s="597"/>
      <c r="C350" s="597"/>
      <c r="D350" s="597"/>
      <c r="E350" s="597"/>
      <c r="F350" s="597"/>
      <c r="G350" s="597"/>
      <c r="H350" s="597"/>
      <c r="I350" s="597"/>
      <c r="J350" s="597"/>
      <c r="K350" s="597"/>
      <c r="L350" s="597"/>
      <c r="M350" s="597"/>
    </row>
    <row r="351" spans="1:13" s="92" customFormat="1" ht="18">
      <c r="A351" s="597"/>
      <c r="B351" s="597"/>
      <c r="C351" s="597"/>
      <c r="D351" s="597"/>
      <c r="E351" s="597"/>
      <c r="F351" s="597"/>
      <c r="G351" s="597"/>
      <c r="H351" s="597"/>
      <c r="I351" s="597"/>
      <c r="J351" s="597"/>
      <c r="K351" s="597"/>
      <c r="L351" s="597"/>
      <c r="M351" s="597"/>
    </row>
    <row r="352" spans="1:13" s="92" customFormat="1" ht="18">
      <c r="A352" s="597"/>
      <c r="B352" s="597"/>
      <c r="C352" s="597"/>
      <c r="D352" s="597"/>
      <c r="E352" s="597"/>
      <c r="F352" s="597"/>
      <c r="G352" s="597"/>
      <c r="H352" s="597"/>
      <c r="I352" s="597"/>
      <c r="J352" s="597"/>
      <c r="K352" s="597"/>
      <c r="L352" s="597"/>
      <c r="M352" s="597"/>
    </row>
    <row r="353" spans="1:13" s="92" customFormat="1" ht="18">
      <c r="A353" s="597"/>
      <c r="B353" s="597"/>
      <c r="C353" s="597"/>
      <c r="D353" s="597"/>
      <c r="E353" s="597"/>
      <c r="F353" s="597"/>
      <c r="G353" s="597"/>
      <c r="H353" s="597"/>
      <c r="I353" s="597"/>
      <c r="J353" s="597"/>
      <c r="K353" s="597"/>
      <c r="L353" s="597"/>
      <c r="M353" s="597"/>
    </row>
    <row r="354" spans="1:13" s="92" customFormat="1" ht="18">
      <c r="A354" s="597"/>
      <c r="B354" s="597"/>
      <c r="C354" s="597"/>
      <c r="D354" s="597"/>
      <c r="E354" s="597"/>
      <c r="F354" s="597"/>
      <c r="G354" s="597"/>
      <c r="H354" s="597"/>
      <c r="I354" s="597"/>
      <c r="J354" s="597"/>
      <c r="K354" s="597"/>
      <c r="L354" s="597"/>
      <c r="M354" s="597"/>
    </row>
    <row r="355" spans="1:13" s="92" customFormat="1" ht="18">
      <c r="A355" s="597"/>
      <c r="B355" s="597"/>
      <c r="C355" s="597"/>
      <c r="D355" s="597"/>
      <c r="E355" s="597"/>
      <c r="F355" s="597"/>
      <c r="G355" s="597"/>
      <c r="H355" s="597"/>
      <c r="I355" s="597"/>
      <c r="J355" s="597"/>
      <c r="K355" s="597"/>
      <c r="L355" s="597"/>
      <c r="M355" s="597"/>
    </row>
    <row r="356" spans="1:13" s="92" customFormat="1" ht="18">
      <c r="A356" s="597"/>
      <c r="B356" s="597"/>
      <c r="C356" s="597"/>
      <c r="D356" s="597"/>
      <c r="E356" s="597"/>
      <c r="F356" s="597"/>
      <c r="G356" s="597"/>
      <c r="H356" s="597"/>
      <c r="I356" s="597"/>
      <c r="J356" s="597"/>
      <c r="K356" s="597"/>
      <c r="L356" s="597"/>
      <c r="M356" s="597"/>
    </row>
    <row r="357" spans="1:13" s="92" customFormat="1" ht="18">
      <c r="A357" s="597"/>
      <c r="B357" s="597"/>
      <c r="C357" s="597"/>
      <c r="D357" s="597"/>
      <c r="E357" s="597"/>
      <c r="F357" s="597"/>
      <c r="G357" s="597"/>
      <c r="H357" s="597"/>
      <c r="I357" s="597"/>
      <c r="J357" s="597"/>
      <c r="K357" s="597"/>
      <c r="L357" s="597"/>
      <c r="M357" s="597"/>
    </row>
    <row r="358" spans="1:13" s="92" customFormat="1" ht="18">
      <c r="A358" s="597"/>
      <c r="B358" s="597"/>
      <c r="C358" s="597"/>
      <c r="D358" s="597"/>
      <c r="E358" s="597"/>
      <c r="F358" s="597"/>
      <c r="G358" s="597"/>
      <c r="H358" s="597"/>
      <c r="I358" s="597"/>
      <c r="J358" s="597"/>
      <c r="K358" s="597"/>
      <c r="L358" s="597"/>
      <c r="M358" s="597"/>
    </row>
    <row r="359" spans="1:13" s="92" customFormat="1" ht="18">
      <c r="A359" s="597"/>
      <c r="B359" s="597"/>
      <c r="C359" s="597"/>
      <c r="D359" s="597"/>
      <c r="E359" s="597"/>
      <c r="F359" s="597"/>
      <c r="G359" s="597"/>
      <c r="H359" s="597"/>
      <c r="I359" s="597"/>
      <c r="J359" s="597"/>
      <c r="K359" s="597"/>
      <c r="L359" s="597"/>
      <c r="M359" s="597"/>
    </row>
    <row r="360" spans="1:13" s="92" customFormat="1" ht="18">
      <c r="A360" s="597"/>
      <c r="B360" s="597"/>
      <c r="C360" s="597"/>
      <c r="D360" s="597"/>
      <c r="E360" s="597"/>
      <c r="F360" s="597"/>
      <c r="G360" s="597"/>
      <c r="H360" s="597"/>
      <c r="I360" s="597"/>
      <c r="J360" s="597"/>
      <c r="K360" s="597"/>
      <c r="L360" s="597"/>
      <c r="M360" s="597"/>
    </row>
    <row r="361" spans="1:13" s="92" customFormat="1" ht="18">
      <c r="A361" s="597"/>
      <c r="B361" s="597"/>
      <c r="C361" s="597"/>
      <c r="D361" s="597"/>
      <c r="E361" s="597"/>
      <c r="F361" s="597"/>
      <c r="G361" s="597"/>
      <c r="H361" s="597"/>
      <c r="I361" s="597"/>
      <c r="J361" s="597"/>
      <c r="K361" s="597"/>
      <c r="L361" s="597"/>
      <c r="M361" s="597"/>
    </row>
    <row r="362" spans="1:13" s="92" customFormat="1" ht="18">
      <c r="A362" s="597"/>
      <c r="B362" s="597"/>
      <c r="C362" s="597"/>
      <c r="D362" s="597"/>
      <c r="E362" s="597"/>
      <c r="F362" s="597"/>
      <c r="G362" s="597"/>
      <c r="H362" s="597"/>
      <c r="I362" s="597"/>
      <c r="J362" s="597"/>
      <c r="K362" s="597"/>
      <c r="L362" s="597"/>
      <c r="M362" s="597"/>
    </row>
    <row r="363" spans="1:13" s="92" customFormat="1" ht="18">
      <c r="A363" s="597"/>
      <c r="B363" s="597"/>
      <c r="C363" s="597"/>
      <c r="D363" s="597"/>
      <c r="E363" s="597"/>
      <c r="F363" s="597"/>
      <c r="G363" s="597"/>
      <c r="H363" s="597"/>
      <c r="I363" s="597"/>
      <c r="J363" s="597"/>
      <c r="K363" s="597"/>
      <c r="L363" s="597"/>
      <c r="M363" s="597"/>
    </row>
    <row r="364" spans="1:13" s="92" customFormat="1" ht="18">
      <c r="A364" s="597"/>
      <c r="B364" s="597"/>
      <c r="C364" s="597"/>
      <c r="D364" s="597"/>
      <c r="E364" s="597"/>
      <c r="F364" s="597"/>
      <c r="G364" s="597"/>
      <c r="H364" s="597"/>
      <c r="I364" s="597"/>
      <c r="J364" s="597"/>
      <c r="K364" s="597"/>
      <c r="L364" s="597"/>
      <c r="M364" s="597"/>
    </row>
    <row r="365" spans="1:13" s="92" customFormat="1" ht="18">
      <c r="A365" s="597"/>
      <c r="B365" s="597"/>
      <c r="C365" s="597"/>
      <c r="D365" s="597"/>
      <c r="E365" s="597"/>
      <c r="F365" s="597"/>
      <c r="G365" s="597"/>
      <c r="H365" s="597"/>
      <c r="I365" s="597"/>
      <c r="J365" s="597"/>
      <c r="K365" s="597"/>
      <c r="L365" s="597"/>
      <c r="M365" s="597"/>
    </row>
    <row r="366" spans="1:13" s="92" customFormat="1" ht="18">
      <c r="A366" s="597"/>
      <c r="B366" s="597"/>
      <c r="C366" s="597"/>
      <c r="D366" s="597"/>
      <c r="E366" s="597"/>
      <c r="F366" s="597"/>
      <c r="G366" s="597"/>
      <c r="H366" s="597"/>
      <c r="I366" s="597"/>
      <c r="J366" s="597"/>
      <c r="K366" s="597"/>
      <c r="L366" s="597"/>
      <c r="M366" s="597"/>
    </row>
    <row r="367" spans="1:13" s="92" customFormat="1" ht="18">
      <c r="A367" s="597"/>
      <c r="B367" s="597"/>
      <c r="C367" s="597"/>
      <c r="D367" s="597"/>
      <c r="E367" s="597"/>
      <c r="F367" s="597"/>
      <c r="G367" s="597"/>
      <c r="H367" s="597"/>
      <c r="I367" s="597"/>
      <c r="J367" s="597"/>
      <c r="K367" s="597"/>
      <c r="L367" s="597"/>
      <c r="M367" s="597"/>
    </row>
    <row r="368" spans="1:13" s="92" customFormat="1" ht="18">
      <c r="A368" s="597"/>
      <c r="B368" s="597"/>
      <c r="C368" s="597"/>
      <c r="D368" s="597"/>
      <c r="E368" s="597"/>
      <c r="F368" s="597"/>
      <c r="G368" s="597"/>
      <c r="H368" s="597"/>
      <c r="I368" s="597"/>
      <c r="J368" s="597"/>
      <c r="K368" s="597"/>
      <c r="L368" s="597"/>
      <c r="M368" s="597"/>
    </row>
    <row r="369" spans="1:13" s="92" customFormat="1" ht="18">
      <c r="A369" s="597"/>
      <c r="B369" s="597"/>
      <c r="C369" s="597"/>
      <c r="D369" s="597"/>
      <c r="E369" s="597"/>
      <c r="F369" s="597"/>
      <c r="G369" s="597"/>
      <c r="H369" s="597"/>
      <c r="I369" s="597"/>
      <c r="J369" s="597"/>
      <c r="K369" s="597"/>
      <c r="L369" s="597"/>
      <c r="M369" s="597"/>
    </row>
    <row r="370" spans="1:13" s="92" customFormat="1" ht="18">
      <c r="A370" s="597"/>
      <c r="B370" s="597"/>
      <c r="C370" s="597"/>
      <c r="D370" s="597"/>
      <c r="E370" s="597"/>
      <c r="F370" s="597"/>
      <c r="G370" s="597"/>
      <c r="H370" s="597"/>
      <c r="I370" s="597"/>
      <c r="J370" s="597"/>
      <c r="K370" s="597"/>
      <c r="L370" s="597"/>
      <c r="M370" s="597"/>
    </row>
    <row r="371" spans="1:13" s="92" customFormat="1" ht="18">
      <c r="A371" s="597"/>
      <c r="B371" s="597"/>
      <c r="C371" s="597"/>
      <c r="D371" s="597"/>
      <c r="E371" s="597"/>
      <c r="F371" s="597"/>
      <c r="G371" s="597"/>
      <c r="H371" s="597"/>
      <c r="I371" s="597"/>
      <c r="J371" s="597"/>
      <c r="K371" s="597"/>
      <c r="L371" s="597"/>
      <c r="M371" s="597"/>
    </row>
    <row r="372" spans="1:13" s="92" customFormat="1" ht="18">
      <c r="A372" s="597"/>
      <c r="B372" s="597"/>
      <c r="C372" s="597"/>
      <c r="D372" s="597"/>
      <c r="E372" s="597"/>
      <c r="F372" s="597"/>
      <c r="G372" s="597"/>
      <c r="H372" s="597"/>
      <c r="I372" s="597"/>
      <c r="J372" s="597"/>
      <c r="K372" s="597"/>
      <c r="L372" s="597"/>
      <c r="M372" s="597"/>
    </row>
    <row r="373" spans="1:13" s="92" customFormat="1" ht="18">
      <c r="A373" s="597"/>
      <c r="B373" s="597"/>
      <c r="C373" s="597"/>
      <c r="D373" s="597"/>
      <c r="E373" s="597"/>
      <c r="F373" s="597"/>
      <c r="G373" s="597"/>
      <c r="H373" s="597"/>
      <c r="I373" s="597"/>
      <c r="J373" s="597"/>
      <c r="K373" s="597"/>
      <c r="L373" s="597"/>
      <c r="M373" s="597"/>
    </row>
    <row r="374" spans="1:13" s="92" customFormat="1" ht="18">
      <c r="A374" s="597"/>
      <c r="B374" s="597"/>
      <c r="C374" s="597"/>
      <c r="D374" s="597"/>
      <c r="E374" s="597"/>
      <c r="F374" s="597"/>
      <c r="G374" s="597"/>
      <c r="H374" s="597"/>
      <c r="I374" s="597"/>
      <c r="J374" s="597"/>
      <c r="K374" s="597"/>
      <c r="L374" s="597"/>
      <c r="M374" s="597"/>
    </row>
    <row r="375" spans="1:13" s="92" customFormat="1" ht="18">
      <c r="A375" s="597"/>
      <c r="B375" s="597"/>
      <c r="C375" s="597"/>
      <c r="D375" s="597"/>
      <c r="E375" s="597"/>
      <c r="F375" s="597"/>
      <c r="G375" s="597"/>
      <c r="H375" s="597"/>
      <c r="I375" s="597"/>
      <c r="J375" s="597"/>
      <c r="K375" s="597"/>
      <c r="L375" s="597"/>
      <c r="M375" s="597"/>
    </row>
    <row r="376" spans="1:13" s="92" customFormat="1" ht="18">
      <c r="A376" s="597"/>
      <c r="B376" s="597"/>
      <c r="C376" s="597"/>
      <c r="D376" s="597"/>
      <c r="E376" s="597"/>
      <c r="F376" s="597"/>
      <c r="G376" s="597"/>
      <c r="H376" s="597"/>
      <c r="I376" s="597"/>
      <c r="J376" s="597"/>
      <c r="K376" s="597"/>
      <c r="L376" s="597"/>
      <c r="M376" s="597"/>
    </row>
    <row r="377" spans="1:13" s="92" customFormat="1" ht="18">
      <c r="A377" s="597"/>
      <c r="B377" s="597"/>
      <c r="C377" s="597"/>
      <c r="D377" s="597"/>
      <c r="E377" s="597"/>
      <c r="F377" s="597"/>
      <c r="G377" s="597"/>
      <c r="H377" s="597"/>
      <c r="I377" s="597"/>
      <c r="J377" s="597"/>
      <c r="K377" s="597"/>
      <c r="L377" s="597"/>
      <c r="M377" s="597"/>
    </row>
    <row r="378" spans="1:13" s="92" customFormat="1" ht="18">
      <c r="A378" s="597"/>
      <c r="B378" s="597"/>
      <c r="C378" s="597"/>
      <c r="D378" s="597"/>
      <c r="E378" s="597"/>
      <c r="F378" s="597"/>
      <c r="G378" s="597"/>
      <c r="H378" s="597"/>
      <c r="I378" s="597"/>
      <c r="J378" s="597"/>
      <c r="K378" s="597"/>
      <c r="L378" s="597"/>
      <c r="M378" s="597"/>
    </row>
    <row r="379" spans="1:13" s="92" customFormat="1" ht="17.399999999999999"/>
    <row r="380" spans="1:13" s="92" customFormat="1" ht="17.399999999999999"/>
    <row r="381" spans="1:13" s="92" customFormat="1" ht="17.399999999999999"/>
    <row r="382" spans="1:13" s="92" customFormat="1" ht="17.399999999999999"/>
    <row r="383" spans="1:13" s="92" customFormat="1" ht="17.399999999999999"/>
    <row r="384" spans="1:13" s="92" customFormat="1" ht="17.399999999999999"/>
    <row r="385" s="92" customFormat="1" ht="17.399999999999999"/>
    <row r="386" s="92" customFormat="1" ht="17.399999999999999"/>
    <row r="387" s="92" customFormat="1" ht="17.399999999999999"/>
    <row r="388" s="92" customFormat="1" ht="17.399999999999999"/>
    <row r="389" s="92" customFormat="1" ht="17.399999999999999"/>
    <row r="390" s="92" customFormat="1" ht="17.399999999999999"/>
    <row r="391" s="92" customFormat="1" ht="17.399999999999999"/>
    <row r="392" s="92" customFormat="1" ht="17.399999999999999"/>
    <row r="393" s="92" customFormat="1" ht="17.399999999999999"/>
    <row r="394" s="92" customFormat="1" ht="17.399999999999999"/>
    <row r="395" s="92" customFormat="1" ht="17.399999999999999"/>
    <row r="396" s="92" customFormat="1" ht="17.399999999999999"/>
    <row r="397" s="92" customFormat="1" ht="17.399999999999999"/>
    <row r="398" s="92" customFormat="1" ht="17.399999999999999"/>
    <row r="399" s="92" customFormat="1" ht="17.399999999999999"/>
    <row r="400" s="92" customFormat="1" ht="17.399999999999999"/>
    <row r="401" s="92" customFormat="1" ht="17.399999999999999"/>
    <row r="402" s="92" customFormat="1" ht="17.399999999999999"/>
    <row r="403" s="92" customFormat="1" ht="17.399999999999999"/>
    <row r="404" s="92" customFormat="1" ht="17.399999999999999"/>
    <row r="405" s="92" customFormat="1" ht="17.399999999999999"/>
    <row r="406" s="92" customFormat="1" ht="17.399999999999999"/>
    <row r="407" s="92" customFormat="1" ht="17.399999999999999"/>
    <row r="408" s="92" customFormat="1" ht="17.399999999999999"/>
    <row r="409" s="92" customFormat="1" ht="17.399999999999999"/>
    <row r="410" s="92" customFormat="1" ht="17.399999999999999"/>
    <row r="411" s="92" customFormat="1" ht="17.399999999999999"/>
    <row r="412" s="92" customFormat="1" ht="17.399999999999999"/>
    <row r="413" s="92" customFormat="1" ht="17.399999999999999"/>
    <row r="414" s="92" customFormat="1" ht="17.399999999999999"/>
    <row r="415" s="92" customFormat="1" ht="17.399999999999999"/>
    <row r="416" s="92" customFormat="1" ht="17.399999999999999"/>
    <row r="417" s="92" customFormat="1" ht="17.399999999999999"/>
    <row r="418" s="92" customFormat="1" ht="17.399999999999999"/>
    <row r="419" s="92" customFormat="1" ht="17.399999999999999"/>
    <row r="420" s="92" customFormat="1" ht="17.399999999999999"/>
    <row r="421" s="92" customFormat="1" ht="17.399999999999999"/>
    <row r="422" s="92" customFormat="1" ht="17.399999999999999"/>
    <row r="423" s="92" customFormat="1" ht="17.399999999999999"/>
    <row r="424" s="92" customFormat="1" ht="17.399999999999999"/>
    <row r="425" s="92" customFormat="1" ht="17.399999999999999"/>
    <row r="426" s="92" customFormat="1" ht="17.399999999999999"/>
    <row r="427" s="92" customFormat="1" ht="17.399999999999999"/>
    <row r="428" s="92" customFormat="1" ht="17.399999999999999"/>
    <row r="429" s="92" customFormat="1" ht="17.399999999999999"/>
    <row r="430" s="92" customFormat="1" ht="17.399999999999999"/>
    <row r="431" s="92" customFormat="1" ht="17.399999999999999"/>
    <row r="432" s="92" customFormat="1" ht="17.399999999999999"/>
    <row r="433" spans="3:17" s="92" customFormat="1" ht="17.399999999999999"/>
    <row r="434" spans="3:17" s="92" customFormat="1" ht="17.399999999999999"/>
    <row r="435" spans="3:17" s="92" customFormat="1" ht="17.399999999999999"/>
    <row r="436" spans="3:17">
      <c r="C436" s="64"/>
      <c r="D436" s="64"/>
      <c r="E436" s="64"/>
      <c r="F436" s="64"/>
      <c r="G436" s="64"/>
      <c r="H436" s="64"/>
      <c r="I436" s="64"/>
      <c r="J436" s="64"/>
      <c r="K436" s="64"/>
      <c r="L436" s="64"/>
      <c r="M436" s="64"/>
      <c r="N436" s="64"/>
      <c r="O436" s="64"/>
      <c r="P436" s="64"/>
      <c r="Q436" s="64"/>
    </row>
    <row r="437" spans="3:17">
      <c r="C437" s="64"/>
      <c r="D437" s="64"/>
      <c r="E437" s="64"/>
      <c r="F437" s="64"/>
      <c r="G437" s="64"/>
      <c r="H437" s="64"/>
      <c r="I437" s="64"/>
      <c r="J437" s="64"/>
      <c r="K437" s="64"/>
      <c r="L437" s="64"/>
      <c r="M437" s="64"/>
      <c r="N437" s="64"/>
      <c r="O437" s="64"/>
      <c r="P437" s="64"/>
      <c r="Q437" s="64"/>
    </row>
    <row r="438" spans="3:17">
      <c r="C438" s="64"/>
      <c r="D438" s="64"/>
      <c r="E438" s="64"/>
      <c r="F438" s="64"/>
      <c r="G438" s="64"/>
      <c r="H438" s="64"/>
      <c r="I438" s="64"/>
      <c r="J438" s="64"/>
      <c r="K438" s="64"/>
      <c r="L438" s="64"/>
      <c r="M438" s="64"/>
      <c r="N438" s="64"/>
      <c r="O438" s="64"/>
      <c r="P438" s="64"/>
      <c r="Q438" s="64"/>
    </row>
    <row r="439" spans="3:17">
      <c r="C439" s="64"/>
      <c r="D439" s="64"/>
      <c r="E439" s="64"/>
      <c r="F439" s="64"/>
      <c r="G439" s="64"/>
      <c r="H439" s="64"/>
      <c r="I439" s="64"/>
      <c r="J439" s="64"/>
      <c r="K439" s="64"/>
      <c r="L439" s="64"/>
      <c r="M439" s="64"/>
      <c r="N439" s="64"/>
      <c r="O439" s="64"/>
      <c r="P439" s="64"/>
      <c r="Q439" s="64"/>
    </row>
    <row r="440" spans="3:17">
      <c r="C440" s="64"/>
      <c r="D440" s="64"/>
      <c r="E440" s="64"/>
      <c r="F440" s="64"/>
      <c r="G440" s="64"/>
      <c r="H440" s="64"/>
      <c r="I440" s="64"/>
      <c r="J440" s="64"/>
      <c r="K440" s="64"/>
      <c r="L440" s="64"/>
      <c r="M440" s="64"/>
      <c r="N440" s="64"/>
      <c r="O440" s="64"/>
      <c r="P440" s="64"/>
      <c r="Q440" s="64"/>
    </row>
    <row r="441" spans="3:17">
      <c r="C441" s="64"/>
      <c r="D441" s="64"/>
      <c r="E441" s="64"/>
      <c r="F441" s="64"/>
      <c r="G441" s="64"/>
      <c r="H441" s="64"/>
      <c r="I441" s="64"/>
      <c r="J441" s="64"/>
      <c r="K441" s="64"/>
      <c r="L441" s="64"/>
      <c r="M441" s="64"/>
      <c r="N441" s="64"/>
      <c r="O441" s="64"/>
      <c r="P441" s="64"/>
      <c r="Q441" s="64"/>
    </row>
    <row r="442" spans="3:17">
      <c r="C442" s="64"/>
      <c r="D442" s="64"/>
      <c r="E442" s="64"/>
      <c r="F442" s="64"/>
      <c r="G442" s="64"/>
      <c r="H442" s="64"/>
      <c r="I442" s="64"/>
      <c r="J442" s="64"/>
      <c r="K442" s="64"/>
      <c r="L442" s="64"/>
      <c r="M442" s="64"/>
      <c r="N442" s="64"/>
      <c r="O442" s="64"/>
      <c r="P442" s="64"/>
      <c r="Q442" s="64"/>
    </row>
    <row r="443" spans="3:17">
      <c r="C443" s="64"/>
      <c r="D443" s="64"/>
      <c r="E443" s="64"/>
      <c r="F443" s="64"/>
      <c r="G443" s="64"/>
      <c r="H443" s="64"/>
      <c r="I443" s="64"/>
      <c r="J443" s="64"/>
      <c r="K443" s="64"/>
      <c r="L443" s="64"/>
      <c r="M443" s="64"/>
      <c r="N443" s="64"/>
      <c r="O443" s="64"/>
      <c r="P443" s="64"/>
      <c r="Q443" s="64"/>
    </row>
    <row r="444" spans="3:17">
      <c r="C444" s="64"/>
      <c r="D444" s="64"/>
      <c r="E444" s="64"/>
      <c r="F444" s="64"/>
      <c r="G444" s="64"/>
      <c r="H444" s="64"/>
      <c r="I444" s="64"/>
      <c r="J444" s="64"/>
      <c r="K444" s="64"/>
      <c r="L444" s="64"/>
      <c r="M444" s="64"/>
      <c r="N444" s="64"/>
      <c r="O444" s="64"/>
      <c r="P444" s="64"/>
      <c r="Q444" s="64"/>
    </row>
    <row r="445" spans="3:17">
      <c r="C445" s="64"/>
      <c r="D445" s="64"/>
      <c r="E445" s="64"/>
      <c r="F445" s="64"/>
      <c r="G445" s="64"/>
      <c r="H445" s="64"/>
      <c r="I445" s="64"/>
      <c r="J445" s="64"/>
      <c r="K445" s="64"/>
      <c r="L445" s="64"/>
      <c r="M445" s="64"/>
      <c r="N445" s="64"/>
      <c r="O445" s="64"/>
      <c r="P445" s="64"/>
      <c r="Q445" s="64"/>
    </row>
    <row r="446" spans="3:17">
      <c r="C446" s="64"/>
      <c r="D446" s="64"/>
      <c r="E446" s="64"/>
      <c r="F446" s="64"/>
      <c r="G446" s="64"/>
      <c r="H446" s="64"/>
      <c r="I446" s="64"/>
      <c r="J446" s="64"/>
      <c r="K446" s="64"/>
      <c r="L446" s="64"/>
      <c r="M446" s="64"/>
      <c r="N446" s="64"/>
      <c r="O446" s="64"/>
      <c r="P446" s="64"/>
      <c r="Q446" s="64"/>
    </row>
    <row r="447" spans="3:17">
      <c r="C447" s="64"/>
      <c r="D447" s="64"/>
      <c r="E447" s="64"/>
      <c r="F447" s="64"/>
      <c r="G447" s="64"/>
      <c r="H447" s="64"/>
      <c r="I447" s="64"/>
      <c r="J447" s="64"/>
      <c r="K447" s="64"/>
      <c r="L447" s="64"/>
      <c r="M447" s="64"/>
      <c r="N447" s="64"/>
      <c r="O447" s="64"/>
      <c r="P447" s="64"/>
      <c r="Q447" s="64"/>
    </row>
    <row r="448" spans="3:17">
      <c r="C448" s="64"/>
      <c r="D448" s="64"/>
      <c r="E448" s="64"/>
      <c r="F448" s="64"/>
      <c r="G448" s="64"/>
      <c r="H448" s="64"/>
      <c r="I448" s="64"/>
      <c r="J448" s="64"/>
      <c r="K448" s="64"/>
      <c r="L448" s="64"/>
      <c r="M448" s="64"/>
      <c r="N448" s="64"/>
      <c r="O448" s="64"/>
      <c r="P448" s="64"/>
      <c r="Q448" s="64"/>
    </row>
    <row r="449" spans="3:17">
      <c r="C449" s="64"/>
      <c r="D449" s="64"/>
      <c r="E449" s="64"/>
      <c r="F449" s="64"/>
      <c r="G449" s="64"/>
      <c r="H449" s="64"/>
      <c r="I449" s="64"/>
      <c r="J449" s="64"/>
      <c r="K449" s="64"/>
      <c r="L449" s="64"/>
      <c r="M449" s="64"/>
      <c r="N449" s="64"/>
      <c r="O449" s="64"/>
      <c r="P449" s="64"/>
      <c r="Q449" s="64"/>
    </row>
    <row r="450" spans="3:17">
      <c r="C450" s="64"/>
      <c r="D450" s="64"/>
      <c r="E450" s="64"/>
      <c r="F450" s="64"/>
      <c r="G450" s="64"/>
      <c r="H450" s="64"/>
      <c r="I450" s="64"/>
      <c r="J450" s="64"/>
      <c r="K450" s="64"/>
      <c r="L450" s="64"/>
      <c r="M450" s="64"/>
      <c r="N450" s="64"/>
      <c r="O450" s="64"/>
      <c r="P450" s="64"/>
      <c r="Q450" s="64"/>
    </row>
    <row r="451" spans="3:17">
      <c r="C451" s="64"/>
      <c r="D451" s="64"/>
      <c r="E451" s="64"/>
      <c r="F451" s="64"/>
      <c r="G451" s="64"/>
      <c r="H451" s="64"/>
      <c r="I451" s="64"/>
      <c r="J451" s="64"/>
      <c r="K451" s="64"/>
      <c r="L451" s="64"/>
      <c r="M451" s="64"/>
      <c r="N451" s="64"/>
      <c r="O451" s="64"/>
      <c r="P451" s="64"/>
      <c r="Q451" s="64"/>
    </row>
    <row r="452" spans="3:17">
      <c r="C452" s="64"/>
      <c r="D452" s="64"/>
      <c r="E452" s="64"/>
      <c r="F452" s="64"/>
      <c r="G452" s="64"/>
      <c r="H452" s="64"/>
      <c r="I452" s="64"/>
      <c r="J452" s="64"/>
      <c r="K452" s="64"/>
      <c r="L452" s="64"/>
      <c r="M452" s="64"/>
      <c r="N452" s="64"/>
      <c r="O452" s="64"/>
      <c r="P452" s="64"/>
      <c r="Q452" s="64"/>
    </row>
    <row r="453" spans="3:17">
      <c r="C453" s="64"/>
      <c r="D453" s="64"/>
      <c r="E453" s="64"/>
      <c r="F453" s="64"/>
      <c r="G453" s="64"/>
      <c r="H453" s="64"/>
      <c r="I453" s="64"/>
      <c r="J453" s="64"/>
      <c r="K453" s="64"/>
      <c r="L453" s="64"/>
      <c r="M453" s="64"/>
      <c r="N453" s="64"/>
      <c r="O453" s="64"/>
      <c r="P453" s="64"/>
      <c r="Q453" s="64"/>
    </row>
    <row r="454" spans="3:17">
      <c r="C454" s="64"/>
      <c r="D454" s="64"/>
      <c r="E454" s="64"/>
      <c r="F454" s="64"/>
      <c r="G454" s="64"/>
      <c r="H454" s="64"/>
      <c r="I454" s="64"/>
      <c r="J454" s="64"/>
      <c r="K454" s="64"/>
      <c r="L454" s="64"/>
      <c r="M454" s="64"/>
      <c r="N454" s="64"/>
      <c r="O454" s="64"/>
      <c r="P454" s="64"/>
      <c r="Q454" s="64"/>
    </row>
    <row r="455" spans="3:17">
      <c r="C455" s="64"/>
      <c r="D455" s="64"/>
      <c r="E455" s="64"/>
      <c r="F455" s="64"/>
      <c r="G455" s="64"/>
      <c r="H455" s="64"/>
      <c r="I455" s="64"/>
      <c r="J455" s="64"/>
      <c r="K455" s="64"/>
      <c r="L455" s="64"/>
      <c r="M455" s="64"/>
      <c r="N455" s="64"/>
      <c r="O455" s="64"/>
      <c r="P455" s="64"/>
      <c r="Q455" s="64"/>
    </row>
    <row r="456" spans="3:17">
      <c r="C456" s="64"/>
      <c r="D456" s="64"/>
      <c r="E456" s="64"/>
      <c r="F456" s="64"/>
      <c r="G456" s="64"/>
      <c r="H456" s="64"/>
      <c r="I456" s="64"/>
      <c r="J456" s="64"/>
      <c r="K456" s="64"/>
      <c r="L456" s="64"/>
      <c r="M456" s="64"/>
      <c r="N456" s="64"/>
      <c r="O456" s="64"/>
      <c r="P456" s="64"/>
      <c r="Q456" s="64"/>
    </row>
    <row r="457" spans="3:17">
      <c r="C457" s="64"/>
      <c r="D457" s="64"/>
      <c r="E457" s="64"/>
      <c r="F457" s="64"/>
      <c r="G457" s="64"/>
      <c r="H457" s="64"/>
      <c r="I457" s="64"/>
      <c r="J457" s="64"/>
      <c r="K457" s="64"/>
      <c r="L457" s="64"/>
      <c r="M457" s="64"/>
      <c r="N457" s="64"/>
      <c r="O457" s="64"/>
      <c r="P457" s="64"/>
      <c r="Q457" s="64"/>
    </row>
    <row r="458" spans="3:17">
      <c r="C458" s="64"/>
      <c r="D458" s="64"/>
      <c r="E458" s="64"/>
      <c r="F458" s="64"/>
      <c r="G458" s="64"/>
      <c r="H458" s="64"/>
      <c r="I458" s="64"/>
      <c r="J458" s="64"/>
      <c r="K458" s="64"/>
      <c r="L458" s="64"/>
      <c r="M458" s="64"/>
      <c r="N458" s="64"/>
      <c r="O458" s="64"/>
      <c r="P458" s="64"/>
      <c r="Q458" s="64"/>
    </row>
    <row r="459" spans="3:17">
      <c r="C459" s="64"/>
      <c r="D459" s="64"/>
      <c r="E459" s="64"/>
      <c r="F459" s="64"/>
      <c r="G459" s="64"/>
      <c r="H459" s="64"/>
      <c r="I459" s="64"/>
      <c r="J459" s="64"/>
      <c r="K459" s="64"/>
      <c r="L459" s="64"/>
      <c r="M459" s="64"/>
      <c r="N459" s="64"/>
      <c r="O459" s="64"/>
      <c r="P459" s="64"/>
      <c r="Q459" s="64"/>
    </row>
    <row r="460" spans="3:17">
      <c r="C460" s="64"/>
      <c r="D460" s="64"/>
      <c r="E460" s="64"/>
      <c r="F460" s="64"/>
      <c r="G460" s="64"/>
      <c r="H460" s="64"/>
      <c r="I460" s="64"/>
      <c r="J460" s="64"/>
      <c r="K460" s="64"/>
      <c r="L460" s="64"/>
      <c r="M460" s="64"/>
      <c r="N460" s="64"/>
      <c r="O460" s="64"/>
      <c r="P460" s="64"/>
      <c r="Q460" s="64"/>
    </row>
    <row r="461" spans="3:17">
      <c r="C461" s="64"/>
      <c r="D461" s="64"/>
      <c r="E461" s="64"/>
      <c r="F461" s="64"/>
      <c r="G461" s="64"/>
      <c r="H461" s="64"/>
      <c r="I461" s="64"/>
      <c r="J461" s="64"/>
      <c r="K461" s="64"/>
      <c r="L461" s="64"/>
      <c r="M461" s="64"/>
      <c r="N461" s="64"/>
      <c r="O461" s="64"/>
      <c r="P461" s="64"/>
      <c r="Q461" s="64"/>
    </row>
    <row r="462" spans="3:17">
      <c r="C462" s="64"/>
      <c r="D462" s="64"/>
      <c r="E462" s="64"/>
      <c r="F462" s="64"/>
      <c r="G462" s="64"/>
      <c r="H462" s="64"/>
      <c r="I462" s="64"/>
      <c r="J462" s="64"/>
      <c r="K462" s="64"/>
      <c r="L462" s="64"/>
      <c r="M462" s="64"/>
      <c r="N462" s="64"/>
      <c r="O462" s="64"/>
      <c r="P462" s="64"/>
      <c r="Q462" s="64"/>
    </row>
    <row r="463" spans="3:17">
      <c r="C463" s="64"/>
      <c r="D463" s="64"/>
      <c r="E463" s="64"/>
      <c r="F463" s="64"/>
      <c r="G463" s="64"/>
      <c r="H463" s="64"/>
      <c r="I463" s="64"/>
      <c r="J463" s="64"/>
      <c r="K463" s="64"/>
      <c r="L463" s="64"/>
      <c r="M463" s="64"/>
      <c r="N463" s="64"/>
      <c r="O463" s="64"/>
      <c r="P463" s="64"/>
      <c r="Q463" s="64"/>
    </row>
    <row r="464" spans="3:17">
      <c r="C464" s="64"/>
      <c r="D464" s="64"/>
      <c r="E464" s="64"/>
      <c r="F464" s="64"/>
      <c r="G464" s="64"/>
      <c r="H464" s="64"/>
      <c r="I464" s="64"/>
      <c r="J464" s="64"/>
      <c r="K464" s="64"/>
      <c r="L464" s="64"/>
      <c r="M464" s="64"/>
      <c r="N464" s="64"/>
      <c r="O464" s="64"/>
      <c r="P464" s="64"/>
      <c r="Q464" s="64"/>
    </row>
    <row r="465" spans="3:17">
      <c r="C465" s="64"/>
      <c r="D465" s="64"/>
      <c r="E465" s="64"/>
      <c r="F465" s="64"/>
      <c r="G465" s="64"/>
      <c r="H465" s="64"/>
      <c r="I465" s="64"/>
      <c r="J465" s="64"/>
      <c r="K465" s="64"/>
      <c r="L465" s="64"/>
      <c r="M465" s="64"/>
      <c r="N465" s="64"/>
      <c r="O465" s="64"/>
      <c r="P465" s="64"/>
      <c r="Q465" s="64"/>
    </row>
    <row r="466" spans="3:17">
      <c r="C466" s="64"/>
      <c r="D466" s="64"/>
      <c r="E466" s="64"/>
      <c r="F466" s="64"/>
      <c r="G466" s="64"/>
      <c r="H466" s="64"/>
      <c r="I466" s="64"/>
      <c r="J466" s="64"/>
      <c r="K466" s="64"/>
      <c r="L466" s="64"/>
      <c r="M466" s="64"/>
      <c r="N466" s="64"/>
      <c r="O466" s="64"/>
      <c r="P466" s="64"/>
      <c r="Q466" s="64"/>
    </row>
    <row r="467" spans="3:17">
      <c r="C467" s="64"/>
      <c r="D467" s="64"/>
      <c r="E467" s="64"/>
      <c r="F467" s="64"/>
      <c r="G467" s="64"/>
      <c r="H467" s="64"/>
      <c r="I467" s="64"/>
      <c r="J467" s="64"/>
      <c r="K467" s="64"/>
      <c r="L467" s="64"/>
      <c r="M467" s="64"/>
      <c r="N467" s="64"/>
      <c r="O467" s="64"/>
      <c r="P467" s="64"/>
      <c r="Q467" s="64"/>
    </row>
    <row r="468" spans="3:17">
      <c r="C468" s="64"/>
      <c r="D468" s="64"/>
      <c r="E468" s="64"/>
      <c r="F468" s="64"/>
      <c r="G468" s="64"/>
      <c r="H468" s="64"/>
      <c r="I468" s="64"/>
      <c r="J468" s="64"/>
      <c r="K468" s="64"/>
      <c r="L468" s="64"/>
      <c r="M468" s="64"/>
      <c r="N468" s="64"/>
      <c r="O468" s="64"/>
      <c r="P468" s="64"/>
      <c r="Q468" s="64"/>
    </row>
    <row r="469" spans="3:17">
      <c r="C469" s="64"/>
      <c r="D469" s="64"/>
      <c r="E469" s="64"/>
      <c r="F469" s="64"/>
      <c r="G469" s="64"/>
      <c r="H469" s="64"/>
      <c r="I469" s="64"/>
      <c r="J469" s="64"/>
      <c r="K469" s="64"/>
      <c r="L469" s="64"/>
      <c r="M469" s="64"/>
      <c r="N469" s="64"/>
      <c r="O469" s="64"/>
      <c r="P469" s="64"/>
      <c r="Q469" s="64"/>
    </row>
    <row r="470" spans="3:17">
      <c r="C470" s="64"/>
      <c r="D470" s="64"/>
      <c r="E470" s="64"/>
      <c r="F470" s="64"/>
      <c r="G470" s="64"/>
      <c r="H470" s="64"/>
      <c r="I470" s="64"/>
      <c r="J470" s="64"/>
      <c r="K470" s="64"/>
      <c r="L470" s="64"/>
      <c r="M470" s="64"/>
      <c r="N470" s="64"/>
      <c r="O470" s="64"/>
      <c r="P470" s="64"/>
      <c r="Q470" s="64"/>
    </row>
    <row r="471" spans="3:17">
      <c r="C471" s="64"/>
      <c r="D471" s="64"/>
      <c r="E471" s="64"/>
      <c r="F471" s="64"/>
      <c r="G471" s="64"/>
      <c r="H471" s="64"/>
      <c r="I471" s="64"/>
      <c r="J471" s="64"/>
      <c r="K471" s="64"/>
      <c r="L471" s="64"/>
      <c r="M471" s="64"/>
      <c r="N471" s="64"/>
      <c r="O471" s="64"/>
      <c r="P471" s="64"/>
      <c r="Q471" s="64"/>
    </row>
    <row r="472" spans="3:17">
      <c r="C472" s="64"/>
      <c r="D472" s="64"/>
      <c r="E472" s="64"/>
      <c r="F472" s="64"/>
      <c r="G472" s="64"/>
      <c r="H472" s="64"/>
      <c r="I472" s="64"/>
      <c r="J472" s="64"/>
      <c r="K472" s="64"/>
      <c r="L472" s="64"/>
      <c r="M472" s="64"/>
      <c r="N472" s="64"/>
      <c r="O472" s="64"/>
      <c r="P472" s="64"/>
      <c r="Q472" s="64"/>
    </row>
    <row r="473" spans="3:17">
      <c r="C473" s="64"/>
      <c r="D473" s="64"/>
      <c r="E473" s="64"/>
      <c r="F473" s="64"/>
      <c r="G473" s="64"/>
      <c r="H473" s="64"/>
      <c r="I473" s="64"/>
      <c r="J473" s="64"/>
      <c r="K473" s="64"/>
      <c r="L473" s="64"/>
      <c r="M473" s="64"/>
      <c r="N473" s="64"/>
      <c r="O473" s="64"/>
      <c r="P473" s="64"/>
      <c r="Q473" s="64"/>
    </row>
    <row r="474" spans="3:17">
      <c r="C474" s="64"/>
      <c r="D474" s="64"/>
      <c r="E474" s="64"/>
      <c r="F474" s="64"/>
      <c r="G474" s="64"/>
      <c r="H474" s="64"/>
      <c r="I474" s="64"/>
      <c r="J474" s="64"/>
      <c r="K474" s="64"/>
      <c r="L474" s="64"/>
      <c r="M474" s="64"/>
      <c r="N474" s="64"/>
      <c r="O474" s="64"/>
      <c r="P474" s="64"/>
      <c r="Q474" s="64"/>
    </row>
    <row r="475" spans="3:17">
      <c r="C475" s="64"/>
      <c r="D475" s="64"/>
      <c r="E475" s="64"/>
      <c r="F475" s="64"/>
      <c r="G475" s="64"/>
      <c r="H475" s="64"/>
      <c r="I475" s="64"/>
      <c r="J475" s="64"/>
      <c r="K475" s="64"/>
      <c r="L475" s="64"/>
      <c r="M475" s="64"/>
      <c r="N475" s="64"/>
      <c r="O475" s="64"/>
      <c r="P475" s="64"/>
      <c r="Q475" s="64"/>
    </row>
    <row r="476" spans="3:17">
      <c r="C476" s="64"/>
      <c r="D476" s="64"/>
      <c r="E476" s="64"/>
      <c r="F476" s="64"/>
      <c r="G476" s="64"/>
      <c r="H476" s="64"/>
      <c r="I476" s="64"/>
      <c r="J476" s="64"/>
      <c r="K476" s="64"/>
      <c r="L476" s="64"/>
      <c r="M476" s="64"/>
      <c r="N476" s="64"/>
      <c r="O476" s="64"/>
      <c r="P476" s="64"/>
      <c r="Q476" s="64"/>
    </row>
    <row r="477" spans="3:17">
      <c r="C477" s="64"/>
      <c r="D477" s="64"/>
      <c r="E477" s="64"/>
      <c r="F477" s="64"/>
      <c r="G477" s="64"/>
      <c r="H477" s="64"/>
      <c r="I477" s="64"/>
      <c r="J477" s="64"/>
      <c r="K477" s="64"/>
      <c r="L477" s="64"/>
      <c r="M477" s="64"/>
      <c r="N477" s="64"/>
      <c r="O477" s="64"/>
      <c r="P477" s="64"/>
      <c r="Q477" s="64"/>
    </row>
    <row r="478" spans="3:17">
      <c r="C478" s="64"/>
      <c r="D478" s="64"/>
      <c r="E478" s="64"/>
      <c r="F478" s="64"/>
      <c r="G478" s="64"/>
      <c r="H478" s="64"/>
      <c r="I478" s="64"/>
      <c r="J478" s="64"/>
      <c r="K478" s="64"/>
      <c r="L478" s="64"/>
      <c r="M478" s="64"/>
      <c r="N478" s="64"/>
      <c r="O478" s="64"/>
      <c r="P478" s="64"/>
      <c r="Q478" s="64"/>
    </row>
    <row r="479" spans="3:17">
      <c r="C479" s="64"/>
      <c r="D479" s="64"/>
      <c r="E479" s="64"/>
      <c r="F479" s="64"/>
      <c r="G479" s="64"/>
      <c r="H479" s="64"/>
      <c r="I479" s="64"/>
      <c r="J479" s="64"/>
      <c r="K479" s="64"/>
      <c r="L479" s="64"/>
      <c r="M479" s="64"/>
      <c r="N479" s="64"/>
      <c r="O479" s="64"/>
      <c r="P479" s="64"/>
      <c r="Q479" s="64"/>
    </row>
    <row r="480" spans="3:17">
      <c r="C480" s="64"/>
      <c r="D480" s="64"/>
      <c r="E480" s="64"/>
      <c r="F480" s="64"/>
      <c r="G480" s="64"/>
      <c r="H480" s="64"/>
      <c r="I480" s="64"/>
      <c r="J480" s="64"/>
      <c r="K480" s="64"/>
      <c r="L480" s="64"/>
      <c r="M480" s="64"/>
      <c r="N480" s="64"/>
      <c r="O480" s="64"/>
      <c r="P480" s="64"/>
      <c r="Q480" s="64"/>
    </row>
    <row r="481" spans="3:17">
      <c r="C481" s="64"/>
      <c r="D481" s="64"/>
      <c r="E481" s="64"/>
      <c r="F481" s="64"/>
      <c r="G481" s="64"/>
      <c r="H481" s="64"/>
      <c r="I481" s="64"/>
      <c r="J481" s="64"/>
      <c r="K481" s="64"/>
      <c r="L481" s="64"/>
      <c r="M481" s="64"/>
      <c r="N481" s="64"/>
      <c r="O481" s="64"/>
      <c r="P481" s="64"/>
      <c r="Q481" s="64"/>
    </row>
    <row r="482" spans="3:17">
      <c r="C482" s="64"/>
      <c r="D482" s="64"/>
      <c r="E482" s="64"/>
      <c r="F482" s="64"/>
      <c r="G482" s="64"/>
      <c r="H482" s="64"/>
      <c r="I482" s="64"/>
      <c r="J482" s="64"/>
      <c r="K482" s="64"/>
      <c r="L482" s="64"/>
      <c r="M482" s="64"/>
      <c r="N482" s="64"/>
      <c r="O482" s="64"/>
      <c r="P482" s="64"/>
      <c r="Q482" s="64"/>
    </row>
    <row r="483" spans="3:17">
      <c r="C483" s="64"/>
      <c r="D483" s="64"/>
      <c r="E483" s="64"/>
      <c r="F483" s="64"/>
      <c r="G483" s="64"/>
      <c r="H483" s="64"/>
      <c r="I483" s="64"/>
      <c r="J483" s="64"/>
      <c r="K483" s="64"/>
      <c r="L483" s="64"/>
      <c r="M483" s="64"/>
      <c r="N483" s="64"/>
      <c r="O483" s="64"/>
      <c r="P483" s="64"/>
      <c r="Q483" s="64"/>
    </row>
    <row r="484" spans="3:17">
      <c r="C484" s="64"/>
      <c r="D484" s="64"/>
      <c r="E484" s="64"/>
      <c r="F484" s="64"/>
      <c r="G484" s="64"/>
      <c r="H484" s="64"/>
      <c r="I484" s="64"/>
      <c r="J484" s="64"/>
      <c r="K484" s="64"/>
      <c r="L484" s="64"/>
      <c r="M484" s="64"/>
      <c r="N484" s="64"/>
      <c r="O484" s="64"/>
      <c r="P484" s="64"/>
      <c r="Q484" s="64"/>
    </row>
    <row r="485" spans="3:17">
      <c r="C485" s="64"/>
      <c r="D485" s="64"/>
      <c r="E485" s="64"/>
      <c r="F485" s="64"/>
      <c r="G485" s="64"/>
      <c r="H485" s="64"/>
      <c r="I485" s="64"/>
      <c r="J485" s="64"/>
      <c r="K485" s="64"/>
      <c r="L485" s="64"/>
      <c r="M485" s="64"/>
      <c r="N485" s="64"/>
      <c r="O485" s="64"/>
      <c r="P485" s="64"/>
      <c r="Q485" s="64"/>
    </row>
    <row r="486" spans="3:17">
      <c r="C486" s="64"/>
      <c r="D486" s="64"/>
      <c r="E486" s="64"/>
      <c r="F486" s="64"/>
      <c r="G486" s="64"/>
      <c r="H486" s="64"/>
      <c r="I486" s="64"/>
      <c r="J486" s="64"/>
      <c r="K486" s="64"/>
      <c r="L486" s="64"/>
      <c r="M486" s="64"/>
      <c r="N486" s="64"/>
      <c r="O486" s="64"/>
      <c r="P486" s="64"/>
      <c r="Q486" s="64"/>
    </row>
    <row r="487" spans="3:17">
      <c r="C487" s="64"/>
      <c r="D487" s="64"/>
      <c r="E487" s="64"/>
      <c r="F487" s="64"/>
      <c r="G487" s="64"/>
      <c r="H487" s="64"/>
      <c r="I487" s="64"/>
      <c r="J487" s="64"/>
      <c r="K487" s="64"/>
      <c r="L487" s="64"/>
      <c r="M487" s="64"/>
      <c r="N487" s="64"/>
      <c r="O487" s="64"/>
      <c r="P487" s="64"/>
      <c r="Q487" s="64"/>
    </row>
    <row r="488" spans="3:17">
      <c r="C488" s="64"/>
      <c r="D488" s="64"/>
      <c r="E488" s="64"/>
      <c r="F488" s="64"/>
      <c r="G488" s="64"/>
      <c r="H488" s="64"/>
      <c r="I488" s="64"/>
      <c r="J488" s="64"/>
      <c r="K488" s="64"/>
      <c r="L488" s="64"/>
      <c r="M488" s="64"/>
      <c r="N488" s="64"/>
      <c r="O488" s="64"/>
      <c r="P488" s="64"/>
      <c r="Q488" s="64"/>
    </row>
    <row r="489" spans="3:17">
      <c r="C489" s="64"/>
      <c r="D489" s="64"/>
      <c r="E489" s="64"/>
      <c r="F489" s="64"/>
      <c r="G489" s="64"/>
      <c r="H489" s="64"/>
      <c r="I489" s="64"/>
      <c r="J489" s="64"/>
      <c r="K489" s="64"/>
      <c r="L489" s="64"/>
      <c r="M489" s="64"/>
      <c r="N489" s="64"/>
      <c r="O489" s="64"/>
      <c r="P489" s="64"/>
      <c r="Q489" s="64"/>
    </row>
    <row r="490" spans="3:17">
      <c r="C490" s="64"/>
      <c r="D490" s="64"/>
      <c r="E490" s="64"/>
      <c r="F490" s="64"/>
      <c r="G490" s="64"/>
      <c r="H490" s="64"/>
      <c r="I490" s="64"/>
      <c r="J490" s="64"/>
      <c r="K490" s="64"/>
      <c r="L490" s="64"/>
      <c r="M490" s="64"/>
      <c r="N490" s="64"/>
      <c r="O490" s="64"/>
      <c r="P490" s="64"/>
      <c r="Q490" s="64"/>
    </row>
    <row r="491" spans="3:17">
      <c r="C491" s="64"/>
      <c r="D491" s="64"/>
      <c r="E491" s="64"/>
      <c r="F491" s="64"/>
      <c r="G491" s="64"/>
      <c r="H491" s="64"/>
      <c r="I491" s="64"/>
      <c r="J491" s="64"/>
      <c r="K491" s="64"/>
      <c r="L491" s="64"/>
      <c r="M491" s="64"/>
      <c r="N491" s="64"/>
      <c r="O491" s="64"/>
      <c r="P491" s="64"/>
      <c r="Q491" s="64"/>
    </row>
    <row r="492" spans="3:17">
      <c r="C492" s="64"/>
      <c r="D492" s="64"/>
      <c r="E492" s="64"/>
      <c r="F492" s="64"/>
      <c r="G492" s="64"/>
      <c r="H492" s="64"/>
      <c r="I492" s="64"/>
      <c r="J492" s="64"/>
      <c r="K492" s="64"/>
      <c r="L492" s="64"/>
      <c r="M492" s="64"/>
      <c r="N492" s="64"/>
      <c r="O492" s="64"/>
      <c r="P492" s="64"/>
      <c r="Q492" s="64"/>
    </row>
    <row r="493" spans="3:17">
      <c r="C493" s="64"/>
      <c r="D493" s="64"/>
      <c r="E493" s="64"/>
      <c r="F493" s="64"/>
      <c r="G493" s="64"/>
      <c r="H493" s="64"/>
      <c r="I493" s="64"/>
      <c r="J493" s="64"/>
      <c r="K493" s="64"/>
      <c r="L493" s="64"/>
      <c r="M493" s="64"/>
      <c r="N493" s="64"/>
      <c r="O493" s="64"/>
      <c r="P493" s="64"/>
      <c r="Q493" s="64"/>
    </row>
    <row r="494" spans="3:17">
      <c r="C494" s="64"/>
      <c r="D494" s="64"/>
      <c r="E494" s="64"/>
      <c r="F494" s="64"/>
      <c r="G494" s="64"/>
      <c r="H494" s="64"/>
      <c r="I494" s="64"/>
      <c r="J494" s="64"/>
      <c r="K494" s="64"/>
      <c r="L494" s="64"/>
      <c r="M494" s="64"/>
      <c r="N494" s="64"/>
      <c r="O494" s="64"/>
      <c r="P494" s="64"/>
      <c r="Q494" s="64"/>
    </row>
    <row r="495" spans="3:17">
      <c r="C495" s="64"/>
      <c r="D495" s="64"/>
      <c r="E495" s="64"/>
      <c r="F495" s="64"/>
      <c r="G495" s="64"/>
      <c r="H495" s="64"/>
      <c r="I495" s="64"/>
      <c r="J495" s="64"/>
      <c r="K495" s="64"/>
      <c r="L495" s="64"/>
      <c r="M495" s="64"/>
      <c r="N495" s="64"/>
      <c r="O495" s="64"/>
      <c r="P495" s="64"/>
      <c r="Q495" s="64"/>
    </row>
    <row r="496" spans="3:17">
      <c r="C496" s="64"/>
      <c r="D496" s="64"/>
      <c r="E496" s="64"/>
      <c r="F496" s="64"/>
      <c r="G496" s="64"/>
      <c r="H496" s="64"/>
      <c r="I496" s="64"/>
      <c r="J496" s="64"/>
      <c r="K496" s="64"/>
      <c r="L496" s="64"/>
      <c r="M496" s="64"/>
      <c r="N496" s="64"/>
      <c r="O496" s="64"/>
      <c r="P496" s="64"/>
      <c r="Q496" s="64"/>
    </row>
    <row r="497" spans="3:17">
      <c r="C497" s="64"/>
      <c r="D497" s="64"/>
      <c r="E497" s="64"/>
      <c r="F497" s="64"/>
      <c r="G497" s="64"/>
      <c r="H497" s="64"/>
      <c r="I497" s="64"/>
      <c r="J497" s="64"/>
      <c r="K497" s="64"/>
      <c r="L497" s="64"/>
      <c r="M497" s="64"/>
      <c r="N497" s="64"/>
      <c r="O497" s="64"/>
      <c r="P497" s="64"/>
      <c r="Q497" s="64"/>
    </row>
    <row r="498" spans="3:17">
      <c r="C498" s="64"/>
      <c r="D498" s="64"/>
      <c r="E498" s="64"/>
      <c r="F498" s="64"/>
      <c r="G498" s="64"/>
      <c r="H498" s="64"/>
      <c r="I498" s="64"/>
      <c r="J498" s="64"/>
      <c r="K498" s="64"/>
      <c r="L498" s="64"/>
      <c r="M498" s="64"/>
      <c r="N498" s="64"/>
      <c r="O498" s="64"/>
      <c r="P498" s="64"/>
      <c r="Q498" s="64"/>
    </row>
    <row r="499" spans="3:17">
      <c r="C499" s="64"/>
      <c r="D499" s="64"/>
      <c r="E499" s="64"/>
      <c r="F499" s="64"/>
      <c r="G499" s="64"/>
      <c r="H499" s="64"/>
      <c r="I499" s="64"/>
      <c r="J499" s="64"/>
      <c r="K499" s="64"/>
      <c r="L499" s="64"/>
      <c r="M499" s="64"/>
      <c r="N499" s="64"/>
      <c r="O499" s="64"/>
      <c r="P499" s="64"/>
      <c r="Q499" s="64"/>
    </row>
    <row r="500" spans="3:17">
      <c r="C500" s="64"/>
      <c r="D500" s="64"/>
      <c r="E500" s="64"/>
      <c r="F500" s="64"/>
      <c r="G500" s="64"/>
      <c r="H500" s="64"/>
      <c r="I500" s="64"/>
      <c r="J500" s="64"/>
      <c r="K500" s="64"/>
      <c r="L500" s="64"/>
      <c r="M500" s="64"/>
      <c r="N500" s="64"/>
      <c r="O500" s="64"/>
      <c r="P500" s="64"/>
      <c r="Q500" s="64"/>
    </row>
    <row r="501" spans="3:17">
      <c r="C501" s="64"/>
      <c r="D501" s="64"/>
      <c r="E501" s="64"/>
      <c r="F501" s="64"/>
      <c r="G501" s="64"/>
      <c r="H501" s="64"/>
      <c r="I501" s="64"/>
      <c r="J501" s="64"/>
      <c r="K501" s="64"/>
      <c r="L501" s="64"/>
      <c r="M501" s="64"/>
      <c r="N501" s="64"/>
      <c r="O501" s="64"/>
      <c r="P501" s="64"/>
      <c r="Q501" s="64"/>
    </row>
    <row r="502" spans="3:17">
      <c r="C502" s="64"/>
      <c r="D502" s="64"/>
      <c r="E502" s="64"/>
      <c r="F502" s="64"/>
      <c r="G502" s="64"/>
      <c r="H502" s="64"/>
      <c r="I502" s="64"/>
      <c r="J502" s="64"/>
      <c r="K502" s="64"/>
      <c r="L502" s="64"/>
      <c r="M502" s="64"/>
      <c r="N502" s="64"/>
      <c r="O502" s="64"/>
      <c r="P502" s="64"/>
      <c r="Q502" s="64"/>
    </row>
    <row r="503" spans="3:17">
      <c r="C503" s="64"/>
      <c r="D503" s="64"/>
      <c r="E503" s="64"/>
      <c r="F503" s="64"/>
      <c r="G503" s="64"/>
      <c r="H503" s="64"/>
      <c r="I503" s="64"/>
      <c r="J503" s="64"/>
      <c r="K503" s="64"/>
      <c r="L503" s="64"/>
      <c r="M503" s="64"/>
      <c r="N503" s="64"/>
      <c r="O503" s="64"/>
      <c r="P503" s="64"/>
      <c r="Q503" s="64"/>
    </row>
    <row r="504" spans="3:17">
      <c r="C504" s="64"/>
      <c r="D504" s="64"/>
      <c r="E504" s="64"/>
      <c r="F504" s="64"/>
      <c r="G504" s="64"/>
      <c r="H504" s="64"/>
      <c r="I504" s="64"/>
      <c r="J504" s="64"/>
      <c r="K504" s="64"/>
      <c r="L504" s="64"/>
      <c r="M504" s="64"/>
      <c r="N504" s="64"/>
      <c r="O504" s="64"/>
      <c r="P504" s="64"/>
      <c r="Q504" s="64"/>
    </row>
    <row r="505" spans="3:17">
      <c r="C505" s="64"/>
      <c r="D505" s="64"/>
      <c r="E505" s="64"/>
      <c r="F505" s="64"/>
      <c r="G505" s="64"/>
      <c r="H505" s="64"/>
      <c r="I505" s="64"/>
      <c r="J505" s="64"/>
      <c r="K505" s="64"/>
      <c r="L505" s="64"/>
      <c r="M505" s="64"/>
      <c r="N505" s="64"/>
      <c r="O505" s="64"/>
      <c r="P505" s="64"/>
      <c r="Q505" s="64"/>
    </row>
    <row r="506" spans="3:17">
      <c r="C506" s="64"/>
      <c r="D506" s="64"/>
      <c r="E506" s="64"/>
      <c r="F506" s="64"/>
      <c r="G506" s="64"/>
      <c r="H506" s="64"/>
      <c r="I506" s="64"/>
      <c r="J506" s="64"/>
      <c r="K506" s="64"/>
      <c r="L506" s="64"/>
      <c r="M506" s="64"/>
      <c r="N506" s="64"/>
      <c r="O506" s="64"/>
      <c r="P506" s="64"/>
      <c r="Q506" s="64"/>
    </row>
    <row r="507" spans="3:17">
      <c r="C507" s="64"/>
      <c r="D507" s="64"/>
      <c r="E507" s="64"/>
      <c r="F507" s="64"/>
      <c r="G507" s="64"/>
      <c r="H507" s="64"/>
      <c r="I507" s="64"/>
      <c r="J507" s="64"/>
      <c r="K507" s="64"/>
      <c r="L507" s="64"/>
      <c r="M507" s="64"/>
      <c r="N507" s="64"/>
      <c r="O507" s="64"/>
      <c r="P507" s="64"/>
      <c r="Q507" s="64"/>
    </row>
    <row r="508" spans="3:17">
      <c r="C508" s="64"/>
      <c r="D508" s="64"/>
      <c r="E508" s="64"/>
      <c r="F508" s="64"/>
      <c r="G508" s="64"/>
      <c r="H508" s="64"/>
      <c r="I508" s="64"/>
      <c r="J508" s="64"/>
      <c r="K508" s="64"/>
      <c r="L508" s="64"/>
      <c r="M508" s="64"/>
      <c r="N508" s="64"/>
      <c r="O508" s="64"/>
      <c r="P508" s="64"/>
      <c r="Q508" s="64"/>
    </row>
    <row r="509" spans="3:17">
      <c r="C509" s="64"/>
      <c r="D509" s="64"/>
      <c r="E509" s="64"/>
      <c r="F509" s="64"/>
      <c r="G509" s="64"/>
      <c r="H509" s="64"/>
      <c r="I509" s="64"/>
      <c r="J509" s="64"/>
      <c r="K509" s="64"/>
      <c r="L509" s="64"/>
      <c r="M509" s="64"/>
      <c r="N509" s="64"/>
      <c r="O509" s="64"/>
      <c r="P509" s="64"/>
      <c r="Q509" s="64"/>
    </row>
    <row r="510" spans="3:17">
      <c r="C510" s="64"/>
      <c r="D510" s="64"/>
      <c r="E510" s="64"/>
      <c r="F510" s="64"/>
      <c r="G510" s="64"/>
      <c r="H510" s="64"/>
      <c r="I510" s="64"/>
      <c r="J510" s="64"/>
      <c r="K510" s="64"/>
      <c r="L510" s="64"/>
      <c r="M510" s="64"/>
      <c r="N510" s="64"/>
      <c r="O510" s="64"/>
      <c r="P510" s="64"/>
      <c r="Q510" s="64"/>
    </row>
    <row r="511" spans="3:17">
      <c r="C511" s="64"/>
      <c r="D511" s="64"/>
      <c r="E511" s="64"/>
      <c r="F511" s="64"/>
      <c r="G511" s="64"/>
      <c r="H511" s="64"/>
      <c r="I511" s="64"/>
      <c r="J511" s="64"/>
      <c r="K511" s="64"/>
      <c r="L511" s="64"/>
      <c r="M511" s="64"/>
      <c r="N511" s="64"/>
      <c r="O511" s="64"/>
      <c r="P511" s="64"/>
      <c r="Q511" s="64"/>
    </row>
    <row r="512" spans="3:17">
      <c r="C512" s="64"/>
      <c r="D512" s="64"/>
      <c r="E512" s="64"/>
      <c r="F512" s="64"/>
      <c r="G512" s="64"/>
      <c r="H512" s="64"/>
      <c r="I512" s="64"/>
      <c r="J512" s="64"/>
      <c r="K512" s="64"/>
      <c r="L512" s="64"/>
      <c r="M512" s="64"/>
      <c r="N512" s="64"/>
      <c r="O512" s="64"/>
      <c r="P512" s="64"/>
      <c r="Q512" s="64"/>
    </row>
    <row r="513" spans="3:17">
      <c r="C513" s="64"/>
      <c r="D513" s="64"/>
      <c r="E513" s="64"/>
      <c r="F513" s="64"/>
      <c r="G513" s="64"/>
      <c r="H513" s="64"/>
      <c r="I513" s="64"/>
      <c r="J513" s="64"/>
      <c r="K513" s="64"/>
      <c r="L513" s="64"/>
      <c r="M513" s="64"/>
      <c r="N513" s="64"/>
      <c r="O513" s="64"/>
      <c r="P513" s="64"/>
      <c r="Q513" s="64"/>
    </row>
    <row r="514" spans="3:17">
      <c r="C514" s="64"/>
      <c r="D514" s="64"/>
      <c r="E514" s="64"/>
      <c r="F514" s="64"/>
      <c r="G514" s="64"/>
      <c r="H514" s="64"/>
      <c r="I514" s="64"/>
      <c r="J514" s="64"/>
      <c r="K514" s="64"/>
      <c r="L514" s="64"/>
      <c r="M514" s="64"/>
      <c r="N514" s="64"/>
      <c r="O514" s="64"/>
      <c r="P514" s="64"/>
      <c r="Q514" s="64"/>
    </row>
    <row r="515" spans="3:17">
      <c r="C515" s="64"/>
      <c r="D515" s="64"/>
      <c r="E515" s="64"/>
      <c r="F515" s="64"/>
      <c r="G515" s="64"/>
      <c r="H515" s="64"/>
      <c r="I515" s="64"/>
      <c r="J515" s="64"/>
      <c r="K515" s="64"/>
      <c r="L515" s="64"/>
      <c r="M515" s="64"/>
      <c r="N515" s="64"/>
      <c r="O515" s="64"/>
      <c r="P515" s="64"/>
      <c r="Q515" s="64"/>
    </row>
    <row r="516" spans="3:17">
      <c r="C516" s="64"/>
      <c r="D516" s="64"/>
      <c r="E516" s="64"/>
      <c r="F516" s="64"/>
      <c r="G516" s="64"/>
      <c r="H516" s="64"/>
      <c r="I516" s="64"/>
      <c r="J516" s="64"/>
      <c r="K516" s="64"/>
      <c r="L516" s="64"/>
      <c r="M516" s="64"/>
      <c r="N516" s="64"/>
      <c r="O516" s="64"/>
      <c r="P516" s="64"/>
      <c r="Q516" s="64"/>
    </row>
    <row r="517" spans="3:17">
      <c r="C517" s="64"/>
      <c r="D517" s="64"/>
      <c r="E517" s="64"/>
      <c r="F517" s="64"/>
      <c r="G517" s="64"/>
      <c r="H517" s="64"/>
      <c r="I517" s="64"/>
      <c r="J517" s="64"/>
      <c r="K517" s="64"/>
      <c r="L517" s="64"/>
      <c r="M517" s="64"/>
      <c r="N517" s="64"/>
      <c r="O517" s="64"/>
      <c r="P517" s="64"/>
      <c r="Q517" s="64"/>
    </row>
    <row r="518" spans="3:17">
      <c r="C518" s="64"/>
      <c r="D518" s="64"/>
      <c r="E518" s="64"/>
      <c r="F518" s="64"/>
      <c r="G518" s="64"/>
      <c r="H518" s="64"/>
      <c r="I518" s="64"/>
      <c r="J518" s="64"/>
      <c r="K518" s="64"/>
      <c r="L518" s="64"/>
      <c r="M518" s="64"/>
      <c r="N518" s="64"/>
      <c r="O518" s="64"/>
      <c r="P518" s="64"/>
      <c r="Q518" s="64"/>
    </row>
    <row r="519" spans="3:17">
      <c r="C519" s="64"/>
      <c r="D519" s="64"/>
      <c r="E519" s="64"/>
      <c r="F519" s="64"/>
      <c r="G519" s="64"/>
      <c r="H519" s="64"/>
      <c r="I519" s="64"/>
      <c r="J519" s="64"/>
      <c r="K519" s="64"/>
      <c r="L519" s="64"/>
      <c r="M519" s="64"/>
      <c r="N519" s="64"/>
      <c r="O519" s="64"/>
      <c r="P519" s="64"/>
      <c r="Q519" s="64"/>
    </row>
    <row r="520" spans="3:17">
      <c r="C520" s="64"/>
      <c r="D520" s="64"/>
      <c r="E520" s="64"/>
      <c r="F520" s="64"/>
      <c r="G520" s="64"/>
      <c r="H520" s="64"/>
      <c r="I520" s="64"/>
      <c r="J520" s="64"/>
      <c r="K520" s="64"/>
      <c r="L520" s="64"/>
      <c r="M520" s="64"/>
      <c r="N520" s="64"/>
      <c r="O520" s="64"/>
      <c r="P520" s="64"/>
      <c r="Q520" s="64"/>
    </row>
    <row r="521" spans="3:17">
      <c r="C521" s="64"/>
      <c r="D521" s="64"/>
      <c r="E521" s="64"/>
      <c r="F521" s="64"/>
      <c r="G521" s="64"/>
      <c r="H521" s="64"/>
      <c r="I521" s="64"/>
      <c r="J521" s="64"/>
      <c r="K521" s="64"/>
      <c r="L521" s="64"/>
      <c r="M521" s="64"/>
      <c r="N521" s="64"/>
      <c r="O521" s="64"/>
      <c r="P521" s="64"/>
      <c r="Q521" s="64"/>
    </row>
    <row r="522" spans="3:17">
      <c r="C522" s="64"/>
      <c r="D522" s="64"/>
      <c r="E522" s="64"/>
      <c r="F522" s="64"/>
      <c r="G522" s="64"/>
      <c r="H522" s="64"/>
      <c r="I522" s="64"/>
      <c r="J522" s="64"/>
      <c r="K522" s="64"/>
      <c r="L522" s="64"/>
      <c r="M522" s="64"/>
      <c r="N522" s="64"/>
      <c r="O522" s="64"/>
      <c r="P522" s="64"/>
      <c r="Q522" s="64"/>
    </row>
    <row r="523" spans="3:17">
      <c r="C523" s="64"/>
      <c r="D523" s="64"/>
      <c r="E523" s="64"/>
      <c r="F523" s="64"/>
      <c r="G523" s="64"/>
      <c r="H523" s="64"/>
      <c r="I523" s="64"/>
      <c r="J523" s="64"/>
      <c r="K523" s="64"/>
      <c r="L523" s="64"/>
      <c r="M523" s="64"/>
      <c r="N523" s="64"/>
      <c r="O523" s="64"/>
      <c r="P523" s="64"/>
      <c r="Q523" s="64"/>
    </row>
    <row r="524" spans="3:17">
      <c r="C524" s="64"/>
      <c r="D524" s="64"/>
      <c r="E524" s="64"/>
      <c r="F524" s="64"/>
      <c r="G524" s="64"/>
      <c r="H524" s="64"/>
      <c r="I524" s="64"/>
      <c r="J524" s="64"/>
      <c r="K524" s="64"/>
      <c r="L524" s="64"/>
      <c r="M524" s="64"/>
      <c r="N524" s="64"/>
      <c r="O524" s="64"/>
      <c r="P524" s="64"/>
      <c r="Q524" s="64"/>
    </row>
    <row r="525" spans="3:17">
      <c r="C525" s="64"/>
      <c r="D525" s="64"/>
      <c r="E525" s="64"/>
      <c r="F525" s="64"/>
      <c r="G525" s="64"/>
      <c r="H525" s="64"/>
      <c r="I525" s="64"/>
      <c r="J525" s="64"/>
      <c r="K525" s="64"/>
      <c r="L525" s="64"/>
      <c r="M525" s="64"/>
      <c r="N525" s="64"/>
      <c r="O525" s="64"/>
      <c r="P525" s="64"/>
      <c r="Q525" s="64"/>
    </row>
    <row r="526" spans="3:17">
      <c r="C526" s="64"/>
      <c r="D526" s="64"/>
      <c r="E526" s="64"/>
      <c r="F526" s="64"/>
      <c r="G526" s="64"/>
      <c r="H526" s="64"/>
      <c r="I526" s="64"/>
      <c r="J526" s="64"/>
      <c r="K526" s="64"/>
      <c r="L526" s="64"/>
      <c r="M526" s="64"/>
      <c r="N526" s="64"/>
      <c r="O526" s="64"/>
      <c r="P526" s="64"/>
      <c r="Q526" s="64"/>
    </row>
    <row r="527" spans="3:17">
      <c r="C527" s="64"/>
      <c r="D527" s="64"/>
      <c r="E527" s="64"/>
      <c r="F527" s="64"/>
      <c r="G527" s="64"/>
      <c r="H527" s="64"/>
      <c r="I527" s="64"/>
      <c r="J527" s="64"/>
      <c r="K527" s="64"/>
      <c r="L527" s="64"/>
      <c r="M527" s="64"/>
      <c r="N527" s="64"/>
      <c r="O527" s="64"/>
      <c r="P527" s="64"/>
      <c r="Q527" s="64"/>
    </row>
    <row r="528" spans="3:17">
      <c r="C528" s="64"/>
      <c r="D528" s="64"/>
      <c r="E528" s="64"/>
      <c r="F528" s="64"/>
      <c r="G528" s="64"/>
      <c r="H528" s="64"/>
      <c r="I528" s="64"/>
      <c r="J528" s="64"/>
      <c r="K528" s="64"/>
      <c r="L528" s="64"/>
      <c r="M528" s="64"/>
      <c r="N528" s="64"/>
      <c r="O528" s="64"/>
      <c r="P528" s="64"/>
      <c r="Q528" s="64"/>
    </row>
    <row r="529" spans="3:17">
      <c r="C529" s="64"/>
      <c r="D529" s="64"/>
      <c r="E529" s="64"/>
      <c r="F529" s="64"/>
      <c r="G529" s="64"/>
      <c r="H529" s="64"/>
      <c r="I529" s="64"/>
      <c r="J529" s="64"/>
      <c r="K529" s="64"/>
      <c r="L529" s="64"/>
      <c r="M529" s="64"/>
      <c r="N529" s="64"/>
      <c r="O529" s="64"/>
      <c r="P529" s="64"/>
      <c r="Q529" s="64"/>
    </row>
    <row r="530" spans="3:17">
      <c r="C530" s="64"/>
      <c r="D530" s="64"/>
      <c r="E530" s="64"/>
      <c r="F530" s="64"/>
      <c r="G530" s="64"/>
      <c r="H530" s="64"/>
      <c r="I530" s="64"/>
      <c r="J530" s="64"/>
      <c r="K530" s="64"/>
      <c r="L530" s="64"/>
      <c r="M530" s="64"/>
      <c r="N530" s="64"/>
      <c r="O530" s="64"/>
      <c r="P530" s="64"/>
      <c r="Q530" s="64"/>
    </row>
    <row r="531" spans="3:17">
      <c r="C531" s="64"/>
      <c r="D531" s="64"/>
      <c r="E531" s="64"/>
      <c r="F531" s="64"/>
      <c r="G531" s="64"/>
      <c r="H531" s="64"/>
      <c r="I531" s="64"/>
      <c r="J531" s="64"/>
      <c r="K531" s="64"/>
      <c r="L531" s="64"/>
      <c r="M531" s="64"/>
      <c r="N531" s="64"/>
      <c r="O531" s="64"/>
      <c r="P531" s="64"/>
      <c r="Q531" s="64"/>
    </row>
    <row r="532" spans="3:17">
      <c r="C532" s="64"/>
      <c r="D532" s="64"/>
      <c r="E532" s="64"/>
      <c r="F532" s="64"/>
      <c r="G532" s="64"/>
      <c r="H532" s="64"/>
      <c r="I532" s="64"/>
      <c r="J532" s="64"/>
      <c r="K532" s="64"/>
      <c r="L532" s="64"/>
      <c r="M532" s="64"/>
      <c r="N532" s="64"/>
      <c r="O532" s="64"/>
      <c r="P532" s="64"/>
      <c r="Q532" s="64"/>
    </row>
    <row r="533" spans="3:17">
      <c r="C533" s="64"/>
      <c r="D533" s="64"/>
      <c r="E533" s="64"/>
      <c r="F533" s="64"/>
      <c r="G533" s="64"/>
      <c r="H533" s="64"/>
      <c r="I533" s="64"/>
      <c r="J533" s="64"/>
      <c r="K533" s="64"/>
      <c r="L533" s="64"/>
      <c r="M533" s="64"/>
      <c r="N533" s="64"/>
      <c r="O533" s="64"/>
      <c r="P533" s="64"/>
      <c r="Q533" s="64"/>
    </row>
    <row r="534" spans="3:17">
      <c r="C534" s="64"/>
      <c r="D534" s="64"/>
      <c r="E534" s="64"/>
      <c r="F534" s="64"/>
      <c r="G534" s="64"/>
      <c r="H534" s="64"/>
      <c r="I534" s="64"/>
      <c r="J534" s="64"/>
      <c r="K534" s="64"/>
      <c r="L534" s="64"/>
      <c r="M534" s="64"/>
      <c r="N534" s="64"/>
      <c r="O534" s="64"/>
      <c r="P534" s="64"/>
      <c r="Q534" s="64"/>
    </row>
    <row r="535" spans="3:17">
      <c r="C535" s="64"/>
      <c r="D535" s="64"/>
      <c r="E535" s="64"/>
      <c r="F535" s="64"/>
      <c r="G535" s="64"/>
      <c r="H535" s="64"/>
      <c r="I535" s="64"/>
      <c r="J535" s="64"/>
      <c r="K535" s="64"/>
      <c r="L535" s="64"/>
      <c r="M535" s="64"/>
      <c r="N535" s="64"/>
      <c r="O535" s="64"/>
      <c r="P535" s="64"/>
      <c r="Q535" s="64"/>
    </row>
    <row r="536" spans="3:17">
      <c r="C536" s="64"/>
      <c r="D536" s="64"/>
      <c r="E536" s="64"/>
      <c r="F536" s="64"/>
      <c r="G536" s="64"/>
      <c r="H536" s="64"/>
      <c r="I536" s="64"/>
      <c r="J536" s="64"/>
      <c r="K536" s="64"/>
      <c r="L536" s="64"/>
      <c r="M536" s="64"/>
      <c r="N536" s="64"/>
      <c r="O536" s="64"/>
      <c r="P536" s="64"/>
      <c r="Q536" s="64"/>
    </row>
    <row r="537" spans="3:17">
      <c r="C537" s="64"/>
      <c r="D537" s="64"/>
      <c r="E537" s="64"/>
      <c r="F537" s="64"/>
      <c r="G537" s="64"/>
      <c r="H537" s="64"/>
      <c r="I537" s="64"/>
      <c r="J537" s="64"/>
      <c r="K537" s="64"/>
      <c r="L537" s="64"/>
      <c r="M537" s="64"/>
      <c r="N537" s="64"/>
      <c r="O537" s="64"/>
      <c r="P537" s="64"/>
      <c r="Q537" s="64"/>
    </row>
    <row r="538" spans="3:17">
      <c r="C538" s="64"/>
      <c r="D538" s="64"/>
      <c r="E538" s="64"/>
      <c r="F538" s="64"/>
      <c r="G538" s="64"/>
      <c r="H538" s="64"/>
      <c r="I538" s="64"/>
      <c r="J538" s="64"/>
      <c r="K538" s="64"/>
      <c r="L538" s="64"/>
      <c r="M538" s="64"/>
      <c r="N538" s="64"/>
      <c r="O538" s="64"/>
      <c r="P538" s="64"/>
      <c r="Q538" s="64"/>
    </row>
  </sheetData>
  <mergeCells count="8">
    <mergeCell ref="C317:L317"/>
    <mergeCell ref="C316:L316"/>
    <mergeCell ref="L4:M4"/>
    <mergeCell ref="C307:L307"/>
    <mergeCell ref="D83:D84"/>
    <mergeCell ref="D90:D91"/>
    <mergeCell ref="D97:D98"/>
    <mergeCell ref="C298:K300"/>
  </mergeCells>
  <phoneticPr fontId="0" type="noConversion"/>
  <pageMargins left="0.25" right="0.25" top="0.75" bottom="0.75" header="0.3" footer="0.3"/>
  <pageSetup scale="45" fitToHeight="5" orientation="landscape" r:id="rId1"/>
  <headerFooter alignWithMargins="0">
    <oddHeader xml:space="preserve">&amp;R&amp;"Times New Roman,Regular"
</oddHeader>
  </headerFooter>
  <rowBreaks count="4" manualBreakCount="4">
    <brk id="62" max="16383" man="1"/>
    <brk id="127" max="16383" man="1"/>
    <brk id="200" max="12" man="1"/>
    <brk id="252" max="16383" man="1"/>
  </row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H265"/>
  <sheetViews>
    <sheetView view="pageBreakPreview" zoomScale="75" zoomScaleNormal="100" zoomScaleSheetLayoutView="75" workbookViewId="0"/>
  </sheetViews>
  <sheetFormatPr defaultColWidth="8.7265625" defaultRowHeight="15.6"/>
  <cols>
    <col min="1" max="1" width="7.26953125" style="193" customWidth="1"/>
    <col min="2" max="2" width="57.7265625" style="193" customWidth="1"/>
    <col min="3" max="3" width="28.26953125" style="193" customWidth="1"/>
    <col min="4" max="4" width="10.7265625" style="194" bestFit="1" customWidth="1"/>
    <col min="5" max="5" width="9.26953125" style="193" bestFit="1" customWidth="1"/>
    <col min="6" max="6" width="8.7265625" style="193"/>
    <col min="7" max="16384" width="8.7265625" style="166"/>
  </cols>
  <sheetData>
    <row r="1" spans="1:7">
      <c r="A1" s="193" t="s">
        <v>4</v>
      </c>
      <c r="B1" s="1348"/>
      <c r="C1" s="1348"/>
      <c r="D1" s="1348"/>
    </row>
    <row r="2" spans="1:7">
      <c r="A2" s="1367" t="str">
        <f>'Appendix A'!$E$9</f>
        <v>NextEra Energy Transmission New York, Inc.</v>
      </c>
      <c r="B2" s="1367"/>
      <c r="C2" s="1367"/>
      <c r="D2" s="1367"/>
    </row>
    <row r="5" spans="1:7">
      <c r="A5" s="197"/>
      <c r="B5" s="205" t="s">
        <v>568</v>
      </c>
      <c r="C5" s="193" t="s">
        <v>290</v>
      </c>
    </row>
    <row r="6" spans="1:7">
      <c r="A6" s="197">
        <v>1</v>
      </c>
      <c r="B6" s="201" t="s">
        <v>217</v>
      </c>
      <c r="D6" s="199">
        <v>0</v>
      </c>
    </row>
    <row r="7" spans="1:7">
      <c r="A7" s="197"/>
      <c r="C7" s="201"/>
      <c r="D7" s="207"/>
      <c r="E7" s="197"/>
      <c r="G7" s="206"/>
    </row>
    <row r="8" spans="1:7">
      <c r="A8" s="197"/>
      <c r="B8" s="796" t="s">
        <v>569</v>
      </c>
      <c r="C8" s="193" t="s">
        <v>290</v>
      </c>
      <c r="E8" s="197"/>
      <c r="G8" s="204"/>
    </row>
    <row r="9" spans="1:7">
      <c r="A9" s="355">
        <f>+A6+1</f>
        <v>2</v>
      </c>
      <c r="B9" s="201" t="s">
        <v>218</v>
      </c>
      <c r="C9" s="201"/>
      <c r="D9" s="199">
        <v>0</v>
      </c>
      <c r="E9" s="197"/>
      <c r="G9" s="204"/>
    </row>
    <row r="10" spans="1:7">
      <c r="A10" s="355">
        <f>+A9+1</f>
        <v>3</v>
      </c>
      <c r="B10" s="201" t="s">
        <v>288</v>
      </c>
      <c r="C10" s="198"/>
      <c r="D10" s="199">
        <v>0</v>
      </c>
      <c r="E10" s="197"/>
      <c r="F10" s="197"/>
      <c r="G10" s="202"/>
    </row>
    <row r="11" spans="1:7">
      <c r="A11" s="355">
        <f>+A10+1</f>
        <v>4</v>
      </c>
      <c r="B11" s="201" t="s">
        <v>173</v>
      </c>
      <c r="C11" s="197"/>
      <c r="D11" s="199">
        <v>0</v>
      </c>
      <c r="E11" s="197"/>
    </row>
    <row r="12" spans="1:7">
      <c r="A12" s="355">
        <f>+A11+1</f>
        <v>5</v>
      </c>
      <c r="B12" s="201" t="s">
        <v>289</v>
      </c>
      <c r="C12" s="197"/>
      <c r="D12" s="199">
        <v>0</v>
      </c>
      <c r="E12" s="197"/>
    </row>
    <row r="13" spans="1:7">
      <c r="A13" s="197"/>
      <c r="B13" s="201"/>
      <c r="D13" s="200"/>
      <c r="E13" s="197"/>
    </row>
    <row r="14" spans="1:7">
      <c r="A14" s="197">
        <f>+A12+1</f>
        <v>6</v>
      </c>
      <c r="B14" s="201" t="s">
        <v>172</v>
      </c>
      <c r="C14" s="193" t="str">
        <f>"Sum lines "&amp;A9&amp;"-"&amp;A12&amp;" + line "&amp;A6&amp;""</f>
        <v>Sum lines 2-5 + line 1</v>
      </c>
      <c r="D14" s="196">
        <f>SUM(D9:D13)+D6</f>
        <v>0</v>
      </c>
      <c r="E14" s="197"/>
    </row>
    <row r="15" spans="1:7">
      <c r="A15" s="197"/>
      <c r="C15" s="197"/>
      <c r="D15" s="196"/>
      <c r="E15" s="197"/>
    </row>
    <row r="16" spans="1:7">
      <c r="A16" s="197"/>
      <c r="B16" s="197"/>
      <c r="D16" s="797"/>
      <c r="E16" s="428"/>
    </row>
    <row r="17" spans="1:8" s="195" customFormat="1">
      <c r="A17" s="197"/>
      <c r="B17" s="197"/>
      <c r="C17" s="197"/>
      <c r="D17" s="799"/>
      <c r="E17" s="200"/>
      <c r="F17" s="800"/>
    </row>
    <row r="18" spans="1:8" ht="82.5" customHeight="1">
      <c r="A18" s="355" t="s">
        <v>171</v>
      </c>
      <c r="B18" s="1368" t="s">
        <v>341</v>
      </c>
      <c r="C18" s="1368"/>
      <c r="D18" s="1368"/>
      <c r="E18" s="1368"/>
      <c r="F18" s="1368"/>
    </row>
    <row r="19" spans="1:8" ht="38.25" customHeight="1">
      <c r="A19" s="355" t="s">
        <v>170</v>
      </c>
      <c r="B19" s="1368" t="s">
        <v>224</v>
      </c>
      <c r="C19" s="1368"/>
      <c r="D19" s="1368"/>
      <c r="E19" s="1368"/>
      <c r="F19" s="1368"/>
    </row>
    <row r="20" spans="1:8">
      <c r="A20" s="197"/>
      <c r="B20" s="197"/>
    </row>
    <row r="21" spans="1:8">
      <c r="A21" s="355" t="s">
        <v>291</v>
      </c>
      <c r="B21" s="197" t="s">
        <v>780</v>
      </c>
      <c r="C21" s="197"/>
      <c r="D21" s="196"/>
    </row>
    <row r="22" spans="1:8">
      <c r="A22" s="526"/>
      <c r="B22" s="526"/>
      <c r="C22" s="526"/>
      <c r="D22" s="526"/>
      <c r="E22" s="526"/>
      <c r="F22" s="526"/>
      <c r="G22" s="362"/>
      <c r="H22" s="362"/>
    </row>
    <row r="23" spans="1:8">
      <c r="A23" s="801" t="s">
        <v>225</v>
      </c>
      <c r="B23" s="526"/>
      <c r="C23" s="526"/>
      <c r="D23" s="526"/>
      <c r="E23" s="526"/>
      <c r="F23" s="802"/>
      <c r="G23" s="363"/>
      <c r="H23" s="363"/>
    </row>
    <row r="24" spans="1:8">
      <c r="A24" s="803">
        <v>1</v>
      </c>
      <c r="B24" s="197" t="s">
        <v>781</v>
      </c>
      <c r="C24" s="804" t="s">
        <v>226</v>
      </c>
      <c r="D24" s="804" t="s">
        <v>324</v>
      </c>
      <c r="E24" s="804" t="s">
        <v>229</v>
      </c>
      <c r="F24" s="804" t="s">
        <v>230</v>
      </c>
    </row>
    <row r="25" spans="1:8">
      <c r="A25" s="805" t="s">
        <v>231</v>
      </c>
      <c r="B25" s="806"/>
      <c r="C25" s="748">
        <f>SUM(D25:F25)</f>
        <v>0</v>
      </c>
      <c r="D25" s="807">
        <v>0</v>
      </c>
      <c r="E25" s="807">
        <v>0</v>
      </c>
      <c r="F25" s="807">
        <v>0</v>
      </c>
    </row>
    <row r="26" spans="1:8">
      <c r="A26" s="805" t="s">
        <v>275</v>
      </c>
      <c r="B26" s="806"/>
      <c r="C26" s="748">
        <f>SUM(D26:F26)</f>
        <v>0</v>
      </c>
      <c r="D26" s="807">
        <v>0</v>
      </c>
      <c r="E26" s="807">
        <v>0</v>
      </c>
      <c r="F26" s="807">
        <v>0</v>
      </c>
    </row>
    <row r="27" spans="1:8">
      <c r="A27" s="805" t="s">
        <v>234</v>
      </c>
      <c r="B27" s="806"/>
      <c r="C27" s="748">
        <f>SUM(D27:F27)</f>
        <v>0</v>
      </c>
      <c r="D27" s="807">
        <v>0</v>
      </c>
      <c r="E27" s="807">
        <v>0</v>
      </c>
      <c r="F27" s="807">
        <v>0</v>
      </c>
    </row>
    <row r="28" spans="1:8">
      <c r="A28" s="805">
        <v>2</v>
      </c>
      <c r="B28" s="806"/>
      <c r="C28" s="748">
        <f>SUM(D28:F28)</f>
        <v>0</v>
      </c>
      <c r="D28" s="807">
        <v>0</v>
      </c>
      <c r="E28" s="807">
        <v>0</v>
      </c>
      <c r="F28" s="807">
        <v>0</v>
      </c>
    </row>
    <row r="29" spans="1:8">
      <c r="A29" s="803">
        <v>3</v>
      </c>
      <c r="B29" s="808" t="s">
        <v>19</v>
      </c>
      <c r="C29" s="809">
        <f>SUM(C25:C28)</f>
        <v>0</v>
      </c>
      <c r="D29" s="809">
        <f t="shared" ref="D29:F29" si="0">SUM(D25:D28)</f>
        <v>0</v>
      </c>
      <c r="E29" s="809">
        <f t="shared" si="0"/>
        <v>0</v>
      </c>
      <c r="F29" s="809">
        <f t="shared" si="0"/>
        <v>0</v>
      </c>
    </row>
    <row r="30" spans="1:8">
      <c r="A30" s="803">
        <v>4</v>
      </c>
      <c r="B30" s="808" t="s">
        <v>227</v>
      </c>
      <c r="C30" s="748"/>
      <c r="D30" s="748"/>
      <c r="E30" s="748"/>
      <c r="F30" s="748"/>
    </row>
    <row r="31" spans="1:8">
      <c r="A31" s="803">
        <v>5</v>
      </c>
      <c r="B31" s="808" t="s">
        <v>233</v>
      </c>
      <c r="C31" s="748">
        <f>SUM(D31:F31)</f>
        <v>0</v>
      </c>
      <c r="D31" s="807">
        <v>0</v>
      </c>
      <c r="E31" s="807">
        <v>0</v>
      </c>
      <c r="F31" s="807">
        <v>0</v>
      </c>
    </row>
    <row r="32" spans="1:8">
      <c r="A32" s="803">
        <v>6</v>
      </c>
      <c r="B32" s="810" t="s">
        <v>228</v>
      </c>
      <c r="C32" s="809">
        <f>+C29-C31</f>
        <v>0</v>
      </c>
      <c r="D32" s="809">
        <f>+D29-D31</f>
        <v>0</v>
      </c>
      <c r="E32" s="809">
        <f>+E29-E31</f>
        <v>0</v>
      </c>
      <c r="F32" s="809">
        <f>+F29-F31</f>
        <v>0</v>
      </c>
    </row>
    <row r="33" spans="1:8">
      <c r="A33" s="803">
        <v>7</v>
      </c>
      <c r="B33" s="808" t="s">
        <v>232</v>
      </c>
      <c r="C33" s="807">
        <v>0</v>
      </c>
      <c r="D33" s="807">
        <v>0</v>
      </c>
      <c r="E33" s="807">
        <v>0</v>
      </c>
      <c r="F33" s="807">
        <v>0</v>
      </c>
    </row>
    <row r="34" spans="1:8">
      <c r="A34" s="428">
        <v>8</v>
      </c>
      <c r="B34" s="193" t="s">
        <v>784</v>
      </c>
      <c r="C34" s="860">
        <f>+C32+C33</f>
        <v>0</v>
      </c>
      <c r="D34" s="860">
        <f>+D32+D33</f>
        <v>0</v>
      </c>
      <c r="E34" s="860">
        <f>+E32+E33</f>
        <v>0</v>
      </c>
      <c r="F34" s="860">
        <f>+F32+F33</f>
        <v>0</v>
      </c>
      <c r="G34" s="203"/>
      <c r="H34" s="203"/>
    </row>
    <row r="35" spans="1:8">
      <c r="A35" s="428"/>
      <c r="G35" s="203"/>
      <c r="H35" s="203"/>
    </row>
    <row r="36" spans="1:8">
      <c r="A36" s="428">
        <v>9</v>
      </c>
      <c r="B36" s="197" t="s">
        <v>782</v>
      </c>
      <c r="C36" s="811" t="s">
        <v>58</v>
      </c>
      <c r="D36" s="193"/>
      <c r="G36" s="203"/>
      <c r="H36" s="203"/>
    </row>
    <row r="37" spans="1:8">
      <c r="A37" s="428" t="s">
        <v>235</v>
      </c>
      <c r="B37" s="812"/>
      <c r="C37" s="199">
        <v>0</v>
      </c>
      <c r="D37" s="193"/>
      <c r="G37" s="203"/>
      <c r="H37" s="203"/>
    </row>
    <row r="38" spans="1:8">
      <c r="A38" s="428" t="s">
        <v>236</v>
      </c>
      <c r="B38" s="812"/>
      <c r="C38" s="199">
        <v>0</v>
      </c>
      <c r="D38" s="193"/>
      <c r="G38" s="203"/>
      <c r="H38" s="203"/>
    </row>
    <row r="39" spans="1:8">
      <c r="A39" s="428" t="s">
        <v>237</v>
      </c>
      <c r="B39" s="812"/>
      <c r="C39" s="199">
        <v>0</v>
      </c>
      <c r="D39" s="193"/>
      <c r="G39" s="203"/>
      <c r="H39" s="203"/>
    </row>
    <row r="40" spans="1:8">
      <c r="A40" s="428" t="s">
        <v>238</v>
      </c>
      <c r="B40" s="812"/>
      <c r="C40" s="199">
        <v>0</v>
      </c>
      <c r="D40" s="193"/>
      <c r="G40" s="203"/>
      <c r="H40" s="203"/>
    </row>
    <row r="41" spans="1:8">
      <c r="A41" s="428" t="s">
        <v>239</v>
      </c>
      <c r="B41" s="812"/>
      <c r="C41" s="199">
        <v>0</v>
      </c>
      <c r="D41" s="193"/>
      <c r="G41" s="203"/>
      <c r="H41" s="203"/>
    </row>
    <row r="42" spans="1:8">
      <c r="A42" s="428" t="s">
        <v>240</v>
      </c>
      <c r="B42" s="812"/>
      <c r="C42" s="199">
        <v>0</v>
      </c>
      <c r="D42" s="193"/>
      <c r="G42" s="203"/>
      <c r="H42" s="203"/>
    </row>
    <row r="43" spans="1:8">
      <c r="A43" s="428" t="s">
        <v>241</v>
      </c>
      <c r="B43" s="812"/>
      <c r="C43" s="199">
        <v>0</v>
      </c>
      <c r="D43" s="193"/>
      <c r="G43" s="203"/>
      <c r="H43" s="203"/>
    </row>
    <row r="44" spans="1:8">
      <c r="A44" s="428" t="s">
        <v>275</v>
      </c>
      <c r="B44" s="812"/>
      <c r="C44" s="199"/>
      <c r="D44" s="193"/>
      <c r="G44" s="203"/>
      <c r="H44" s="203"/>
    </row>
    <row r="45" spans="1:8">
      <c r="A45" s="428" t="s">
        <v>242</v>
      </c>
      <c r="B45" s="812"/>
      <c r="C45" s="199">
        <v>0</v>
      </c>
      <c r="D45" s="193"/>
      <c r="G45" s="203"/>
      <c r="H45" s="203"/>
    </row>
    <row r="46" spans="1:8">
      <c r="A46" s="428">
        <v>10</v>
      </c>
      <c r="B46" s="197" t="s">
        <v>783</v>
      </c>
      <c r="C46" s="813">
        <f>SUM(C37:C45)</f>
        <v>0</v>
      </c>
      <c r="D46" s="193"/>
      <c r="G46" s="203"/>
      <c r="H46" s="203"/>
    </row>
    <row r="47" spans="1:8">
      <c r="G47" s="203"/>
      <c r="H47" s="203"/>
    </row>
    <row r="48" spans="1:8" ht="99" customHeight="1">
      <c r="A48" s="355"/>
      <c r="B48" s="1366"/>
      <c r="C48" s="1366"/>
      <c r="D48" s="1366"/>
      <c r="E48" s="1366"/>
      <c r="F48" s="1366"/>
    </row>
    <row r="123" spans="4:4">
      <c r="D123" s="798"/>
    </row>
    <row r="242" spans="7:7">
      <c r="G242" s="193"/>
    </row>
    <row r="243" spans="7:7" ht="99.75" customHeight="1">
      <c r="G243" s="193"/>
    </row>
    <row r="244" spans="7:7">
      <c r="G244" s="193"/>
    </row>
    <row r="245" spans="7:7">
      <c r="G245" s="193"/>
    </row>
    <row r="246" spans="7:7">
      <c r="G246" s="193"/>
    </row>
    <row r="247" spans="7:7">
      <c r="G247" s="193"/>
    </row>
    <row r="248" spans="7:7">
      <c r="G248" s="193"/>
    </row>
    <row r="249" spans="7:7">
      <c r="G249" s="193"/>
    </row>
    <row r="250" spans="7:7">
      <c r="G250" s="193"/>
    </row>
    <row r="251" spans="7:7">
      <c r="G251" s="193"/>
    </row>
    <row r="252" spans="7:7">
      <c r="G252" s="193"/>
    </row>
    <row r="253" spans="7:7">
      <c r="G253" s="193"/>
    </row>
    <row r="254" spans="7:7">
      <c r="G254" s="193"/>
    </row>
    <row r="255" spans="7:7">
      <c r="G255" s="193"/>
    </row>
    <row r="256" spans="7:7">
      <c r="G256" s="193"/>
    </row>
    <row r="257" spans="7:7">
      <c r="G257" s="193"/>
    </row>
    <row r="258" spans="7:7">
      <c r="G258" s="193"/>
    </row>
    <row r="259" spans="7:7">
      <c r="G259" s="193"/>
    </row>
    <row r="260" spans="7:7">
      <c r="G260" s="193"/>
    </row>
    <row r="261" spans="7:7">
      <c r="G261" s="193"/>
    </row>
    <row r="262" spans="7:7">
      <c r="G262" s="193"/>
    </row>
    <row r="263" spans="7:7">
      <c r="G263" s="193"/>
    </row>
    <row r="264" spans="7:7" ht="40.5" customHeight="1">
      <c r="G264" s="193"/>
    </row>
    <row r="265" spans="7:7">
      <c r="G265" s="193"/>
    </row>
  </sheetData>
  <mergeCells count="4">
    <mergeCell ref="B48:F48"/>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196"/>
  <sheetViews>
    <sheetView view="pageBreakPreview" zoomScale="85" zoomScaleNormal="100" zoomScaleSheetLayoutView="85" workbookViewId="0"/>
  </sheetViews>
  <sheetFormatPr defaultColWidth="8.7265625" defaultRowHeight="15.6"/>
  <cols>
    <col min="1" max="1" width="5" style="428" customWidth="1"/>
    <col min="2" max="2" width="3.26953125" style="193" customWidth="1"/>
    <col min="3" max="3" width="48.26953125" style="193" customWidth="1"/>
    <col min="4" max="4" width="21" style="193" customWidth="1"/>
    <col min="5" max="5" width="13.7265625" style="1162" customWidth="1"/>
    <col min="6" max="6" width="18.08984375" style="193" customWidth="1"/>
    <col min="7" max="7" width="15.26953125" style="203" customWidth="1"/>
    <col min="8" max="8" width="11.7265625" style="605" customWidth="1"/>
    <col min="9" max="9" width="13" style="203" customWidth="1"/>
    <col min="10" max="10" width="10.7265625" style="203" customWidth="1"/>
    <col min="11" max="11" width="9" style="203" customWidth="1"/>
    <col min="12" max="13" width="7.54296875" style="203" customWidth="1"/>
    <col min="14" max="16384" width="8.7265625" style="203"/>
  </cols>
  <sheetData>
    <row r="1" spans="1:13" ht="22.5" customHeight="1">
      <c r="A1" s="193" t="s">
        <v>276</v>
      </c>
      <c r="B1" s="1348"/>
      <c r="C1" s="1348"/>
      <c r="D1" s="1348"/>
      <c r="E1" s="1348"/>
      <c r="F1" s="1348"/>
      <c r="G1" s="550"/>
      <c r="H1" s="604"/>
      <c r="I1" s="550"/>
      <c r="J1" s="550"/>
      <c r="K1" s="550"/>
      <c r="L1" s="550"/>
      <c r="M1" s="550"/>
    </row>
    <row r="2" spans="1:13" ht="17.399999999999999">
      <c r="A2" s="1367" t="str">
        <f>'Appendix A'!$E$9</f>
        <v>NextEra Energy Transmission New York, Inc.</v>
      </c>
      <c r="B2" s="1367"/>
      <c r="C2" s="1367"/>
      <c r="D2" s="1367"/>
      <c r="E2" s="1367"/>
      <c r="F2" s="1367"/>
      <c r="G2" s="550"/>
      <c r="H2" s="604"/>
      <c r="I2" s="550"/>
      <c r="J2" s="550"/>
      <c r="K2" s="550"/>
      <c r="L2" s="550"/>
      <c r="M2" s="550"/>
    </row>
    <row r="4" spans="1:13" ht="16.2" thickBot="1">
      <c r="A4" s="429" t="s">
        <v>169</v>
      </c>
    </row>
    <row r="5" spans="1:13">
      <c r="A5" s="1371"/>
      <c r="B5" s="1372"/>
      <c r="C5" s="1372"/>
      <c r="D5" s="1372"/>
      <c r="E5" s="1372"/>
      <c r="F5" s="1373"/>
      <c r="G5" s="544"/>
      <c r="H5" s="606"/>
      <c r="I5" s="544"/>
      <c r="J5" s="1369"/>
      <c r="K5" s="1370"/>
      <c r="L5" s="1370"/>
      <c r="M5" s="1370"/>
    </row>
    <row r="6" spans="1:13">
      <c r="A6" s="430">
        <v>1</v>
      </c>
      <c r="B6" s="431"/>
      <c r="C6" s="432" t="s">
        <v>168</v>
      </c>
      <c r="D6" s="258" t="s">
        <v>402</v>
      </c>
      <c r="E6" s="1163" t="s">
        <v>129</v>
      </c>
      <c r="F6" s="815" t="s">
        <v>126</v>
      </c>
      <c r="G6" s="545"/>
      <c r="H6" s="607"/>
      <c r="I6" s="218"/>
      <c r="J6" s="217"/>
      <c r="K6" s="217"/>
      <c r="L6" s="217"/>
      <c r="M6" s="217"/>
    </row>
    <row r="7" spans="1:13">
      <c r="A7" s="430">
        <f t="shared" ref="A7:A20" si="0">+A6+1</f>
        <v>2</v>
      </c>
      <c r="B7" s="240"/>
      <c r="C7" s="240" t="s">
        <v>137</v>
      </c>
      <c r="D7" s="427" t="s">
        <v>167</v>
      </c>
      <c r="E7" s="1164">
        <v>2015</v>
      </c>
      <c r="F7" s="816">
        <v>0</v>
      </c>
      <c r="G7" s="546"/>
      <c r="H7" s="608"/>
      <c r="I7" s="219"/>
      <c r="J7" s="217"/>
      <c r="K7" s="217"/>
      <c r="L7" s="217"/>
      <c r="M7" s="217"/>
    </row>
    <row r="8" spans="1:13">
      <c r="A8" s="430">
        <f t="shared" si="0"/>
        <v>3</v>
      </c>
      <c r="B8" s="431"/>
      <c r="C8" s="817" t="s">
        <v>147</v>
      </c>
      <c r="D8" s="258" t="s">
        <v>138</v>
      </c>
      <c r="E8" s="1164">
        <f>+E7+1</f>
        <v>2016</v>
      </c>
      <c r="F8" s="816">
        <v>0</v>
      </c>
      <c r="G8" s="547"/>
      <c r="H8" s="607"/>
      <c r="I8" s="218"/>
      <c r="J8" s="217"/>
      <c r="K8" s="217"/>
      <c r="L8" s="217"/>
      <c r="M8" s="217"/>
    </row>
    <row r="9" spans="1:13">
      <c r="A9" s="430">
        <f t="shared" si="0"/>
        <v>4</v>
      </c>
      <c r="B9" s="818"/>
      <c r="C9" s="819" t="s">
        <v>146</v>
      </c>
      <c r="D9" s="258" t="s">
        <v>138</v>
      </c>
      <c r="E9" s="1164">
        <f>+$E$8</f>
        <v>2016</v>
      </c>
      <c r="F9" s="816">
        <v>0</v>
      </c>
      <c r="G9" s="546"/>
      <c r="H9" s="608"/>
      <c r="I9" s="215"/>
      <c r="J9" s="217"/>
      <c r="K9" s="217"/>
      <c r="L9" s="217"/>
      <c r="M9" s="217"/>
    </row>
    <row r="10" spans="1:13">
      <c r="A10" s="430">
        <f t="shared" si="0"/>
        <v>5</v>
      </c>
      <c r="B10" s="818"/>
      <c r="C10" s="819" t="s">
        <v>145</v>
      </c>
      <c r="D10" s="258" t="s">
        <v>138</v>
      </c>
      <c r="E10" s="1164">
        <f t="shared" ref="E10:E19" si="1">+$E$8</f>
        <v>2016</v>
      </c>
      <c r="F10" s="816">
        <v>0</v>
      </c>
      <c r="G10" s="546"/>
      <c r="H10" s="608"/>
      <c r="I10" s="215"/>
      <c r="J10" s="217"/>
      <c r="K10" s="217"/>
      <c r="L10" s="217"/>
      <c r="M10" s="217"/>
    </row>
    <row r="11" spans="1:13">
      <c r="A11" s="430">
        <f t="shared" si="0"/>
        <v>6</v>
      </c>
      <c r="B11" s="258"/>
      <c r="C11" s="817" t="s">
        <v>128</v>
      </c>
      <c r="D11" s="258" t="s">
        <v>138</v>
      </c>
      <c r="E11" s="1164">
        <f t="shared" si="1"/>
        <v>2016</v>
      </c>
      <c r="F11" s="816">
        <v>0</v>
      </c>
      <c r="G11" s="546"/>
      <c r="H11" s="608"/>
      <c r="I11" s="215"/>
      <c r="J11" s="217"/>
      <c r="K11" s="217"/>
      <c r="L11" s="217"/>
      <c r="M11" s="217"/>
    </row>
    <row r="12" spans="1:13">
      <c r="A12" s="430">
        <f t="shared" si="0"/>
        <v>7</v>
      </c>
      <c r="B12" s="431"/>
      <c r="C12" s="819" t="s">
        <v>127</v>
      </c>
      <c r="D12" s="258" t="s">
        <v>138</v>
      </c>
      <c r="E12" s="1164">
        <f t="shared" si="1"/>
        <v>2016</v>
      </c>
      <c r="F12" s="816">
        <v>0</v>
      </c>
      <c r="G12" s="232"/>
      <c r="H12" s="607"/>
      <c r="I12" s="218"/>
      <c r="J12" s="218"/>
      <c r="K12" s="218"/>
      <c r="L12" s="218"/>
      <c r="M12" s="218"/>
    </row>
    <row r="13" spans="1:13">
      <c r="A13" s="430">
        <f t="shared" si="0"/>
        <v>8</v>
      </c>
      <c r="B13" s="258"/>
      <c r="C13" s="819" t="s">
        <v>144</v>
      </c>
      <c r="D13" s="258" t="s">
        <v>138</v>
      </c>
      <c r="E13" s="1164">
        <f t="shared" si="1"/>
        <v>2016</v>
      </c>
      <c r="F13" s="816">
        <v>0</v>
      </c>
      <c r="G13" s="546"/>
      <c r="H13" s="608"/>
      <c r="I13" s="219"/>
      <c r="J13" s="217"/>
      <c r="K13" s="217"/>
      <c r="L13" s="217"/>
      <c r="M13" s="217"/>
    </row>
    <row r="14" spans="1:13">
      <c r="A14" s="430">
        <f t="shared" si="0"/>
        <v>9</v>
      </c>
      <c r="B14" s="431"/>
      <c r="C14" s="817" t="s">
        <v>143</v>
      </c>
      <c r="D14" s="258" t="s">
        <v>138</v>
      </c>
      <c r="E14" s="1164">
        <f t="shared" si="1"/>
        <v>2016</v>
      </c>
      <c r="F14" s="816">
        <v>0</v>
      </c>
      <c r="G14" s="547"/>
      <c r="H14" s="607"/>
      <c r="I14" s="218"/>
      <c r="J14" s="217"/>
      <c r="K14" s="217"/>
      <c r="L14" s="217"/>
      <c r="M14" s="217"/>
    </row>
    <row r="15" spans="1:13">
      <c r="A15" s="430">
        <f t="shared" si="0"/>
        <v>10</v>
      </c>
      <c r="B15" s="818"/>
      <c r="C15" s="819" t="s">
        <v>142</v>
      </c>
      <c r="D15" s="258" t="s">
        <v>138</v>
      </c>
      <c r="E15" s="1164">
        <f t="shared" si="1"/>
        <v>2016</v>
      </c>
      <c r="F15" s="816">
        <v>0</v>
      </c>
      <c r="G15" s="546"/>
      <c r="H15" s="608"/>
      <c r="I15" s="215"/>
      <c r="J15" s="217"/>
      <c r="K15" s="217"/>
      <c r="L15" s="217"/>
      <c r="M15" s="217"/>
    </row>
    <row r="16" spans="1:13">
      <c r="A16" s="430">
        <f t="shared" si="0"/>
        <v>11</v>
      </c>
      <c r="B16" s="818"/>
      <c r="C16" s="819" t="s">
        <v>141</v>
      </c>
      <c r="D16" s="258" t="s">
        <v>138</v>
      </c>
      <c r="E16" s="1164">
        <f t="shared" si="1"/>
        <v>2016</v>
      </c>
      <c r="F16" s="816">
        <v>0</v>
      </c>
      <c r="G16" s="546"/>
      <c r="H16" s="608"/>
      <c r="I16" s="215"/>
      <c r="J16" s="217"/>
      <c r="K16" s="217"/>
      <c r="L16" s="217"/>
      <c r="M16" s="217"/>
    </row>
    <row r="17" spans="1:13">
      <c r="A17" s="430">
        <f t="shared" si="0"/>
        <v>12</v>
      </c>
      <c r="B17" s="258"/>
      <c r="C17" s="817" t="s">
        <v>140</v>
      </c>
      <c r="D17" s="258" t="s">
        <v>138</v>
      </c>
      <c r="E17" s="1164">
        <f t="shared" si="1"/>
        <v>2016</v>
      </c>
      <c r="F17" s="816">
        <v>0</v>
      </c>
      <c r="G17" s="546"/>
      <c r="H17" s="608"/>
      <c r="I17" s="215"/>
      <c r="J17" s="217"/>
      <c r="K17" s="217"/>
      <c r="L17" s="217"/>
      <c r="M17" s="217"/>
    </row>
    <row r="18" spans="1:13">
      <c r="A18" s="430">
        <f t="shared" si="0"/>
        <v>13</v>
      </c>
      <c r="B18" s="258"/>
      <c r="C18" s="817" t="s">
        <v>139</v>
      </c>
      <c r="D18" s="258" t="s">
        <v>138</v>
      </c>
      <c r="E18" s="1164">
        <f t="shared" si="1"/>
        <v>2016</v>
      </c>
      <c r="F18" s="816">
        <v>0</v>
      </c>
      <c r="G18" s="546"/>
      <c r="H18" s="608"/>
      <c r="I18" s="215"/>
      <c r="J18" s="217"/>
      <c r="K18" s="217"/>
      <c r="L18" s="217"/>
      <c r="M18" s="217"/>
    </row>
    <row r="19" spans="1:13">
      <c r="A19" s="430">
        <f t="shared" si="0"/>
        <v>14</v>
      </c>
      <c r="B19" s="431"/>
      <c r="C19" s="820" t="s">
        <v>137</v>
      </c>
      <c r="D19" s="814" t="s">
        <v>135</v>
      </c>
      <c r="E19" s="1165">
        <f t="shared" si="1"/>
        <v>2016</v>
      </c>
      <c r="F19" s="821">
        <v>0</v>
      </c>
      <c r="G19" s="548"/>
      <c r="H19" s="608"/>
      <c r="I19" s="218"/>
      <c r="J19" s="218"/>
      <c r="K19" s="218"/>
      <c r="L19" s="218"/>
      <c r="M19" s="218"/>
    </row>
    <row r="20" spans="1:13">
      <c r="A20" s="430">
        <f t="shared" si="0"/>
        <v>15</v>
      </c>
      <c r="B20" s="258"/>
      <c r="C20" s="822" t="s">
        <v>176</v>
      </c>
      <c r="D20" s="258" t="str">
        <f>"(sum lines "&amp;A7&amp;"-"&amp;A19&amp;") /13"</f>
        <v>(sum lines 2-14) /13</v>
      </c>
      <c r="E20" s="1166"/>
      <c r="F20" s="823">
        <f>SUM(F7:F19)/13</f>
        <v>0</v>
      </c>
      <c r="G20" s="549"/>
      <c r="H20" s="607"/>
      <c r="I20" s="218"/>
      <c r="J20" s="217"/>
      <c r="K20" s="217"/>
      <c r="L20" s="217"/>
      <c r="M20" s="217"/>
    </row>
    <row r="21" spans="1:13">
      <c r="A21" s="430"/>
      <c r="B21" s="818"/>
      <c r="C21" s="819"/>
      <c r="D21" s="258"/>
      <c r="E21" s="1166"/>
      <c r="F21" s="824"/>
      <c r="G21" s="546"/>
      <c r="H21" s="608"/>
      <c r="I21" s="215"/>
      <c r="J21" s="217"/>
      <c r="K21" s="217"/>
      <c r="L21" s="217"/>
      <c r="M21" s="217"/>
    </row>
    <row r="22" spans="1:13">
      <c r="A22" s="430">
        <f>+A20+1</f>
        <v>16</v>
      </c>
      <c r="B22" s="431"/>
      <c r="C22" s="432" t="s">
        <v>166</v>
      </c>
      <c r="D22" s="258" t="s">
        <v>402</v>
      </c>
      <c r="E22" s="1163"/>
      <c r="F22" s="825"/>
      <c r="G22" s="232"/>
      <c r="H22" s="607"/>
      <c r="I22" s="218"/>
      <c r="J22" s="217"/>
      <c r="K22" s="217"/>
      <c r="L22" s="217"/>
      <c r="M22" s="217"/>
    </row>
    <row r="23" spans="1:13">
      <c r="A23" s="430">
        <f t="shared" ref="A23:A36" si="2">+A22+1</f>
        <v>17</v>
      </c>
      <c r="B23" s="240"/>
      <c r="C23" s="240" t="s">
        <v>137</v>
      </c>
      <c r="D23" s="427" t="s">
        <v>165</v>
      </c>
      <c r="E23" s="1164">
        <f>+$E$7</f>
        <v>2015</v>
      </c>
      <c r="F23" s="816">
        <v>0</v>
      </c>
      <c r="G23" s="546"/>
      <c r="H23" s="608"/>
      <c r="I23" s="219"/>
      <c r="J23" s="217"/>
      <c r="K23" s="217"/>
      <c r="L23" s="217"/>
      <c r="M23" s="217"/>
    </row>
    <row r="24" spans="1:13">
      <c r="A24" s="430">
        <f t="shared" si="2"/>
        <v>18</v>
      </c>
      <c r="B24" s="431"/>
      <c r="C24" s="817" t="s">
        <v>147</v>
      </c>
      <c r="D24" s="258" t="s">
        <v>138</v>
      </c>
      <c r="E24" s="1164">
        <f>+$E$8</f>
        <v>2016</v>
      </c>
      <c r="F24" s="816">
        <v>0</v>
      </c>
      <c r="G24" s="547"/>
      <c r="H24" s="607"/>
      <c r="I24" s="218"/>
      <c r="J24" s="217"/>
      <c r="K24" s="217"/>
      <c r="L24" s="217"/>
      <c r="M24" s="217"/>
    </row>
    <row r="25" spans="1:13">
      <c r="A25" s="430">
        <f t="shared" si="2"/>
        <v>19</v>
      </c>
      <c r="B25" s="818"/>
      <c r="C25" s="819" t="s">
        <v>146</v>
      </c>
      <c r="D25" s="258" t="s">
        <v>138</v>
      </c>
      <c r="E25" s="1164">
        <f t="shared" ref="E25:E35" si="3">+$E$8</f>
        <v>2016</v>
      </c>
      <c r="F25" s="816">
        <v>0</v>
      </c>
      <c r="G25" s="546"/>
      <c r="H25" s="608"/>
      <c r="I25" s="215"/>
      <c r="J25" s="217"/>
      <c r="K25" s="217"/>
      <c r="L25" s="217"/>
      <c r="M25" s="217"/>
    </row>
    <row r="26" spans="1:13">
      <c r="A26" s="430">
        <f t="shared" si="2"/>
        <v>20</v>
      </c>
      <c r="B26" s="818"/>
      <c r="C26" s="819" t="s">
        <v>145</v>
      </c>
      <c r="D26" s="258" t="s">
        <v>138</v>
      </c>
      <c r="E26" s="1164">
        <f t="shared" si="3"/>
        <v>2016</v>
      </c>
      <c r="F26" s="816">
        <v>0</v>
      </c>
      <c r="G26" s="546"/>
      <c r="H26" s="608"/>
      <c r="I26" s="215"/>
      <c r="J26" s="217"/>
      <c r="K26" s="217"/>
      <c r="L26" s="217"/>
      <c r="M26" s="217"/>
    </row>
    <row r="27" spans="1:13">
      <c r="A27" s="430">
        <f t="shared" si="2"/>
        <v>21</v>
      </c>
      <c r="B27" s="258"/>
      <c r="C27" s="817" t="s">
        <v>128</v>
      </c>
      <c r="D27" s="258" t="s">
        <v>138</v>
      </c>
      <c r="E27" s="1164">
        <f t="shared" si="3"/>
        <v>2016</v>
      </c>
      <c r="F27" s="816">
        <v>0</v>
      </c>
      <c r="G27" s="546"/>
      <c r="H27" s="608"/>
      <c r="I27" s="215"/>
      <c r="J27" s="217"/>
      <c r="K27" s="217"/>
      <c r="L27" s="217"/>
      <c r="M27" s="217"/>
    </row>
    <row r="28" spans="1:13">
      <c r="A28" s="430">
        <f t="shared" si="2"/>
        <v>22</v>
      </c>
      <c r="B28" s="431"/>
      <c r="C28" s="819" t="s">
        <v>127</v>
      </c>
      <c r="D28" s="258" t="s">
        <v>138</v>
      </c>
      <c r="E28" s="1164">
        <f t="shared" si="3"/>
        <v>2016</v>
      </c>
      <c r="F28" s="816">
        <v>0</v>
      </c>
      <c r="G28" s="232"/>
      <c r="H28" s="607"/>
      <c r="I28" s="218"/>
      <c r="J28" s="218"/>
      <c r="K28" s="218"/>
      <c r="L28" s="218"/>
      <c r="M28" s="218"/>
    </row>
    <row r="29" spans="1:13">
      <c r="A29" s="430">
        <f t="shared" si="2"/>
        <v>23</v>
      </c>
      <c r="B29" s="258"/>
      <c r="C29" s="819" t="s">
        <v>144</v>
      </c>
      <c r="D29" s="258" t="s">
        <v>138</v>
      </c>
      <c r="E29" s="1164">
        <f t="shared" si="3"/>
        <v>2016</v>
      </c>
      <c r="F29" s="816">
        <v>0</v>
      </c>
      <c r="G29" s="546"/>
      <c r="H29" s="608"/>
      <c r="I29" s="219"/>
      <c r="J29" s="217"/>
      <c r="K29" s="217"/>
      <c r="L29" s="217"/>
      <c r="M29" s="217"/>
    </row>
    <row r="30" spans="1:13">
      <c r="A30" s="430">
        <f t="shared" si="2"/>
        <v>24</v>
      </c>
      <c r="B30" s="431"/>
      <c r="C30" s="817" t="s">
        <v>143</v>
      </c>
      <c r="D30" s="258" t="s">
        <v>138</v>
      </c>
      <c r="E30" s="1164">
        <f t="shared" si="3"/>
        <v>2016</v>
      </c>
      <c r="F30" s="816">
        <v>0</v>
      </c>
      <c r="G30" s="547"/>
      <c r="H30" s="607"/>
      <c r="I30" s="218"/>
      <c r="J30" s="217"/>
      <c r="K30" s="217"/>
      <c r="L30" s="217"/>
      <c r="M30" s="217"/>
    </row>
    <row r="31" spans="1:13">
      <c r="A31" s="430">
        <f t="shared" si="2"/>
        <v>25</v>
      </c>
      <c r="B31" s="818"/>
      <c r="C31" s="819" t="s">
        <v>142</v>
      </c>
      <c r="D31" s="258" t="s">
        <v>138</v>
      </c>
      <c r="E31" s="1164">
        <f t="shared" si="3"/>
        <v>2016</v>
      </c>
      <c r="F31" s="816">
        <v>0</v>
      </c>
      <c r="G31" s="546"/>
      <c r="H31" s="608"/>
      <c r="I31" s="215"/>
      <c r="J31" s="217"/>
      <c r="K31" s="217"/>
      <c r="L31" s="217"/>
      <c r="M31" s="217"/>
    </row>
    <row r="32" spans="1:13">
      <c r="A32" s="430">
        <f t="shared" si="2"/>
        <v>26</v>
      </c>
      <c r="B32" s="818"/>
      <c r="C32" s="819" t="s">
        <v>141</v>
      </c>
      <c r="D32" s="258" t="s">
        <v>138</v>
      </c>
      <c r="E32" s="1164">
        <f t="shared" si="3"/>
        <v>2016</v>
      </c>
      <c r="F32" s="816">
        <v>0</v>
      </c>
      <c r="G32" s="546"/>
      <c r="H32" s="608"/>
      <c r="I32" s="215"/>
      <c r="J32" s="217"/>
      <c r="K32" s="217"/>
      <c r="L32" s="217"/>
      <c r="M32" s="217"/>
    </row>
    <row r="33" spans="1:13">
      <c r="A33" s="430">
        <f t="shared" si="2"/>
        <v>27</v>
      </c>
      <c r="B33" s="258"/>
      <c r="C33" s="817" t="s">
        <v>154</v>
      </c>
      <c r="D33" s="258" t="s">
        <v>138</v>
      </c>
      <c r="E33" s="1164">
        <f t="shared" si="3"/>
        <v>2016</v>
      </c>
      <c r="F33" s="816">
        <v>0</v>
      </c>
      <c r="G33" s="546"/>
      <c r="H33" s="608"/>
      <c r="I33" s="215"/>
      <c r="J33" s="217"/>
      <c r="K33" s="217"/>
      <c r="L33" s="217"/>
      <c r="M33" s="217"/>
    </row>
    <row r="34" spans="1:13">
      <c r="A34" s="430">
        <f t="shared" si="2"/>
        <v>28</v>
      </c>
      <c r="B34" s="258"/>
      <c r="C34" s="817" t="s">
        <v>139</v>
      </c>
      <c r="D34" s="258" t="s">
        <v>138</v>
      </c>
      <c r="E34" s="1164">
        <f t="shared" si="3"/>
        <v>2016</v>
      </c>
      <c r="F34" s="816">
        <v>0</v>
      </c>
      <c r="G34" s="546"/>
      <c r="H34" s="608"/>
      <c r="I34" s="215"/>
      <c r="J34" s="217"/>
      <c r="K34" s="217"/>
      <c r="L34" s="217"/>
      <c r="M34" s="217"/>
    </row>
    <row r="35" spans="1:13">
      <c r="A35" s="430">
        <f t="shared" si="2"/>
        <v>29</v>
      </c>
      <c r="B35" s="431"/>
      <c r="C35" s="820" t="s">
        <v>137</v>
      </c>
      <c r="D35" s="814" t="s">
        <v>164</v>
      </c>
      <c r="E35" s="1165">
        <f t="shared" si="3"/>
        <v>2016</v>
      </c>
      <c r="F35" s="821">
        <v>0</v>
      </c>
      <c r="G35" s="548"/>
      <c r="H35" s="607"/>
      <c r="I35" s="218"/>
      <c r="J35" s="218"/>
      <c r="K35" s="218"/>
      <c r="L35" s="218"/>
      <c r="M35" s="218"/>
    </row>
    <row r="36" spans="1:13">
      <c r="A36" s="430">
        <f t="shared" si="2"/>
        <v>30</v>
      </c>
      <c r="B36" s="258"/>
      <c r="C36" s="822" t="s">
        <v>163</v>
      </c>
      <c r="D36" s="258" t="str">
        <f>"(sum lines "&amp;A23&amp;"-"&amp;A35&amp;") /13"</f>
        <v>(sum lines 17-29) /13</v>
      </c>
      <c r="E36" s="1166"/>
      <c r="F36" s="823">
        <f>SUM(F23:F35)/13</f>
        <v>0</v>
      </c>
      <c r="G36" s="549"/>
      <c r="H36" s="607"/>
      <c r="I36" s="218"/>
      <c r="J36" s="217"/>
      <c r="K36" s="217"/>
      <c r="L36" s="217"/>
      <c r="M36" s="217"/>
    </row>
    <row r="37" spans="1:13">
      <c r="A37" s="430"/>
      <c r="B37" s="818"/>
      <c r="C37" s="819"/>
      <c r="D37" s="258"/>
      <c r="E37" s="1166"/>
      <c r="F37" s="824"/>
      <c r="G37" s="546"/>
      <c r="H37" s="608"/>
      <c r="I37" s="215"/>
      <c r="J37" s="217"/>
      <c r="K37" s="217"/>
      <c r="L37" s="217"/>
      <c r="M37" s="217"/>
    </row>
    <row r="38" spans="1:13">
      <c r="A38" s="430">
        <f>+A36+1</f>
        <v>31</v>
      </c>
      <c r="B38" s="431"/>
      <c r="C38" s="432" t="s">
        <v>162</v>
      </c>
      <c r="D38" s="258" t="s">
        <v>402</v>
      </c>
      <c r="E38" s="1163"/>
      <c r="F38" s="825"/>
      <c r="G38" s="232"/>
      <c r="H38" s="607"/>
      <c r="I38" s="218"/>
      <c r="J38" s="217"/>
      <c r="K38" s="217"/>
      <c r="L38" s="217"/>
      <c r="M38" s="217"/>
    </row>
    <row r="39" spans="1:13">
      <c r="A39" s="430">
        <f>+A38+1</f>
        <v>32</v>
      </c>
      <c r="B39" s="240"/>
      <c r="C39" s="240" t="s">
        <v>137</v>
      </c>
      <c r="D39" s="427" t="s">
        <v>204</v>
      </c>
      <c r="E39" s="1164">
        <f>+$E$7</f>
        <v>2015</v>
      </c>
      <c r="F39" s="816">
        <v>0</v>
      </c>
      <c r="G39" s="546"/>
      <c r="H39" s="609"/>
      <c r="I39" s="214"/>
      <c r="J39" s="217"/>
      <c r="K39" s="217"/>
      <c r="L39" s="217"/>
      <c r="M39" s="217"/>
    </row>
    <row r="40" spans="1:13">
      <c r="A40" s="430">
        <f t="shared" ref="A40:A51" si="4">+A39+1</f>
        <v>33</v>
      </c>
      <c r="B40" s="240"/>
      <c r="C40" s="817" t="s">
        <v>147</v>
      </c>
      <c r="D40" s="258" t="s">
        <v>138</v>
      </c>
      <c r="E40" s="1164">
        <f>+$E$8</f>
        <v>2016</v>
      </c>
      <c r="F40" s="816">
        <v>0</v>
      </c>
      <c r="G40" s="546"/>
      <c r="H40" s="609"/>
      <c r="I40" s="214"/>
      <c r="J40" s="217"/>
      <c r="K40" s="217"/>
      <c r="L40" s="217"/>
      <c r="M40" s="217"/>
    </row>
    <row r="41" spans="1:13">
      <c r="A41" s="430">
        <f t="shared" si="4"/>
        <v>34</v>
      </c>
      <c r="B41" s="240"/>
      <c r="C41" s="819" t="s">
        <v>146</v>
      </c>
      <c r="D41" s="258" t="s">
        <v>138</v>
      </c>
      <c r="E41" s="1164">
        <f t="shared" ref="E41:E51" si="5">+$E$8</f>
        <v>2016</v>
      </c>
      <c r="F41" s="816">
        <v>0</v>
      </c>
      <c r="G41" s="546"/>
      <c r="H41" s="609"/>
      <c r="I41" s="214"/>
      <c r="J41" s="217"/>
      <c r="K41" s="217"/>
      <c r="L41" s="217"/>
      <c r="M41" s="217"/>
    </row>
    <row r="42" spans="1:13">
      <c r="A42" s="430">
        <f t="shared" si="4"/>
        <v>35</v>
      </c>
      <c r="B42" s="240"/>
      <c r="C42" s="819" t="s">
        <v>145</v>
      </c>
      <c r="D42" s="258" t="s">
        <v>138</v>
      </c>
      <c r="E42" s="1164">
        <f t="shared" si="5"/>
        <v>2016</v>
      </c>
      <c r="F42" s="816">
        <v>0</v>
      </c>
      <c r="G42" s="546"/>
      <c r="H42" s="609"/>
      <c r="I42" s="214"/>
      <c r="J42" s="217"/>
      <c r="K42" s="217"/>
      <c r="L42" s="217"/>
      <c r="M42" s="217"/>
    </row>
    <row r="43" spans="1:13">
      <c r="A43" s="430">
        <f t="shared" si="4"/>
        <v>36</v>
      </c>
      <c r="B43" s="240"/>
      <c r="C43" s="817" t="s">
        <v>128</v>
      </c>
      <c r="D43" s="258" t="s">
        <v>138</v>
      </c>
      <c r="E43" s="1164">
        <f t="shared" si="5"/>
        <v>2016</v>
      </c>
      <c r="F43" s="816">
        <v>0</v>
      </c>
      <c r="G43" s="546"/>
      <c r="H43" s="609"/>
      <c r="I43" s="214"/>
      <c r="J43" s="217"/>
      <c r="K43" s="217"/>
      <c r="L43" s="217"/>
      <c r="M43" s="217"/>
    </row>
    <row r="44" spans="1:13">
      <c r="A44" s="430">
        <f t="shared" si="4"/>
        <v>37</v>
      </c>
      <c r="B44" s="240"/>
      <c r="C44" s="819" t="s">
        <v>127</v>
      </c>
      <c r="D44" s="258" t="s">
        <v>138</v>
      </c>
      <c r="E44" s="1164">
        <f t="shared" si="5"/>
        <v>2016</v>
      </c>
      <c r="F44" s="816">
        <v>0</v>
      </c>
      <c r="G44" s="546"/>
      <c r="H44" s="609"/>
      <c r="I44" s="214"/>
      <c r="J44" s="217"/>
      <c r="K44" s="217"/>
      <c r="L44" s="217"/>
      <c r="M44" s="217"/>
    </row>
    <row r="45" spans="1:13">
      <c r="A45" s="430">
        <f t="shared" si="4"/>
        <v>38</v>
      </c>
      <c r="B45" s="240"/>
      <c r="C45" s="819" t="s">
        <v>144</v>
      </c>
      <c r="D45" s="258" t="s">
        <v>138</v>
      </c>
      <c r="E45" s="1164">
        <f t="shared" si="5"/>
        <v>2016</v>
      </c>
      <c r="F45" s="816">
        <v>0</v>
      </c>
      <c r="G45" s="546"/>
      <c r="H45" s="609"/>
      <c r="I45" s="214"/>
      <c r="J45" s="217"/>
      <c r="K45" s="217"/>
      <c r="L45" s="217"/>
      <c r="M45" s="217"/>
    </row>
    <row r="46" spans="1:13">
      <c r="A46" s="430">
        <f t="shared" si="4"/>
        <v>39</v>
      </c>
      <c r="B46" s="240"/>
      <c r="C46" s="817" t="s">
        <v>143</v>
      </c>
      <c r="D46" s="258" t="s">
        <v>138</v>
      </c>
      <c r="E46" s="1164">
        <f t="shared" si="5"/>
        <v>2016</v>
      </c>
      <c r="F46" s="816">
        <v>0</v>
      </c>
      <c r="G46" s="546"/>
      <c r="H46" s="609"/>
      <c r="I46" s="214"/>
      <c r="J46" s="217"/>
      <c r="K46" s="217"/>
      <c r="L46" s="217"/>
      <c r="M46" s="217"/>
    </row>
    <row r="47" spans="1:13">
      <c r="A47" s="430">
        <f t="shared" si="4"/>
        <v>40</v>
      </c>
      <c r="B47" s="240"/>
      <c r="C47" s="819" t="s">
        <v>142</v>
      </c>
      <c r="D47" s="258" t="s">
        <v>138</v>
      </c>
      <c r="E47" s="1164">
        <f t="shared" si="5"/>
        <v>2016</v>
      </c>
      <c r="F47" s="816">
        <v>0</v>
      </c>
      <c r="G47" s="546"/>
      <c r="H47" s="609"/>
      <c r="I47" s="214"/>
      <c r="J47" s="217"/>
      <c r="K47" s="217"/>
      <c r="L47" s="217"/>
      <c r="M47" s="217"/>
    </row>
    <row r="48" spans="1:13">
      <c r="A48" s="430">
        <f t="shared" si="4"/>
        <v>41</v>
      </c>
      <c r="B48" s="240"/>
      <c r="C48" s="819" t="s">
        <v>141</v>
      </c>
      <c r="D48" s="258" t="s">
        <v>138</v>
      </c>
      <c r="E48" s="1164">
        <f t="shared" si="5"/>
        <v>2016</v>
      </c>
      <c r="F48" s="816">
        <v>0</v>
      </c>
      <c r="G48" s="546"/>
      <c r="H48" s="609"/>
      <c r="I48" s="214"/>
      <c r="J48" s="217"/>
      <c r="K48" s="217"/>
      <c r="L48" s="217"/>
      <c r="M48" s="217"/>
    </row>
    <row r="49" spans="1:13">
      <c r="A49" s="430">
        <f t="shared" si="4"/>
        <v>42</v>
      </c>
      <c r="B49" s="240"/>
      <c r="C49" s="817" t="s">
        <v>154</v>
      </c>
      <c r="D49" s="258" t="s">
        <v>138</v>
      </c>
      <c r="E49" s="1164">
        <f t="shared" si="5"/>
        <v>2016</v>
      </c>
      <c r="F49" s="816">
        <v>0</v>
      </c>
      <c r="G49" s="546"/>
      <c r="H49" s="609"/>
      <c r="I49" s="214"/>
      <c r="J49" s="217"/>
      <c r="K49" s="217"/>
      <c r="L49" s="217"/>
      <c r="M49" s="217"/>
    </row>
    <row r="50" spans="1:13">
      <c r="A50" s="430">
        <f t="shared" si="4"/>
        <v>43</v>
      </c>
      <c r="B50" s="240"/>
      <c r="C50" s="817" t="s">
        <v>139</v>
      </c>
      <c r="D50" s="258" t="s">
        <v>138</v>
      </c>
      <c r="E50" s="1164">
        <f t="shared" si="5"/>
        <v>2016</v>
      </c>
      <c r="F50" s="816">
        <v>0</v>
      </c>
      <c r="G50" s="546"/>
      <c r="H50" s="609"/>
      <c r="I50" s="214"/>
      <c r="J50" s="217"/>
      <c r="K50" s="217"/>
      <c r="L50" s="217"/>
      <c r="M50" s="217"/>
    </row>
    <row r="51" spans="1:13">
      <c r="A51" s="430">
        <f t="shared" si="4"/>
        <v>44</v>
      </c>
      <c r="B51" s="431"/>
      <c r="C51" s="820" t="s">
        <v>137</v>
      </c>
      <c r="D51" s="814" t="s">
        <v>205</v>
      </c>
      <c r="E51" s="1165">
        <f t="shared" si="5"/>
        <v>2016</v>
      </c>
      <c r="F51" s="821">
        <v>0</v>
      </c>
      <c r="G51" s="548"/>
      <c r="H51" s="608"/>
      <c r="I51" s="218"/>
      <c r="J51" s="218"/>
      <c r="K51" s="218"/>
      <c r="L51" s="218"/>
      <c r="M51" s="218"/>
    </row>
    <row r="52" spans="1:13">
      <c r="A52" s="430">
        <f>+A51+1</f>
        <v>45</v>
      </c>
      <c r="B52" s="258"/>
      <c r="C52" s="822" t="s">
        <v>161</v>
      </c>
      <c r="D52" s="258" t="str">
        <f>"(sum lines "&amp;A39&amp;"-"&amp;A51&amp;") /13"</f>
        <v>(sum lines 32-44) /13</v>
      </c>
      <c r="E52" s="1166"/>
      <c r="F52" s="823">
        <f>SUM(F39:F51)/13</f>
        <v>0</v>
      </c>
      <c r="G52" s="549"/>
      <c r="H52" s="607"/>
      <c r="I52" s="314"/>
      <c r="J52" s="217"/>
      <c r="K52" s="217"/>
      <c r="L52" s="217"/>
      <c r="M52" s="217"/>
    </row>
    <row r="53" spans="1:13">
      <c r="A53" s="430"/>
      <c r="B53" s="258"/>
      <c r="C53" s="817"/>
      <c r="D53" s="258"/>
      <c r="E53" s="1167"/>
      <c r="F53" s="826"/>
      <c r="G53" s="546"/>
      <c r="H53" s="608"/>
      <c r="I53" s="215"/>
      <c r="J53" s="217"/>
      <c r="K53" s="217"/>
      <c r="L53" s="217"/>
      <c r="M53" s="217"/>
    </row>
    <row r="54" spans="1:13">
      <c r="A54" s="430">
        <f>+A52+1</f>
        <v>46</v>
      </c>
      <c r="B54" s="431"/>
      <c r="C54" s="432" t="s">
        <v>160</v>
      </c>
      <c r="D54" s="258" t="s">
        <v>402</v>
      </c>
      <c r="E54" s="1163"/>
      <c r="F54" s="825"/>
      <c r="G54" s="232"/>
      <c r="H54" s="607"/>
      <c r="I54" s="218"/>
      <c r="J54" s="217"/>
      <c r="K54" s="217"/>
      <c r="L54" s="217"/>
      <c r="M54" s="217"/>
    </row>
    <row r="55" spans="1:13">
      <c r="A55" s="430">
        <f>+A54+1</f>
        <v>47</v>
      </c>
      <c r="B55" s="240"/>
      <c r="C55" s="240" t="s">
        <v>137</v>
      </c>
      <c r="D55" s="427" t="s">
        <v>206</v>
      </c>
      <c r="E55" s="1164">
        <f>+$E$7</f>
        <v>2015</v>
      </c>
      <c r="F55" s="816">
        <v>0</v>
      </c>
      <c r="G55" s="546"/>
      <c r="H55" s="608"/>
      <c r="I55" s="219"/>
      <c r="J55" s="217"/>
      <c r="K55" s="217"/>
      <c r="L55" s="217"/>
      <c r="M55" s="217"/>
    </row>
    <row r="56" spans="1:13">
      <c r="A56" s="430">
        <f t="shared" ref="A56:A66" si="6">+A55+1</f>
        <v>48</v>
      </c>
      <c r="B56" s="240"/>
      <c r="C56" s="817" t="s">
        <v>147</v>
      </c>
      <c r="D56" s="258" t="s">
        <v>138</v>
      </c>
      <c r="E56" s="1164">
        <f>+$E$8</f>
        <v>2016</v>
      </c>
      <c r="F56" s="816">
        <v>0</v>
      </c>
      <c r="G56" s="546"/>
      <c r="H56" s="608"/>
      <c r="I56" s="219"/>
      <c r="J56" s="217"/>
      <c r="K56" s="217"/>
      <c r="L56" s="217"/>
      <c r="M56" s="217"/>
    </row>
    <row r="57" spans="1:13">
      <c r="A57" s="430">
        <f t="shared" si="6"/>
        <v>49</v>
      </c>
      <c r="B57" s="240"/>
      <c r="C57" s="819" t="s">
        <v>146</v>
      </c>
      <c r="D57" s="258" t="s">
        <v>138</v>
      </c>
      <c r="E57" s="1164">
        <f t="shared" ref="E57:E67" si="7">+$E$8</f>
        <v>2016</v>
      </c>
      <c r="F57" s="816">
        <v>0</v>
      </c>
      <c r="G57" s="546"/>
      <c r="H57" s="608"/>
      <c r="I57" s="219"/>
      <c r="J57" s="217"/>
      <c r="K57" s="217"/>
      <c r="L57" s="217"/>
      <c r="M57" s="217"/>
    </row>
    <row r="58" spans="1:13">
      <c r="A58" s="430">
        <f t="shared" si="6"/>
        <v>50</v>
      </c>
      <c r="B58" s="240"/>
      <c r="C58" s="819" t="s">
        <v>145</v>
      </c>
      <c r="D58" s="258" t="s">
        <v>138</v>
      </c>
      <c r="E58" s="1164">
        <f t="shared" si="7"/>
        <v>2016</v>
      </c>
      <c r="F58" s="816">
        <v>0</v>
      </c>
      <c r="G58" s="546"/>
      <c r="H58" s="608"/>
      <c r="I58" s="219"/>
      <c r="J58" s="217"/>
      <c r="K58" s="217"/>
      <c r="L58" s="217"/>
      <c r="M58" s="217"/>
    </row>
    <row r="59" spans="1:13">
      <c r="A59" s="430">
        <f t="shared" si="6"/>
        <v>51</v>
      </c>
      <c r="B59" s="240"/>
      <c r="C59" s="817" t="s">
        <v>128</v>
      </c>
      <c r="D59" s="258" t="s">
        <v>138</v>
      </c>
      <c r="E59" s="1164">
        <f t="shared" si="7"/>
        <v>2016</v>
      </c>
      <c r="F59" s="816">
        <v>0</v>
      </c>
      <c r="G59" s="546"/>
      <c r="H59" s="608"/>
      <c r="I59" s="219"/>
      <c r="J59" s="217"/>
      <c r="K59" s="217"/>
      <c r="L59" s="217"/>
      <c r="M59" s="217"/>
    </row>
    <row r="60" spans="1:13">
      <c r="A60" s="430">
        <f t="shared" si="6"/>
        <v>52</v>
      </c>
      <c r="B60" s="240"/>
      <c r="C60" s="819" t="s">
        <v>127</v>
      </c>
      <c r="D60" s="258" t="s">
        <v>138</v>
      </c>
      <c r="E60" s="1164">
        <f t="shared" si="7"/>
        <v>2016</v>
      </c>
      <c r="F60" s="816">
        <v>0</v>
      </c>
      <c r="G60" s="546"/>
      <c r="H60" s="608"/>
      <c r="I60" s="219"/>
      <c r="J60" s="217"/>
      <c r="K60" s="217"/>
      <c r="L60" s="217"/>
      <c r="M60" s="217"/>
    </row>
    <row r="61" spans="1:13">
      <c r="A61" s="430">
        <f t="shared" si="6"/>
        <v>53</v>
      </c>
      <c r="B61" s="240"/>
      <c r="C61" s="819" t="s">
        <v>144</v>
      </c>
      <c r="D61" s="258" t="s">
        <v>138</v>
      </c>
      <c r="E61" s="1164">
        <f t="shared" si="7"/>
        <v>2016</v>
      </c>
      <c r="F61" s="816">
        <v>0</v>
      </c>
      <c r="G61" s="546"/>
      <c r="H61" s="608"/>
      <c r="I61" s="219"/>
      <c r="J61" s="217"/>
      <c r="K61" s="217"/>
      <c r="L61" s="217"/>
      <c r="M61" s="217"/>
    </row>
    <row r="62" spans="1:13">
      <c r="A62" s="430">
        <f t="shared" si="6"/>
        <v>54</v>
      </c>
      <c r="B62" s="240"/>
      <c r="C62" s="817" t="s">
        <v>143</v>
      </c>
      <c r="D62" s="258" t="s">
        <v>138</v>
      </c>
      <c r="E62" s="1164">
        <f t="shared" si="7"/>
        <v>2016</v>
      </c>
      <c r="F62" s="816">
        <v>0</v>
      </c>
      <c r="G62" s="546"/>
      <c r="H62" s="608"/>
      <c r="I62" s="219"/>
      <c r="J62" s="217"/>
      <c r="K62" s="217"/>
      <c r="L62" s="217"/>
      <c r="M62" s="217"/>
    </row>
    <row r="63" spans="1:13">
      <c r="A63" s="430">
        <f t="shared" si="6"/>
        <v>55</v>
      </c>
      <c r="B63" s="240"/>
      <c r="C63" s="819" t="s">
        <v>142</v>
      </c>
      <c r="D63" s="258" t="s">
        <v>138</v>
      </c>
      <c r="E63" s="1164">
        <f t="shared" si="7"/>
        <v>2016</v>
      </c>
      <c r="F63" s="816">
        <v>0</v>
      </c>
      <c r="G63" s="546"/>
      <c r="H63" s="608"/>
      <c r="I63" s="219"/>
      <c r="J63" s="217"/>
      <c r="K63" s="217"/>
      <c r="L63" s="217"/>
      <c r="M63" s="217"/>
    </row>
    <row r="64" spans="1:13">
      <c r="A64" s="430">
        <f t="shared" si="6"/>
        <v>56</v>
      </c>
      <c r="B64" s="240"/>
      <c r="C64" s="819" t="s">
        <v>141</v>
      </c>
      <c r="D64" s="258" t="s">
        <v>138</v>
      </c>
      <c r="E64" s="1164">
        <f t="shared" si="7"/>
        <v>2016</v>
      </c>
      <c r="F64" s="816">
        <v>0</v>
      </c>
      <c r="G64" s="546"/>
      <c r="H64" s="608"/>
      <c r="I64" s="219"/>
      <c r="J64" s="217"/>
      <c r="K64" s="217"/>
      <c r="L64" s="217"/>
      <c r="M64" s="217"/>
    </row>
    <row r="65" spans="1:13">
      <c r="A65" s="430">
        <f t="shared" si="6"/>
        <v>57</v>
      </c>
      <c r="B65" s="240"/>
      <c r="C65" s="817" t="s">
        <v>154</v>
      </c>
      <c r="D65" s="258" t="s">
        <v>138</v>
      </c>
      <c r="E65" s="1164">
        <f t="shared" si="7"/>
        <v>2016</v>
      </c>
      <c r="F65" s="816">
        <v>0</v>
      </c>
      <c r="G65" s="546"/>
      <c r="H65" s="608"/>
      <c r="I65" s="219"/>
      <c r="J65" s="217"/>
      <c r="K65" s="217"/>
      <c r="L65" s="217"/>
      <c r="M65" s="217"/>
    </row>
    <row r="66" spans="1:13">
      <c r="A66" s="430">
        <f t="shared" si="6"/>
        <v>58</v>
      </c>
      <c r="B66" s="240"/>
      <c r="C66" s="817" t="s">
        <v>139</v>
      </c>
      <c r="D66" s="258" t="s">
        <v>138</v>
      </c>
      <c r="E66" s="1164">
        <f t="shared" si="7"/>
        <v>2016</v>
      </c>
      <c r="F66" s="816">
        <v>0</v>
      </c>
      <c r="G66" s="546"/>
      <c r="H66" s="608"/>
      <c r="I66" s="219"/>
      <c r="J66" s="217"/>
      <c r="K66" s="217"/>
      <c r="L66" s="217"/>
      <c r="M66" s="217"/>
    </row>
    <row r="67" spans="1:13">
      <c r="A67" s="430">
        <f>+A66+1</f>
        <v>59</v>
      </c>
      <c r="B67" s="431"/>
      <c r="C67" s="820" t="s">
        <v>137</v>
      </c>
      <c r="D67" s="814" t="s">
        <v>207</v>
      </c>
      <c r="E67" s="1165">
        <f t="shared" si="7"/>
        <v>2016</v>
      </c>
      <c r="F67" s="821">
        <v>0</v>
      </c>
      <c r="G67" s="548"/>
      <c r="H67" s="608"/>
      <c r="I67" s="218"/>
      <c r="J67" s="218"/>
      <c r="K67" s="218"/>
      <c r="L67" s="218"/>
      <c r="M67" s="218"/>
    </row>
    <row r="68" spans="1:13">
      <c r="A68" s="430">
        <f>+A67+1</f>
        <v>60</v>
      </c>
      <c r="B68" s="258"/>
      <c r="C68" s="822" t="s">
        <v>159</v>
      </c>
      <c r="D68" s="258" t="str">
        <f>"(sum lines "&amp;A55&amp;"-"&amp;A67&amp;") /13"</f>
        <v>(sum lines 47-59) /13</v>
      </c>
      <c r="E68" s="1166"/>
      <c r="F68" s="823">
        <f>SUM(F55:F67)/13</f>
        <v>0</v>
      </c>
      <c r="G68" s="549"/>
      <c r="H68" s="607"/>
      <c r="I68" s="314"/>
      <c r="J68" s="217"/>
      <c r="K68" s="217"/>
      <c r="L68" s="217"/>
      <c r="M68" s="217"/>
    </row>
    <row r="69" spans="1:13">
      <c r="A69" s="430"/>
      <c r="B69" s="431"/>
      <c r="C69" s="819"/>
      <c r="D69" s="427"/>
      <c r="E69" s="1167"/>
      <c r="F69" s="827"/>
      <c r="G69" s="232"/>
      <c r="H69" s="607"/>
      <c r="I69" s="218"/>
      <c r="J69" s="218"/>
      <c r="K69" s="218"/>
      <c r="L69" s="218"/>
      <c r="M69" s="218"/>
    </row>
    <row r="70" spans="1:13">
      <c r="A70" s="430">
        <f>+A68+1</f>
        <v>61</v>
      </c>
      <c r="B70" s="431"/>
      <c r="C70" s="432" t="s">
        <v>158</v>
      </c>
      <c r="D70" s="258" t="s">
        <v>402</v>
      </c>
      <c r="E70" s="1163"/>
      <c r="F70" s="825"/>
      <c r="G70" s="232"/>
      <c r="H70" s="607"/>
      <c r="I70" s="218"/>
      <c r="J70" s="217"/>
      <c r="K70" s="217"/>
      <c r="L70" s="217"/>
      <c r="M70" s="217"/>
    </row>
    <row r="71" spans="1:13">
      <c r="A71" s="430">
        <f t="shared" ref="A71:A84" si="8">+A70+1</f>
        <v>62</v>
      </c>
      <c r="B71" s="431"/>
      <c r="C71" s="240" t="s">
        <v>137</v>
      </c>
      <c r="D71" s="427" t="s">
        <v>208</v>
      </c>
      <c r="E71" s="1164">
        <f>+$E$7</f>
        <v>2015</v>
      </c>
      <c r="F71" s="816">
        <v>0</v>
      </c>
      <c r="G71" s="232"/>
      <c r="H71" s="607"/>
      <c r="I71" s="218"/>
      <c r="J71" s="217"/>
      <c r="K71" s="217"/>
      <c r="L71" s="217"/>
      <c r="M71" s="217"/>
    </row>
    <row r="72" spans="1:13">
      <c r="A72" s="430">
        <f t="shared" si="8"/>
        <v>63</v>
      </c>
      <c r="B72" s="431"/>
      <c r="C72" s="817" t="s">
        <v>147</v>
      </c>
      <c r="D72" s="247" t="s">
        <v>138</v>
      </c>
      <c r="E72" s="1164">
        <f>+$E$8</f>
        <v>2016</v>
      </c>
      <c r="F72" s="816">
        <v>0</v>
      </c>
      <c r="G72" s="232"/>
      <c r="H72" s="607"/>
      <c r="I72" s="218"/>
      <c r="J72" s="217"/>
      <c r="K72" s="217"/>
      <c r="L72" s="217"/>
      <c r="M72" s="217"/>
    </row>
    <row r="73" spans="1:13">
      <c r="A73" s="430">
        <f t="shared" si="8"/>
        <v>64</v>
      </c>
      <c r="B73" s="431"/>
      <c r="C73" s="819" t="s">
        <v>146</v>
      </c>
      <c r="D73" s="247" t="s">
        <v>138</v>
      </c>
      <c r="E73" s="1164">
        <f t="shared" ref="E73:E83" si="9">+$E$8</f>
        <v>2016</v>
      </c>
      <c r="F73" s="816">
        <v>0</v>
      </c>
      <c r="G73" s="232"/>
      <c r="H73" s="607"/>
      <c r="I73" s="218"/>
      <c r="J73" s="217"/>
      <c r="K73" s="217"/>
      <c r="L73" s="217"/>
      <c r="M73" s="217"/>
    </row>
    <row r="74" spans="1:13">
      <c r="A74" s="430">
        <f t="shared" si="8"/>
        <v>65</v>
      </c>
      <c r="B74" s="431"/>
      <c r="C74" s="819" t="s">
        <v>145</v>
      </c>
      <c r="D74" s="247" t="s">
        <v>138</v>
      </c>
      <c r="E74" s="1164">
        <f t="shared" si="9"/>
        <v>2016</v>
      </c>
      <c r="F74" s="816">
        <v>0</v>
      </c>
      <c r="G74" s="232"/>
      <c r="H74" s="607"/>
      <c r="I74" s="218"/>
      <c r="J74" s="217"/>
      <c r="K74" s="217"/>
      <c r="L74" s="217"/>
      <c r="M74" s="217"/>
    </row>
    <row r="75" spans="1:13">
      <c r="A75" s="430">
        <f t="shared" si="8"/>
        <v>66</v>
      </c>
      <c r="B75" s="431"/>
      <c r="C75" s="817" t="s">
        <v>128</v>
      </c>
      <c r="D75" s="247" t="s">
        <v>138</v>
      </c>
      <c r="E75" s="1164">
        <f t="shared" si="9"/>
        <v>2016</v>
      </c>
      <c r="F75" s="816">
        <v>0</v>
      </c>
      <c r="G75" s="232"/>
      <c r="H75" s="607"/>
      <c r="I75" s="218"/>
      <c r="J75" s="217"/>
      <c r="K75" s="217"/>
      <c r="L75" s="217"/>
      <c r="M75" s="217"/>
    </row>
    <row r="76" spans="1:13">
      <c r="A76" s="430">
        <f t="shared" si="8"/>
        <v>67</v>
      </c>
      <c r="B76" s="431"/>
      <c r="C76" s="819" t="s">
        <v>127</v>
      </c>
      <c r="D76" s="247" t="s">
        <v>138</v>
      </c>
      <c r="E76" s="1164">
        <f t="shared" si="9"/>
        <v>2016</v>
      </c>
      <c r="F76" s="816">
        <v>0</v>
      </c>
      <c r="G76" s="232"/>
      <c r="H76" s="607"/>
      <c r="I76" s="218"/>
      <c r="J76" s="217"/>
      <c r="K76" s="217"/>
      <c r="L76" s="217"/>
      <c r="M76" s="217"/>
    </row>
    <row r="77" spans="1:13">
      <c r="A77" s="430">
        <f t="shared" si="8"/>
        <v>68</v>
      </c>
      <c r="B77" s="431"/>
      <c r="C77" s="819" t="s">
        <v>144</v>
      </c>
      <c r="D77" s="247" t="s">
        <v>138</v>
      </c>
      <c r="E77" s="1164">
        <f t="shared" si="9"/>
        <v>2016</v>
      </c>
      <c r="F77" s="816">
        <v>0</v>
      </c>
      <c r="G77" s="232"/>
      <c r="H77" s="607"/>
      <c r="I77" s="232"/>
      <c r="J77" s="217"/>
      <c r="K77" s="217"/>
      <c r="L77" s="217"/>
      <c r="M77" s="217"/>
    </row>
    <row r="78" spans="1:13">
      <c r="A78" s="430">
        <f t="shared" si="8"/>
        <v>69</v>
      </c>
      <c r="B78" s="431"/>
      <c r="C78" s="817" t="s">
        <v>143</v>
      </c>
      <c r="D78" s="247" t="s">
        <v>138</v>
      </c>
      <c r="E78" s="1164">
        <f t="shared" si="9"/>
        <v>2016</v>
      </c>
      <c r="F78" s="816">
        <v>0</v>
      </c>
      <c r="G78" s="232"/>
      <c r="H78" s="607"/>
      <c r="I78" s="232"/>
      <c r="J78" s="217"/>
      <c r="K78" s="217"/>
      <c r="L78" s="217"/>
      <c r="M78" s="217"/>
    </row>
    <row r="79" spans="1:13">
      <c r="A79" s="430">
        <f t="shared" si="8"/>
        <v>70</v>
      </c>
      <c r="B79" s="431"/>
      <c r="C79" s="819" t="s">
        <v>142</v>
      </c>
      <c r="D79" s="247" t="s">
        <v>138</v>
      </c>
      <c r="E79" s="1164">
        <f t="shared" si="9"/>
        <v>2016</v>
      </c>
      <c r="F79" s="816">
        <v>0</v>
      </c>
      <c r="G79" s="232"/>
      <c r="H79" s="607"/>
      <c r="I79" s="218"/>
      <c r="J79" s="217"/>
      <c r="K79" s="217"/>
      <c r="L79" s="217"/>
      <c r="M79" s="217"/>
    </row>
    <row r="80" spans="1:13">
      <c r="A80" s="430">
        <f t="shared" si="8"/>
        <v>71</v>
      </c>
      <c r="B80" s="431"/>
      <c r="C80" s="819" t="s">
        <v>141</v>
      </c>
      <c r="D80" s="247" t="s">
        <v>138</v>
      </c>
      <c r="E80" s="1164">
        <f t="shared" si="9"/>
        <v>2016</v>
      </c>
      <c r="F80" s="816">
        <v>0</v>
      </c>
      <c r="G80" s="232"/>
      <c r="H80" s="607"/>
      <c r="I80" s="218"/>
      <c r="J80" s="217"/>
      <c r="K80" s="217"/>
      <c r="L80" s="217"/>
      <c r="M80" s="217"/>
    </row>
    <row r="81" spans="1:14">
      <c r="A81" s="430">
        <f t="shared" si="8"/>
        <v>72</v>
      </c>
      <c r="B81" s="431"/>
      <c r="C81" s="817" t="s">
        <v>154</v>
      </c>
      <c r="D81" s="247" t="s">
        <v>138</v>
      </c>
      <c r="E81" s="1164">
        <f t="shared" si="9"/>
        <v>2016</v>
      </c>
      <c r="F81" s="816">
        <v>0</v>
      </c>
      <c r="G81" s="232"/>
      <c r="H81" s="607"/>
      <c r="I81" s="218"/>
      <c r="J81" s="217"/>
      <c r="K81" s="217"/>
      <c r="L81" s="217"/>
      <c r="M81" s="217"/>
    </row>
    <row r="82" spans="1:14">
      <c r="A82" s="430">
        <f t="shared" si="8"/>
        <v>73</v>
      </c>
      <c r="B82" s="431"/>
      <c r="C82" s="817" t="s">
        <v>139</v>
      </c>
      <c r="D82" s="247" t="s">
        <v>138</v>
      </c>
      <c r="E82" s="1164">
        <f t="shared" si="9"/>
        <v>2016</v>
      </c>
      <c r="F82" s="816">
        <v>0</v>
      </c>
      <c r="G82" s="232"/>
      <c r="H82" s="607"/>
      <c r="I82" s="218"/>
      <c r="J82" s="217"/>
      <c r="K82" s="217"/>
      <c r="L82" s="217"/>
      <c r="M82" s="217"/>
    </row>
    <row r="83" spans="1:14">
      <c r="A83" s="430">
        <f t="shared" si="8"/>
        <v>74</v>
      </c>
      <c r="B83" s="431"/>
      <c r="C83" s="820" t="s">
        <v>137</v>
      </c>
      <c r="D83" s="814" t="s">
        <v>209</v>
      </c>
      <c r="E83" s="1165">
        <f t="shared" si="9"/>
        <v>2016</v>
      </c>
      <c r="F83" s="821">
        <v>0</v>
      </c>
      <c r="G83" s="548"/>
      <c r="H83" s="610"/>
      <c r="I83" s="218"/>
      <c r="J83" s="218"/>
      <c r="K83" s="218"/>
      <c r="L83" s="218"/>
      <c r="M83" s="218"/>
    </row>
    <row r="84" spans="1:14">
      <c r="A84" s="430">
        <f t="shared" si="8"/>
        <v>75</v>
      </c>
      <c r="B84" s="258"/>
      <c r="C84" s="822" t="s">
        <v>157</v>
      </c>
      <c r="D84" s="258" t="str">
        <f>"(sum lines "&amp;A71&amp;"-"&amp;A83&amp;") /13"</f>
        <v>(sum lines 62-74) /13</v>
      </c>
      <c r="E84" s="1166"/>
      <c r="F84" s="823">
        <f>SUM(F71:F83)/13</f>
        <v>0</v>
      </c>
      <c r="G84" s="549"/>
      <c r="H84" s="607"/>
      <c r="I84" s="314"/>
      <c r="J84" s="217"/>
      <c r="K84" s="217"/>
      <c r="L84" s="217"/>
      <c r="M84" s="217"/>
    </row>
    <row r="85" spans="1:14">
      <c r="A85" s="430"/>
      <c r="B85" s="258"/>
      <c r="C85" s="819"/>
      <c r="D85" s="258"/>
      <c r="E85" s="1166"/>
      <c r="F85" s="824"/>
      <c r="G85" s="546"/>
      <c r="H85" s="608"/>
      <c r="I85" s="219"/>
      <c r="J85" s="217"/>
      <c r="K85" s="217"/>
      <c r="L85" s="217"/>
      <c r="M85" s="217"/>
    </row>
    <row r="86" spans="1:14">
      <c r="A86" s="430">
        <f>+A84+1</f>
        <v>76</v>
      </c>
      <c r="B86" s="431"/>
      <c r="C86" s="828" t="s">
        <v>177</v>
      </c>
      <c r="D86" s="427" t="str">
        <f>"(sum lines "&amp;A20&amp;", "&amp;A36&amp;", "&amp;A52&amp;", "&amp;A68&amp;", &amp; "&amp;A84&amp;")"</f>
        <v>(sum lines 15, 30, 45, 60, &amp; 75)</v>
      </c>
      <c r="E86" s="1167"/>
      <c r="F86" s="829">
        <f>F20+F36+F52+F68+F84</f>
        <v>0</v>
      </c>
      <c r="G86" s="220"/>
      <c r="H86" s="611"/>
      <c r="I86" s="314"/>
      <c r="J86" s="218"/>
      <c r="K86" s="218"/>
      <c r="L86" s="218"/>
      <c r="M86" s="218"/>
    </row>
    <row r="87" spans="1:14" ht="16.2" thickBot="1">
      <c r="A87" s="830"/>
      <c r="B87" s="831"/>
      <c r="C87" s="832"/>
      <c r="D87" s="575"/>
      <c r="E87" s="1168"/>
      <c r="F87" s="833"/>
      <c r="G87" s="220"/>
      <c r="H87" s="608"/>
      <c r="I87" s="215"/>
      <c r="J87" s="217"/>
      <c r="K87" s="217"/>
      <c r="L87" s="217"/>
      <c r="M87" s="217"/>
    </row>
    <row r="88" spans="1:14">
      <c r="A88" s="834"/>
      <c r="B88" s="818"/>
      <c r="C88" s="819"/>
      <c r="D88" s="258"/>
      <c r="E88" s="1166"/>
      <c r="F88" s="824"/>
      <c r="G88" s="220"/>
      <c r="H88" s="608"/>
      <c r="I88" s="215"/>
      <c r="J88" s="217"/>
      <c r="K88" s="217"/>
      <c r="L88" s="217"/>
      <c r="M88" s="217"/>
    </row>
    <row r="89" spans="1:14">
      <c r="A89" s="834"/>
      <c r="B89" s="818"/>
      <c r="C89" s="819"/>
      <c r="D89" s="258"/>
      <c r="E89" s="1166"/>
      <c r="F89" s="824"/>
      <c r="G89" s="313"/>
      <c r="H89" s="608"/>
      <c r="I89" s="215"/>
      <c r="J89" s="217"/>
      <c r="K89" s="217"/>
      <c r="L89" s="217"/>
      <c r="M89" s="217"/>
      <c r="N89" s="214"/>
    </row>
    <row r="90" spans="1:14" ht="16.2" thickBot="1">
      <c r="A90" s="835" t="s">
        <v>156</v>
      </c>
      <c r="B90" s="240"/>
      <c r="C90" s="240"/>
      <c r="D90" s="240"/>
      <c r="E90" s="1169"/>
      <c r="F90" s="434"/>
      <c r="G90" s="214"/>
      <c r="H90" s="609"/>
      <c r="I90" s="214"/>
      <c r="J90" s="214"/>
      <c r="K90" s="214"/>
      <c r="L90" s="214"/>
      <c r="M90" s="214"/>
    </row>
    <row r="91" spans="1:14">
      <c r="A91" s="1371" t="s">
        <v>219</v>
      </c>
      <c r="B91" s="1372"/>
      <c r="C91" s="1372"/>
      <c r="D91" s="1372"/>
      <c r="E91" s="1372"/>
      <c r="F91" s="1373"/>
      <c r="G91" s="544"/>
      <c r="H91" s="606"/>
      <c r="I91" s="544"/>
      <c r="J91" s="1369"/>
      <c r="K91" s="1370"/>
      <c r="L91" s="1370"/>
      <c r="M91" s="1370"/>
    </row>
    <row r="92" spans="1:14">
      <c r="A92" s="430">
        <f>+A86+1</f>
        <v>77</v>
      </c>
      <c r="B92" s="431"/>
      <c r="C92" s="432" t="s">
        <v>155</v>
      </c>
      <c r="D92" s="258" t="s">
        <v>402</v>
      </c>
      <c r="E92" s="1163" t="s">
        <v>129</v>
      </c>
      <c r="F92" s="815" t="s">
        <v>126</v>
      </c>
      <c r="G92" s="545"/>
      <c r="H92" s="607"/>
      <c r="I92" s="218"/>
      <c r="J92" s="217"/>
      <c r="K92" s="217"/>
      <c r="L92" s="217"/>
      <c r="M92" s="217"/>
    </row>
    <row r="93" spans="1:14">
      <c r="A93" s="430">
        <f t="shared" ref="A93:A106" si="10">+A92+1</f>
        <v>78</v>
      </c>
      <c r="B93" s="240"/>
      <c r="C93" s="240" t="s">
        <v>137</v>
      </c>
      <c r="D93" s="427" t="s">
        <v>785</v>
      </c>
      <c r="E93" s="1164">
        <f>+$E$7</f>
        <v>2015</v>
      </c>
      <c r="F93" s="816">
        <v>0</v>
      </c>
      <c r="G93" s="546"/>
      <c r="H93" s="608"/>
      <c r="I93" s="219"/>
      <c r="J93" s="217"/>
      <c r="K93" s="217"/>
      <c r="L93" s="217"/>
      <c r="M93" s="217"/>
    </row>
    <row r="94" spans="1:14">
      <c r="A94" s="430">
        <f t="shared" si="10"/>
        <v>79</v>
      </c>
      <c r="B94" s="431"/>
      <c r="C94" s="817" t="s">
        <v>147</v>
      </c>
      <c r="D94" s="258" t="s">
        <v>138</v>
      </c>
      <c r="E94" s="1164">
        <f>+$E$8</f>
        <v>2016</v>
      </c>
      <c r="F94" s="816">
        <v>0</v>
      </c>
      <c r="G94" s="547"/>
      <c r="H94" s="607"/>
      <c r="I94" s="218"/>
      <c r="J94" s="217"/>
      <c r="K94" s="217"/>
      <c r="L94" s="217"/>
      <c r="M94" s="217"/>
    </row>
    <row r="95" spans="1:14">
      <c r="A95" s="430">
        <f t="shared" si="10"/>
        <v>80</v>
      </c>
      <c r="B95" s="818"/>
      <c r="C95" s="819" t="s">
        <v>146</v>
      </c>
      <c r="D95" s="258" t="s">
        <v>138</v>
      </c>
      <c r="E95" s="1164">
        <f t="shared" ref="E95:E105" si="11">+$E$8</f>
        <v>2016</v>
      </c>
      <c r="F95" s="816">
        <v>0</v>
      </c>
      <c r="G95" s="546"/>
      <c r="H95" s="608"/>
      <c r="I95" s="215"/>
      <c r="J95" s="217"/>
      <c r="K95" s="217"/>
      <c r="L95" s="217"/>
      <c r="M95" s="217"/>
    </row>
    <row r="96" spans="1:14">
      <c r="A96" s="430">
        <f t="shared" si="10"/>
        <v>81</v>
      </c>
      <c r="B96" s="818"/>
      <c r="C96" s="819" t="s">
        <v>145</v>
      </c>
      <c r="D96" s="258" t="s">
        <v>138</v>
      </c>
      <c r="E96" s="1164">
        <f t="shared" si="11"/>
        <v>2016</v>
      </c>
      <c r="F96" s="816">
        <v>0</v>
      </c>
      <c r="G96" s="546"/>
      <c r="H96" s="608"/>
      <c r="I96" s="215"/>
      <c r="J96" s="217"/>
      <c r="K96" s="217"/>
      <c r="L96" s="217"/>
      <c r="M96" s="217"/>
    </row>
    <row r="97" spans="1:13">
      <c r="A97" s="430">
        <f t="shared" si="10"/>
        <v>82</v>
      </c>
      <c r="B97" s="258"/>
      <c r="C97" s="817" t="s">
        <v>128</v>
      </c>
      <c r="D97" s="258" t="s">
        <v>138</v>
      </c>
      <c r="E97" s="1164">
        <f t="shared" si="11"/>
        <v>2016</v>
      </c>
      <c r="F97" s="816">
        <v>0</v>
      </c>
      <c r="G97" s="546"/>
      <c r="H97" s="608"/>
      <c r="I97" s="215"/>
      <c r="J97" s="217"/>
      <c r="K97" s="217"/>
      <c r="L97" s="217"/>
      <c r="M97" s="217"/>
    </row>
    <row r="98" spans="1:13">
      <c r="A98" s="430">
        <f t="shared" si="10"/>
        <v>83</v>
      </c>
      <c r="B98" s="431"/>
      <c r="C98" s="819" t="s">
        <v>127</v>
      </c>
      <c r="D98" s="258" t="s">
        <v>138</v>
      </c>
      <c r="E98" s="1164">
        <f t="shared" si="11"/>
        <v>2016</v>
      </c>
      <c r="F98" s="816">
        <v>0</v>
      </c>
      <c r="G98" s="232"/>
      <c r="H98" s="607"/>
      <c r="I98" s="218"/>
      <c r="J98" s="218"/>
      <c r="K98" s="218"/>
      <c r="L98" s="218"/>
      <c r="M98" s="218"/>
    </row>
    <row r="99" spans="1:13">
      <c r="A99" s="430">
        <f t="shared" si="10"/>
        <v>84</v>
      </c>
      <c r="B99" s="258"/>
      <c r="C99" s="819" t="s">
        <v>144</v>
      </c>
      <c r="D99" s="258" t="s">
        <v>138</v>
      </c>
      <c r="E99" s="1164">
        <f t="shared" si="11"/>
        <v>2016</v>
      </c>
      <c r="F99" s="816">
        <f>ROUND(F13*('7- Depreciation Rates'!D19/100)/12,0)</f>
        <v>0</v>
      </c>
      <c r="G99" s="546"/>
      <c r="H99" s="608"/>
      <c r="I99" s="219"/>
      <c r="J99" s="217"/>
      <c r="K99" s="217"/>
      <c r="L99" s="217"/>
      <c r="M99" s="217"/>
    </row>
    <row r="100" spans="1:13">
      <c r="A100" s="430">
        <f t="shared" si="10"/>
        <v>85</v>
      </c>
      <c r="B100" s="431"/>
      <c r="C100" s="817" t="s">
        <v>143</v>
      </c>
      <c r="D100" s="258" t="s">
        <v>138</v>
      </c>
      <c r="E100" s="1164">
        <f t="shared" si="11"/>
        <v>2016</v>
      </c>
      <c r="F100" s="816">
        <v>0</v>
      </c>
      <c r="G100" s="547"/>
      <c r="H100" s="607"/>
      <c r="I100" s="218"/>
      <c r="J100" s="217"/>
      <c r="K100" s="217"/>
      <c r="L100" s="217"/>
      <c r="M100" s="217"/>
    </row>
    <row r="101" spans="1:13">
      <c r="A101" s="430">
        <f t="shared" si="10"/>
        <v>86</v>
      </c>
      <c r="B101" s="818"/>
      <c r="C101" s="819" t="s">
        <v>142</v>
      </c>
      <c r="D101" s="258" t="s">
        <v>138</v>
      </c>
      <c r="E101" s="1164">
        <f t="shared" si="11"/>
        <v>2016</v>
      </c>
      <c r="F101" s="816">
        <v>0</v>
      </c>
      <c r="G101" s="546"/>
      <c r="H101" s="608"/>
      <c r="I101" s="215"/>
      <c r="J101" s="217"/>
      <c r="K101" s="217"/>
      <c r="L101" s="217"/>
      <c r="M101" s="217"/>
    </row>
    <row r="102" spans="1:13">
      <c r="A102" s="430">
        <f t="shared" si="10"/>
        <v>87</v>
      </c>
      <c r="B102" s="818"/>
      <c r="C102" s="819" t="s">
        <v>141</v>
      </c>
      <c r="D102" s="258" t="s">
        <v>138</v>
      </c>
      <c r="E102" s="1164">
        <f t="shared" si="11"/>
        <v>2016</v>
      </c>
      <c r="F102" s="816">
        <v>0</v>
      </c>
      <c r="G102" s="546"/>
      <c r="H102" s="608"/>
      <c r="I102" s="215"/>
      <c r="J102" s="217"/>
      <c r="K102" s="217"/>
      <c r="L102" s="217"/>
      <c r="M102" s="217"/>
    </row>
    <row r="103" spans="1:13">
      <c r="A103" s="430">
        <f t="shared" si="10"/>
        <v>88</v>
      </c>
      <c r="B103" s="258"/>
      <c r="C103" s="817" t="s">
        <v>154</v>
      </c>
      <c r="D103" s="258" t="s">
        <v>138</v>
      </c>
      <c r="E103" s="1164">
        <f t="shared" si="11"/>
        <v>2016</v>
      </c>
      <c r="F103" s="816">
        <v>0</v>
      </c>
      <c r="G103" s="546"/>
      <c r="H103" s="608"/>
      <c r="I103" s="215"/>
      <c r="J103" s="217"/>
      <c r="K103" s="217"/>
      <c r="L103" s="217"/>
      <c r="M103" s="217"/>
    </row>
    <row r="104" spans="1:13">
      <c r="A104" s="430">
        <f t="shared" si="10"/>
        <v>89</v>
      </c>
      <c r="B104" s="258"/>
      <c r="C104" s="817" t="s">
        <v>139</v>
      </c>
      <c r="D104" s="258" t="s">
        <v>138</v>
      </c>
      <c r="E104" s="1164">
        <f t="shared" si="11"/>
        <v>2016</v>
      </c>
      <c r="F104" s="816">
        <v>0</v>
      </c>
      <c r="G104" s="232"/>
      <c r="H104" s="608"/>
      <c r="I104" s="215"/>
      <c r="J104" s="217"/>
      <c r="K104" s="217"/>
      <c r="L104" s="217"/>
      <c r="M104" s="217"/>
    </row>
    <row r="105" spans="1:13">
      <c r="A105" s="430">
        <f t="shared" si="10"/>
        <v>90</v>
      </c>
      <c r="B105" s="431"/>
      <c r="C105" s="820" t="s">
        <v>137</v>
      </c>
      <c r="D105" s="814" t="s">
        <v>786</v>
      </c>
      <c r="E105" s="1165">
        <f t="shared" si="11"/>
        <v>2016</v>
      </c>
      <c r="F105" s="816">
        <v>0</v>
      </c>
      <c r="G105" s="549"/>
      <c r="H105" s="607"/>
      <c r="I105" s="218"/>
      <c r="J105" s="218"/>
      <c r="K105" s="218"/>
      <c r="L105" s="218"/>
      <c r="M105" s="218"/>
    </row>
    <row r="106" spans="1:13">
      <c r="A106" s="430">
        <f t="shared" si="10"/>
        <v>91</v>
      </c>
      <c r="B106" s="258"/>
      <c r="C106" s="822" t="s">
        <v>153</v>
      </c>
      <c r="D106" s="258" t="str">
        <f>"(sum lines "&amp;A93&amp;"-"&amp;A105&amp;") /13"</f>
        <v>(sum lines 78-90) /13</v>
      </c>
      <c r="E106" s="1166"/>
      <c r="F106" s="861">
        <f>SUM(F93:F105)/13</f>
        <v>0</v>
      </c>
      <c r="G106" s="500"/>
      <c r="H106" s="607"/>
      <c r="I106" s="218"/>
      <c r="J106" s="217"/>
      <c r="K106" s="217"/>
      <c r="L106" s="217"/>
      <c r="M106" s="217"/>
    </row>
    <row r="107" spans="1:13">
      <c r="A107" s="430"/>
      <c r="B107" s="818"/>
      <c r="C107" s="819"/>
      <c r="D107" s="258"/>
      <c r="E107" s="1166"/>
      <c r="F107" s="824"/>
      <c r="G107" s="546"/>
      <c r="H107" s="608"/>
      <c r="I107" s="215"/>
      <c r="J107" s="217"/>
      <c r="K107" s="217"/>
      <c r="L107" s="217"/>
      <c r="M107" s="217"/>
    </row>
    <row r="108" spans="1:13">
      <c r="A108" s="430">
        <f>+A106+1</f>
        <v>92</v>
      </c>
      <c r="B108" s="431"/>
      <c r="C108" s="432" t="s">
        <v>152</v>
      </c>
      <c r="D108" s="258" t="s">
        <v>402</v>
      </c>
      <c r="E108" s="1163"/>
      <c r="F108" s="825"/>
      <c r="G108" s="232"/>
      <c r="H108" s="607"/>
      <c r="I108" s="218"/>
      <c r="J108" s="217"/>
      <c r="K108" s="217"/>
      <c r="L108" s="217"/>
      <c r="M108" s="217"/>
    </row>
    <row r="109" spans="1:13">
      <c r="A109" s="430">
        <f t="shared" ref="A109:A122" si="12">+A108+1</f>
        <v>93</v>
      </c>
      <c r="B109" s="240"/>
      <c r="C109" s="240" t="s">
        <v>137</v>
      </c>
      <c r="D109" s="427" t="s">
        <v>787</v>
      </c>
      <c r="E109" s="1164">
        <f>+$E$7</f>
        <v>2015</v>
      </c>
      <c r="F109" s="816">
        <v>0</v>
      </c>
      <c r="G109" s="546"/>
      <c r="H109" s="608"/>
      <c r="I109" s="219"/>
      <c r="J109" s="217"/>
      <c r="K109" s="217"/>
      <c r="L109" s="217"/>
      <c r="M109" s="217"/>
    </row>
    <row r="110" spans="1:13">
      <c r="A110" s="430">
        <f t="shared" si="12"/>
        <v>94</v>
      </c>
      <c r="B110" s="431"/>
      <c r="C110" s="817" t="s">
        <v>147</v>
      </c>
      <c r="D110" s="258" t="s">
        <v>138</v>
      </c>
      <c r="E110" s="1164">
        <f>+$E$8</f>
        <v>2016</v>
      </c>
      <c r="F110" s="816">
        <v>0</v>
      </c>
      <c r="G110" s="547"/>
      <c r="H110" s="607"/>
      <c r="I110" s="218"/>
      <c r="J110" s="217"/>
      <c r="K110" s="217"/>
      <c r="L110" s="217"/>
      <c r="M110" s="217"/>
    </row>
    <row r="111" spans="1:13">
      <c r="A111" s="430">
        <f t="shared" si="12"/>
        <v>95</v>
      </c>
      <c r="B111" s="818"/>
      <c r="C111" s="819" t="s">
        <v>146</v>
      </c>
      <c r="D111" s="258" t="s">
        <v>138</v>
      </c>
      <c r="E111" s="1164">
        <f t="shared" ref="E111:E121" si="13">+$E$8</f>
        <v>2016</v>
      </c>
      <c r="F111" s="816">
        <v>0</v>
      </c>
      <c r="G111" s="546"/>
      <c r="H111" s="608"/>
      <c r="I111" s="215"/>
      <c r="J111" s="217"/>
      <c r="K111" s="217"/>
      <c r="L111" s="217"/>
      <c r="M111" s="217"/>
    </row>
    <row r="112" spans="1:13">
      <c r="A112" s="430">
        <f t="shared" si="12"/>
        <v>96</v>
      </c>
      <c r="B112" s="818"/>
      <c r="C112" s="819" t="s">
        <v>145</v>
      </c>
      <c r="D112" s="258" t="s">
        <v>138</v>
      </c>
      <c r="E112" s="1164">
        <f t="shared" si="13"/>
        <v>2016</v>
      </c>
      <c r="F112" s="816">
        <v>0</v>
      </c>
      <c r="G112" s="546"/>
      <c r="H112" s="608"/>
      <c r="I112" s="215"/>
      <c r="J112" s="217"/>
      <c r="K112" s="217"/>
      <c r="L112" s="217"/>
      <c r="M112" s="217"/>
    </row>
    <row r="113" spans="1:13">
      <c r="A113" s="430">
        <f t="shared" si="12"/>
        <v>97</v>
      </c>
      <c r="B113" s="258"/>
      <c r="C113" s="817" t="s">
        <v>128</v>
      </c>
      <c r="D113" s="258" t="s">
        <v>138</v>
      </c>
      <c r="E113" s="1164">
        <f t="shared" si="13"/>
        <v>2016</v>
      </c>
      <c r="F113" s="816">
        <v>0</v>
      </c>
      <c r="G113" s="546"/>
      <c r="H113" s="608"/>
      <c r="I113" s="215"/>
      <c r="J113" s="217"/>
      <c r="K113" s="217"/>
      <c r="L113" s="217"/>
      <c r="M113" s="217"/>
    </row>
    <row r="114" spans="1:13">
      <c r="A114" s="430">
        <f t="shared" si="12"/>
        <v>98</v>
      </c>
      <c r="B114" s="431"/>
      <c r="C114" s="819" t="s">
        <v>127</v>
      </c>
      <c r="D114" s="258" t="s">
        <v>138</v>
      </c>
      <c r="E114" s="1164">
        <f t="shared" si="13"/>
        <v>2016</v>
      </c>
      <c r="F114" s="816">
        <v>0</v>
      </c>
      <c r="G114" s="232"/>
      <c r="H114" s="607"/>
      <c r="I114" s="218"/>
      <c r="J114" s="218"/>
      <c r="K114" s="218"/>
      <c r="L114" s="218"/>
      <c r="M114" s="218"/>
    </row>
    <row r="115" spans="1:13">
      <c r="A115" s="430">
        <f t="shared" si="12"/>
        <v>99</v>
      </c>
      <c r="B115" s="258"/>
      <c r="C115" s="819" t="s">
        <v>144</v>
      </c>
      <c r="D115" s="258" t="s">
        <v>138</v>
      </c>
      <c r="E115" s="1164">
        <f t="shared" si="13"/>
        <v>2016</v>
      </c>
      <c r="F115" s="816">
        <v>0</v>
      </c>
      <c r="G115" s="546"/>
      <c r="H115" s="608"/>
      <c r="I115" s="219"/>
      <c r="J115" s="217"/>
      <c r="K115" s="217"/>
      <c r="L115" s="217"/>
      <c r="M115" s="217"/>
    </row>
    <row r="116" spans="1:13">
      <c r="A116" s="430">
        <f t="shared" si="12"/>
        <v>100</v>
      </c>
      <c r="B116" s="431"/>
      <c r="C116" s="817" t="s">
        <v>143</v>
      </c>
      <c r="D116" s="258" t="s">
        <v>138</v>
      </c>
      <c r="E116" s="1164">
        <f t="shared" si="13"/>
        <v>2016</v>
      </c>
      <c r="F116" s="816">
        <v>0</v>
      </c>
      <c r="G116" s="547"/>
      <c r="H116" s="607"/>
      <c r="I116" s="218"/>
      <c r="J116" s="217"/>
      <c r="K116" s="217"/>
      <c r="L116" s="217"/>
      <c r="M116" s="217"/>
    </row>
    <row r="117" spans="1:13">
      <c r="A117" s="430">
        <f t="shared" si="12"/>
        <v>101</v>
      </c>
      <c r="B117" s="818"/>
      <c r="C117" s="819" t="s">
        <v>142</v>
      </c>
      <c r="D117" s="258" t="s">
        <v>138</v>
      </c>
      <c r="E117" s="1164">
        <f t="shared" si="13"/>
        <v>2016</v>
      </c>
      <c r="F117" s="816">
        <v>0</v>
      </c>
      <c r="G117" s="546"/>
      <c r="H117" s="608"/>
      <c r="I117" s="215"/>
      <c r="J117" s="217"/>
      <c r="K117" s="217"/>
      <c r="L117" s="217"/>
      <c r="M117" s="217"/>
    </row>
    <row r="118" spans="1:13">
      <c r="A118" s="430">
        <f t="shared" si="12"/>
        <v>102</v>
      </c>
      <c r="B118" s="818"/>
      <c r="C118" s="819" t="s">
        <v>141</v>
      </c>
      <c r="D118" s="258" t="s">
        <v>138</v>
      </c>
      <c r="E118" s="1164">
        <f t="shared" si="13"/>
        <v>2016</v>
      </c>
      <c r="F118" s="816">
        <v>0</v>
      </c>
      <c r="G118" s="546"/>
      <c r="H118" s="608"/>
      <c r="I118" s="215"/>
      <c r="J118" s="217"/>
      <c r="K118" s="217"/>
      <c r="L118" s="217"/>
      <c r="M118" s="217"/>
    </row>
    <row r="119" spans="1:13">
      <c r="A119" s="430">
        <f t="shared" si="12"/>
        <v>103</v>
      </c>
      <c r="B119" s="258"/>
      <c r="C119" s="817" t="s">
        <v>140</v>
      </c>
      <c r="D119" s="258" t="s">
        <v>138</v>
      </c>
      <c r="E119" s="1164">
        <f t="shared" si="13"/>
        <v>2016</v>
      </c>
      <c r="F119" s="816">
        <v>0</v>
      </c>
      <c r="G119" s="546"/>
      <c r="H119" s="608"/>
      <c r="I119" s="215"/>
      <c r="J119" s="217"/>
      <c r="K119" s="217"/>
      <c r="L119" s="217"/>
      <c r="M119" s="217"/>
    </row>
    <row r="120" spans="1:13">
      <c r="A120" s="430">
        <f t="shared" si="12"/>
        <v>104</v>
      </c>
      <c r="B120" s="258"/>
      <c r="C120" s="817" t="s">
        <v>139</v>
      </c>
      <c r="D120" s="258" t="s">
        <v>138</v>
      </c>
      <c r="E120" s="1164">
        <f t="shared" si="13"/>
        <v>2016</v>
      </c>
      <c r="F120" s="816">
        <v>0</v>
      </c>
      <c r="G120" s="546"/>
      <c r="H120" s="608"/>
      <c r="I120" s="215"/>
      <c r="J120" s="217"/>
      <c r="K120" s="217"/>
      <c r="L120" s="217"/>
      <c r="M120" s="217"/>
    </row>
    <row r="121" spans="1:13">
      <c r="A121" s="430">
        <f t="shared" si="12"/>
        <v>105</v>
      </c>
      <c r="B121" s="431"/>
      <c r="C121" s="820" t="s">
        <v>137</v>
      </c>
      <c r="D121" s="814" t="s">
        <v>788</v>
      </c>
      <c r="E121" s="1165">
        <f t="shared" si="13"/>
        <v>2016</v>
      </c>
      <c r="F121" s="821">
        <v>0</v>
      </c>
      <c r="G121" s="549"/>
      <c r="H121" s="607"/>
      <c r="I121" s="218"/>
      <c r="J121" s="218"/>
      <c r="K121" s="218"/>
      <c r="L121" s="218"/>
      <c r="M121" s="218"/>
    </row>
    <row r="122" spans="1:13">
      <c r="A122" s="430">
        <f t="shared" si="12"/>
        <v>106</v>
      </c>
      <c r="B122" s="258"/>
      <c r="C122" s="822" t="s">
        <v>151</v>
      </c>
      <c r="D122" s="258" t="str">
        <f>"(sum lines "&amp;A109&amp;"-"&amp;A121&amp;") /13"</f>
        <v>(sum lines 93-105) /13</v>
      </c>
      <c r="E122" s="1166"/>
      <c r="F122" s="823">
        <f>SUM(F109:F121)/13</f>
        <v>0</v>
      </c>
      <c r="G122" s="500"/>
      <c r="H122" s="607"/>
      <c r="I122" s="218"/>
      <c r="J122" s="217"/>
      <c r="K122" s="217"/>
      <c r="L122" s="217"/>
      <c r="M122" s="217"/>
    </row>
    <row r="123" spans="1:13">
      <c r="A123" s="430"/>
      <c r="B123" s="818"/>
      <c r="C123" s="819"/>
      <c r="D123" s="258"/>
      <c r="E123" s="1166"/>
      <c r="F123" s="824"/>
      <c r="G123" s="546"/>
      <c r="H123" s="608"/>
      <c r="I123" s="215"/>
      <c r="J123" s="217"/>
      <c r="K123" s="217"/>
      <c r="L123" s="217"/>
      <c r="M123" s="217"/>
    </row>
    <row r="124" spans="1:13">
      <c r="A124" s="430">
        <f>+A122+1</f>
        <v>107</v>
      </c>
      <c r="B124" s="431"/>
      <c r="C124" s="432" t="s">
        <v>537</v>
      </c>
      <c r="D124" s="258" t="s">
        <v>402</v>
      </c>
      <c r="E124" s="1163"/>
      <c r="F124" s="825"/>
      <c r="G124" s="232"/>
      <c r="H124" s="607"/>
      <c r="I124" s="218"/>
      <c r="J124" s="217"/>
      <c r="K124" s="217"/>
      <c r="L124" s="217"/>
      <c r="M124" s="217"/>
    </row>
    <row r="125" spans="1:13">
      <c r="A125" s="430">
        <f>+A124+1</f>
        <v>108</v>
      </c>
      <c r="B125" s="240"/>
      <c r="C125" s="240" t="s">
        <v>137</v>
      </c>
      <c r="D125" s="427" t="s">
        <v>150</v>
      </c>
      <c r="E125" s="1164">
        <f>+$E$7</f>
        <v>2015</v>
      </c>
      <c r="F125" s="816">
        <v>0</v>
      </c>
      <c r="G125" s="546"/>
      <c r="H125" s="608"/>
      <c r="I125" s="219"/>
      <c r="J125" s="217"/>
      <c r="K125" s="217"/>
      <c r="L125" s="217"/>
      <c r="M125" s="217"/>
    </row>
    <row r="126" spans="1:13">
      <c r="A126" s="430">
        <f t="shared" ref="A126:A137" si="14">+A125+1</f>
        <v>109</v>
      </c>
      <c r="B126" s="240"/>
      <c r="C126" s="817" t="s">
        <v>147</v>
      </c>
      <c r="D126" s="258" t="s">
        <v>138</v>
      </c>
      <c r="E126" s="1164">
        <f>+$E$8</f>
        <v>2016</v>
      </c>
      <c r="F126" s="816">
        <v>0</v>
      </c>
      <c r="G126" s="546"/>
      <c r="H126" s="608"/>
      <c r="I126" s="219"/>
      <c r="J126" s="217"/>
      <c r="K126" s="217"/>
      <c r="L126" s="217"/>
      <c r="M126" s="217"/>
    </row>
    <row r="127" spans="1:13">
      <c r="A127" s="430">
        <f t="shared" si="14"/>
        <v>110</v>
      </c>
      <c r="B127" s="240"/>
      <c r="C127" s="819" t="s">
        <v>146</v>
      </c>
      <c r="D127" s="258" t="s">
        <v>138</v>
      </c>
      <c r="E127" s="1164">
        <f t="shared" ref="E127:E137" si="15">+$E$8</f>
        <v>2016</v>
      </c>
      <c r="F127" s="816">
        <v>0</v>
      </c>
      <c r="G127" s="546"/>
      <c r="H127" s="608"/>
      <c r="I127" s="219"/>
      <c r="J127" s="217"/>
      <c r="K127" s="217"/>
      <c r="L127" s="217"/>
      <c r="M127" s="217"/>
    </row>
    <row r="128" spans="1:13">
      <c r="A128" s="430">
        <f t="shared" si="14"/>
        <v>111</v>
      </c>
      <c r="B128" s="240"/>
      <c r="C128" s="819" t="s">
        <v>145</v>
      </c>
      <c r="D128" s="258" t="s">
        <v>138</v>
      </c>
      <c r="E128" s="1164">
        <f t="shared" si="15"/>
        <v>2016</v>
      </c>
      <c r="F128" s="816">
        <v>0</v>
      </c>
      <c r="G128" s="546"/>
      <c r="H128" s="608"/>
      <c r="I128" s="219"/>
      <c r="J128" s="217"/>
      <c r="K128" s="217"/>
      <c r="L128" s="217"/>
      <c r="M128" s="217"/>
    </row>
    <row r="129" spans="1:13">
      <c r="A129" s="430">
        <f t="shared" si="14"/>
        <v>112</v>
      </c>
      <c r="B129" s="240"/>
      <c r="C129" s="817" t="s">
        <v>128</v>
      </c>
      <c r="D129" s="258" t="s">
        <v>138</v>
      </c>
      <c r="E129" s="1164">
        <f t="shared" si="15"/>
        <v>2016</v>
      </c>
      <c r="F129" s="816">
        <v>0</v>
      </c>
      <c r="G129" s="546"/>
      <c r="H129" s="608"/>
      <c r="I129" s="219"/>
      <c r="J129" s="217"/>
      <c r="K129" s="217"/>
      <c r="L129" s="217"/>
      <c r="M129" s="217"/>
    </row>
    <row r="130" spans="1:13">
      <c r="A130" s="430">
        <f t="shared" si="14"/>
        <v>113</v>
      </c>
      <c r="B130" s="240"/>
      <c r="C130" s="819" t="s">
        <v>127</v>
      </c>
      <c r="D130" s="258" t="s">
        <v>138</v>
      </c>
      <c r="E130" s="1164">
        <f t="shared" si="15"/>
        <v>2016</v>
      </c>
      <c r="F130" s="816">
        <v>0</v>
      </c>
      <c r="G130" s="546"/>
      <c r="H130" s="608"/>
      <c r="I130" s="219"/>
      <c r="J130" s="217"/>
      <c r="K130" s="217"/>
      <c r="L130" s="217"/>
      <c r="M130" s="217"/>
    </row>
    <row r="131" spans="1:13">
      <c r="A131" s="430">
        <f t="shared" si="14"/>
        <v>114</v>
      </c>
      <c r="B131" s="240"/>
      <c r="C131" s="819" t="s">
        <v>144</v>
      </c>
      <c r="D131" s="258" t="s">
        <v>138</v>
      </c>
      <c r="E131" s="1164">
        <f t="shared" si="15"/>
        <v>2016</v>
      </c>
      <c r="F131" s="816">
        <f>ROUND(F45*('7- Depreciation Rates'!D19/100)/12,0)</f>
        <v>0</v>
      </c>
      <c r="G131" s="546"/>
      <c r="H131" s="608"/>
      <c r="I131" s="219"/>
      <c r="J131" s="217"/>
      <c r="K131" s="217"/>
      <c r="L131" s="217"/>
      <c r="M131" s="217"/>
    </row>
    <row r="132" spans="1:13">
      <c r="A132" s="430">
        <f t="shared" si="14"/>
        <v>115</v>
      </c>
      <c r="B132" s="240"/>
      <c r="C132" s="817" t="s">
        <v>143</v>
      </c>
      <c r="D132" s="258" t="s">
        <v>138</v>
      </c>
      <c r="E132" s="1164">
        <f t="shared" si="15"/>
        <v>2016</v>
      </c>
      <c r="F132" s="816">
        <f>F131+$F$131</f>
        <v>0</v>
      </c>
      <c r="G132" s="546"/>
      <c r="H132" s="608"/>
      <c r="I132" s="219"/>
      <c r="J132" s="217"/>
      <c r="K132" s="217"/>
      <c r="L132" s="217"/>
      <c r="M132" s="217"/>
    </row>
    <row r="133" spans="1:13">
      <c r="A133" s="430">
        <f t="shared" si="14"/>
        <v>116</v>
      </c>
      <c r="B133" s="240"/>
      <c r="C133" s="819" t="s">
        <v>142</v>
      </c>
      <c r="D133" s="258" t="s">
        <v>138</v>
      </c>
      <c r="E133" s="1164">
        <f t="shared" si="15"/>
        <v>2016</v>
      </c>
      <c r="F133" s="816">
        <f t="shared" ref="F133:F137" si="16">F132+$F$131</f>
        <v>0</v>
      </c>
      <c r="G133" s="546"/>
      <c r="H133" s="608"/>
      <c r="I133" s="219"/>
      <c r="J133" s="217"/>
      <c r="K133" s="217"/>
      <c r="L133" s="217"/>
      <c r="M133" s="217"/>
    </row>
    <row r="134" spans="1:13">
      <c r="A134" s="430">
        <f t="shared" si="14"/>
        <v>117</v>
      </c>
      <c r="B134" s="240"/>
      <c r="C134" s="819" t="s">
        <v>141</v>
      </c>
      <c r="D134" s="258" t="s">
        <v>138</v>
      </c>
      <c r="E134" s="1164">
        <f t="shared" si="15"/>
        <v>2016</v>
      </c>
      <c r="F134" s="816">
        <f t="shared" si="16"/>
        <v>0</v>
      </c>
      <c r="G134" s="546"/>
      <c r="H134" s="608"/>
      <c r="I134" s="219"/>
      <c r="J134" s="217"/>
      <c r="K134" s="217"/>
      <c r="L134" s="217"/>
      <c r="M134" s="217"/>
    </row>
    <row r="135" spans="1:13">
      <c r="A135" s="430">
        <f t="shared" si="14"/>
        <v>118</v>
      </c>
      <c r="B135" s="240"/>
      <c r="C135" s="817" t="s">
        <v>140</v>
      </c>
      <c r="D135" s="258" t="s">
        <v>138</v>
      </c>
      <c r="E135" s="1164">
        <f t="shared" si="15"/>
        <v>2016</v>
      </c>
      <c r="F135" s="816">
        <f t="shared" si="16"/>
        <v>0</v>
      </c>
      <c r="G135" s="546"/>
      <c r="H135" s="608"/>
      <c r="I135" s="219"/>
      <c r="J135" s="217"/>
      <c r="K135" s="217"/>
      <c r="L135" s="217"/>
      <c r="M135" s="217"/>
    </row>
    <row r="136" spans="1:13">
      <c r="A136" s="430">
        <f t="shared" si="14"/>
        <v>119</v>
      </c>
      <c r="B136" s="240"/>
      <c r="C136" s="817" t="s">
        <v>139</v>
      </c>
      <c r="D136" s="258" t="s">
        <v>138</v>
      </c>
      <c r="E136" s="1164">
        <f t="shared" si="15"/>
        <v>2016</v>
      </c>
      <c r="F136" s="816">
        <f t="shared" si="16"/>
        <v>0</v>
      </c>
      <c r="G136" s="546"/>
      <c r="H136" s="608"/>
      <c r="I136" s="219"/>
      <c r="J136" s="217"/>
      <c r="K136" s="217"/>
      <c r="L136" s="217"/>
      <c r="M136" s="217"/>
    </row>
    <row r="137" spans="1:13">
      <c r="A137" s="430">
        <f t="shared" si="14"/>
        <v>120</v>
      </c>
      <c r="B137" s="431"/>
      <c r="C137" s="820" t="s">
        <v>137</v>
      </c>
      <c r="D137" s="814" t="s">
        <v>297</v>
      </c>
      <c r="E137" s="1165">
        <f t="shared" si="15"/>
        <v>2016</v>
      </c>
      <c r="F137" s="821">
        <f t="shared" si="16"/>
        <v>0</v>
      </c>
      <c r="G137" s="549"/>
      <c r="H137" s="607"/>
      <c r="I137" s="218"/>
      <c r="J137" s="218"/>
      <c r="K137" s="218"/>
      <c r="L137" s="218"/>
      <c r="M137" s="218"/>
    </row>
    <row r="138" spans="1:13">
      <c r="A138" s="430">
        <f>+A137+1</f>
        <v>121</v>
      </c>
      <c r="B138" s="258"/>
      <c r="C138" s="822" t="s">
        <v>538</v>
      </c>
      <c r="D138" s="258" t="str">
        <f>"(sum lines "&amp;A125&amp;"-"&amp;A137&amp;") /13"</f>
        <v>(sum lines 108-120) /13</v>
      </c>
      <c r="E138" s="1166"/>
      <c r="F138" s="823">
        <f>SUM(F125:F137)/13</f>
        <v>0</v>
      </c>
      <c r="G138" s="500"/>
      <c r="H138" s="607"/>
      <c r="I138" s="218"/>
      <c r="J138" s="217"/>
      <c r="K138" s="217"/>
      <c r="L138" s="217"/>
      <c r="M138" s="217"/>
    </row>
    <row r="139" spans="1:13">
      <c r="A139" s="430"/>
      <c r="B139" s="258"/>
      <c r="C139" s="817"/>
      <c r="D139" s="258"/>
      <c r="E139" s="1167"/>
      <c r="F139" s="826"/>
      <c r="G139" s="546"/>
      <c r="H139" s="608"/>
      <c r="I139" s="215"/>
      <c r="J139" s="217"/>
      <c r="K139" s="217"/>
      <c r="L139" s="217"/>
      <c r="M139" s="217"/>
    </row>
    <row r="140" spans="1:13">
      <c r="A140" s="430">
        <f>+A138+1</f>
        <v>122</v>
      </c>
      <c r="B140" s="431"/>
      <c r="C140" s="432" t="s">
        <v>149</v>
      </c>
      <c r="D140" s="258" t="s">
        <v>402</v>
      </c>
      <c r="E140" s="1163"/>
      <c r="F140" s="825"/>
      <c r="G140" s="232"/>
      <c r="H140" s="607"/>
      <c r="I140" s="218"/>
      <c r="J140" s="217"/>
      <c r="K140" s="217"/>
      <c r="L140" s="217"/>
      <c r="M140" s="217"/>
    </row>
    <row r="141" spans="1:13">
      <c r="A141" s="430">
        <f>+A140+1</f>
        <v>123</v>
      </c>
      <c r="B141" s="240"/>
      <c r="C141" s="240" t="s">
        <v>137</v>
      </c>
      <c r="D141" s="427" t="s">
        <v>789</v>
      </c>
      <c r="E141" s="1164">
        <f>+$E$7</f>
        <v>2015</v>
      </c>
      <c r="F141" s="816">
        <v>0</v>
      </c>
      <c r="G141" s="546"/>
      <c r="H141" s="608"/>
      <c r="I141" s="219"/>
      <c r="J141" s="217"/>
      <c r="K141" s="217"/>
      <c r="L141" s="217"/>
      <c r="M141" s="217"/>
    </row>
    <row r="142" spans="1:13">
      <c r="A142" s="430">
        <f t="shared" ref="A142:A153" si="17">+A141+1</f>
        <v>124</v>
      </c>
      <c r="B142" s="240"/>
      <c r="C142" s="836" t="s">
        <v>147</v>
      </c>
      <c r="D142" s="247" t="s">
        <v>138</v>
      </c>
      <c r="E142" s="1164">
        <f>+$E$8</f>
        <v>2016</v>
      </c>
      <c r="F142" s="816">
        <v>0</v>
      </c>
      <c r="G142" s="546"/>
      <c r="H142" s="608"/>
      <c r="I142" s="219"/>
      <c r="J142" s="217"/>
      <c r="K142" s="217"/>
      <c r="L142" s="217"/>
      <c r="M142" s="217"/>
    </row>
    <row r="143" spans="1:13">
      <c r="A143" s="430">
        <f t="shared" si="17"/>
        <v>125</v>
      </c>
      <c r="B143" s="240"/>
      <c r="C143" s="819" t="s">
        <v>146</v>
      </c>
      <c r="D143" s="247" t="s">
        <v>138</v>
      </c>
      <c r="E143" s="1164">
        <f t="shared" ref="E143:E153" si="18">+$E$8</f>
        <v>2016</v>
      </c>
      <c r="F143" s="816">
        <v>0</v>
      </c>
      <c r="G143" s="546"/>
      <c r="H143" s="608"/>
      <c r="I143" s="219"/>
      <c r="J143" s="217"/>
      <c r="K143" s="217"/>
      <c r="L143" s="217"/>
      <c r="M143" s="217"/>
    </row>
    <row r="144" spans="1:13">
      <c r="A144" s="430">
        <f t="shared" si="17"/>
        <v>126</v>
      </c>
      <c r="B144" s="240"/>
      <c r="C144" s="819" t="s">
        <v>145</v>
      </c>
      <c r="D144" s="247" t="s">
        <v>138</v>
      </c>
      <c r="E144" s="1164">
        <f t="shared" si="18"/>
        <v>2016</v>
      </c>
      <c r="F144" s="816">
        <v>0</v>
      </c>
      <c r="G144" s="546"/>
      <c r="H144" s="608"/>
      <c r="I144" s="219"/>
      <c r="J144" s="217"/>
      <c r="K144" s="217"/>
      <c r="L144" s="217"/>
      <c r="M144" s="217"/>
    </row>
    <row r="145" spans="1:13">
      <c r="A145" s="430">
        <f t="shared" si="17"/>
        <v>127</v>
      </c>
      <c r="B145" s="240"/>
      <c r="C145" s="836" t="s">
        <v>128</v>
      </c>
      <c r="D145" s="247" t="s">
        <v>138</v>
      </c>
      <c r="E145" s="1164">
        <f t="shared" si="18"/>
        <v>2016</v>
      </c>
      <c r="F145" s="816">
        <v>0</v>
      </c>
      <c r="G145" s="546"/>
      <c r="H145" s="608"/>
      <c r="I145" s="219"/>
      <c r="J145" s="217"/>
      <c r="K145" s="217"/>
      <c r="L145" s="217"/>
      <c r="M145" s="217"/>
    </row>
    <row r="146" spans="1:13">
      <c r="A146" s="430">
        <f t="shared" si="17"/>
        <v>128</v>
      </c>
      <c r="B146" s="240"/>
      <c r="C146" s="819" t="s">
        <v>127</v>
      </c>
      <c r="D146" s="247" t="s">
        <v>138</v>
      </c>
      <c r="E146" s="1164">
        <f t="shared" si="18"/>
        <v>2016</v>
      </c>
      <c r="F146" s="816">
        <v>0</v>
      </c>
      <c r="G146" s="546"/>
      <c r="H146" s="608"/>
      <c r="I146" s="219"/>
      <c r="J146" s="217"/>
      <c r="K146" s="217"/>
      <c r="L146" s="217"/>
      <c r="M146" s="217"/>
    </row>
    <row r="147" spans="1:13">
      <c r="A147" s="430">
        <f t="shared" si="17"/>
        <v>129</v>
      </c>
      <c r="B147" s="240"/>
      <c r="C147" s="819" t="s">
        <v>144</v>
      </c>
      <c r="D147" s="247" t="s">
        <v>138</v>
      </c>
      <c r="E147" s="1164">
        <f t="shared" si="18"/>
        <v>2016</v>
      </c>
      <c r="F147" s="816">
        <v>0</v>
      </c>
      <c r="G147" s="546"/>
      <c r="H147" s="608"/>
      <c r="I147" s="219"/>
      <c r="J147" s="217"/>
      <c r="K147" s="217"/>
      <c r="L147" s="217"/>
      <c r="M147" s="217"/>
    </row>
    <row r="148" spans="1:13">
      <c r="A148" s="430">
        <f t="shared" si="17"/>
        <v>130</v>
      </c>
      <c r="B148" s="240"/>
      <c r="C148" s="836" t="s">
        <v>143</v>
      </c>
      <c r="D148" s="247" t="s">
        <v>138</v>
      </c>
      <c r="E148" s="1164">
        <f t="shared" si="18"/>
        <v>2016</v>
      </c>
      <c r="F148" s="816">
        <v>0</v>
      </c>
      <c r="G148" s="546"/>
      <c r="H148" s="608"/>
      <c r="I148" s="219"/>
      <c r="J148" s="217"/>
      <c r="K148" s="217"/>
      <c r="L148" s="217"/>
      <c r="M148" s="217"/>
    </row>
    <row r="149" spans="1:13">
      <c r="A149" s="430">
        <f t="shared" si="17"/>
        <v>131</v>
      </c>
      <c r="B149" s="240"/>
      <c r="C149" s="819" t="s">
        <v>142</v>
      </c>
      <c r="D149" s="247" t="s">
        <v>138</v>
      </c>
      <c r="E149" s="1164">
        <f t="shared" si="18"/>
        <v>2016</v>
      </c>
      <c r="F149" s="816">
        <v>0</v>
      </c>
      <c r="G149" s="546"/>
      <c r="H149" s="608"/>
      <c r="I149" s="219"/>
      <c r="J149" s="217"/>
      <c r="K149" s="217"/>
      <c r="L149" s="217"/>
      <c r="M149" s="217"/>
    </row>
    <row r="150" spans="1:13">
      <c r="A150" s="430">
        <f t="shared" si="17"/>
        <v>132</v>
      </c>
      <c r="B150" s="240"/>
      <c r="C150" s="819" t="s">
        <v>141</v>
      </c>
      <c r="D150" s="247" t="s">
        <v>138</v>
      </c>
      <c r="E150" s="1164">
        <f t="shared" si="18"/>
        <v>2016</v>
      </c>
      <c r="F150" s="816">
        <v>0</v>
      </c>
      <c r="G150" s="546"/>
      <c r="H150" s="608"/>
      <c r="I150" s="219"/>
      <c r="J150" s="217"/>
      <c r="K150" s="217"/>
      <c r="L150" s="217"/>
      <c r="M150" s="217"/>
    </row>
    <row r="151" spans="1:13">
      <c r="A151" s="430">
        <f t="shared" si="17"/>
        <v>133</v>
      </c>
      <c r="B151" s="240"/>
      <c r="C151" s="836" t="s">
        <v>140</v>
      </c>
      <c r="D151" s="247" t="s">
        <v>138</v>
      </c>
      <c r="E151" s="1164">
        <f t="shared" si="18"/>
        <v>2016</v>
      </c>
      <c r="F151" s="816">
        <v>0</v>
      </c>
      <c r="G151" s="546"/>
      <c r="H151" s="608"/>
      <c r="I151" s="219"/>
      <c r="J151" s="217"/>
      <c r="K151" s="217"/>
      <c r="L151" s="217"/>
      <c r="M151" s="217"/>
    </row>
    <row r="152" spans="1:13">
      <c r="A152" s="430">
        <f t="shared" si="17"/>
        <v>134</v>
      </c>
      <c r="B152" s="240"/>
      <c r="C152" s="836" t="s">
        <v>139</v>
      </c>
      <c r="D152" s="247" t="s">
        <v>138</v>
      </c>
      <c r="E152" s="1164">
        <f t="shared" si="18"/>
        <v>2016</v>
      </c>
      <c r="F152" s="816">
        <v>0</v>
      </c>
      <c r="G152" s="546"/>
      <c r="H152" s="608"/>
      <c r="I152" s="219"/>
      <c r="J152" s="217"/>
      <c r="K152" s="217"/>
      <c r="L152" s="217"/>
      <c r="M152" s="217"/>
    </row>
    <row r="153" spans="1:13">
      <c r="A153" s="430">
        <f t="shared" si="17"/>
        <v>135</v>
      </c>
      <c r="B153" s="431"/>
      <c r="C153" s="820" t="s">
        <v>137</v>
      </c>
      <c r="D153" s="814" t="s">
        <v>790</v>
      </c>
      <c r="E153" s="1165">
        <f t="shared" si="18"/>
        <v>2016</v>
      </c>
      <c r="F153" s="821">
        <v>0</v>
      </c>
      <c r="G153" s="549"/>
      <c r="H153" s="607"/>
      <c r="I153" s="218"/>
      <c r="J153" s="218"/>
      <c r="K153" s="218"/>
      <c r="L153" s="218"/>
      <c r="M153" s="218"/>
    </row>
    <row r="154" spans="1:13">
      <c r="A154" s="430">
        <f>+A153+1</f>
        <v>136</v>
      </c>
      <c r="B154" s="258"/>
      <c r="C154" s="822" t="s">
        <v>178</v>
      </c>
      <c r="D154" s="258" t="str">
        <f>"(sum lines "&amp;A141&amp;"-"&amp;A153&amp;") /13"</f>
        <v>(sum lines 123-135) /13</v>
      </c>
      <c r="E154" s="1166"/>
      <c r="F154" s="823">
        <f>SUM(F141:F153)/13</f>
        <v>0</v>
      </c>
      <c r="G154" s="500"/>
      <c r="H154" s="607"/>
      <c r="I154" s="218"/>
      <c r="J154" s="217"/>
      <c r="K154" s="217"/>
      <c r="L154" s="217"/>
      <c r="M154" s="217"/>
    </row>
    <row r="155" spans="1:13">
      <c r="A155" s="430"/>
      <c r="B155" s="431"/>
      <c r="C155" s="819"/>
      <c r="D155" s="427"/>
      <c r="E155" s="1167"/>
      <c r="F155" s="827"/>
      <c r="G155" s="232"/>
      <c r="H155" s="607"/>
      <c r="I155" s="218"/>
      <c r="J155" s="218"/>
      <c r="K155" s="218"/>
      <c r="L155" s="218"/>
      <c r="M155" s="218"/>
    </row>
    <row r="156" spans="1:13">
      <c r="A156" s="430">
        <f>+A154+1</f>
        <v>137</v>
      </c>
      <c r="B156" s="431"/>
      <c r="C156" s="432" t="s">
        <v>148</v>
      </c>
      <c r="D156" s="258" t="s">
        <v>402</v>
      </c>
      <c r="E156" s="1163"/>
      <c r="F156" s="825"/>
      <c r="G156" s="232"/>
      <c r="H156" s="607"/>
      <c r="I156" s="218"/>
      <c r="J156" s="217"/>
      <c r="K156" s="217"/>
      <c r="L156" s="217"/>
      <c r="M156" s="217"/>
    </row>
    <row r="157" spans="1:13">
      <c r="A157" s="430">
        <f t="shared" ref="A157:A170" si="19">+A156+1</f>
        <v>138</v>
      </c>
      <c r="B157" s="431"/>
      <c r="C157" s="240" t="s">
        <v>137</v>
      </c>
      <c r="D157" s="427" t="s">
        <v>792</v>
      </c>
      <c r="E157" s="1164">
        <f>+$E$7</f>
        <v>2015</v>
      </c>
      <c r="F157" s="816">
        <v>0</v>
      </c>
      <c r="G157" s="232"/>
      <c r="H157" s="607"/>
      <c r="I157" s="218"/>
      <c r="J157" s="217"/>
      <c r="K157" s="217"/>
      <c r="L157" s="217"/>
      <c r="M157" s="217"/>
    </row>
    <row r="158" spans="1:13">
      <c r="A158" s="430">
        <f t="shared" si="19"/>
        <v>139</v>
      </c>
      <c r="B158" s="431"/>
      <c r="C158" s="836" t="s">
        <v>147</v>
      </c>
      <c r="D158" s="247" t="s">
        <v>138</v>
      </c>
      <c r="E158" s="1164">
        <f>+$E$8</f>
        <v>2016</v>
      </c>
      <c r="F158" s="816">
        <v>0</v>
      </c>
      <c r="G158" s="232"/>
      <c r="H158" s="607"/>
      <c r="I158" s="218"/>
      <c r="J158" s="217"/>
      <c r="K158" s="217"/>
      <c r="L158" s="217"/>
      <c r="M158" s="217"/>
    </row>
    <row r="159" spans="1:13">
      <c r="A159" s="430">
        <f t="shared" si="19"/>
        <v>140</v>
      </c>
      <c r="B159" s="431"/>
      <c r="C159" s="819" t="s">
        <v>146</v>
      </c>
      <c r="D159" s="247" t="s">
        <v>138</v>
      </c>
      <c r="E159" s="1164">
        <f t="shared" ref="E159:E169" si="20">+$E$8</f>
        <v>2016</v>
      </c>
      <c r="F159" s="816">
        <v>0</v>
      </c>
      <c r="G159" s="232"/>
      <c r="H159" s="607"/>
      <c r="I159" s="218"/>
      <c r="J159" s="217"/>
      <c r="K159" s="217"/>
      <c r="L159" s="217"/>
      <c r="M159" s="217"/>
    </row>
    <row r="160" spans="1:13">
      <c r="A160" s="430">
        <f t="shared" si="19"/>
        <v>141</v>
      </c>
      <c r="B160" s="431"/>
      <c r="C160" s="819" t="s">
        <v>145</v>
      </c>
      <c r="D160" s="247" t="s">
        <v>138</v>
      </c>
      <c r="E160" s="1164">
        <f t="shared" si="20"/>
        <v>2016</v>
      </c>
      <c r="F160" s="816">
        <v>0</v>
      </c>
      <c r="G160" s="232"/>
      <c r="H160" s="607"/>
      <c r="I160" s="218"/>
      <c r="J160" s="217"/>
      <c r="K160" s="217"/>
      <c r="L160" s="217"/>
      <c r="M160" s="217"/>
    </row>
    <row r="161" spans="1:13">
      <c r="A161" s="430">
        <f t="shared" si="19"/>
        <v>142</v>
      </c>
      <c r="B161" s="431"/>
      <c r="C161" s="836" t="s">
        <v>128</v>
      </c>
      <c r="D161" s="247" t="s">
        <v>138</v>
      </c>
      <c r="E161" s="1164">
        <f t="shared" si="20"/>
        <v>2016</v>
      </c>
      <c r="F161" s="816">
        <v>0</v>
      </c>
      <c r="G161" s="232"/>
      <c r="H161" s="607"/>
      <c r="I161" s="218"/>
      <c r="J161" s="217"/>
      <c r="K161" s="217"/>
      <c r="L161" s="217"/>
      <c r="M161" s="217"/>
    </row>
    <row r="162" spans="1:13">
      <c r="A162" s="430">
        <f t="shared" si="19"/>
        <v>143</v>
      </c>
      <c r="B162" s="431"/>
      <c r="C162" s="819" t="s">
        <v>127</v>
      </c>
      <c r="D162" s="247" t="s">
        <v>138</v>
      </c>
      <c r="E162" s="1164">
        <f t="shared" si="20"/>
        <v>2016</v>
      </c>
      <c r="F162" s="816">
        <v>0</v>
      </c>
      <c r="G162" s="232"/>
      <c r="H162" s="607"/>
      <c r="I162" s="218"/>
      <c r="J162" s="217"/>
      <c r="K162" s="217"/>
      <c r="L162" s="217"/>
      <c r="M162" s="217"/>
    </row>
    <row r="163" spans="1:13">
      <c r="A163" s="430">
        <f t="shared" si="19"/>
        <v>144</v>
      </c>
      <c r="B163" s="431"/>
      <c r="C163" s="819" t="s">
        <v>144</v>
      </c>
      <c r="D163" s="247" t="s">
        <v>138</v>
      </c>
      <c r="E163" s="1164">
        <f t="shared" si="20"/>
        <v>2016</v>
      </c>
      <c r="F163" s="816">
        <v>0</v>
      </c>
      <c r="G163" s="232"/>
      <c r="H163" s="607"/>
      <c r="I163" s="218"/>
      <c r="J163" s="217"/>
      <c r="K163" s="217"/>
      <c r="L163" s="217"/>
      <c r="M163" s="217"/>
    </row>
    <row r="164" spans="1:13">
      <c r="A164" s="430">
        <f t="shared" si="19"/>
        <v>145</v>
      </c>
      <c r="B164" s="431"/>
      <c r="C164" s="836" t="s">
        <v>143</v>
      </c>
      <c r="D164" s="247" t="s">
        <v>138</v>
      </c>
      <c r="E164" s="1164">
        <f t="shared" si="20"/>
        <v>2016</v>
      </c>
      <c r="F164" s="816">
        <v>0</v>
      </c>
      <c r="G164" s="232"/>
      <c r="H164" s="607"/>
      <c r="I164" s="218"/>
      <c r="J164" s="217"/>
      <c r="K164" s="217"/>
      <c r="L164" s="217"/>
      <c r="M164" s="217"/>
    </row>
    <row r="165" spans="1:13">
      <c r="A165" s="430">
        <f t="shared" si="19"/>
        <v>146</v>
      </c>
      <c r="B165" s="431"/>
      <c r="C165" s="819" t="s">
        <v>142</v>
      </c>
      <c r="D165" s="247" t="s">
        <v>138</v>
      </c>
      <c r="E165" s="1164">
        <f t="shared" si="20"/>
        <v>2016</v>
      </c>
      <c r="F165" s="816">
        <v>0</v>
      </c>
      <c r="G165" s="232"/>
      <c r="H165" s="607"/>
      <c r="I165" s="218"/>
      <c r="J165" s="217"/>
      <c r="K165" s="217"/>
      <c r="L165" s="217"/>
      <c r="M165" s="217"/>
    </row>
    <row r="166" spans="1:13">
      <c r="A166" s="430">
        <f t="shared" si="19"/>
        <v>147</v>
      </c>
      <c r="B166" s="431"/>
      <c r="C166" s="819" t="s">
        <v>141</v>
      </c>
      <c r="D166" s="247" t="s">
        <v>138</v>
      </c>
      <c r="E166" s="1164">
        <f t="shared" si="20"/>
        <v>2016</v>
      </c>
      <c r="F166" s="816">
        <v>0</v>
      </c>
      <c r="G166" s="232"/>
      <c r="H166" s="607"/>
      <c r="I166" s="218"/>
      <c r="J166" s="217"/>
      <c r="K166" s="217"/>
      <c r="L166" s="217"/>
      <c r="M166" s="217"/>
    </row>
    <row r="167" spans="1:13">
      <c r="A167" s="430">
        <f t="shared" si="19"/>
        <v>148</v>
      </c>
      <c r="B167" s="431"/>
      <c r="C167" s="836" t="s">
        <v>140</v>
      </c>
      <c r="D167" s="247" t="s">
        <v>138</v>
      </c>
      <c r="E167" s="1164">
        <f t="shared" si="20"/>
        <v>2016</v>
      </c>
      <c r="F167" s="816">
        <v>0</v>
      </c>
      <c r="G167" s="232"/>
      <c r="H167" s="607"/>
      <c r="I167" s="218"/>
      <c r="J167" s="217"/>
      <c r="K167" s="217"/>
      <c r="L167" s="217"/>
      <c r="M167" s="217"/>
    </row>
    <row r="168" spans="1:13">
      <c r="A168" s="430">
        <f t="shared" si="19"/>
        <v>149</v>
      </c>
      <c r="B168" s="240"/>
      <c r="C168" s="836" t="s">
        <v>139</v>
      </c>
      <c r="D168" s="247" t="s">
        <v>138</v>
      </c>
      <c r="E168" s="1164">
        <f t="shared" si="20"/>
        <v>2016</v>
      </c>
      <c r="F168" s="816">
        <v>0</v>
      </c>
      <c r="G168" s="546"/>
      <c r="H168" s="608"/>
      <c r="I168" s="219"/>
      <c r="J168" s="217"/>
      <c r="K168" s="217"/>
      <c r="L168" s="217"/>
      <c r="M168" s="217"/>
    </row>
    <row r="169" spans="1:13">
      <c r="A169" s="430">
        <f t="shared" si="19"/>
        <v>150</v>
      </c>
      <c r="B169" s="431"/>
      <c r="C169" s="820" t="s">
        <v>137</v>
      </c>
      <c r="D169" s="814" t="s">
        <v>791</v>
      </c>
      <c r="E169" s="1165">
        <f t="shared" si="20"/>
        <v>2016</v>
      </c>
      <c r="F169" s="821">
        <v>0</v>
      </c>
      <c r="G169" s="549"/>
      <c r="H169" s="607"/>
      <c r="I169" s="218"/>
      <c r="J169" s="218"/>
      <c r="K169" s="218"/>
      <c r="L169" s="218"/>
      <c r="M169" s="218"/>
    </row>
    <row r="170" spans="1:13">
      <c r="A170" s="430">
        <f t="shared" si="19"/>
        <v>151</v>
      </c>
      <c r="B170" s="258"/>
      <c r="C170" s="822" t="s">
        <v>136</v>
      </c>
      <c r="D170" s="258" t="str">
        <f>"(sum lines "&amp;A157&amp;"-"&amp;A169&amp;") /13"</f>
        <v>(sum lines 138-150) /13</v>
      </c>
      <c r="E170" s="1166"/>
      <c r="F170" s="823">
        <f>SUM(F157:F169)/13</f>
        <v>0</v>
      </c>
      <c r="G170" s="500"/>
      <c r="H170" s="607"/>
      <c r="I170" s="218"/>
      <c r="J170" s="217"/>
      <c r="K170" s="217"/>
      <c r="L170" s="217"/>
      <c r="M170" s="217"/>
    </row>
    <row r="171" spans="1:13">
      <c r="A171" s="430"/>
      <c r="B171" s="258"/>
      <c r="C171" s="819"/>
      <c r="D171" s="258"/>
      <c r="E171" s="1166"/>
      <c r="F171" s="824"/>
      <c r="G171" s="546"/>
      <c r="H171" s="608"/>
      <c r="I171" s="219"/>
      <c r="J171" s="217"/>
      <c r="K171" s="217"/>
      <c r="L171" s="217"/>
      <c r="M171" s="217"/>
    </row>
    <row r="172" spans="1:13">
      <c r="A172" s="430"/>
      <c r="B172" s="258"/>
      <c r="C172" s="822"/>
      <c r="D172" s="258"/>
      <c r="E172" s="1166"/>
      <c r="F172" s="823"/>
      <c r="G172" s="546"/>
      <c r="H172" s="608"/>
      <c r="I172" s="215"/>
      <c r="J172" s="217"/>
      <c r="K172" s="217"/>
      <c r="L172" s="217"/>
      <c r="M172" s="217"/>
    </row>
    <row r="173" spans="1:13">
      <c r="A173" s="430">
        <f>+A170+1</f>
        <v>152</v>
      </c>
      <c r="B173" s="431"/>
      <c r="C173" s="828" t="s">
        <v>539</v>
      </c>
      <c r="D173" s="427" t="str">
        <f>"(sum lines "&amp;A106&amp;", "&amp;A122&amp;", "&amp;A138&amp;", "&amp;A154&amp;", &amp; "&amp;A170&amp;")"</f>
        <v>(sum lines 91, 106, 121, 136, &amp; 151)</v>
      </c>
      <c r="E173" s="1167"/>
      <c r="F173" s="829">
        <f>F106+F122+F138+F154+F170</f>
        <v>0</v>
      </c>
      <c r="G173" s="220"/>
      <c r="H173" s="612"/>
      <c r="I173" s="218"/>
      <c r="J173" s="218"/>
      <c r="K173" s="218"/>
      <c r="L173" s="218"/>
      <c r="M173" s="218"/>
    </row>
    <row r="174" spans="1:13" ht="16.2" thickBot="1">
      <c r="A174" s="830"/>
      <c r="B174" s="831"/>
      <c r="C174" s="832"/>
      <c r="D174" s="575"/>
      <c r="E174" s="1168"/>
      <c r="F174" s="833"/>
      <c r="G174" s="220"/>
      <c r="H174" s="608"/>
      <c r="I174" s="215"/>
      <c r="J174" s="217"/>
      <c r="K174" s="217"/>
      <c r="L174" s="217"/>
      <c r="M174" s="217"/>
    </row>
    <row r="175" spans="1:13">
      <c r="A175" s="837"/>
      <c r="B175" s="818"/>
      <c r="C175" s="819"/>
      <c r="D175" s="258"/>
      <c r="E175" s="1166"/>
      <c r="F175" s="819"/>
      <c r="G175" s="220"/>
      <c r="H175" s="608"/>
      <c r="I175" s="215"/>
      <c r="J175" s="217"/>
      <c r="K175" s="217"/>
      <c r="L175" s="217"/>
      <c r="M175" s="217"/>
    </row>
    <row r="176" spans="1:13">
      <c r="E176" s="1170"/>
      <c r="F176" s="1141"/>
      <c r="G176" s="214"/>
    </row>
    <row r="177" spans="5:7">
      <c r="E177" s="1170"/>
      <c r="F177" s="1141"/>
      <c r="G177" s="214"/>
    </row>
    <row r="178" spans="5:7">
      <c r="E178" s="1170"/>
      <c r="F178" s="1141"/>
      <c r="G178" s="214"/>
    </row>
    <row r="179" spans="5:7">
      <c r="E179" s="1170"/>
      <c r="F179" s="1142"/>
      <c r="G179" s="214"/>
    </row>
    <row r="180" spans="5:7">
      <c r="E180" s="1170"/>
      <c r="F180" s="1141"/>
      <c r="G180" s="214"/>
    </row>
    <row r="181" spans="5:7">
      <c r="E181" s="1170"/>
      <c r="F181" s="1141"/>
      <c r="G181" s="214"/>
    </row>
    <row r="182" spans="5:7">
      <c r="E182" s="1170"/>
      <c r="F182" s="240"/>
      <c r="G182" s="214"/>
    </row>
    <row r="183" spans="5:7">
      <c r="E183" s="1170"/>
      <c r="F183" s="1141"/>
      <c r="G183" s="214"/>
    </row>
    <row r="184" spans="5:7">
      <c r="E184" s="1170"/>
      <c r="F184" s="1141"/>
      <c r="G184" s="214"/>
    </row>
    <row r="185" spans="5:7">
      <c r="E185" s="1170"/>
      <c r="F185" s="1141"/>
      <c r="G185" s="214"/>
    </row>
    <row r="186" spans="5:7">
      <c r="E186" s="1170"/>
      <c r="F186" s="240"/>
      <c r="G186" s="214"/>
    </row>
    <row r="187" spans="5:7">
      <c r="E187" s="1170"/>
      <c r="F187" s="1141"/>
      <c r="G187" s="214"/>
    </row>
    <row r="188" spans="5:7">
      <c r="E188" s="1170"/>
      <c r="F188" s="1141"/>
      <c r="G188" s="214"/>
    </row>
    <row r="189" spans="5:7">
      <c r="E189" s="1170"/>
      <c r="F189" s="1141"/>
      <c r="G189" s="214"/>
    </row>
    <row r="190" spans="5:7">
      <c r="E190" s="1170"/>
      <c r="F190" s="240"/>
      <c r="G190" s="214"/>
    </row>
    <row r="191" spans="5:7">
      <c r="E191" s="1170"/>
      <c r="F191" s="240"/>
      <c r="G191" s="214"/>
    </row>
    <row r="192" spans="5:7">
      <c r="E192" s="1170"/>
      <c r="F192" s="1141"/>
      <c r="G192" s="214"/>
    </row>
    <row r="193" spans="5:7">
      <c r="E193" s="1170"/>
      <c r="F193" s="1141"/>
      <c r="G193" s="214"/>
    </row>
    <row r="194" spans="5:7">
      <c r="E194" s="1170"/>
      <c r="F194" s="1143"/>
      <c r="G194" s="214"/>
    </row>
    <row r="195" spans="5:7">
      <c r="E195" s="1171"/>
    </row>
    <row r="196" spans="5:7">
      <c r="E196" s="1171"/>
      <c r="F196" s="860"/>
    </row>
  </sheetData>
  <mergeCells count="5">
    <mergeCell ref="J5:M5"/>
    <mergeCell ref="A5:F5"/>
    <mergeCell ref="A91:F91"/>
    <mergeCell ref="J91:M9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BK194"/>
  <sheetViews>
    <sheetView view="pageBreakPreview" topLeftCell="A59" zoomScale="70" zoomScaleNormal="90" zoomScaleSheetLayoutView="70" workbookViewId="0">
      <selection activeCell="M73" sqref="M73"/>
    </sheetView>
  </sheetViews>
  <sheetFormatPr defaultColWidth="8.7265625" defaultRowHeight="13.2"/>
  <cols>
    <col min="1" max="1" width="5" style="209" customWidth="1"/>
    <col min="2" max="2" width="3.26953125" style="203" customWidth="1"/>
    <col min="3" max="3" width="48.26953125" style="203" customWidth="1"/>
    <col min="4" max="4" width="20.26953125" style="203" customWidth="1"/>
    <col min="5" max="5" width="13.7265625" style="203" customWidth="1"/>
    <col min="6" max="6" width="18.08984375" style="203" customWidth="1"/>
    <col min="7" max="7" width="15.26953125" style="203" customWidth="1"/>
    <col min="8" max="8" width="15.54296875" style="203" customWidth="1"/>
    <col min="9" max="9" width="13" style="203" customWidth="1"/>
    <col min="10" max="10" width="10.7265625" style="203" customWidth="1"/>
    <col min="11" max="11" width="9" style="203" customWidth="1"/>
    <col min="12" max="12" width="11.7265625" style="203" bestFit="1" customWidth="1"/>
    <col min="13" max="13" width="7.54296875" style="203" customWidth="1"/>
    <col min="14" max="16384" width="8.7265625" style="203"/>
  </cols>
  <sheetData>
    <row r="1" spans="1:63" ht="17.399999999999999">
      <c r="A1" s="308"/>
      <c r="B1" s="312"/>
      <c r="C1" s="227"/>
      <c r="D1" s="1374" t="s">
        <v>323</v>
      </c>
      <c r="E1" s="1374"/>
      <c r="F1" s="1374"/>
      <c r="G1" s="1374"/>
      <c r="H1" s="1374"/>
      <c r="I1" s="1374"/>
      <c r="J1" s="217"/>
      <c r="K1" s="217"/>
      <c r="L1" s="217"/>
      <c r="M1" s="217"/>
    </row>
    <row r="2" spans="1:63" ht="18" thickBot="1">
      <c r="A2" s="222"/>
      <c r="D2" s="1374" t="str">
        <f>'Appendix A'!$E$9</f>
        <v>NextEra Energy Transmission New York, Inc.</v>
      </c>
      <c r="E2" s="1374"/>
      <c r="F2" s="1374"/>
      <c r="G2" s="1374"/>
      <c r="H2" s="1374"/>
      <c r="I2" s="1374"/>
    </row>
    <row r="3" spans="1:63" ht="50.25" customHeight="1" thickBot="1">
      <c r="A3" s="1375"/>
      <c r="B3" s="1376"/>
      <c r="C3" s="1376"/>
      <c r="D3" s="1376"/>
      <c r="E3" s="1376"/>
      <c r="F3" s="1377"/>
      <c r="G3" s="311"/>
      <c r="H3" s="311"/>
      <c r="I3" s="311"/>
      <c r="J3" s="1378" t="s">
        <v>108</v>
      </c>
      <c r="K3" s="1379"/>
      <c r="L3" s="1379"/>
      <c r="M3" s="1380"/>
    </row>
    <row r="4" spans="1:63">
      <c r="A4" s="902" t="s">
        <v>572</v>
      </c>
      <c r="B4" s="308"/>
      <c r="C4" s="310"/>
      <c r="D4" s="309"/>
      <c r="E4" s="308" t="s">
        <v>184</v>
      </c>
      <c r="F4" s="307" t="s">
        <v>133</v>
      </c>
      <c r="G4" s="306" t="s">
        <v>185</v>
      </c>
      <c r="H4" s="305"/>
      <c r="I4" s="304"/>
      <c r="J4" s="855"/>
      <c r="K4" s="839"/>
      <c r="L4" s="839"/>
      <c r="M4" s="840"/>
    </row>
    <row r="5" spans="1:63" s="1" customFormat="1" ht="15">
      <c r="A5" s="301">
        <f>+'2 - Cost Support '!A173+1</f>
        <v>153</v>
      </c>
      <c r="B5" s="300"/>
      <c r="C5" s="299" t="s">
        <v>203</v>
      </c>
      <c r="D5" s="299" t="s">
        <v>36</v>
      </c>
      <c r="E5" s="226">
        <v>0</v>
      </c>
      <c r="F5" s="226">
        <v>0</v>
      </c>
      <c r="G5" s="424">
        <f>+E5/2+F5/2</f>
        <v>0</v>
      </c>
      <c r="H5" s="296"/>
      <c r="I5" s="295"/>
      <c r="J5" s="295"/>
      <c r="K5" s="295"/>
      <c r="L5" s="294"/>
      <c r="M5" s="159"/>
      <c r="N5" s="139"/>
      <c r="O5" s="40"/>
      <c r="P5" s="22"/>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301"/>
      <c r="B6" s="300"/>
      <c r="C6" s="300"/>
      <c r="D6" s="299"/>
      <c r="E6" s="298"/>
      <c r="F6" s="298"/>
      <c r="G6" s="424"/>
      <c r="H6" s="296"/>
      <c r="I6" s="295"/>
      <c r="J6" s="295"/>
      <c r="K6" s="295"/>
      <c r="L6" s="294"/>
      <c r="M6" s="159"/>
      <c r="N6" s="139"/>
      <c r="O6" s="40"/>
      <c r="P6" s="22"/>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6">
      <c r="A7" s="301">
        <f>+A5+1</f>
        <v>154</v>
      </c>
      <c r="B7" s="300"/>
      <c r="C7" s="300" t="s">
        <v>191</v>
      </c>
      <c r="D7" s="298" t="s">
        <v>833</v>
      </c>
      <c r="E7" s="852"/>
      <c r="F7" s="852"/>
      <c r="G7" s="483">
        <f>+'8 - Workpaper'!Z41</f>
        <v>0</v>
      </c>
      <c r="H7" s="157"/>
      <c r="I7" s="114"/>
      <c r="J7" s="114"/>
      <c r="K7" s="295"/>
      <c r="L7" s="294"/>
      <c r="M7" s="159"/>
      <c r="N7" s="139"/>
      <c r="O7" s="602"/>
      <c r="P7" s="22"/>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
      <c r="A8" s="301"/>
      <c r="B8" s="300"/>
      <c r="C8" s="326" t="s">
        <v>223</v>
      </c>
      <c r="D8" s="298"/>
      <c r="E8" s="298"/>
      <c r="F8" s="298"/>
      <c r="G8" s="425"/>
      <c r="H8" s="302" t="s">
        <v>543</v>
      </c>
      <c r="I8" s="114"/>
      <c r="J8" s="112"/>
      <c r="K8" s="295"/>
      <c r="L8" s="294"/>
      <c r="M8" s="159"/>
      <c r="N8" s="139"/>
      <c r="P8" s="22"/>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301">
        <f>+A7+1</f>
        <v>155</v>
      </c>
      <c r="B9" s="300"/>
      <c r="C9" s="326" t="s">
        <v>293</v>
      </c>
      <c r="D9" s="298" t="s">
        <v>832</v>
      </c>
      <c r="E9" s="298"/>
      <c r="G9" s="863"/>
      <c r="H9" s="862">
        <f>+'8 - Workpaper'!I41</f>
        <v>0</v>
      </c>
      <c r="I9" s="114"/>
      <c r="J9" s="112"/>
      <c r="K9" s="295"/>
      <c r="L9" s="294"/>
      <c r="M9" s="159"/>
      <c r="N9" s="139"/>
      <c r="O9" s="40"/>
      <c r="P9" s="22"/>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301"/>
      <c r="B10" s="300"/>
      <c r="C10" s="326"/>
      <c r="D10" s="298"/>
      <c r="E10" s="298"/>
      <c r="F10" s="298"/>
      <c r="G10" s="425"/>
      <c r="H10" s="157"/>
      <c r="I10" s="114"/>
      <c r="J10" s="112"/>
      <c r="K10" s="295"/>
      <c r="L10" s="294"/>
      <c r="M10" s="159"/>
      <c r="N10" s="139"/>
      <c r="O10" s="40"/>
      <c r="P10" s="22"/>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301">
        <f>+A9+1</f>
        <v>156</v>
      </c>
      <c r="B11" s="300"/>
      <c r="C11" s="535" t="s">
        <v>189</v>
      </c>
      <c r="D11" s="111"/>
      <c r="E11" s="233" t="s">
        <v>75</v>
      </c>
      <c r="F11" s="233" t="s">
        <v>825</v>
      </c>
      <c r="G11" s="425"/>
      <c r="H11" s="157"/>
      <c r="I11" s="114"/>
      <c r="J11" s="114"/>
      <c r="K11" s="295"/>
      <c r="L11" s="294"/>
      <c r="M11" s="159"/>
      <c r="N11" s="139"/>
      <c r="O11" s="40"/>
      <c r="P11" s="22"/>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301"/>
      <c r="B12" s="300"/>
      <c r="C12" s="299" t="s">
        <v>244</v>
      </c>
      <c r="D12" s="299"/>
      <c r="E12" s="215" t="s">
        <v>129</v>
      </c>
      <c r="F12" s="221" t="s">
        <v>126</v>
      </c>
      <c r="G12" s="297"/>
      <c r="H12" s="302"/>
      <c r="I12" s="295"/>
      <c r="J12" s="295"/>
      <c r="K12" s="295"/>
      <c r="L12" s="294"/>
      <c r="M12" s="159"/>
      <c r="N12" s="139"/>
      <c r="O12" s="40"/>
      <c r="P12" s="22"/>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235">
        <f>+A11+1</f>
        <v>157</v>
      </c>
      <c r="B13" s="234"/>
      <c r="C13" s="214" t="s">
        <v>137</v>
      </c>
      <c r="D13" s="298" t="s">
        <v>295</v>
      </c>
      <c r="E13" s="440">
        <v>0</v>
      </c>
      <c r="F13" s="559">
        <v>0</v>
      </c>
      <c r="G13" s="863"/>
      <c r="H13" s="111"/>
      <c r="I13" s="295"/>
      <c r="J13" s="295"/>
      <c r="K13" s="295"/>
      <c r="L13" s="294"/>
      <c r="M13" s="159"/>
      <c r="N13" s="139"/>
      <c r="O13" s="40"/>
      <c r="P13" s="22"/>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
      <c r="A14" s="235">
        <f t="shared" ref="A14:A26" si="0">+A13+1</f>
        <v>158</v>
      </c>
      <c r="B14" s="234"/>
      <c r="C14" s="245" t="s">
        <v>147</v>
      </c>
      <c r="D14" s="232" t="s">
        <v>138</v>
      </c>
      <c r="E14" s="440">
        <v>0</v>
      </c>
      <c r="F14" s="559">
        <v>0</v>
      </c>
      <c r="G14" s="863"/>
      <c r="H14" s="111"/>
      <c r="I14" s="295"/>
      <c r="J14" s="295"/>
      <c r="K14" s="295"/>
      <c r="L14" s="294"/>
      <c r="M14" s="159"/>
      <c r="N14" s="139"/>
      <c r="O14" s="40"/>
      <c r="P14" s="22"/>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
      <c r="A15" s="235">
        <f t="shared" si="0"/>
        <v>159</v>
      </c>
      <c r="B15" s="234"/>
      <c r="C15" s="227" t="s">
        <v>146</v>
      </c>
      <c r="D15" s="232" t="s">
        <v>138</v>
      </c>
      <c r="E15" s="440">
        <v>0</v>
      </c>
      <c r="F15" s="559">
        <v>0</v>
      </c>
      <c r="G15" s="863"/>
      <c r="H15" s="111"/>
      <c r="I15" s="295"/>
      <c r="J15" s="295"/>
      <c r="K15" s="295"/>
      <c r="L15" s="294"/>
      <c r="M15" s="159"/>
      <c r="N15" s="139"/>
      <c r="O15" s="40"/>
      <c r="P15" s="22"/>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35">
        <f t="shared" si="0"/>
        <v>160</v>
      </c>
      <c r="B16" s="234"/>
      <c r="C16" s="227" t="s">
        <v>145</v>
      </c>
      <c r="D16" s="232" t="s">
        <v>138</v>
      </c>
      <c r="E16" s="440">
        <v>0</v>
      </c>
      <c r="F16" s="559">
        <v>0</v>
      </c>
      <c r="G16" s="863"/>
      <c r="H16" s="111"/>
      <c r="I16" s="295"/>
      <c r="J16" s="295"/>
      <c r="K16" s="295"/>
      <c r="L16" s="294"/>
      <c r="M16" s="159"/>
      <c r="N16" s="139"/>
      <c r="O16" s="40"/>
      <c r="P16" s="22"/>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235">
        <f t="shared" si="0"/>
        <v>161</v>
      </c>
      <c r="B17" s="234"/>
      <c r="C17" s="245" t="s">
        <v>128</v>
      </c>
      <c r="D17" s="232" t="s">
        <v>138</v>
      </c>
      <c r="E17" s="440">
        <v>0</v>
      </c>
      <c r="F17" s="559">
        <v>0</v>
      </c>
      <c r="G17" s="863"/>
      <c r="H17" s="111"/>
      <c r="I17" s="295"/>
      <c r="J17" s="295"/>
      <c r="K17" s="295"/>
      <c r="L17" s="294"/>
      <c r="M17" s="159"/>
      <c r="N17" s="139"/>
      <c r="O17" s="40"/>
      <c r="P17" s="22"/>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35">
        <f t="shared" si="0"/>
        <v>162</v>
      </c>
      <c r="B18" s="234"/>
      <c r="C18" s="227" t="s">
        <v>127</v>
      </c>
      <c r="D18" s="232" t="s">
        <v>138</v>
      </c>
      <c r="E18" s="440">
        <v>0</v>
      </c>
      <c r="F18" s="559">
        <v>0</v>
      </c>
      <c r="G18" s="863"/>
      <c r="H18" s="111"/>
      <c r="I18" s="295"/>
      <c r="J18" s="295"/>
      <c r="K18" s="295"/>
      <c r="L18" s="294"/>
      <c r="M18" s="159"/>
      <c r="N18" s="139"/>
      <c r="O18" s="40"/>
      <c r="P18" s="22"/>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
      <c r="A19" s="235">
        <f t="shared" si="0"/>
        <v>163</v>
      </c>
      <c r="B19" s="234"/>
      <c r="C19" s="227" t="s">
        <v>144</v>
      </c>
      <c r="D19" s="232" t="s">
        <v>138</v>
      </c>
      <c r="E19" s="440">
        <v>0</v>
      </c>
      <c r="F19" s="559">
        <v>0</v>
      </c>
      <c r="G19" s="863"/>
      <c r="H19" s="111"/>
      <c r="I19" s="295"/>
      <c r="J19" s="295"/>
      <c r="K19" s="295"/>
      <c r="L19" s="294"/>
      <c r="M19" s="159"/>
      <c r="N19" s="139"/>
      <c r="O19" s="40"/>
      <c r="P19" s="22"/>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
      <c r="A20" s="235">
        <f t="shared" si="0"/>
        <v>164</v>
      </c>
      <c r="B20" s="234"/>
      <c r="C20" s="245" t="s">
        <v>143</v>
      </c>
      <c r="D20" s="232" t="s">
        <v>138</v>
      </c>
      <c r="E20" s="440">
        <v>0</v>
      </c>
      <c r="F20" s="559">
        <v>0</v>
      </c>
      <c r="G20" s="863"/>
      <c r="H20" s="111"/>
      <c r="I20" s="295"/>
      <c r="J20" s="295"/>
      <c r="K20" s="295"/>
      <c r="L20" s="294"/>
      <c r="M20" s="159"/>
      <c r="N20" s="139"/>
      <c r="O20" s="40"/>
      <c r="P20" s="22"/>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
      <c r="A21" s="235">
        <f t="shared" si="0"/>
        <v>165</v>
      </c>
      <c r="B21" s="234"/>
      <c r="C21" s="227" t="s">
        <v>142</v>
      </c>
      <c r="D21" s="232" t="s">
        <v>138</v>
      </c>
      <c r="E21" s="440">
        <v>0</v>
      </c>
      <c r="F21" s="559">
        <v>0</v>
      </c>
      <c r="G21" s="863"/>
      <c r="H21" s="111"/>
      <c r="I21" s="295"/>
      <c r="J21" s="295"/>
      <c r="K21" s="295"/>
      <c r="L21" s="294"/>
      <c r="M21" s="159"/>
      <c r="N21" s="139"/>
      <c r="O21" s="40"/>
      <c r="P21" s="22"/>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
      <c r="A22" s="235">
        <f t="shared" si="0"/>
        <v>166</v>
      </c>
      <c r="B22" s="234"/>
      <c r="C22" s="227" t="s">
        <v>141</v>
      </c>
      <c r="D22" s="232" t="s">
        <v>138</v>
      </c>
      <c r="E22" s="440">
        <v>0</v>
      </c>
      <c r="F22" s="559">
        <v>0</v>
      </c>
      <c r="G22" s="863"/>
      <c r="H22" s="111"/>
      <c r="I22" s="295"/>
      <c r="J22" s="295"/>
      <c r="K22" s="295"/>
      <c r="L22" s="294"/>
      <c r="M22" s="159"/>
      <c r="N22" s="139"/>
      <c r="O22" s="40"/>
      <c r="P22" s="22"/>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
      <c r="A23" s="235">
        <f t="shared" si="0"/>
        <v>167</v>
      </c>
      <c r="B23" s="234"/>
      <c r="C23" s="245" t="s">
        <v>140</v>
      </c>
      <c r="D23" s="232" t="s">
        <v>138</v>
      </c>
      <c r="E23" s="440">
        <v>0</v>
      </c>
      <c r="F23" s="559">
        <v>0</v>
      </c>
      <c r="G23" s="863"/>
      <c r="H23" s="111"/>
      <c r="I23" s="295"/>
      <c r="J23" s="295"/>
      <c r="K23" s="295"/>
      <c r="L23" s="294"/>
      <c r="M23" s="159"/>
      <c r="N23" s="139"/>
      <c r="O23" s="40"/>
      <c r="P23" s="22"/>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
      <c r="A24" s="235">
        <f t="shared" si="0"/>
        <v>168</v>
      </c>
      <c r="B24" s="234"/>
      <c r="C24" s="245" t="s">
        <v>139</v>
      </c>
      <c r="D24" s="232" t="s">
        <v>138</v>
      </c>
      <c r="E24" s="440">
        <v>0</v>
      </c>
      <c r="F24" s="559">
        <v>0</v>
      </c>
      <c r="G24" s="863"/>
      <c r="H24" s="111"/>
      <c r="I24" s="295"/>
      <c r="J24" s="295"/>
      <c r="K24" s="295"/>
      <c r="L24" s="294"/>
      <c r="M24" s="159"/>
      <c r="N24" s="139"/>
      <c r="O24" s="40"/>
      <c r="P24" s="22"/>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
      <c r="A25" s="235">
        <f t="shared" si="0"/>
        <v>169</v>
      </c>
      <c r="B25" s="234"/>
      <c r="C25" s="225" t="s">
        <v>137</v>
      </c>
      <c r="D25" s="534" t="s">
        <v>38</v>
      </c>
      <c r="E25" s="1214">
        <v>0</v>
      </c>
      <c r="F25" s="1199">
        <v>0</v>
      </c>
      <c r="G25" s="863"/>
      <c r="H25" s="111"/>
      <c r="I25" s="295"/>
      <c r="J25" s="295"/>
      <c r="K25" s="295"/>
      <c r="L25" s="294"/>
      <c r="M25" s="159"/>
      <c r="N25" s="139"/>
      <c r="O25" s="40"/>
      <c r="P25" s="22"/>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
      <c r="A26" s="235">
        <f t="shared" si="0"/>
        <v>170</v>
      </c>
      <c r="B26" s="234"/>
      <c r="C26" s="254" t="s">
        <v>292</v>
      </c>
      <c r="D26" s="232" t="str">
        <f>"(sum lines "&amp;A13&amp;"-"&amp;A25&amp;") /13"</f>
        <v>(sum lines 157-169) /13</v>
      </c>
      <c r="E26" s="252"/>
      <c r="F26" s="220">
        <f>SUM(F13:F25)/13</f>
        <v>0</v>
      </c>
      <c r="G26" s="863"/>
      <c r="H26" s="111"/>
      <c r="I26" s="295"/>
      <c r="J26" s="295"/>
      <c r="K26" s="295"/>
      <c r="L26" s="294"/>
      <c r="M26" s="159"/>
      <c r="N26" s="139"/>
      <c r="O26" s="40"/>
      <c r="P26" s="22"/>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6" thickBot="1">
      <c r="A27" s="301"/>
      <c r="B27" s="300"/>
      <c r="C27" s="299"/>
      <c r="D27" s="299"/>
      <c r="E27" s="298"/>
      <c r="F27" s="298"/>
      <c r="G27" s="864"/>
      <c r="H27" s="865"/>
      <c r="I27" s="866"/>
      <c r="J27" s="866"/>
      <c r="K27" s="866"/>
      <c r="L27" s="867"/>
      <c r="M27" s="868"/>
      <c r="N27" s="139"/>
      <c r="O27" s="40"/>
      <c r="P27" s="22"/>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ht="13.8" thickBot="1">
      <c r="A28" s="243"/>
      <c r="B28" s="242"/>
      <c r="C28" s="853"/>
      <c r="D28" s="554"/>
      <c r="E28" s="285"/>
      <c r="F28" s="211"/>
      <c r="G28" s="555"/>
      <c r="H28" s="293"/>
      <c r="I28" s="288"/>
      <c r="J28" s="556"/>
      <c r="K28" s="557"/>
      <c r="L28" s="557"/>
      <c r="M28" s="558"/>
    </row>
    <row r="29" spans="1:63">
      <c r="A29" s="292"/>
      <c r="B29" s="292"/>
      <c r="C29" s="292"/>
      <c r="D29" s="292"/>
      <c r="E29" s="214"/>
      <c r="F29" s="291"/>
      <c r="G29" s="208"/>
      <c r="H29" s="233"/>
      <c r="I29" s="290"/>
      <c r="J29" s="289"/>
      <c r="K29" s="595"/>
      <c r="L29" s="595"/>
      <c r="M29" s="595"/>
    </row>
    <row r="30" spans="1:63">
      <c r="A30" s="234"/>
      <c r="B30" s="234"/>
      <c r="C30" s="254"/>
      <c r="D30" s="287"/>
      <c r="E30" s="264"/>
      <c r="F30" s="227"/>
      <c r="G30" s="219"/>
      <c r="H30" s="219"/>
      <c r="I30" s="219"/>
      <c r="J30" s="217"/>
      <c r="K30" s="217"/>
      <c r="L30" s="217"/>
      <c r="M30" s="217"/>
    </row>
    <row r="31" spans="1:63" ht="12" customHeight="1"/>
    <row r="32" spans="1:63" ht="13.8" thickBot="1">
      <c r="A32" s="222" t="s">
        <v>245</v>
      </c>
    </row>
    <row r="33" spans="1:13">
      <c r="A33" s="1381"/>
      <c r="B33" s="1382"/>
      <c r="C33" s="1382"/>
      <c r="D33" s="1382"/>
      <c r="E33" s="1382"/>
      <c r="F33" s="1382"/>
      <c r="G33" s="236"/>
      <c r="H33" s="236"/>
      <c r="I33" s="236"/>
      <c r="J33" s="1383"/>
      <c r="K33" s="1384"/>
      <c r="L33" s="1384"/>
      <c r="M33" s="1385"/>
    </row>
    <row r="34" spans="1:13">
      <c r="A34" s="235" t="s">
        <v>570</v>
      </c>
      <c r="B34" s="271"/>
      <c r="C34" s="615" t="s">
        <v>300</v>
      </c>
      <c r="D34" s="615" t="s">
        <v>310</v>
      </c>
      <c r="E34" s="615" t="s">
        <v>316</v>
      </c>
      <c r="F34" s="616" t="s">
        <v>317</v>
      </c>
      <c r="G34" s="616" t="s">
        <v>318</v>
      </c>
      <c r="H34" s="616" t="s">
        <v>319</v>
      </c>
      <c r="I34" s="616" t="s">
        <v>320</v>
      </c>
      <c r="J34" s="1386"/>
      <c r="K34" s="1387"/>
      <c r="L34" s="1387"/>
      <c r="M34" s="1388"/>
    </row>
    <row r="35" spans="1:13" ht="79.2">
      <c r="A35" s="235"/>
      <c r="B35" s="327"/>
      <c r="C35" s="617"/>
      <c r="D35" s="618" t="s">
        <v>16</v>
      </c>
      <c r="E35" s="618" t="s">
        <v>410</v>
      </c>
      <c r="F35" s="618" t="s">
        <v>411</v>
      </c>
      <c r="G35" s="618" t="s">
        <v>412</v>
      </c>
      <c r="H35" s="619" t="s">
        <v>413</v>
      </c>
      <c r="I35" s="619" t="s">
        <v>414</v>
      </c>
      <c r="J35" s="327"/>
      <c r="K35" s="328"/>
      <c r="L35" s="328"/>
      <c r="M35" s="331"/>
    </row>
    <row r="36" spans="1:13" ht="15">
      <c r="A36" s="235"/>
      <c r="B36" s="327"/>
      <c r="C36" s="620" t="s">
        <v>246</v>
      </c>
      <c r="D36" s="621">
        <v>0</v>
      </c>
      <c r="E36" s="621">
        <v>0</v>
      </c>
      <c r="F36" s="621">
        <v>0</v>
      </c>
      <c r="G36" s="621">
        <v>0</v>
      </c>
      <c r="H36" s="621">
        <v>0</v>
      </c>
      <c r="I36" s="622">
        <f t="shared" ref="I36:I41" si="1">+H36*E36*D36*F36*G36</f>
        <v>0</v>
      </c>
      <c r="J36" s="327"/>
      <c r="K36" s="328"/>
      <c r="L36" s="328"/>
      <c r="M36" s="331"/>
    </row>
    <row r="37" spans="1:13" ht="15">
      <c r="A37" s="235"/>
      <c r="B37" s="327"/>
      <c r="C37" s="620" t="s">
        <v>247</v>
      </c>
      <c r="D37" s="623">
        <v>0</v>
      </c>
      <c r="E37" s="623">
        <v>0</v>
      </c>
      <c r="F37" s="623">
        <v>0</v>
      </c>
      <c r="G37" s="623">
        <v>0</v>
      </c>
      <c r="H37" s="623">
        <v>0</v>
      </c>
      <c r="I37" s="622">
        <f t="shared" si="1"/>
        <v>0</v>
      </c>
      <c r="J37" s="327"/>
      <c r="K37" s="328"/>
      <c r="L37" s="328"/>
      <c r="M37" s="331"/>
    </row>
    <row r="38" spans="1:13" ht="15">
      <c r="A38" s="235"/>
      <c r="B38" s="327"/>
      <c r="C38" s="620" t="s">
        <v>248</v>
      </c>
      <c r="D38" s="623">
        <v>0</v>
      </c>
      <c r="E38" s="623">
        <v>0</v>
      </c>
      <c r="F38" s="623">
        <v>0</v>
      </c>
      <c r="G38" s="623">
        <v>0</v>
      </c>
      <c r="H38" s="623">
        <v>0</v>
      </c>
      <c r="I38" s="622">
        <f t="shared" si="1"/>
        <v>0</v>
      </c>
      <c r="J38" s="327"/>
      <c r="K38" s="328"/>
      <c r="L38" s="328"/>
      <c r="M38" s="331"/>
    </row>
    <row r="39" spans="1:13" ht="15">
      <c r="A39" s="235"/>
      <c r="B39" s="327"/>
      <c r="C39" s="620" t="s">
        <v>274</v>
      </c>
      <c r="D39" s="623">
        <v>0</v>
      </c>
      <c r="E39" s="623">
        <v>0</v>
      </c>
      <c r="F39" s="623">
        <v>0</v>
      </c>
      <c r="G39" s="623">
        <v>0</v>
      </c>
      <c r="H39" s="623">
        <v>0</v>
      </c>
      <c r="I39" s="622">
        <f t="shared" si="1"/>
        <v>0</v>
      </c>
      <c r="J39" s="327"/>
      <c r="K39" s="328"/>
      <c r="L39" s="328"/>
      <c r="M39" s="331"/>
    </row>
    <row r="40" spans="1:13" ht="15">
      <c r="A40" s="235"/>
      <c r="B40" s="327"/>
      <c r="C40" s="620" t="s">
        <v>275</v>
      </c>
      <c r="D40" s="623">
        <v>0</v>
      </c>
      <c r="E40" s="623">
        <v>0</v>
      </c>
      <c r="F40" s="623">
        <v>0</v>
      </c>
      <c r="G40" s="623">
        <v>0</v>
      </c>
      <c r="H40" s="623">
        <v>0</v>
      </c>
      <c r="I40" s="622">
        <f t="shared" si="1"/>
        <v>0</v>
      </c>
      <c r="J40" s="327"/>
      <c r="K40" s="328"/>
      <c r="L40" s="328"/>
      <c r="M40" s="331"/>
    </row>
    <row r="41" spans="1:13" ht="15">
      <c r="A41" s="235"/>
      <c r="B41" s="327"/>
      <c r="C41" s="624" t="s">
        <v>275</v>
      </c>
      <c r="D41" s="625">
        <v>0</v>
      </c>
      <c r="E41" s="625">
        <v>0</v>
      </c>
      <c r="F41" s="625">
        <v>0</v>
      </c>
      <c r="G41" s="625">
        <v>0</v>
      </c>
      <c r="H41" s="625">
        <v>0</v>
      </c>
      <c r="I41" s="626">
        <f t="shared" si="1"/>
        <v>0</v>
      </c>
      <c r="J41" s="327"/>
      <c r="K41" s="328"/>
      <c r="L41" s="328"/>
      <c r="M41" s="331"/>
    </row>
    <row r="42" spans="1:13" ht="15">
      <c r="A42" s="235"/>
      <c r="B42" s="327"/>
      <c r="C42" s="627" t="s">
        <v>19</v>
      </c>
      <c r="D42" s="628"/>
      <c r="E42" s="629"/>
      <c r="F42" s="630"/>
      <c r="G42" s="630"/>
      <c r="H42" s="629"/>
      <c r="I42" s="622">
        <f>SUM(I36:I41)</f>
        <v>0</v>
      </c>
      <c r="J42" s="327"/>
      <c r="K42" s="328"/>
      <c r="L42" s="328"/>
      <c r="M42" s="331"/>
    </row>
    <row r="43" spans="1:13" ht="15">
      <c r="A43" s="235"/>
      <c r="B43" s="327"/>
      <c r="C43" s="627"/>
      <c r="D43" s="628"/>
      <c r="E43" s="629"/>
      <c r="F43" s="630"/>
      <c r="G43" s="630"/>
      <c r="H43" s="629"/>
      <c r="I43" s="622"/>
      <c r="J43" s="327"/>
      <c r="K43" s="328"/>
      <c r="L43" s="328"/>
      <c r="M43" s="331"/>
    </row>
    <row r="44" spans="1:13" ht="15">
      <c r="A44" s="235"/>
      <c r="B44" s="327"/>
      <c r="C44" s="1393" t="s">
        <v>519</v>
      </c>
      <c r="D44" s="1394"/>
      <c r="E44" s="1394"/>
      <c r="F44" s="1394"/>
      <c r="G44" s="1394"/>
      <c r="H44" s="1394"/>
      <c r="I44" s="1394"/>
      <c r="J44" s="1394"/>
      <c r="K44" s="328"/>
      <c r="L44" s="328"/>
      <c r="M44" s="331"/>
    </row>
    <row r="45" spans="1:13" ht="15">
      <c r="A45" s="235"/>
      <c r="B45" s="327"/>
      <c r="C45" s="1394"/>
      <c r="D45" s="1394"/>
      <c r="E45" s="1394"/>
      <c r="F45" s="1394"/>
      <c r="G45" s="1394"/>
      <c r="H45" s="1394"/>
      <c r="I45" s="1394"/>
      <c r="J45" s="1394"/>
      <c r="K45" s="328"/>
      <c r="L45" s="328"/>
      <c r="M45" s="331"/>
    </row>
    <row r="46" spans="1:13" ht="15">
      <c r="A46" s="235"/>
      <c r="B46" s="327"/>
      <c r="C46" s="1394"/>
      <c r="D46" s="1394"/>
      <c r="E46" s="1394"/>
      <c r="F46" s="1394"/>
      <c r="G46" s="1394"/>
      <c r="H46" s="1394"/>
      <c r="I46" s="1394"/>
      <c r="J46" s="1394"/>
      <c r="K46" s="328"/>
      <c r="L46" s="328"/>
      <c r="M46" s="331"/>
    </row>
    <row r="47" spans="1:13" ht="15">
      <c r="A47" s="235"/>
      <c r="B47" s="327"/>
      <c r="C47" s="1394"/>
      <c r="D47" s="1394"/>
      <c r="E47" s="1394"/>
      <c r="F47" s="1394"/>
      <c r="G47" s="1394"/>
      <c r="H47" s="1394"/>
      <c r="I47" s="1394"/>
      <c r="J47" s="1394"/>
      <c r="K47" s="328"/>
      <c r="L47" s="328"/>
      <c r="M47" s="331"/>
    </row>
    <row r="48" spans="1:13" ht="31.5" customHeight="1">
      <c r="A48" s="235"/>
      <c r="B48" s="327"/>
      <c r="C48" s="1394"/>
      <c r="D48" s="1394"/>
      <c r="E48" s="1394"/>
      <c r="F48" s="1394"/>
      <c r="G48" s="1394"/>
      <c r="H48" s="1394"/>
      <c r="I48" s="1394"/>
      <c r="J48" s="1394"/>
      <c r="K48" s="328"/>
      <c r="L48" s="328"/>
      <c r="M48" s="331"/>
    </row>
    <row r="49" spans="1:14" ht="15">
      <c r="A49" s="235"/>
      <c r="B49" s="327"/>
      <c r="C49" s="627"/>
      <c r="D49" s="628"/>
      <c r="E49" s="629"/>
      <c r="F49" s="630"/>
      <c r="G49" s="630"/>
      <c r="H49" s="629"/>
      <c r="I49" s="622"/>
      <c r="J49" s="327"/>
      <c r="K49" s="328"/>
      <c r="L49" s="328"/>
      <c r="M49" s="331"/>
    </row>
    <row r="50" spans="1:14" ht="13.8" thickBot="1">
      <c r="A50" s="234"/>
      <c r="B50" s="328"/>
      <c r="C50" s="227"/>
      <c r="D50" s="328"/>
      <c r="E50" s="192"/>
      <c r="F50" s="341"/>
      <c r="G50" s="352"/>
      <c r="H50" s="352"/>
      <c r="I50" s="328"/>
      <c r="J50" s="328"/>
      <c r="K50" s="328"/>
      <c r="L50" s="328"/>
      <c r="M50" s="328"/>
    </row>
    <row r="51" spans="1:14">
      <c r="A51" s="445" t="s">
        <v>125</v>
      </c>
      <c r="B51" s="446"/>
      <c r="C51" s="446"/>
      <c r="D51" s="446"/>
      <c r="E51" s="446"/>
      <c r="F51" s="446"/>
      <c r="G51" s="446"/>
      <c r="H51" s="446"/>
      <c r="I51" s="446"/>
      <c r="J51" s="446"/>
      <c r="K51" s="446"/>
      <c r="L51" s="446"/>
      <c r="M51" s="447"/>
    </row>
    <row r="52" spans="1:14">
      <c r="A52" s="1389"/>
      <c r="B52" s="1390"/>
      <c r="C52" s="1390"/>
      <c r="D52" s="1390"/>
      <c r="E52" s="1390"/>
      <c r="F52" s="1390"/>
      <c r="G52" s="910" t="s">
        <v>571</v>
      </c>
      <c r="H52" s="909"/>
      <c r="I52" s="442"/>
      <c r="J52" s="1391" t="s">
        <v>108</v>
      </c>
      <c r="K52" s="1370"/>
      <c r="L52" s="1370"/>
      <c r="M52" s="1392"/>
    </row>
    <row r="53" spans="1:14">
      <c r="A53" s="235"/>
      <c r="B53" s="271" t="s">
        <v>123</v>
      </c>
      <c r="C53" s="232"/>
      <c r="D53" s="232"/>
      <c r="E53" s="286"/>
      <c r="F53" s="232"/>
      <c r="G53" s="214"/>
      <c r="H53" s="214"/>
      <c r="I53" s="214"/>
      <c r="J53" s="1386"/>
      <c r="K53" s="1387"/>
      <c r="L53" s="1387"/>
      <c r="M53" s="1388"/>
    </row>
    <row r="54" spans="1:14" ht="15">
      <c r="A54" s="235"/>
      <c r="B54" s="327"/>
      <c r="C54" s="328"/>
      <c r="D54" s="329" t="s">
        <v>6</v>
      </c>
      <c r="E54" s="330" t="s">
        <v>124</v>
      </c>
      <c r="F54" s="230"/>
      <c r="G54" s="209" t="s">
        <v>793</v>
      </c>
      <c r="H54" s="217"/>
      <c r="I54" s="328"/>
      <c r="J54" s="327"/>
      <c r="K54" s="328"/>
      <c r="L54" s="328"/>
      <c r="M54" s="331"/>
    </row>
    <row r="55" spans="1:14" ht="15">
      <c r="A55" s="235">
        <v>171</v>
      </c>
      <c r="B55" s="327"/>
      <c r="C55" s="227" t="s">
        <v>361</v>
      </c>
      <c r="D55" s="328"/>
      <c r="E55" s="227" t="s">
        <v>296</v>
      </c>
      <c r="F55" s="227"/>
      <c r="G55" s="457">
        <v>0</v>
      </c>
      <c r="H55" s="443"/>
      <c r="I55" s="328"/>
      <c r="J55" s="327"/>
      <c r="K55" s="328"/>
      <c r="L55" s="328"/>
      <c r="M55" s="331"/>
    </row>
    <row r="56" spans="1:14" ht="15">
      <c r="A56" s="235"/>
      <c r="B56" s="327"/>
      <c r="C56" s="341"/>
      <c r="D56" s="328"/>
      <c r="E56" s="341"/>
      <c r="F56" s="227"/>
      <c r="G56" s="352"/>
      <c r="H56" s="443"/>
      <c r="I56" s="328"/>
      <c r="J56" s="327"/>
      <c r="K56" s="328"/>
      <c r="L56" s="328"/>
      <c r="M56" s="331"/>
    </row>
    <row r="57" spans="1:14" ht="14.4">
      <c r="A57" s="268"/>
      <c r="B57" s="328"/>
      <c r="C57" s="453"/>
      <c r="D57" s="229"/>
      <c r="E57" s="229"/>
      <c r="F57" s="229"/>
      <c r="G57" s="229"/>
      <c r="H57" s="229"/>
      <c r="I57" s="328"/>
      <c r="J57" s="328"/>
      <c r="K57" s="328"/>
      <c r="L57" s="328"/>
      <c r="M57" s="331"/>
    </row>
    <row r="58" spans="1:14" ht="15" thickBot="1">
      <c r="A58" s="212"/>
      <c r="B58" s="211"/>
      <c r="C58" s="454"/>
      <c r="D58" s="223"/>
      <c r="E58" s="223"/>
      <c r="F58" s="223"/>
      <c r="G58" s="223"/>
      <c r="H58" s="223"/>
      <c r="I58" s="223"/>
      <c r="J58" s="223"/>
      <c r="K58" s="211"/>
      <c r="L58" s="211"/>
      <c r="M58" s="210"/>
    </row>
    <row r="59" spans="1:14" s="192" customFormat="1" ht="14.4">
      <c r="A59" s="259"/>
      <c r="C59" s="444"/>
    </row>
    <row r="60" spans="1:14" s="448" customFormat="1" ht="13.8" thickBot="1">
      <c r="A60" s="451" t="s">
        <v>122</v>
      </c>
      <c r="B60" s="452"/>
      <c r="C60" s="452"/>
      <c r="D60" s="452"/>
      <c r="E60" s="452"/>
      <c r="F60" s="452"/>
      <c r="G60" s="452"/>
      <c r="H60" s="452"/>
      <c r="I60" s="452"/>
      <c r="J60" s="452"/>
      <c r="K60" s="452"/>
      <c r="L60" s="452"/>
      <c r="M60" s="452"/>
      <c r="N60" s="192"/>
    </row>
    <row r="61" spans="1:14" s="448" customFormat="1" ht="26.4">
      <c r="A61" s="1395"/>
      <c r="B61" s="1396"/>
      <c r="C61" s="1396"/>
      <c r="D61" s="1396"/>
      <c r="E61" s="1396"/>
      <c r="F61" s="1396"/>
      <c r="G61" s="449" t="s">
        <v>116</v>
      </c>
      <c r="H61" s="303" t="s">
        <v>109</v>
      </c>
      <c r="I61" s="303" t="s">
        <v>115</v>
      </c>
      <c r="J61" s="1397" t="s">
        <v>269</v>
      </c>
      <c r="K61" s="1398"/>
      <c r="L61" s="1398"/>
      <c r="M61" s="1399"/>
      <c r="N61" s="192"/>
    </row>
    <row r="62" spans="1:14" s="448" customFormat="1">
      <c r="A62" s="235"/>
      <c r="B62" s="271" t="s">
        <v>114</v>
      </c>
      <c r="C62" s="245"/>
      <c r="D62" s="232"/>
      <c r="E62" s="252"/>
      <c r="F62" s="245"/>
      <c r="G62" s="191" t="s">
        <v>793</v>
      </c>
      <c r="H62" s="450" t="s">
        <v>794</v>
      </c>
      <c r="I62" s="267" t="s">
        <v>795</v>
      </c>
      <c r="J62" s="229"/>
      <c r="K62" s="229"/>
      <c r="L62" s="229"/>
      <c r="M62" s="228"/>
      <c r="N62" s="192"/>
    </row>
    <row r="63" spans="1:14" s="448" customFormat="1" ht="14.4">
      <c r="A63" s="235"/>
      <c r="B63" s="271"/>
      <c r="C63" s="245"/>
      <c r="D63" s="232"/>
      <c r="E63" s="252"/>
      <c r="F63" s="245"/>
      <c r="G63" s="191"/>
      <c r="H63" s="450"/>
      <c r="I63" s="267"/>
      <c r="J63" s="458"/>
      <c r="K63" s="229"/>
      <c r="L63" s="229"/>
      <c r="M63" s="228"/>
      <c r="N63" s="192"/>
    </row>
    <row r="64" spans="1:14" s="448" customFormat="1">
      <c r="A64" s="235">
        <f>+A55+1</f>
        <v>172</v>
      </c>
      <c r="B64" s="459"/>
      <c r="C64" s="227" t="s">
        <v>179</v>
      </c>
      <c r="D64" s="460"/>
      <c r="E64" s="264"/>
      <c r="F64" s="227" t="s">
        <v>201</v>
      </c>
      <c r="G64" s="462">
        <v>0</v>
      </c>
      <c r="H64" s="461">
        <v>0</v>
      </c>
      <c r="I64" s="233">
        <f>+G64-H64</f>
        <v>0</v>
      </c>
      <c r="J64" s="229"/>
      <c r="K64" s="229"/>
      <c r="L64" s="229"/>
      <c r="M64" s="228"/>
      <c r="N64" s="192"/>
    </row>
    <row r="65" spans="1:17" s="448" customFormat="1">
      <c r="A65" s="235"/>
      <c r="B65" s="271"/>
      <c r="C65" s="245"/>
      <c r="D65" s="232"/>
      <c r="E65" s="252"/>
      <c r="F65" s="245"/>
      <c r="G65" s="191"/>
      <c r="H65" s="450"/>
      <c r="I65" s="267"/>
      <c r="J65" s="229"/>
      <c r="K65" s="229"/>
      <c r="L65" s="229"/>
      <c r="M65" s="228"/>
      <c r="N65" s="192"/>
    </row>
    <row r="66" spans="1:17" s="448" customFormat="1" ht="13.8" thickBot="1">
      <c r="A66" s="224"/>
      <c r="B66" s="223"/>
      <c r="C66" s="223"/>
      <c r="D66" s="223"/>
      <c r="E66" s="223"/>
      <c r="F66" s="223"/>
      <c r="G66" s="224" t="s">
        <v>270</v>
      </c>
      <c r="H66" s="223"/>
      <c r="I66" s="223"/>
      <c r="J66" s="1400"/>
      <c r="K66" s="1400"/>
      <c r="L66" s="1400"/>
      <c r="M66" s="1401"/>
      <c r="N66" s="192"/>
    </row>
    <row r="67" spans="1:17">
      <c r="N67" s="192"/>
    </row>
    <row r="69" spans="1:17" ht="13.8" thickBot="1">
      <c r="A69" s="222" t="s">
        <v>193</v>
      </c>
    </row>
    <row r="70" spans="1:17">
      <c r="A70" s="1381"/>
      <c r="B70" s="1382"/>
      <c r="C70" s="1382"/>
      <c r="D70" s="1382"/>
      <c r="E70" s="1382"/>
      <c r="F70" s="1402"/>
      <c r="G70" s="1149" t="s">
        <v>325</v>
      </c>
      <c r="H70" s="1149" t="s">
        <v>121</v>
      </c>
      <c r="I70" s="1149" t="s">
        <v>120</v>
      </c>
      <c r="J70" s="1149" t="s">
        <v>119</v>
      </c>
      <c r="K70" s="1149" t="s">
        <v>118</v>
      </c>
      <c r="L70" s="1403" t="s">
        <v>194</v>
      </c>
      <c r="M70" s="1404"/>
    </row>
    <row r="71" spans="1:17">
      <c r="A71" s="283" t="s">
        <v>6</v>
      </c>
      <c r="B71" s="282" t="s">
        <v>117</v>
      </c>
      <c r="C71" s="218"/>
      <c r="D71" s="218"/>
      <c r="E71" s="219"/>
      <c r="F71" s="281"/>
      <c r="G71" s="214"/>
      <c r="H71" s="214"/>
      <c r="I71" s="214"/>
      <c r="J71" s="214"/>
      <c r="K71" s="214"/>
      <c r="L71" s="214"/>
      <c r="M71" s="213"/>
      <c r="Q71" s="284"/>
    </row>
    <row r="72" spans="1:17">
      <c r="A72" s="283"/>
      <c r="B72" s="282"/>
      <c r="C72" s="218" t="s">
        <v>544</v>
      </c>
      <c r="D72" s="218"/>
      <c r="E72" s="219"/>
      <c r="F72" s="281"/>
      <c r="G72" s="542">
        <v>1</v>
      </c>
      <c r="H72" s="354"/>
      <c r="I72" s="354"/>
      <c r="J72" s="354"/>
      <c r="K72" s="354"/>
      <c r="L72" s="267"/>
      <c r="M72" s="280"/>
    </row>
    <row r="73" spans="1:17">
      <c r="A73" s="283">
        <f>+A64+1</f>
        <v>173</v>
      </c>
      <c r="B73" s="282"/>
      <c r="C73" s="359" t="s">
        <v>130</v>
      </c>
      <c r="D73" s="218"/>
      <c r="E73" s="219"/>
      <c r="F73" s="281"/>
      <c r="G73" s="541">
        <v>7.0999999999999994E-2</v>
      </c>
      <c r="H73" s="360"/>
      <c r="I73" s="361"/>
      <c r="J73" s="361"/>
      <c r="K73" s="354"/>
      <c r="L73" s="214"/>
      <c r="M73" s="1150">
        <f>(G73*G72+H73*H72+I73*I72+J73*J72+K73*K72)/($G72+$H72+$I72+$J72+$K72)</f>
        <v>7.0999999999999994E-2</v>
      </c>
    </row>
    <row r="74" spans="1:17">
      <c r="A74" s="283"/>
      <c r="B74" s="282"/>
      <c r="C74" s="214" t="s">
        <v>329</v>
      </c>
      <c r="D74" s="218"/>
      <c r="E74" s="219"/>
      <c r="F74" s="281"/>
      <c r="G74" s="1151"/>
      <c r="H74" s="1152"/>
      <c r="I74" s="1153"/>
      <c r="J74" s="1153"/>
      <c r="K74" s="230"/>
      <c r="L74" s="229"/>
      <c r="M74" s="1150"/>
    </row>
    <row r="75" spans="1:17" ht="13.8" thickBot="1">
      <c r="A75" s="266"/>
      <c r="B75" s="279"/>
      <c r="C75" s="211"/>
      <c r="D75" s="278"/>
      <c r="E75" s="274"/>
      <c r="F75" s="277"/>
      <c r="G75" s="211"/>
      <c r="H75" s="211"/>
      <c r="I75" s="211"/>
      <c r="J75" s="211"/>
      <c r="K75" s="211"/>
      <c r="L75" s="211"/>
      <c r="M75" s="276"/>
      <c r="N75" s="275"/>
      <c r="O75" s="609"/>
    </row>
    <row r="77" spans="1:17" ht="13.8" thickBot="1">
      <c r="A77" s="456" t="s">
        <v>268</v>
      </c>
      <c r="B77" s="338"/>
      <c r="C77" s="338"/>
      <c r="D77" s="338"/>
      <c r="E77" s="338"/>
      <c r="F77" s="338"/>
      <c r="G77" s="338"/>
      <c r="H77" s="338"/>
      <c r="I77" s="338"/>
      <c r="J77" s="338"/>
      <c r="K77" s="338"/>
      <c r="L77" s="338"/>
      <c r="M77" s="338"/>
    </row>
    <row r="78" spans="1:17" ht="39.6">
      <c r="A78" s="1408"/>
      <c r="B78" s="1409"/>
      <c r="C78" s="1409"/>
      <c r="D78" s="1409"/>
      <c r="E78" s="1409"/>
      <c r="F78" s="1410"/>
      <c r="G78" s="907" t="s">
        <v>116</v>
      </c>
      <c r="H78" s="908" t="s">
        <v>267</v>
      </c>
      <c r="I78" s="908" t="s">
        <v>115</v>
      </c>
      <c r="J78" s="1411" t="s">
        <v>108</v>
      </c>
      <c r="K78" s="1411"/>
      <c r="L78" s="1411"/>
      <c r="M78" s="1412"/>
    </row>
    <row r="79" spans="1:17">
      <c r="A79" s="332"/>
      <c r="B79" s="271" t="s">
        <v>114</v>
      </c>
      <c r="C79" s="333"/>
      <c r="D79" s="334"/>
      <c r="E79" s="335"/>
      <c r="F79" s="845"/>
      <c r="G79" s="191" t="s">
        <v>793</v>
      </c>
      <c r="H79" s="450" t="s">
        <v>794</v>
      </c>
      <c r="I79" s="267" t="s">
        <v>795</v>
      </c>
      <c r="J79" s="333"/>
      <c r="K79" s="333"/>
      <c r="L79" s="333"/>
      <c r="M79" s="337"/>
    </row>
    <row r="80" spans="1:17">
      <c r="A80" s="332">
        <f>+A73+1</f>
        <v>174</v>
      </c>
      <c r="B80" s="846"/>
      <c r="C80" s="847" t="s">
        <v>180</v>
      </c>
      <c r="D80" s="334"/>
      <c r="E80" s="848"/>
      <c r="F80" s="232" t="s">
        <v>138</v>
      </c>
      <c r="G80" s="849"/>
      <c r="H80" s="850"/>
      <c r="I80" s="851">
        <f>G80-H80</f>
        <v>0</v>
      </c>
      <c r="J80" s="333"/>
      <c r="K80" s="333"/>
      <c r="L80" s="333"/>
      <c r="M80" s="337"/>
    </row>
    <row r="81" spans="1:14">
      <c r="A81" s="332"/>
      <c r="B81" s="271"/>
      <c r="C81" s="333"/>
      <c r="D81" s="334"/>
      <c r="E81" s="335"/>
      <c r="F81" s="845"/>
      <c r="G81" s="336"/>
      <c r="H81" s="333"/>
      <c r="I81" s="333"/>
      <c r="J81" s="333"/>
      <c r="K81" s="333"/>
      <c r="L81" s="333"/>
      <c r="M81" s="337"/>
    </row>
    <row r="82" spans="1:14">
      <c r="A82" s="332"/>
      <c r="B82" s="271"/>
      <c r="C82" s="229" t="s">
        <v>532</v>
      </c>
      <c r="D82" s="334"/>
      <c r="E82" s="335"/>
      <c r="F82" s="845"/>
      <c r="G82" s="336"/>
      <c r="H82" s="333"/>
      <c r="I82" s="333"/>
      <c r="J82" s="333"/>
      <c r="K82" s="333"/>
      <c r="L82" s="333"/>
      <c r="M82" s="337"/>
    </row>
    <row r="83" spans="1:14">
      <c r="A83" s="332"/>
      <c r="B83" s="271"/>
      <c r="C83" s="229" t="s">
        <v>535</v>
      </c>
      <c r="D83" s="334"/>
      <c r="E83" s="335"/>
      <c r="F83" s="845"/>
      <c r="G83" s="336"/>
      <c r="H83" s="333"/>
      <c r="I83" s="333"/>
      <c r="J83" s="333"/>
      <c r="K83" s="333"/>
      <c r="L83" s="333"/>
      <c r="M83" s="337"/>
    </row>
    <row r="84" spans="1:14">
      <c r="A84" s="332"/>
      <c r="B84" s="271"/>
      <c r="C84" s="229" t="s">
        <v>533</v>
      </c>
      <c r="D84" s="334"/>
      <c r="E84" s="335"/>
      <c r="F84" s="845"/>
      <c r="G84" s="336"/>
      <c r="H84" s="333"/>
      <c r="I84" s="333"/>
      <c r="J84" s="333"/>
      <c r="K84" s="333"/>
      <c r="L84" s="333"/>
      <c r="M84" s="337"/>
    </row>
    <row r="85" spans="1:14">
      <c r="A85" s="332"/>
      <c r="B85" s="271"/>
      <c r="C85" s="214" t="s">
        <v>534</v>
      </c>
      <c r="D85" s="214"/>
      <c r="E85" s="214"/>
      <c r="F85" s="845"/>
      <c r="G85" s="336"/>
      <c r="H85" s="333"/>
      <c r="I85" s="333"/>
      <c r="J85" s="333"/>
      <c r="K85" s="333"/>
      <c r="L85" s="333"/>
      <c r="M85" s="337"/>
    </row>
    <row r="86" spans="1:14" ht="13.8" thickBot="1">
      <c r="A86" s="266"/>
      <c r="B86" s="211"/>
      <c r="C86" s="211" t="s">
        <v>536</v>
      </c>
      <c r="D86" s="211"/>
      <c r="E86" s="211"/>
      <c r="F86" s="210"/>
      <c r="G86" s="266"/>
      <c r="H86" s="211"/>
      <c r="I86" s="211"/>
      <c r="J86" s="1413"/>
      <c r="K86" s="1413"/>
      <c r="L86" s="1413"/>
      <c r="M86" s="1414"/>
    </row>
    <row r="88" spans="1:14" ht="13.8" thickBot="1">
      <c r="A88" s="222" t="s">
        <v>113</v>
      </c>
    </row>
    <row r="89" spans="1:14" ht="66.75" customHeight="1">
      <c r="A89" s="1381"/>
      <c r="B89" s="1382"/>
      <c r="C89" s="1382"/>
      <c r="D89" s="1382"/>
      <c r="E89" s="1382"/>
      <c r="F89" s="1382"/>
      <c r="G89" s="262" t="str">
        <f>+C91</f>
        <v>Excluded Transmission Facilities</v>
      </c>
      <c r="H89" s="879" t="s">
        <v>552</v>
      </c>
      <c r="I89" s="1383" t="s">
        <v>112</v>
      </c>
      <c r="J89" s="1383"/>
      <c r="K89" s="1383"/>
      <c r="L89" s="1383"/>
      <c r="M89" s="1416"/>
    </row>
    <row r="90" spans="1:14">
      <c r="A90" s="273"/>
      <c r="B90" s="272" t="s">
        <v>111</v>
      </c>
      <c r="C90" s="271"/>
      <c r="D90" s="253"/>
      <c r="E90" s="270"/>
      <c r="F90" s="269"/>
      <c r="G90" s="268"/>
      <c r="H90" s="214"/>
      <c r="I90" s="214"/>
      <c r="J90" s="214"/>
      <c r="K90" s="214"/>
      <c r="L90" s="214"/>
      <c r="M90" s="213"/>
    </row>
    <row r="91" spans="1:14" ht="12.75" customHeight="1">
      <c r="A91" s="235">
        <f>+A80+1</f>
        <v>175</v>
      </c>
      <c r="B91" s="234"/>
      <c r="C91" s="227" t="s">
        <v>181</v>
      </c>
      <c r="D91" s="253"/>
      <c r="E91" s="264"/>
      <c r="F91" s="227"/>
      <c r="G91" s="869">
        <v>0</v>
      </c>
      <c r="H91" s="880">
        <v>0</v>
      </c>
      <c r="I91" s="1386" t="s">
        <v>110</v>
      </c>
      <c r="J91" s="1386"/>
      <c r="K91" s="1386"/>
      <c r="L91" s="1386"/>
      <c r="M91" s="1415"/>
    </row>
    <row r="92" spans="1:14">
      <c r="A92" s="235"/>
      <c r="B92" s="234"/>
      <c r="C92" s="216"/>
      <c r="D92" s="253"/>
      <c r="E92" s="252"/>
      <c r="F92" s="251"/>
      <c r="G92" s="268" t="s">
        <v>580</v>
      </c>
      <c r="H92" s="214"/>
      <c r="I92" s="214"/>
      <c r="J92" s="214"/>
      <c r="K92" s="214"/>
      <c r="L92" s="214"/>
      <c r="M92" s="213"/>
    </row>
    <row r="93" spans="1:14" ht="13.8" thickBot="1">
      <c r="A93" s="212"/>
      <c r="B93" s="211"/>
      <c r="C93" s="211"/>
      <c r="D93" s="211"/>
      <c r="E93" s="211"/>
      <c r="F93" s="211"/>
      <c r="G93" s="266"/>
      <c r="H93" s="211"/>
      <c r="I93" s="211"/>
      <c r="J93" s="211"/>
      <c r="K93" s="265" t="s">
        <v>107</v>
      </c>
      <c r="L93" s="211"/>
      <c r="M93" s="210"/>
    </row>
    <row r="94" spans="1:14">
      <c r="A94" s="215"/>
      <c r="B94" s="214"/>
      <c r="C94" s="214"/>
      <c r="D94" s="214"/>
      <c r="E94" s="214"/>
      <c r="F94" s="214"/>
      <c r="G94" s="214"/>
      <c r="H94" s="214"/>
      <c r="I94" s="214"/>
      <c r="J94" s="214"/>
      <c r="K94" s="263"/>
      <c r="L94" s="214"/>
      <c r="M94" s="214"/>
    </row>
    <row r="95" spans="1:14">
      <c r="A95" s="234"/>
      <c r="B95" s="234"/>
      <c r="C95" s="234"/>
      <c r="D95" s="234"/>
      <c r="E95" s="264"/>
      <c r="F95" s="234"/>
      <c r="G95" s="214"/>
      <c r="H95" s="214"/>
      <c r="I95" s="214"/>
      <c r="J95" s="214"/>
      <c r="K95" s="263"/>
      <c r="L95" s="214"/>
      <c r="M95" s="214"/>
    </row>
    <row r="96" spans="1:14" ht="13.8" thickBot="1">
      <c r="A96" s="222" t="s">
        <v>134</v>
      </c>
      <c r="F96" s="211"/>
      <c r="G96" s="214"/>
      <c r="H96" s="214"/>
      <c r="N96" s="192"/>
    </row>
    <row r="97" spans="1:15">
      <c r="A97" s="256"/>
      <c r="B97" s="565"/>
      <c r="C97" s="565"/>
      <c r="D97" s="255"/>
      <c r="E97" s="255"/>
      <c r="F97" s="255"/>
      <c r="G97" s="566"/>
      <c r="H97" s="566"/>
      <c r="I97" s="566"/>
      <c r="J97" s="566"/>
      <c r="K97" s="566"/>
      <c r="L97" s="566"/>
      <c r="M97" s="567"/>
      <c r="N97" s="261"/>
    </row>
    <row r="98" spans="1:15" ht="31.2">
      <c r="A98" s="191"/>
      <c r="B98" s="254"/>
      <c r="C98" s="321"/>
      <c r="D98" s="322"/>
      <c r="E98" s="433" t="s">
        <v>132</v>
      </c>
      <c r="F98" s="433" t="s">
        <v>182</v>
      </c>
      <c r="G98" s="576" t="s">
        <v>19</v>
      </c>
      <c r="H98" s="260"/>
      <c r="I98" s="251"/>
      <c r="J98" s="232"/>
      <c r="K98" s="250"/>
      <c r="L98" s="232"/>
      <c r="M98" s="249"/>
      <c r="N98" s="192"/>
    </row>
    <row r="99" spans="1:15" s="192" customFormat="1" ht="15.6">
      <c r="A99" s="231"/>
      <c r="B99" s="229"/>
      <c r="C99" s="208" t="s">
        <v>307</v>
      </c>
      <c r="D99" s="229"/>
      <c r="E99" s="576" t="s">
        <v>304</v>
      </c>
      <c r="F99" s="576" t="s">
        <v>305</v>
      </c>
      <c r="G99" s="214"/>
      <c r="L99" s="563"/>
      <c r="M99" s="564"/>
    </row>
    <row r="100" spans="1:15" ht="17.25" customHeight="1">
      <c r="A100" s="235"/>
      <c r="B100" s="234"/>
      <c r="C100" s="214" t="s">
        <v>306</v>
      </c>
      <c r="D100" s="214"/>
      <c r="E100" s="267" t="s">
        <v>793</v>
      </c>
      <c r="F100" s="450" t="s">
        <v>794</v>
      </c>
      <c r="G100" s="267" t="s">
        <v>796</v>
      </c>
      <c r="I100" s="208"/>
      <c r="J100" s="248"/>
      <c r="K100" s="246"/>
      <c r="L100" s="245"/>
      <c r="M100" s="244"/>
      <c r="O100" s="609"/>
    </row>
    <row r="101" spans="1:15" ht="17.25" customHeight="1">
      <c r="A101" s="235">
        <f>+A91+1</f>
        <v>176</v>
      </c>
      <c r="B101" s="234"/>
      <c r="C101" s="214" t="s">
        <v>137</v>
      </c>
      <c r="D101" s="214" t="s">
        <v>302</v>
      </c>
      <c r="E101" s="571">
        <v>0</v>
      </c>
      <c r="F101" s="572">
        <v>0</v>
      </c>
      <c r="G101" s="500">
        <f>+E101+F101</f>
        <v>0</v>
      </c>
      <c r="I101" s="214"/>
      <c r="J101" s="248"/>
      <c r="K101" s="246"/>
      <c r="L101" s="245"/>
      <c r="M101" s="244"/>
    </row>
    <row r="102" spans="1:15" ht="17.25" customHeight="1">
      <c r="A102" s="235">
        <f>+A101+1</f>
        <v>177</v>
      </c>
      <c r="B102" s="234"/>
      <c r="C102" s="245" t="s">
        <v>147</v>
      </c>
      <c r="D102" s="214" t="s">
        <v>540</v>
      </c>
      <c r="E102" s="440">
        <v>0</v>
      </c>
      <c r="F102" s="559">
        <v>0</v>
      </c>
      <c r="G102" s="500">
        <f t="shared" ref="G102:G113" si="2">+E102+F102</f>
        <v>0</v>
      </c>
      <c r="I102" s="208"/>
      <c r="J102" s="248"/>
      <c r="K102" s="246"/>
      <c r="L102" s="245"/>
      <c r="M102" s="244"/>
    </row>
    <row r="103" spans="1:15" ht="17.25" customHeight="1">
      <c r="A103" s="235">
        <f t="shared" ref="A103:A113" si="3">+A102+1</f>
        <v>178</v>
      </c>
      <c r="B103" s="234"/>
      <c r="C103" s="227" t="s">
        <v>146</v>
      </c>
      <c r="D103" s="214" t="s">
        <v>540</v>
      </c>
      <c r="E103" s="440">
        <v>0</v>
      </c>
      <c r="F103" s="559">
        <v>0</v>
      </c>
      <c r="G103" s="500">
        <f t="shared" si="2"/>
        <v>0</v>
      </c>
      <c r="I103" s="208"/>
      <c r="J103" s="248"/>
      <c r="K103" s="246"/>
      <c r="L103" s="245"/>
      <c r="M103" s="244"/>
    </row>
    <row r="104" spans="1:15" ht="17.25" customHeight="1">
      <c r="A104" s="235">
        <f t="shared" si="3"/>
        <v>179</v>
      </c>
      <c r="B104" s="234"/>
      <c r="C104" s="227" t="s">
        <v>145</v>
      </c>
      <c r="D104" s="214" t="s">
        <v>540</v>
      </c>
      <c r="E104" s="440">
        <v>0</v>
      </c>
      <c r="F104" s="559">
        <v>0</v>
      </c>
      <c r="G104" s="500">
        <f t="shared" si="2"/>
        <v>0</v>
      </c>
      <c r="I104" s="208"/>
      <c r="J104" s="248"/>
      <c r="K104" s="246"/>
      <c r="L104" s="245"/>
      <c r="M104" s="244"/>
    </row>
    <row r="105" spans="1:15" ht="17.25" customHeight="1">
      <c r="A105" s="235">
        <f t="shared" si="3"/>
        <v>180</v>
      </c>
      <c r="B105" s="234"/>
      <c r="C105" s="245" t="s">
        <v>128</v>
      </c>
      <c r="D105" s="214" t="s">
        <v>540</v>
      </c>
      <c r="E105" s="440">
        <v>0</v>
      </c>
      <c r="F105" s="559">
        <v>0</v>
      </c>
      <c r="G105" s="500">
        <f t="shared" si="2"/>
        <v>0</v>
      </c>
      <c r="I105" s="208"/>
      <c r="J105" s="248"/>
      <c r="K105" s="246"/>
      <c r="L105" s="245"/>
      <c r="M105" s="244"/>
    </row>
    <row r="106" spans="1:15" ht="17.25" customHeight="1">
      <c r="A106" s="235">
        <f t="shared" si="3"/>
        <v>181</v>
      </c>
      <c r="B106" s="234"/>
      <c r="C106" s="227" t="s">
        <v>127</v>
      </c>
      <c r="D106" s="214" t="s">
        <v>540</v>
      </c>
      <c r="E106" s="440">
        <v>0</v>
      </c>
      <c r="F106" s="559">
        <v>0</v>
      </c>
      <c r="G106" s="500">
        <f t="shared" si="2"/>
        <v>0</v>
      </c>
      <c r="I106" s="208"/>
      <c r="J106" s="248"/>
      <c r="K106" s="246"/>
      <c r="L106" s="245"/>
      <c r="M106" s="244"/>
    </row>
    <row r="107" spans="1:15" ht="17.25" customHeight="1">
      <c r="A107" s="235">
        <f t="shared" si="3"/>
        <v>182</v>
      </c>
      <c r="B107" s="234"/>
      <c r="C107" s="227" t="s">
        <v>144</v>
      </c>
      <c r="D107" s="214" t="s">
        <v>540</v>
      </c>
      <c r="E107" s="440">
        <v>0</v>
      </c>
      <c r="F107" s="559">
        <v>0</v>
      </c>
      <c r="G107" s="500">
        <f t="shared" si="2"/>
        <v>0</v>
      </c>
      <c r="I107" s="208"/>
      <c r="J107" s="248"/>
      <c r="K107" s="246"/>
      <c r="L107" s="245"/>
      <c r="M107" s="244"/>
    </row>
    <row r="108" spans="1:15" ht="17.25" customHeight="1">
      <c r="A108" s="235">
        <f t="shared" si="3"/>
        <v>183</v>
      </c>
      <c r="B108" s="234"/>
      <c r="C108" s="245" t="s">
        <v>143</v>
      </c>
      <c r="D108" s="214" t="s">
        <v>540</v>
      </c>
      <c r="E108" s="440">
        <v>0</v>
      </c>
      <c r="F108" s="559">
        <v>0</v>
      </c>
      <c r="G108" s="500">
        <f t="shared" si="2"/>
        <v>0</v>
      </c>
      <c r="I108" s="208"/>
      <c r="J108" s="248"/>
      <c r="K108" s="246"/>
      <c r="L108" s="245"/>
      <c r="M108" s="244"/>
    </row>
    <row r="109" spans="1:15" ht="17.25" customHeight="1">
      <c r="A109" s="235">
        <f t="shared" si="3"/>
        <v>184</v>
      </c>
      <c r="B109" s="234"/>
      <c r="C109" s="227" t="s">
        <v>142</v>
      </c>
      <c r="D109" s="214" t="s">
        <v>540</v>
      </c>
      <c r="E109" s="440">
        <v>0</v>
      </c>
      <c r="F109" s="559">
        <v>0</v>
      </c>
      <c r="G109" s="500">
        <f t="shared" si="2"/>
        <v>0</v>
      </c>
      <c r="I109" s="208"/>
      <c r="J109" s="248"/>
      <c r="K109" s="246"/>
      <c r="L109" s="245"/>
      <c r="M109" s="244"/>
    </row>
    <row r="110" spans="1:15" ht="17.25" customHeight="1">
      <c r="A110" s="235">
        <f t="shared" si="3"/>
        <v>185</v>
      </c>
      <c r="B110" s="234"/>
      <c r="C110" s="227" t="s">
        <v>141</v>
      </c>
      <c r="D110" s="214" t="s">
        <v>540</v>
      </c>
      <c r="E110" s="440">
        <v>0</v>
      </c>
      <c r="F110" s="559">
        <v>0</v>
      </c>
      <c r="G110" s="500">
        <f t="shared" si="2"/>
        <v>0</v>
      </c>
      <c r="I110" s="208"/>
      <c r="J110" s="248"/>
      <c r="K110" s="246"/>
      <c r="L110" s="245"/>
      <c r="M110" s="244"/>
    </row>
    <row r="111" spans="1:15" ht="15">
      <c r="A111" s="235">
        <f t="shared" si="3"/>
        <v>186</v>
      </c>
      <c r="B111" s="234"/>
      <c r="C111" s="245" t="s">
        <v>140</v>
      </c>
      <c r="D111" s="214" t="s">
        <v>540</v>
      </c>
      <c r="E111" s="440">
        <v>0</v>
      </c>
      <c r="F111" s="559">
        <v>0</v>
      </c>
      <c r="G111" s="500">
        <f t="shared" si="2"/>
        <v>0</v>
      </c>
      <c r="I111" s="208"/>
      <c r="J111" s="248"/>
      <c r="K111" s="246"/>
      <c r="L111" s="245"/>
      <c r="M111" s="244"/>
    </row>
    <row r="112" spans="1:15" ht="17.25" customHeight="1">
      <c r="A112" s="235">
        <f t="shared" si="3"/>
        <v>187</v>
      </c>
      <c r="B112" s="234"/>
      <c r="C112" s="245" t="s">
        <v>139</v>
      </c>
      <c r="D112" s="214" t="s">
        <v>540</v>
      </c>
      <c r="E112" s="440">
        <v>0</v>
      </c>
      <c r="F112" s="559">
        <v>0</v>
      </c>
      <c r="G112" s="500">
        <f t="shared" si="2"/>
        <v>0</v>
      </c>
      <c r="I112" s="208"/>
      <c r="J112" s="248"/>
      <c r="K112" s="246"/>
      <c r="L112" s="245"/>
      <c r="M112" s="244"/>
    </row>
    <row r="113" spans="1:14" ht="17.25" customHeight="1">
      <c r="A113" s="235">
        <f t="shared" si="3"/>
        <v>188</v>
      </c>
      <c r="B113" s="234"/>
      <c r="C113" s="227" t="s">
        <v>137</v>
      </c>
      <c r="D113" s="214" t="s">
        <v>303</v>
      </c>
      <c r="E113" s="440">
        <v>0</v>
      </c>
      <c r="F113" s="559">
        <v>0</v>
      </c>
      <c r="G113" s="500">
        <f t="shared" si="2"/>
        <v>0</v>
      </c>
      <c r="I113" s="208"/>
      <c r="J113" s="248"/>
      <c r="K113" s="246"/>
      <c r="L113" s="229"/>
      <c r="M113" s="244"/>
    </row>
    <row r="114" spans="1:14" ht="17.25" customHeight="1">
      <c r="A114" s="235"/>
      <c r="B114" s="234"/>
      <c r="C114" s="227"/>
      <c r="D114" s="214"/>
      <c r="E114" s="441"/>
      <c r="F114" s="570"/>
      <c r="G114" s="500"/>
      <c r="I114" s="208"/>
      <c r="J114" s="248"/>
      <c r="K114" s="246"/>
      <c r="L114" s="229"/>
      <c r="M114" s="244"/>
    </row>
    <row r="115" spans="1:14" ht="17.399999999999999" thickBot="1">
      <c r="A115" s="243">
        <f>+A113+1</f>
        <v>189</v>
      </c>
      <c r="B115" s="242"/>
      <c r="C115" s="575" t="s">
        <v>175</v>
      </c>
      <c r="D115" s="1201" t="s">
        <v>834</v>
      </c>
      <c r="E115" s="257"/>
      <c r="F115" s="257"/>
      <c r="G115" s="573">
        <f>SUM(G101:G113)/13</f>
        <v>0</v>
      </c>
      <c r="I115" s="574"/>
      <c r="J115" s="553"/>
      <c r="K115" s="553"/>
      <c r="L115" s="568"/>
      <c r="M115" s="569"/>
    </row>
    <row r="116" spans="1:14" ht="15.6">
      <c r="A116" s="234"/>
      <c r="B116" s="234"/>
      <c r="C116" s="241"/>
      <c r="D116" s="240"/>
      <c r="E116" s="240"/>
      <c r="F116" s="240"/>
      <c r="G116" s="239"/>
      <c r="H116" s="237"/>
      <c r="I116" s="238"/>
      <c r="J116" s="237"/>
      <c r="K116" s="237"/>
      <c r="L116" s="217"/>
      <c r="M116" s="217"/>
    </row>
    <row r="117" spans="1:14" s="192" customFormat="1" ht="15.6">
      <c r="A117" s="428"/>
      <c r="B117" s="193"/>
      <c r="C117" s="193"/>
      <c r="D117" s="193"/>
      <c r="E117" s="193"/>
      <c r="F117" s="193"/>
      <c r="G117" s="193"/>
      <c r="H117" s="193"/>
      <c r="I117" s="193"/>
      <c r="J117" s="193"/>
      <c r="K117" s="193"/>
      <c r="L117" s="193"/>
      <c r="M117" s="193"/>
    </row>
    <row r="118" spans="1:14" ht="15.6">
      <c r="A118" s="429" t="s">
        <v>174</v>
      </c>
      <c r="B118" s="193"/>
      <c r="C118" s="193"/>
      <c r="D118" s="193"/>
      <c r="E118" s="193"/>
      <c r="F118" s="193"/>
      <c r="G118" s="193"/>
      <c r="H118" s="193"/>
      <c r="I118" s="193"/>
      <c r="J118" s="193"/>
      <c r="K118" s="193"/>
      <c r="L118" s="193"/>
      <c r="M118" s="193"/>
    </row>
    <row r="119" spans="1:14" ht="16.2" thickBot="1">
      <c r="A119" s="1407"/>
      <c r="B119" s="1407"/>
      <c r="C119" s="1407"/>
      <c r="D119" s="1407"/>
      <c r="E119" s="1407"/>
      <c r="F119" s="1407"/>
      <c r="G119" s="1056"/>
      <c r="H119" s="1056"/>
      <c r="I119" s="1056"/>
      <c r="J119" s="1405" t="s">
        <v>108</v>
      </c>
      <c r="K119" s="1406"/>
      <c r="L119" s="1406"/>
      <c r="M119" s="1406"/>
    </row>
    <row r="120" spans="1:14" ht="15.6">
      <c r="A120" s="1082"/>
      <c r="B120" s="1083" t="s">
        <v>197</v>
      </c>
      <c r="C120" s="1084"/>
      <c r="D120" s="307"/>
      <c r="E120" s="1085"/>
      <c r="F120" s="1086"/>
      <c r="G120" s="1087"/>
      <c r="H120" s="1087"/>
      <c r="I120" s="1087"/>
      <c r="J120" s="1087"/>
      <c r="K120" s="950"/>
      <c r="L120" s="950"/>
      <c r="M120" s="951"/>
    </row>
    <row r="121" spans="1:14" ht="15.6">
      <c r="A121" s="231"/>
      <c r="B121" s="214"/>
      <c r="C121" s="1060" t="s">
        <v>299</v>
      </c>
      <c r="D121" s="232"/>
      <c r="E121" s="1060" t="s">
        <v>300</v>
      </c>
      <c r="F121" s="1080"/>
      <c r="G121" s="1081"/>
      <c r="H121" s="1081"/>
      <c r="I121" s="1081"/>
      <c r="J121" s="1081"/>
      <c r="K121" s="1057"/>
      <c r="L121" s="1057"/>
      <c r="M121" s="1058"/>
    </row>
    <row r="122" spans="1:14" ht="15.6">
      <c r="A122" s="1059"/>
      <c r="B122" s="214"/>
      <c r="C122" s="214"/>
      <c r="D122" s="214"/>
      <c r="E122" s="1075"/>
      <c r="F122" s="1080"/>
      <c r="G122" s="1081"/>
      <c r="H122" s="1081"/>
      <c r="I122" s="1081"/>
      <c r="J122" s="1081"/>
      <c r="K122" s="1057"/>
      <c r="L122" s="1057"/>
      <c r="M122" s="1058"/>
    </row>
    <row r="123" spans="1:14" ht="15.6">
      <c r="A123" s="235">
        <f>+A115+1</f>
        <v>190</v>
      </c>
      <c r="B123" s="214"/>
      <c r="C123" s="1061"/>
      <c r="D123" s="1062"/>
      <c r="E123" s="1076" t="s">
        <v>19</v>
      </c>
      <c r="F123" s="1080"/>
      <c r="G123" s="1081"/>
      <c r="H123" s="1081"/>
      <c r="I123" s="1081"/>
      <c r="J123" s="1081"/>
      <c r="K123" s="1057"/>
      <c r="L123" s="1057"/>
      <c r="M123" s="1058"/>
    </row>
    <row r="124" spans="1:14" ht="15.6">
      <c r="A124" s="235">
        <f t="shared" ref="A124:A130" si="4">+A123+1</f>
        <v>191</v>
      </c>
      <c r="B124" s="214"/>
      <c r="C124" s="1063" t="s">
        <v>707</v>
      </c>
      <c r="D124" s="1063"/>
      <c r="E124" s="1064">
        <v>0</v>
      </c>
      <c r="F124" s="1080"/>
      <c r="G124" s="1081"/>
      <c r="H124" s="1081"/>
      <c r="I124" s="1081"/>
      <c r="J124" s="1081"/>
      <c r="K124" s="1057"/>
      <c r="L124" s="1057"/>
      <c r="M124" s="1058"/>
    </row>
    <row r="125" spans="1:14" ht="15.6">
      <c r="A125" s="235">
        <f t="shared" si="4"/>
        <v>192</v>
      </c>
      <c r="B125" s="214"/>
      <c r="C125" s="1063" t="s">
        <v>708</v>
      </c>
      <c r="D125" s="1063"/>
      <c r="E125" s="1064">
        <v>0</v>
      </c>
      <c r="F125" s="240"/>
      <c r="G125" s="240"/>
      <c r="H125" s="240"/>
      <c r="I125" s="240"/>
      <c r="J125" s="240"/>
      <c r="K125" s="240"/>
      <c r="L125" s="240"/>
      <c r="M125" s="434"/>
      <c r="N125" s="193"/>
    </row>
    <row r="126" spans="1:14" ht="15.6">
      <c r="A126" s="235">
        <f t="shared" si="4"/>
        <v>193</v>
      </c>
      <c r="B126" s="214"/>
      <c r="C126" s="1063" t="s">
        <v>711</v>
      </c>
      <c r="D126" s="1063"/>
      <c r="E126" s="1065">
        <f>IF(E124=0,0,E124/E125)</f>
        <v>0</v>
      </c>
      <c r="F126" s="240"/>
      <c r="G126" s="240"/>
      <c r="H126" s="240"/>
      <c r="I126" s="240"/>
      <c r="J126" s="240"/>
      <c r="K126" s="240"/>
      <c r="L126" s="240"/>
      <c r="M126" s="434"/>
      <c r="N126" s="193"/>
    </row>
    <row r="127" spans="1:14" ht="15.6">
      <c r="A127" s="235">
        <f t="shared" si="4"/>
        <v>194</v>
      </c>
      <c r="B127" s="214"/>
      <c r="C127" s="1063" t="s">
        <v>709</v>
      </c>
      <c r="D127" s="1063"/>
      <c r="E127" s="1066">
        <v>0</v>
      </c>
      <c r="F127" s="214"/>
      <c r="G127" s="240"/>
      <c r="H127" s="240"/>
      <c r="I127" s="240"/>
      <c r="J127" s="240"/>
      <c r="K127" s="240"/>
      <c r="L127" s="240"/>
      <c r="M127" s="434"/>
      <c r="N127" s="193"/>
    </row>
    <row r="128" spans="1:14" ht="15.6">
      <c r="A128" s="235">
        <f t="shared" si="4"/>
        <v>195</v>
      </c>
      <c r="B128" s="214"/>
      <c r="C128" s="1063" t="s">
        <v>216</v>
      </c>
      <c r="D128" s="1063" t="s">
        <v>845</v>
      </c>
      <c r="E128" s="1067">
        <f>E126*E127</f>
        <v>0</v>
      </c>
      <c r="F128" s="240"/>
      <c r="G128" s="240"/>
      <c r="H128" s="240"/>
      <c r="I128" s="240"/>
      <c r="J128" s="240"/>
      <c r="K128" s="240"/>
      <c r="L128" s="240"/>
      <c r="M128" s="434"/>
      <c r="N128" s="193"/>
    </row>
    <row r="129" spans="1:14" ht="15.6">
      <c r="A129" s="235">
        <f t="shared" si="4"/>
        <v>196</v>
      </c>
      <c r="B129" s="214"/>
      <c r="C129" s="1073" t="s">
        <v>710</v>
      </c>
      <c r="D129" s="1061"/>
      <c r="E129" s="1078"/>
      <c r="F129" s="240"/>
      <c r="G129" s="240"/>
      <c r="H129" s="240"/>
      <c r="I129" s="240"/>
      <c r="J129" s="240"/>
      <c r="K129" s="240"/>
      <c r="L129" s="240"/>
      <c r="M129" s="434"/>
      <c r="N129" s="193"/>
    </row>
    <row r="130" spans="1:14" ht="15.6">
      <c r="A130" s="235">
        <f t="shared" si="4"/>
        <v>197</v>
      </c>
      <c r="B130" s="1074"/>
      <c r="C130" s="1073" t="s">
        <v>767</v>
      </c>
      <c r="D130" s="1074"/>
      <c r="E130" s="1077">
        <f>+E128-E129</f>
        <v>0</v>
      </c>
      <c r="F130" s="240"/>
      <c r="G130" s="240"/>
      <c r="H130" s="240"/>
      <c r="I130" s="240"/>
      <c r="J130" s="240"/>
      <c r="K130" s="240"/>
      <c r="L130" s="240"/>
      <c r="M130" s="434"/>
      <c r="N130" s="193"/>
    </row>
    <row r="131" spans="1:14" ht="15.6">
      <c r="A131" s="1088"/>
      <c r="B131" s="1068"/>
      <c r="C131" s="1069"/>
      <c r="D131" s="1069"/>
      <c r="E131" s="1069"/>
      <c r="F131" s="240"/>
      <c r="G131" s="240"/>
      <c r="H131" s="240"/>
      <c r="I131" s="240"/>
      <c r="J131" s="240"/>
      <c r="K131" s="240"/>
      <c r="L131" s="240"/>
      <c r="M131" s="434"/>
      <c r="N131" s="193"/>
    </row>
    <row r="132" spans="1:14" ht="15.6">
      <c r="A132" s="1088"/>
      <c r="B132" s="1070" t="s">
        <v>75</v>
      </c>
      <c r="C132" s="1063" t="s">
        <v>812</v>
      </c>
      <c r="D132" s="1069"/>
      <c r="E132" s="1069"/>
      <c r="F132" s="240"/>
      <c r="G132" s="240"/>
      <c r="H132" s="240"/>
      <c r="I132" s="240"/>
      <c r="J132" s="240"/>
      <c r="K132" s="240"/>
      <c r="L132" s="240"/>
      <c r="M132" s="434"/>
      <c r="N132" s="193"/>
    </row>
    <row r="133" spans="1:14" ht="15.6">
      <c r="A133" s="268"/>
      <c r="B133" s="215" t="s">
        <v>76</v>
      </c>
      <c r="C133" s="1071" t="s">
        <v>837</v>
      </c>
      <c r="D133" s="1072"/>
      <c r="E133" s="1072"/>
      <c r="F133" s="240"/>
      <c r="G133" s="240"/>
      <c r="H133" s="240"/>
      <c r="I133" s="240"/>
      <c r="J133" s="240"/>
      <c r="K133" s="240"/>
      <c r="L133" s="240"/>
      <c r="M133" s="434"/>
      <c r="N133" s="193"/>
    </row>
    <row r="134" spans="1:14" ht="15.6">
      <c r="A134" s="1089"/>
      <c r="B134" s="214"/>
      <c r="C134" s="1079"/>
      <c r="D134" s="1079"/>
      <c r="E134" s="1079"/>
      <c r="F134" s="240"/>
      <c r="G134" s="240"/>
      <c r="H134" s="240"/>
      <c r="I134" s="240"/>
      <c r="J134" s="240"/>
      <c r="K134" s="240"/>
      <c r="L134" s="240"/>
      <c r="M134" s="434"/>
      <c r="N134" s="193"/>
    </row>
    <row r="135" spans="1:14" ht="16.2" thickBot="1">
      <c r="A135" s="1090"/>
      <c r="B135" s="211"/>
      <c r="C135" s="1091"/>
      <c r="D135" s="1091"/>
      <c r="E135" s="1091"/>
      <c r="F135" s="257"/>
      <c r="G135" s="257"/>
      <c r="H135" s="257"/>
      <c r="I135" s="257"/>
      <c r="J135" s="257"/>
      <c r="K135" s="257"/>
      <c r="L135" s="257"/>
      <c r="M135" s="436"/>
      <c r="N135" s="193"/>
    </row>
    <row r="136" spans="1:14" ht="15.6">
      <c r="A136" s="240"/>
      <c r="B136" s="240"/>
      <c r="C136" s="240"/>
      <c r="D136" s="240"/>
      <c r="E136" s="240"/>
      <c r="F136" s="240"/>
      <c r="G136" s="240"/>
      <c r="H136" s="240"/>
      <c r="I136" s="240"/>
      <c r="J136" s="240"/>
      <c r="K136" s="240"/>
      <c r="L136" s="240"/>
      <c r="M136" s="240"/>
      <c r="N136" s="193"/>
    </row>
    <row r="137" spans="1:14" ht="15.6">
      <c r="A137" s="193"/>
      <c r="B137" s="193"/>
      <c r="C137" s="193"/>
      <c r="D137" s="193"/>
      <c r="E137" s="193"/>
      <c r="F137" s="193"/>
      <c r="G137" s="193"/>
      <c r="H137" s="193"/>
      <c r="I137" s="193"/>
      <c r="J137" s="193"/>
      <c r="K137" s="193"/>
      <c r="L137" s="193"/>
      <c r="M137" s="193"/>
      <c r="N137" s="193"/>
    </row>
    <row r="138" spans="1:14" ht="15.6">
      <c r="A138" s="193"/>
      <c r="B138" s="193"/>
      <c r="C138" s="193"/>
      <c r="D138" s="193"/>
      <c r="E138" s="193"/>
      <c r="F138" s="193"/>
      <c r="G138" s="193"/>
      <c r="H138" s="193"/>
      <c r="I138" s="193"/>
      <c r="J138" s="193"/>
      <c r="K138" s="193"/>
      <c r="L138" s="193"/>
      <c r="M138" s="193"/>
      <c r="N138" s="193"/>
    </row>
    <row r="139" spans="1:14" ht="15.6">
      <c r="A139" s="193"/>
      <c r="B139" s="193"/>
      <c r="C139" s="193"/>
      <c r="D139" s="193"/>
      <c r="E139" s="193"/>
      <c r="F139" s="193"/>
      <c r="G139" s="193"/>
      <c r="H139" s="193"/>
      <c r="I139" s="193"/>
      <c r="J139" s="193"/>
      <c r="K139" s="193"/>
      <c r="L139" s="193"/>
      <c r="M139" s="193"/>
      <c r="N139" s="193"/>
    </row>
    <row r="140" spans="1:14" ht="15.6">
      <c r="A140" s="193"/>
      <c r="B140" s="193"/>
      <c r="C140" s="193"/>
      <c r="D140" s="193"/>
      <c r="E140" s="193"/>
      <c r="F140" s="193"/>
      <c r="G140" s="193"/>
      <c r="H140" s="193"/>
      <c r="I140" s="193"/>
      <c r="J140" s="193"/>
      <c r="K140" s="193"/>
      <c r="L140" s="193"/>
      <c r="M140" s="193"/>
      <c r="N140" s="193"/>
    </row>
    <row r="141" spans="1:14" ht="15.6">
      <c r="A141" s="193"/>
      <c r="B141" s="193"/>
      <c r="C141" s="193"/>
      <c r="D141" s="193"/>
      <c r="E141" s="193"/>
      <c r="F141" s="193"/>
      <c r="G141" s="193"/>
      <c r="H141" s="193"/>
      <c r="I141" s="193"/>
      <c r="J141" s="193"/>
      <c r="K141" s="193"/>
      <c r="L141" s="193"/>
      <c r="M141" s="193"/>
      <c r="N141" s="193"/>
    </row>
    <row r="142" spans="1:14" ht="15.6">
      <c r="A142" s="193"/>
      <c r="B142" s="193"/>
      <c r="C142" s="193"/>
      <c r="D142" s="193"/>
      <c r="E142" s="193"/>
      <c r="F142" s="193"/>
      <c r="G142" s="193"/>
      <c r="H142" s="193"/>
      <c r="I142" s="193"/>
      <c r="J142" s="193"/>
      <c r="K142" s="193"/>
      <c r="L142" s="193"/>
      <c r="M142" s="193"/>
      <c r="N142" s="193"/>
    </row>
    <row r="143" spans="1:14" ht="15.6">
      <c r="A143" s="193"/>
      <c r="B143" s="193"/>
      <c r="C143" s="193"/>
      <c r="D143" s="193"/>
      <c r="E143" s="193"/>
      <c r="F143" s="193"/>
      <c r="G143" s="193"/>
      <c r="H143" s="193"/>
      <c r="I143" s="193"/>
      <c r="J143" s="193"/>
      <c r="K143" s="193"/>
      <c r="L143" s="193"/>
      <c r="M143" s="193"/>
      <c r="N143" s="193"/>
    </row>
    <row r="144" spans="1:14" ht="15.6">
      <c r="A144" s="193"/>
      <c r="B144" s="193"/>
      <c r="C144" s="193"/>
      <c r="D144" s="193"/>
      <c r="E144" s="193"/>
      <c r="F144" s="193"/>
      <c r="G144" s="193"/>
      <c r="H144" s="193"/>
      <c r="I144" s="193"/>
      <c r="J144" s="193"/>
      <c r="K144" s="193"/>
      <c r="L144" s="193"/>
      <c r="M144" s="193"/>
      <c r="N144" s="193"/>
    </row>
    <row r="145" spans="1:14" ht="15.6">
      <c r="A145" s="193"/>
      <c r="B145" s="193"/>
      <c r="C145" s="193"/>
      <c r="D145" s="193"/>
      <c r="E145" s="193"/>
      <c r="F145" s="193"/>
      <c r="G145" s="193"/>
      <c r="H145" s="193"/>
      <c r="I145" s="193"/>
      <c r="J145" s="193"/>
      <c r="K145" s="193"/>
      <c r="L145" s="193"/>
      <c r="M145" s="193"/>
      <c r="N145" s="193"/>
    </row>
    <row r="146" spans="1:14" ht="15.6">
      <c r="A146" s="193"/>
      <c r="B146" s="193"/>
      <c r="C146" s="193"/>
      <c r="D146" s="193"/>
      <c r="E146" s="193"/>
      <c r="F146" s="193"/>
      <c r="G146" s="193"/>
      <c r="H146" s="193"/>
      <c r="I146" s="193"/>
      <c r="J146" s="193"/>
      <c r="K146" s="193"/>
      <c r="L146" s="193"/>
      <c r="M146" s="193"/>
      <c r="N146" s="193"/>
    </row>
    <row r="147" spans="1:14" ht="15.6">
      <c r="A147" s="193"/>
      <c r="B147" s="193"/>
      <c r="C147" s="193"/>
      <c r="D147" s="193"/>
      <c r="E147" s="193"/>
      <c r="F147" s="193"/>
      <c r="G147" s="193"/>
      <c r="H147" s="193"/>
      <c r="I147" s="193"/>
      <c r="J147" s="193"/>
      <c r="K147" s="193"/>
      <c r="L147" s="193"/>
      <c r="M147" s="193"/>
      <c r="N147" s="193"/>
    </row>
    <row r="148" spans="1:14" ht="15.6">
      <c r="A148" s="193"/>
      <c r="B148" s="193"/>
      <c r="C148" s="193"/>
      <c r="D148" s="193"/>
      <c r="E148" s="193"/>
      <c r="F148" s="193"/>
      <c r="G148" s="193"/>
      <c r="H148" s="193"/>
      <c r="I148" s="193"/>
      <c r="J148" s="193"/>
      <c r="K148" s="193"/>
      <c r="L148" s="193"/>
      <c r="M148" s="193"/>
      <c r="N148" s="193"/>
    </row>
    <row r="149" spans="1:14" ht="15.6">
      <c r="A149" s="193"/>
      <c r="B149" s="193"/>
      <c r="C149" s="193"/>
      <c r="D149" s="193"/>
      <c r="E149" s="193"/>
      <c r="F149" s="193"/>
      <c r="G149" s="193"/>
      <c r="H149" s="193"/>
      <c r="I149" s="193"/>
      <c r="J149" s="193"/>
      <c r="K149" s="193"/>
      <c r="L149" s="193"/>
      <c r="M149" s="193"/>
      <c r="N149" s="193"/>
    </row>
    <row r="150" spans="1:14" ht="15.6">
      <c r="A150" s="193"/>
      <c r="B150" s="193"/>
      <c r="C150" s="193"/>
      <c r="D150" s="193"/>
      <c r="E150" s="193"/>
      <c r="F150" s="193"/>
      <c r="G150" s="193"/>
      <c r="H150" s="193"/>
      <c r="I150" s="193"/>
      <c r="J150" s="193"/>
      <c r="K150" s="193"/>
      <c r="L150" s="193"/>
      <c r="M150" s="193"/>
      <c r="N150" s="193"/>
    </row>
    <row r="151" spans="1:14" ht="15.6">
      <c r="A151" s="193"/>
      <c r="B151" s="193"/>
      <c r="C151" s="193"/>
      <c r="D151" s="193"/>
      <c r="E151" s="193"/>
      <c r="F151" s="193"/>
      <c r="G151" s="193"/>
      <c r="H151" s="193"/>
      <c r="I151" s="193"/>
      <c r="J151" s="193"/>
      <c r="K151" s="193"/>
      <c r="L151" s="193"/>
      <c r="M151" s="193"/>
      <c r="N151" s="193"/>
    </row>
    <row r="152" spans="1:14" ht="15.6">
      <c r="A152" s="193"/>
      <c r="B152" s="193"/>
      <c r="C152" s="193"/>
      <c r="D152" s="193"/>
      <c r="E152" s="193"/>
      <c r="F152" s="193"/>
      <c r="G152" s="193"/>
      <c r="H152" s="193"/>
      <c r="I152" s="193"/>
      <c r="J152" s="193"/>
      <c r="K152" s="193"/>
      <c r="L152" s="193"/>
      <c r="M152" s="193"/>
      <c r="N152" s="193"/>
    </row>
    <row r="153" spans="1:14" ht="15.6">
      <c r="A153" s="428"/>
      <c r="B153" s="193"/>
      <c r="C153" s="193"/>
      <c r="D153" s="193"/>
      <c r="E153" s="193"/>
      <c r="F153" s="193"/>
      <c r="G153" s="193"/>
      <c r="H153" s="193"/>
      <c r="I153" s="193"/>
      <c r="J153" s="193"/>
      <c r="K153" s="193"/>
      <c r="L153" s="193"/>
      <c r="M153" s="193"/>
      <c r="N153" s="193"/>
    </row>
    <row r="154" spans="1:14" ht="15.6">
      <c r="A154" s="428"/>
      <c r="B154" s="193"/>
      <c r="C154" s="193"/>
      <c r="D154" s="193"/>
      <c r="E154" s="193"/>
      <c r="F154" s="193"/>
      <c r="G154" s="193"/>
      <c r="H154" s="193"/>
      <c r="I154" s="193"/>
      <c r="J154" s="193"/>
      <c r="K154" s="193"/>
      <c r="L154" s="193"/>
      <c r="M154" s="193"/>
      <c r="N154" s="193"/>
    </row>
    <row r="155" spans="1:14" ht="15.6">
      <c r="A155" s="428"/>
      <c r="B155" s="193"/>
      <c r="C155" s="193"/>
      <c r="D155" s="193"/>
      <c r="E155" s="193"/>
      <c r="F155" s="193"/>
      <c r="G155" s="193"/>
      <c r="H155" s="193"/>
      <c r="I155" s="193"/>
      <c r="J155" s="193"/>
      <c r="K155" s="193"/>
      <c r="L155" s="193"/>
      <c r="M155" s="193"/>
      <c r="N155" s="193"/>
    </row>
    <row r="156" spans="1:14" ht="15.6">
      <c r="A156" s="428"/>
      <c r="B156" s="193"/>
      <c r="C156" s="193"/>
      <c r="D156" s="193"/>
      <c r="E156" s="193"/>
      <c r="F156" s="193"/>
      <c r="G156" s="193"/>
      <c r="H156" s="193"/>
      <c r="I156" s="193"/>
      <c r="J156" s="193"/>
      <c r="K156" s="193"/>
      <c r="L156" s="193"/>
      <c r="M156" s="193"/>
      <c r="N156" s="193"/>
    </row>
    <row r="157" spans="1:14" ht="15.6">
      <c r="A157" s="428"/>
      <c r="B157" s="193"/>
      <c r="C157" s="193"/>
      <c r="D157" s="193"/>
      <c r="E157" s="193"/>
      <c r="F157" s="193"/>
      <c r="G157" s="193"/>
      <c r="H157" s="193"/>
      <c r="I157" s="193"/>
      <c r="J157" s="193"/>
      <c r="K157" s="193"/>
      <c r="L157" s="193"/>
      <c r="M157" s="193"/>
      <c r="N157" s="193"/>
    </row>
    <row r="158" spans="1:14" ht="15.6">
      <c r="A158" s="428"/>
      <c r="B158" s="193"/>
      <c r="C158" s="193"/>
      <c r="D158" s="193"/>
      <c r="E158" s="193"/>
      <c r="F158" s="193"/>
      <c r="G158" s="193"/>
      <c r="H158" s="193"/>
      <c r="I158" s="193"/>
      <c r="J158" s="193"/>
      <c r="K158" s="193"/>
      <c r="L158" s="193"/>
      <c r="M158" s="193"/>
      <c r="N158" s="193"/>
    </row>
    <row r="159" spans="1:14" ht="15.6">
      <c r="A159" s="428"/>
      <c r="B159" s="193"/>
      <c r="C159" s="193"/>
      <c r="D159" s="193"/>
      <c r="E159" s="193"/>
      <c r="F159" s="193"/>
      <c r="G159" s="193"/>
      <c r="H159" s="193"/>
      <c r="I159" s="193"/>
      <c r="J159" s="193"/>
      <c r="K159" s="193"/>
      <c r="L159" s="193"/>
      <c r="M159" s="193"/>
      <c r="N159" s="193"/>
    </row>
    <row r="160" spans="1:14" ht="15.6">
      <c r="A160" s="428"/>
      <c r="B160" s="193"/>
      <c r="C160" s="193"/>
      <c r="D160" s="193"/>
      <c r="E160" s="193"/>
      <c r="F160" s="193"/>
      <c r="G160" s="193"/>
      <c r="H160" s="193"/>
      <c r="I160" s="193"/>
      <c r="J160" s="193"/>
      <c r="K160" s="193"/>
      <c r="L160" s="193"/>
      <c r="M160" s="193"/>
      <c r="N160" s="193"/>
    </row>
    <row r="161" spans="1:14" ht="15.6">
      <c r="A161" s="428"/>
      <c r="B161" s="193"/>
      <c r="C161" s="193"/>
      <c r="D161" s="193"/>
      <c r="E161" s="193"/>
      <c r="F161" s="193"/>
      <c r="G161" s="193"/>
      <c r="H161" s="193"/>
      <c r="I161" s="193"/>
      <c r="J161" s="193"/>
      <c r="K161" s="193"/>
      <c r="L161" s="193"/>
      <c r="M161" s="193"/>
      <c r="N161" s="193"/>
    </row>
    <row r="162" spans="1:14" ht="15.6">
      <c r="A162" s="428"/>
      <c r="B162" s="193"/>
      <c r="C162" s="193"/>
      <c r="D162" s="193"/>
      <c r="E162" s="193"/>
      <c r="F162" s="193"/>
      <c r="G162" s="193"/>
      <c r="H162" s="193"/>
      <c r="I162" s="193"/>
      <c r="J162" s="193"/>
      <c r="K162" s="193"/>
      <c r="L162" s="193"/>
      <c r="M162" s="193"/>
      <c r="N162" s="193"/>
    </row>
    <row r="163" spans="1:14" ht="15.6">
      <c r="A163" s="428"/>
      <c r="B163" s="193"/>
      <c r="C163" s="193"/>
      <c r="D163" s="193"/>
      <c r="E163" s="193"/>
      <c r="F163" s="193"/>
      <c r="G163" s="193"/>
      <c r="H163" s="193"/>
      <c r="I163" s="193"/>
      <c r="J163" s="193"/>
      <c r="K163" s="193"/>
      <c r="L163" s="193"/>
      <c r="M163" s="193"/>
      <c r="N163" s="193"/>
    </row>
    <row r="164" spans="1:14" ht="15.6">
      <c r="A164" s="428"/>
      <c r="B164" s="193"/>
      <c r="C164" s="193"/>
      <c r="D164" s="193"/>
      <c r="E164" s="193"/>
      <c r="F164" s="193"/>
      <c r="G164" s="193"/>
      <c r="H164" s="193"/>
      <c r="I164" s="193"/>
      <c r="J164" s="193"/>
      <c r="K164" s="193"/>
      <c r="L164" s="193"/>
      <c r="M164" s="193"/>
      <c r="N164" s="193"/>
    </row>
    <row r="165" spans="1:14" ht="15.6">
      <c r="A165" s="428"/>
      <c r="B165" s="193"/>
      <c r="C165" s="193"/>
      <c r="D165" s="193"/>
      <c r="E165" s="193"/>
      <c r="F165" s="193"/>
      <c r="G165" s="193"/>
      <c r="H165" s="193"/>
      <c r="I165" s="193"/>
      <c r="J165" s="193"/>
      <c r="K165" s="193"/>
      <c r="L165" s="193"/>
      <c r="M165" s="193"/>
      <c r="N165" s="193"/>
    </row>
    <row r="166" spans="1:14" ht="15.6">
      <c r="A166" s="428"/>
      <c r="B166" s="193"/>
      <c r="C166" s="193"/>
      <c r="D166" s="193"/>
      <c r="E166" s="193"/>
      <c r="F166" s="193"/>
      <c r="G166" s="193"/>
      <c r="H166" s="193"/>
      <c r="I166" s="193"/>
      <c r="J166" s="193"/>
      <c r="K166" s="193"/>
      <c r="L166" s="193"/>
      <c r="M166" s="193"/>
      <c r="N166" s="193"/>
    </row>
    <row r="167" spans="1:14" ht="15.6">
      <c r="A167" s="428"/>
      <c r="B167" s="193"/>
      <c r="C167" s="193"/>
      <c r="D167" s="193"/>
      <c r="E167" s="193"/>
      <c r="F167" s="193"/>
      <c r="G167" s="193"/>
      <c r="H167" s="193"/>
      <c r="I167" s="193"/>
      <c r="J167" s="193"/>
      <c r="K167" s="193"/>
      <c r="L167" s="193"/>
      <c r="M167" s="193"/>
      <c r="N167" s="193"/>
    </row>
    <row r="168" spans="1:14" ht="15.6">
      <c r="A168" s="428"/>
      <c r="B168" s="193"/>
      <c r="C168" s="193"/>
      <c r="D168" s="193"/>
      <c r="E168" s="193"/>
      <c r="F168" s="193"/>
      <c r="G168" s="193"/>
      <c r="H168" s="193"/>
      <c r="I168" s="193"/>
      <c r="J168" s="193"/>
      <c r="K168" s="193"/>
      <c r="L168" s="193"/>
      <c r="M168" s="193"/>
      <c r="N168" s="193"/>
    </row>
    <row r="169" spans="1:14" ht="15.6">
      <c r="A169" s="428"/>
      <c r="B169" s="193"/>
      <c r="C169" s="193"/>
      <c r="D169" s="193"/>
      <c r="E169" s="193"/>
      <c r="F169" s="193"/>
      <c r="G169" s="193"/>
      <c r="H169" s="193"/>
      <c r="I169" s="193"/>
      <c r="J169" s="193"/>
      <c r="K169" s="193"/>
      <c r="L169" s="193"/>
      <c r="M169" s="193"/>
      <c r="N169" s="193"/>
    </row>
    <row r="170" spans="1:14" ht="15.6">
      <c r="A170" s="428"/>
      <c r="B170" s="193"/>
      <c r="C170" s="193"/>
      <c r="D170" s="193"/>
      <c r="E170" s="193"/>
      <c r="F170" s="193"/>
      <c r="G170" s="193"/>
      <c r="H170" s="193"/>
      <c r="I170" s="193"/>
      <c r="J170" s="193"/>
      <c r="K170" s="193"/>
      <c r="L170" s="193"/>
      <c r="M170" s="193"/>
      <c r="N170" s="193"/>
    </row>
    <row r="171" spans="1:14" ht="15.6">
      <c r="A171" s="428"/>
      <c r="B171" s="193"/>
      <c r="C171" s="193"/>
      <c r="D171" s="193"/>
      <c r="E171" s="193"/>
      <c r="F171" s="193"/>
      <c r="G171" s="193"/>
      <c r="H171" s="193"/>
      <c r="I171" s="193"/>
      <c r="J171" s="193"/>
      <c r="K171" s="193"/>
      <c r="L171" s="193"/>
      <c r="M171" s="193"/>
      <c r="N171" s="193"/>
    </row>
    <row r="172" spans="1:14" ht="15.6">
      <c r="A172" s="428"/>
      <c r="B172" s="193"/>
      <c r="C172" s="193"/>
      <c r="D172" s="193"/>
      <c r="E172" s="193"/>
      <c r="F172" s="193"/>
      <c r="G172" s="193"/>
      <c r="H172" s="193"/>
      <c r="I172" s="193"/>
      <c r="J172" s="193"/>
      <c r="K172" s="193"/>
      <c r="L172" s="193"/>
      <c r="M172" s="193"/>
      <c r="N172" s="193"/>
    </row>
    <row r="173" spans="1:14" ht="15.6">
      <c r="A173" s="428"/>
      <c r="B173" s="193"/>
      <c r="C173" s="193"/>
      <c r="D173" s="193"/>
      <c r="E173" s="193"/>
      <c r="F173" s="193"/>
      <c r="G173" s="193"/>
      <c r="H173" s="193"/>
      <c r="I173" s="193"/>
      <c r="J173" s="193"/>
      <c r="K173" s="193"/>
      <c r="L173" s="193"/>
      <c r="M173" s="193"/>
      <c r="N173" s="193"/>
    </row>
    <row r="174" spans="1:14" ht="15.6">
      <c r="A174" s="428"/>
      <c r="B174" s="193"/>
      <c r="C174" s="193"/>
      <c r="D174" s="193"/>
      <c r="E174" s="193"/>
      <c r="F174" s="193"/>
      <c r="G174" s="193"/>
      <c r="H174" s="193"/>
      <c r="I174" s="193"/>
      <c r="J174" s="193"/>
      <c r="K174" s="193"/>
      <c r="L174" s="193"/>
      <c r="M174" s="193"/>
      <c r="N174" s="193"/>
    </row>
    <row r="175" spans="1:14" ht="15.6">
      <c r="A175" s="428"/>
      <c r="B175" s="193"/>
      <c r="C175" s="193"/>
      <c r="D175" s="193"/>
      <c r="E175" s="193"/>
      <c r="F175" s="193"/>
      <c r="G175" s="193"/>
      <c r="H175" s="193"/>
      <c r="I175" s="193"/>
      <c r="J175" s="193"/>
      <c r="K175" s="193"/>
      <c r="L175" s="193"/>
      <c r="M175" s="193"/>
      <c r="N175" s="193"/>
    </row>
    <row r="176" spans="1:14" ht="15.6">
      <c r="A176" s="428"/>
      <c r="B176" s="193"/>
      <c r="C176" s="193"/>
      <c r="D176" s="193"/>
      <c r="E176" s="193"/>
      <c r="F176" s="193"/>
      <c r="G176" s="193"/>
      <c r="H176" s="193"/>
      <c r="I176" s="193"/>
      <c r="J176" s="193"/>
      <c r="K176" s="193"/>
      <c r="L176" s="193"/>
      <c r="M176" s="193"/>
      <c r="N176" s="193"/>
    </row>
    <row r="177" spans="1:14" ht="15.6">
      <c r="A177" s="428"/>
      <c r="B177" s="193"/>
      <c r="C177" s="193"/>
      <c r="D177" s="193"/>
      <c r="E177" s="193"/>
      <c r="F177" s="193"/>
      <c r="G177" s="193"/>
      <c r="H177" s="193"/>
      <c r="I177" s="193"/>
      <c r="J177" s="193"/>
      <c r="K177" s="193"/>
      <c r="L177" s="193"/>
      <c r="M177" s="193"/>
      <c r="N177" s="193"/>
    </row>
    <row r="178" spans="1:14" ht="15.6">
      <c r="A178" s="428"/>
      <c r="B178" s="193"/>
      <c r="C178" s="193"/>
      <c r="D178" s="193"/>
      <c r="E178" s="193"/>
      <c r="F178" s="193"/>
      <c r="G178" s="193"/>
      <c r="H178" s="193"/>
      <c r="I178" s="193"/>
      <c r="J178" s="193"/>
      <c r="K178" s="193"/>
      <c r="L178" s="193"/>
      <c r="M178" s="193"/>
      <c r="N178" s="193"/>
    </row>
    <row r="179" spans="1:14" ht="15.6">
      <c r="A179" s="428"/>
      <c r="B179" s="193"/>
      <c r="C179" s="193"/>
      <c r="D179" s="193"/>
      <c r="E179" s="193"/>
      <c r="F179" s="193"/>
      <c r="G179" s="193"/>
      <c r="H179" s="193"/>
      <c r="I179" s="193"/>
      <c r="J179" s="193"/>
      <c r="K179" s="193"/>
      <c r="L179" s="193"/>
      <c r="M179" s="193"/>
      <c r="N179" s="193"/>
    </row>
    <row r="180" spans="1:14" ht="15.6">
      <c r="A180" s="428"/>
      <c r="B180" s="193"/>
      <c r="C180" s="193"/>
      <c r="D180" s="193"/>
      <c r="E180" s="193"/>
      <c r="F180" s="193"/>
      <c r="G180" s="193"/>
      <c r="H180" s="193"/>
      <c r="I180" s="193"/>
      <c r="J180" s="193"/>
      <c r="K180" s="193"/>
      <c r="L180" s="193"/>
      <c r="M180" s="193"/>
      <c r="N180" s="193"/>
    </row>
    <row r="181" spans="1:14" ht="15.6">
      <c r="A181" s="428"/>
      <c r="B181" s="193"/>
      <c r="C181" s="193"/>
      <c r="D181" s="193"/>
      <c r="E181" s="193"/>
      <c r="F181" s="193"/>
      <c r="G181" s="193"/>
      <c r="H181" s="193"/>
      <c r="I181" s="193"/>
      <c r="J181" s="193"/>
      <c r="K181" s="193"/>
      <c r="L181" s="193"/>
      <c r="M181" s="193"/>
      <c r="N181" s="193"/>
    </row>
    <row r="182" spans="1:14" ht="15.6">
      <c r="A182" s="428"/>
      <c r="B182" s="193"/>
      <c r="C182" s="193"/>
      <c r="D182" s="193"/>
      <c r="E182" s="193"/>
      <c r="F182" s="193"/>
      <c r="G182" s="193"/>
      <c r="H182" s="193"/>
      <c r="I182" s="193"/>
      <c r="J182" s="193"/>
      <c r="K182" s="193"/>
      <c r="L182" s="193"/>
      <c r="M182" s="193"/>
      <c r="N182" s="193"/>
    </row>
    <row r="183" spans="1:14" ht="15.6">
      <c r="A183" s="428"/>
      <c r="B183" s="193"/>
      <c r="C183" s="193"/>
      <c r="D183" s="193"/>
      <c r="E183" s="193"/>
      <c r="F183" s="193"/>
      <c r="G183" s="193"/>
      <c r="H183" s="193"/>
      <c r="I183" s="193"/>
      <c r="J183" s="193"/>
      <c r="K183" s="193"/>
      <c r="L183" s="193"/>
      <c r="M183" s="193"/>
      <c r="N183" s="193"/>
    </row>
    <row r="184" spans="1:14" ht="15.6">
      <c r="A184" s="428"/>
      <c r="B184" s="193"/>
      <c r="C184" s="193"/>
      <c r="D184" s="193"/>
      <c r="E184" s="193"/>
      <c r="F184" s="193"/>
      <c r="G184" s="193"/>
      <c r="H184" s="193"/>
      <c r="I184" s="193"/>
      <c r="J184" s="193"/>
      <c r="K184" s="193"/>
      <c r="L184" s="193"/>
      <c r="M184" s="193"/>
      <c r="N184" s="193"/>
    </row>
    <row r="185" spans="1:14" ht="15.6">
      <c r="A185" s="428"/>
      <c r="B185" s="193"/>
      <c r="C185" s="193"/>
      <c r="D185" s="193"/>
      <c r="E185" s="193"/>
      <c r="F185" s="193"/>
      <c r="G185" s="193"/>
      <c r="H185" s="193"/>
      <c r="I185" s="193"/>
      <c r="J185" s="193"/>
      <c r="K185" s="193"/>
      <c r="L185" s="193"/>
      <c r="M185" s="193"/>
      <c r="N185" s="193"/>
    </row>
    <row r="186" spans="1:14" ht="15.6">
      <c r="A186" s="428"/>
      <c r="B186" s="193"/>
      <c r="C186" s="193"/>
      <c r="D186" s="193"/>
      <c r="E186" s="193"/>
      <c r="F186" s="193"/>
      <c r="G186" s="193"/>
      <c r="H186" s="193"/>
      <c r="I186" s="193"/>
      <c r="J186" s="193"/>
      <c r="K186" s="193"/>
      <c r="L186" s="193"/>
      <c r="M186" s="193"/>
      <c r="N186" s="193"/>
    </row>
    <row r="187" spans="1:14" ht="15.6">
      <c r="A187" s="428"/>
      <c r="B187" s="193"/>
      <c r="C187" s="193"/>
      <c r="D187" s="193"/>
      <c r="E187" s="193"/>
      <c r="F187" s="193"/>
      <c r="G187" s="193"/>
      <c r="H187" s="193"/>
      <c r="I187" s="193"/>
      <c r="J187" s="193"/>
      <c r="K187" s="193"/>
      <c r="L187" s="193"/>
      <c r="M187" s="193"/>
      <c r="N187" s="193"/>
    </row>
    <row r="188" spans="1:14" ht="15.6">
      <c r="A188" s="428"/>
      <c r="B188" s="193"/>
      <c r="C188" s="193"/>
      <c r="D188" s="193"/>
      <c r="E188" s="193"/>
      <c r="F188" s="193"/>
      <c r="G188" s="193"/>
      <c r="H188" s="193"/>
      <c r="I188" s="193"/>
      <c r="J188" s="193"/>
      <c r="K188" s="193"/>
      <c r="L188" s="193"/>
      <c r="M188" s="193"/>
      <c r="N188" s="193"/>
    </row>
    <row r="189" spans="1:14" ht="15.6">
      <c r="A189" s="428"/>
      <c r="B189" s="193"/>
      <c r="C189" s="193"/>
      <c r="D189" s="193"/>
      <c r="E189" s="193"/>
      <c r="F189" s="193"/>
      <c r="G189" s="193"/>
      <c r="H189" s="193"/>
      <c r="I189" s="193"/>
      <c r="J189" s="193"/>
      <c r="K189" s="193"/>
      <c r="L189" s="193"/>
      <c r="M189" s="193"/>
      <c r="N189" s="193"/>
    </row>
    <row r="190" spans="1:14" ht="15.6">
      <c r="A190" s="428"/>
      <c r="B190" s="193"/>
      <c r="C190" s="193"/>
      <c r="D190" s="193"/>
      <c r="E190" s="193"/>
      <c r="F190" s="193"/>
      <c r="G190" s="193"/>
      <c r="H190" s="193"/>
      <c r="I190" s="193"/>
      <c r="J190" s="193"/>
      <c r="K190" s="193"/>
      <c r="L190" s="193"/>
      <c r="M190" s="193"/>
      <c r="N190" s="193"/>
    </row>
    <row r="191" spans="1:14" ht="15.6">
      <c r="A191" s="428"/>
      <c r="B191" s="193"/>
      <c r="C191" s="193"/>
      <c r="D191" s="193"/>
      <c r="E191" s="193"/>
      <c r="F191" s="193"/>
      <c r="G191" s="193"/>
      <c r="H191" s="193"/>
      <c r="I191" s="193"/>
      <c r="J191" s="193"/>
      <c r="K191" s="193"/>
      <c r="L191" s="193"/>
      <c r="M191" s="193"/>
      <c r="N191" s="193"/>
    </row>
    <row r="192" spans="1:14" ht="15.6">
      <c r="A192" s="428"/>
      <c r="B192" s="193"/>
      <c r="C192" s="193"/>
      <c r="D192" s="193"/>
      <c r="E192" s="193"/>
      <c r="F192" s="193"/>
      <c r="G192" s="193"/>
      <c r="H192" s="193"/>
      <c r="I192" s="193"/>
      <c r="J192" s="193"/>
      <c r="K192" s="193"/>
      <c r="L192" s="193"/>
      <c r="M192" s="193"/>
      <c r="N192" s="193"/>
    </row>
    <row r="193" spans="1:14" ht="15.6">
      <c r="A193" s="428"/>
      <c r="B193" s="193"/>
      <c r="C193" s="193"/>
      <c r="D193" s="193"/>
      <c r="E193" s="193"/>
      <c r="F193" s="193"/>
      <c r="G193" s="193"/>
      <c r="H193" s="193"/>
      <c r="I193" s="193"/>
      <c r="J193" s="193"/>
      <c r="K193" s="193"/>
      <c r="L193" s="193"/>
      <c r="M193" s="193"/>
      <c r="N193" s="193"/>
    </row>
    <row r="194" spans="1:14" ht="15.6">
      <c r="A194" s="428"/>
      <c r="B194" s="193"/>
      <c r="C194" s="193"/>
      <c r="D194" s="193"/>
      <c r="E194" s="193"/>
      <c r="F194" s="193"/>
      <c r="G194" s="193"/>
      <c r="H194" s="193"/>
      <c r="I194" s="193"/>
      <c r="J194" s="193"/>
      <c r="K194" s="193"/>
      <c r="L194" s="193"/>
      <c r="M194" s="193"/>
      <c r="N194" s="193"/>
    </row>
  </sheetData>
  <mergeCells count="24">
    <mergeCell ref="J119:M119"/>
    <mergeCell ref="A119:F119"/>
    <mergeCell ref="A78:F78"/>
    <mergeCell ref="J78:M78"/>
    <mergeCell ref="J86:M86"/>
    <mergeCell ref="A89:F89"/>
    <mergeCell ref="I91:M91"/>
    <mergeCell ref="I89:M89"/>
    <mergeCell ref="A61:F61"/>
    <mergeCell ref="J61:M61"/>
    <mergeCell ref="J66:M66"/>
    <mergeCell ref="A70:F70"/>
    <mergeCell ref="L70:M70"/>
    <mergeCell ref="J34:M34"/>
    <mergeCell ref="A52:F52"/>
    <mergeCell ref="J52:M52"/>
    <mergeCell ref="C44:J48"/>
    <mergeCell ref="J53:M53"/>
    <mergeCell ref="D1:I1"/>
    <mergeCell ref="D2:I2"/>
    <mergeCell ref="A3:F3"/>
    <mergeCell ref="J3:M3"/>
    <mergeCell ref="A33:F33"/>
    <mergeCell ref="J33:M33"/>
  </mergeCells>
  <printOptions horizontalCentered="1"/>
  <pageMargins left="0.25" right="0.25" top="0.75" bottom="0.75" header="0.5" footer="0.5"/>
  <pageSetup scale="58" fitToHeight="0" orientation="landscape" r:id="rId1"/>
  <headerFooter alignWithMargins="0"/>
  <rowBreaks count="3" manualBreakCount="3">
    <brk id="50" max="12" man="1"/>
    <brk id="94" max="12" man="1"/>
    <brk id="116" max="12"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R44"/>
  <sheetViews>
    <sheetView view="pageBreakPreview" zoomScale="55" zoomScaleNormal="100" zoomScaleSheetLayoutView="55" workbookViewId="0"/>
  </sheetViews>
  <sheetFormatPr defaultRowHeight="15.6"/>
  <cols>
    <col min="1" max="1" width="8.7265625" style="632"/>
    <col min="2" max="2" width="41.26953125" style="632" customWidth="1"/>
    <col min="3" max="3" width="23.7265625" style="632" customWidth="1"/>
    <col min="4" max="4" width="13.453125" style="632" bestFit="1" customWidth="1"/>
    <col min="5" max="5" width="8.7265625" style="632"/>
    <col min="6" max="6" width="12.08984375" style="632" bestFit="1" customWidth="1"/>
    <col min="7" max="8" width="8.7265625" style="632"/>
    <col min="9" max="9" width="13.26953125" style="632" customWidth="1"/>
    <col min="10" max="10" width="13.08984375" style="632" bestFit="1" customWidth="1"/>
    <col min="11" max="12" width="13.453125" style="632" bestFit="1" customWidth="1"/>
    <col min="13" max="13" width="14.26953125" style="632" bestFit="1" customWidth="1"/>
    <col min="14" max="14" width="13.26953125" style="632" customWidth="1"/>
    <col min="15" max="15" width="13.7265625" style="632" customWidth="1"/>
    <col min="16" max="16" width="14" style="632" customWidth="1"/>
    <col min="17" max="17" width="15.26953125" style="632" customWidth="1"/>
    <col min="18" max="18" width="8.7265625" style="632"/>
  </cols>
  <sheetData>
    <row r="1" spans="1:17" ht="17.399999999999999">
      <c r="A1" s="750"/>
      <c r="E1" s="1374" t="s">
        <v>323</v>
      </c>
      <c r="F1" s="1374"/>
      <c r="G1" s="1374"/>
      <c r="H1" s="1374"/>
      <c r="I1" s="1374"/>
      <c r="J1" s="1374"/>
      <c r="O1" s="193"/>
    </row>
    <row r="2" spans="1:17" ht="17.399999999999999">
      <c r="A2" s="771" t="s">
        <v>516</v>
      </c>
      <c r="E2" s="1374" t="str">
        <f>'Appendix A'!$E$9</f>
        <v>NextEra Energy Transmission New York, Inc.</v>
      </c>
      <c r="F2" s="1374"/>
      <c r="G2" s="1374"/>
      <c r="H2" s="1374"/>
      <c r="I2" s="1374"/>
      <c r="J2" s="1374"/>
    </row>
    <row r="3" spans="1:17" ht="16.2" thickBot="1">
      <c r="A3" s="1417"/>
      <c r="B3" s="1417"/>
      <c r="C3" s="1417"/>
      <c r="D3" s="1417"/>
      <c r="E3" s="1417"/>
      <c r="F3" s="1417"/>
      <c r="G3" s="747"/>
      <c r="H3" s="1418"/>
      <c r="I3" s="1419"/>
      <c r="J3" s="1419"/>
      <c r="K3" s="1419"/>
      <c r="L3" s="1419"/>
      <c r="M3" s="1419"/>
      <c r="N3" s="748"/>
      <c r="O3" s="748"/>
      <c r="P3" s="748"/>
      <c r="Q3" s="748"/>
    </row>
    <row r="4" spans="1:17">
      <c r="A4" s="749"/>
      <c r="B4" s="750"/>
      <c r="C4" s="751"/>
      <c r="D4" s="752"/>
      <c r="E4" s="753"/>
      <c r="F4" s="753"/>
      <c r="G4" s="753"/>
      <c r="H4" s="752"/>
      <c r="I4" s="752"/>
      <c r="J4" s="752"/>
      <c r="K4" s="752"/>
      <c r="L4" s="752"/>
      <c r="M4" s="752"/>
      <c r="N4" s="754"/>
      <c r="O4" s="754"/>
      <c r="P4" s="754"/>
      <c r="Q4" s="755"/>
    </row>
    <row r="5" spans="1:17">
      <c r="A5" s="756"/>
      <c r="B5" s="725"/>
      <c r="C5" s="725"/>
      <c r="D5" s="726"/>
      <c r="E5" s="726"/>
      <c r="F5" s="726"/>
      <c r="G5" s="726"/>
      <c r="H5" s="726"/>
      <c r="I5" s="726"/>
      <c r="J5" s="726"/>
      <c r="K5" s="726"/>
      <c r="L5" s="726"/>
      <c r="M5" s="726"/>
      <c r="N5" s="726"/>
      <c r="O5" s="726"/>
      <c r="P5" s="726"/>
      <c r="Q5" s="727"/>
    </row>
    <row r="6" spans="1:17">
      <c r="A6" s="728"/>
      <c r="B6" s="725"/>
      <c r="C6" s="757" t="s">
        <v>465</v>
      </c>
      <c r="D6" s="726"/>
      <c r="E6" s="726"/>
      <c r="F6" s="726"/>
      <c r="G6" s="726"/>
      <c r="H6" s="726"/>
      <c r="I6" s="726"/>
      <c r="J6" s="726"/>
      <c r="K6" s="726"/>
      <c r="L6" s="726"/>
      <c r="M6" s="726"/>
      <c r="N6" s="726"/>
      <c r="O6" s="726"/>
      <c r="P6" s="726"/>
      <c r="Q6" s="727"/>
    </row>
    <row r="7" spans="1:17">
      <c r="A7" s="758" t="s">
        <v>225</v>
      </c>
      <c r="B7" s="759" t="s">
        <v>315</v>
      </c>
      <c r="C7" s="760" t="s">
        <v>466</v>
      </c>
      <c r="D7" s="761" t="s">
        <v>137</v>
      </c>
      <c r="E7" s="761" t="s">
        <v>147</v>
      </c>
      <c r="F7" s="761" t="s">
        <v>146</v>
      </c>
      <c r="G7" s="761" t="s">
        <v>145</v>
      </c>
      <c r="H7" s="761" t="s">
        <v>128</v>
      </c>
      <c r="I7" s="761" t="s">
        <v>127</v>
      </c>
      <c r="J7" s="761" t="s">
        <v>198</v>
      </c>
      <c r="K7" s="761" t="s">
        <v>143</v>
      </c>
      <c r="L7" s="761" t="s">
        <v>142</v>
      </c>
      <c r="M7" s="761" t="s">
        <v>141</v>
      </c>
      <c r="N7" s="761" t="s">
        <v>154</v>
      </c>
      <c r="O7" s="761" t="s">
        <v>139</v>
      </c>
      <c r="P7" s="761" t="s">
        <v>137</v>
      </c>
      <c r="Q7" s="762" t="s">
        <v>467</v>
      </c>
    </row>
    <row r="8" spans="1:17">
      <c r="A8" s="728"/>
      <c r="B8" s="729"/>
      <c r="C8" s="729"/>
      <c r="D8" s="730" t="s">
        <v>468</v>
      </c>
      <c r="E8" s="730" t="s">
        <v>469</v>
      </c>
      <c r="F8" s="730" t="s">
        <v>470</v>
      </c>
      <c r="G8" s="730" t="s">
        <v>471</v>
      </c>
      <c r="H8" s="730" t="s">
        <v>472</v>
      </c>
      <c r="I8" s="730" t="s">
        <v>473</v>
      </c>
      <c r="J8" s="730" t="s">
        <v>474</v>
      </c>
      <c r="K8" s="730" t="s">
        <v>475</v>
      </c>
      <c r="L8" s="730" t="s">
        <v>476</v>
      </c>
      <c r="M8" s="730" t="s">
        <v>477</v>
      </c>
      <c r="N8" s="730" t="s">
        <v>478</v>
      </c>
      <c r="O8" s="730" t="s">
        <v>479</v>
      </c>
      <c r="P8" s="730" t="s">
        <v>480</v>
      </c>
      <c r="Q8" s="731" t="s">
        <v>481</v>
      </c>
    </row>
    <row r="9" spans="1:17">
      <c r="A9" s="728">
        <f>+'3 - Cost Support'!A130+1</f>
        <v>198</v>
      </c>
      <c r="B9" s="324" t="s">
        <v>852</v>
      </c>
      <c r="C9" s="729"/>
      <c r="D9" s="732"/>
      <c r="E9" s="732"/>
      <c r="F9" s="732"/>
      <c r="G9" s="732"/>
      <c r="H9" s="732"/>
      <c r="I9" s="732"/>
      <c r="J9" s="732"/>
      <c r="K9" s="732"/>
      <c r="L9" s="732"/>
      <c r="M9" s="732"/>
      <c r="N9" s="732"/>
      <c r="O9" s="732"/>
      <c r="P9" s="732"/>
      <c r="Q9" s="733"/>
    </row>
    <row r="10" spans="1:17">
      <c r="A10" s="728">
        <f t="shared" ref="A10:A40" si="0">A9+1</f>
        <v>199</v>
      </c>
      <c r="B10" s="734" t="s">
        <v>482</v>
      </c>
      <c r="C10" s="735" t="s">
        <v>483</v>
      </c>
      <c r="D10" s="738">
        <v>0</v>
      </c>
      <c r="E10" s="738">
        <v>0</v>
      </c>
      <c r="F10" s="738">
        <v>0</v>
      </c>
      <c r="G10" s="738">
        <v>0</v>
      </c>
      <c r="H10" s="738">
        <v>0</v>
      </c>
      <c r="I10" s="738">
        <v>0</v>
      </c>
      <c r="J10" s="738">
        <v>0</v>
      </c>
      <c r="K10" s="738">
        <v>0</v>
      </c>
      <c r="L10" s="738">
        <v>0</v>
      </c>
      <c r="M10" s="738">
        <v>0</v>
      </c>
      <c r="N10" s="738">
        <v>0</v>
      </c>
      <c r="O10" s="738">
        <v>0</v>
      </c>
      <c r="P10" s="738">
        <v>0</v>
      </c>
      <c r="Q10" s="733">
        <f>AVERAGE(D10:P10)</f>
        <v>0</v>
      </c>
    </row>
    <row r="11" spans="1:17">
      <c r="A11" s="728">
        <f t="shared" si="0"/>
        <v>200</v>
      </c>
      <c r="B11" s="734" t="s">
        <v>484</v>
      </c>
      <c r="C11" s="735" t="s">
        <v>485</v>
      </c>
      <c r="D11" s="763">
        <v>0</v>
      </c>
      <c r="E11" s="763">
        <v>0</v>
      </c>
      <c r="F11" s="763">
        <v>0</v>
      </c>
      <c r="G11" s="763">
        <v>0</v>
      </c>
      <c r="H11" s="763">
        <v>0</v>
      </c>
      <c r="I11" s="763">
        <v>0</v>
      </c>
      <c r="J11" s="763">
        <v>0</v>
      </c>
      <c r="K11" s="763">
        <v>0</v>
      </c>
      <c r="L11" s="763">
        <v>0</v>
      </c>
      <c r="M11" s="763">
        <v>0</v>
      </c>
      <c r="N11" s="763">
        <v>0</v>
      </c>
      <c r="O11" s="763">
        <v>0</v>
      </c>
      <c r="P11" s="763">
        <v>0</v>
      </c>
      <c r="Q11" s="764">
        <f>AVERAGE(D11:P11)</f>
        <v>0</v>
      </c>
    </row>
    <row r="12" spans="1:17">
      <c r="A12" s="728">
        <f t="shared" si="0"/>
        <v>201</v>
      </c>
      <c r="B12" s="734" t="s">
        <v>486</v>
      </c>
      <c r="C12" s="735" t="s">
        <v>487</v>
      </c>
      <c r="D12" s="763">
        <v>0</v>
      </c>
      <c r="E12" s="763">
        <v>0</v>
      </c>
      <c r="F12" s="763">
        <v>0</v>
      </c>
      <c r="G12" s="763">
        <v>0</v>
      </c>
      <c r="H12" s="763">
        <v>0</v>
      </c>
      <c r="I12" s="763">
        <v>0</v>
      </c>
      <c r="J12" s="763">
        <v>0</v>
      </c>
      <c r="K12" s="763">
        <v>0</v>
      </c>
      <c r="L12" s="763">
        <v>0</v>
      </c>
      <c r="M12" s="763">
        <v>0</v>
      </c>
      <c r="N12" s="763">
        <v>0</v>
      </c>
      <c r="O12" s="763">
        <v>0</v>
      </c>
      <c r="P12" s="763">
        <v>0</v>
      </c>
      <c r="Q12" s="764">
        <f>AVERAGE(D12:P12)</f>
        <v>0</v>
      </c>
    </row>
    <row r="13" spans="1:17" ht="16.2" thickBot="1">
      <c r="A13" s="728">
        <f t="shared" si="0"/>
        <v>202</v>
      </c>
      <c r="B13" s="736" t="s">
        <v>488</v>
      </c>
      <c r="C13" s="735" t="s">
        <v>579</v>
      </c>
      <c r="D13" s="740">
        <v>0</v>
      </c>
      <c r="E13" s="740">
        <v>0</v>
      </c>
      <c r="F13" s="740">
        <v>0</v>
      </c>
      <c r="G13" s="740">
        <v>0</v>
      </c>
      <c r="H13" s="740">
        <v>0</v>
      </c>
      <c r="I13" s="740">
        <v>0</v>
      </c>
      <c r="J13" s="740">
        <v>0</v>
      </c>
      <c r="K13" s="740">
        <v>0</v>
      </c>
      <c r="L13" s="740">
        <v>0</v>
      </c>
      <c r="M13" s="740">
        <v>0</v>
      </c>
      <c r="N13" s="740">
        <v>0</v>
      </c>
      <c r="O13" s="740">
        <v>0</v>
      </c>
      <c r="P13" s="740">
        <v>0</v>
      </c>
      <c r="Q13" s="764">
        <f>AVERAGE(D13:P13)</f>
        <v>0</v>
      </c>
    </row>
    <row r="14" spans="1:17" ht="16.2" thickBot="1">
      <c r="A14" s="728">
        <f t="shared" si="0"/>
        <v>203</v>
      </c>
      <c r="B14" s="737" t="s">
        <v>489</v>
      </c>
      <c r="C14" s="735" t="str">
        <f>"Sum Lines "&amp;A10&amp;" - "&amp;A13</f>
        <v>Sum Lines 199 - 202</v>
      </c>
      <c r="D14" s="732">
        <f>SUM(D10:D13)</f>
        <v>0</v>
      </c>
      <c r="E14" s="732">
        <f>SUM(E10:E13)</f>
        <v>0</v>
      </c>
      <c r="F14" s="732">
        <f t="shared" ref="F14:P14" si="1">SUM(F10:F13)</f>
        <v>0</v>
      </c>
      <c r="G14" s="732">
        <f t="shared" si="1"/>
        <v>0</v>
      </c>
      <c r="H14" s="732">
        <f t="shared" si="1"/>
        <v>0</v>
      </c>
      <c r="I14" s="732">
        <f t="shared" si="1"/>
        <v>0</v>
      </c>
      <c r="J14" s="732">
        <f t="shared" si="1"/>
        <v>0</v>
      </c>
      <c r="K14" s="732">
        <f t="shared" si="1"/>
        <v>0</v>
      </c>
      <c r="L14" s="732">
        <f t="shared" si="1"/>
        <v>0</v>
      </c>
      <c r="M14" s="732">
        <f t="shared" si="1"/>
        <v>0</v>
      </c>
      <c r="N14" s="732">
        <f t="shared" si="1"/>
        <v>0</v>
      </c>
      <c r="O14" s="732">
        <f t="shared" si="1"/>
        <v>0</v>
      </c>
      <c r="P14" s="732">
        <f t="shared" si="1"/>
        <v>0</v>
      </c>
      <c r="Q14" s="741">
        <f>SUM(Q10:Q13)</f>
        <v>0</v>
      </c>
    </row>
    <row r="15" spans="1:17" ht="16.2" thickBot="1">
      <c r="A15" s="728">
        <f t="shared" si="0"/>
        <v>204</v>
      </c>
      <c r="B15" s="324"/>
      <c r="C15" s="324"/>
      <c r="D15" s="732"/>
      <c r="E15" s="732"/>
      <c r="F15" s="732"/>
      <c r="G15" s="732"/>
      <c r="H15" s="732"/>
      <c r="I15" s="732"/>
      <c r="J15" s="732"/>
      <c r="K15" s="732"/>
      <c r="L15" s="732"/>
      <c r="M15" s="732"/>
      <c r="N15" s="732"/>
      <c r="O15" s="732"/>
      <c r="P15" s="732"/>
      <c r="Q15" s="733"/>
    </row>
    <row r="16" spans="1:17" ht="16.2" thickBot="1">
      <c r="A16" s="728">
        <f t="shared" si="0"/>
        <v>205</v>
      </c>
      <c r="B16" s="737" t="s">
        <v>490</v>
      </c>
      <c r="C16" s="735" t="s">
        <v>491</v>
      </c>
      <c r="D16" s="738">
        <v>0</v>
      </c>
      <c r="E16" s="738">
        <v>0</v>
      </c>
      <c r="F16" s="738">
        <v>0</v>
      </c>
      <c r="G16" s="738">
        <v>0</v>
      </c>
      <c r="H16" s="738">
        <v>0</v>
      </c>
      <c r="I16" s="738">
        <v>0</v>
      </c>
      <c r="J16" s="738">
        <v>0</v>
      </c>
      <c r="K16" s="738">
        <v>0</v>
      </c>
      <c r="L16" s="738">
        <v>0</v>
      </c>
      <c r="M16" s="738">
        <v>0</v>
      </c>
      <c r="N16" s="738">
        <v>0</v>
      </c>
      <c r="O16" s="738">
        <v>0</v>
      </c>
      <c r="P16" s="739">
        <v>0</v>
      </c>
      <c r="Q16" s="741">
        <f>AVERAGE(D16:P16)</f>
        <v>0</v>
      </c>
    </row>
    <row r="17" spans="1:17">
      <c r="A17" s="728">
        <f t="shared" si="0"/>
        <v>206</v>
      </c>
      <c r="B17" s="324"/>
      <c r="C17" s="324"/>
      <c r="D17" s="732"/>
      <c r="E17" s="732"/>
      <c r="F17" s="732"/>
      <c r="G17" s="732"/>
      <c r="H17" s="732"/>
      <c r="I17" s="732"/>
      <c r="J17" s="732"/>
      <c r="K17" s="732"/>
      <c r="L17" s="732"/>
      <c r="M17" s="732"/>
      <c r="N17" s="732"/>
      <c r="O17" s="732"/>
      <c r="P17" s="732"/>
      <c r="Q17" s="733"/>
    </row>
    <row r="18" spans="1:17">
      <c r="A18" s="728">
        <f t="shared" si="0"/>
        <v>207</v>
      </c>
      <c r="B18" s="324" t="s">
        <v>492</v>
      </c>
      <c r="C18" s="735" t="s">
        <v>493</v>
      </c>
      <c r="D18" s="738">
        <v>0</v>
      </c>
      <c r="E18" s="738">
        <v>0</v>
      </c>
      <c r="F18" s="738">
        <v>0</v>
      </c>
      <c r="G18" s="738">
        <v>0</v>
      </c>
      <c r="H18" s="738">
        <v>0</v>
      </c>
      <c r="I18" s="738">
        <v>0</v>
      </c>
      <c r="J18" s="738">
        <v>0</v>
      </c>
      <c r="K18" s="738">
        <v>0</v>
      </c>
      <c r="L18" s="738">
        <v>0</v>
      </c>
      <c r="M18" s="738">
        <v>0</v>
      </c>
      <c r="N18" s="738">
        <v>0</v>
      </c>
      <c r="O18" s="738">
        <v>0</v>
      </c>
      <c r="P18" s="738">
        <v>0</v>
      </c>
      <c r="Q18" s="733">
        <f>AVERAGE(D18:P18)</f>
        <v>0</v>
      </c>
    </row>
    <row r="19" spans="1:17">
      <c r="A19" s="728">
        <f t="shared" si="0"/>
        <v>208</v>
      </c>
      <c r="B19" s="734" t="s">
        <v>494</v>
      </c>
      <c r="C19" s="735" t="s">
        <v>491</v>
      </c>
      <c r="D19" s="738">
        <v>0</v>
      </c>
      <c r="E19" s="738">
        <v>0</v>
      </c>
      <c r="F19" s="738">
        <v>0</v>
      </c>
      <c r="G19" s="738">
        <v>0</v>
      </c>
      <c r="H19" s="738">
        <v>0</v>
      </c>
      <c r="I19" s="738">
        <v>0</v>
      </c>
      <c r="J19" s="738">
        <v>0</v>
      </c>
      <c r="K19" s="738">
        <v>0</v>
      </c>
      <c r="L19" s="738">
        <v>0</v>
      </c>
      <c r="M19" s="738">
        <v>0</v>
      </c>
      <c r="N19" s="738">
        <v>0</v>
      </c>
      <c r="O19" s="738">
        <v>0</v>
      </c>
      <c r="P19" s="738">
        <v>0</v>
      </c>
      <c r="Q19" s="733">
        <f>AVERAGE(D19:P19)</f>
        <v>0</v>
      </c>
    </row>
    <row r="20" spans="1:17">
      <c r="A20" s="728">
        <f t="shared" si="0"/>
        <v>209</v>
      </c>
      <c r="B20" s="742" t="s">
        <v>495</v>
      </c>
      <c r="C20" s="735" t="s">
        <v>496</v>
      </c>
      <c r="D20" s="738">
        <v>0</v>
      </c>
      <c r="E20" s="738">
        <v>0</v>
      </c>
      <c r="F20" s="738">
        <v>0</v>
      </c>
      <c r="G20" s="738">
        <v>0</v>
      </c>
      <c r="H20" s="738">
        <v>0</v>
      </c>
      <c r="I20" s="738">
        <v>0</v>
      </c>
      <c r="J20" s="738">
        <v>0</v>
      </c>
      <c r="K20" s="738">
        <v>0</v>
      </c>
      <c r="L20" s="738">
        <v>0</v>
      </c>
      <c r="M20" s="738">
        <v>0</v>
      </c>
      <c r="N20" s="738">
        <v>0</v>
      </c>
      <c r="O20" s="738">
        <v>0</v>
      </c>
      <c r="P20" s="738">
        <v>0</v>
      </c>
      <c r="Q20" s="733">
        <f>AVERAGE(D20:P20)</f>
        <v>0</v>
      </c>
    </row>
    <row r="21" spans="1:17" ht="31.8" thickBot="1">
      <c r="A21" s="728">
        <f t="shared" si="0"/>
        <v>210</v>
      </c>
      <c r="B21" s="742" t="s">
        <v>497</v>
      </c>
      <c r="C21" s="735" t="s">
        <v>498</v>
      </c>
      <c r="D21" s="740">
        <v>0</v>
      </c>
      <c r="E21" s="740">
        <v>0</v>
      </c>
      <c r="F21" s="740">
        <v>0</v>
      </c>
      <c r="G21" s="740">
        <v>0</v>
      </c>
      <c r="H21" s="740">
        <v>0</v>
      </c>
      <c r="I21" s="740">
        <v>0</v>
      </c>
      <c r="J21" s="740">
        <v>0</v>
      </c>
      <c r="K21" s="740">
        <v>0</v>
      </c>
      <c r="L21" s="740">
        <v>0</v>
      </c>
      <c r="M21" s="740">
        <v>0</v>
      </c>
      <c r="N21" s="740">
        <v>0</v>
      </c>
      <c r="O21" s="740">
        <v>0</v>
      </c>
      <c r="P21" s="740">
        <v>0</v>
      </c>
      <c r="Q21" s="765">
        <f>AVERAGE(D21:P21)</f>
        <v>0</v>
      </c>
    </row>
    <row r="22" spans="1:17" ht="16.2" thickBot="1">
      <c r="A22" s="728">
        <f t="shared" si="0"/>
        <v>211</v>
      </c>
      <c r="B22" s="324" t="str">
        <f>"Adjusted Common Equity"</f>
        <v>Adjusted Common Equity</v>
      </c>
      <c r="C22" s="735" t="str">
        <f>"Ln "&amp; A18&amp;" - "&amp;A19&amp;" - "&amp;A20&amp;" - "&amp;A21</f>
        <v>Ln 207 - 208 - 209 - 210</v>
      </c>
      <c r="D22" s="732">
        <f>D18-D19-D20-D21</f>
        <v>0</v>
      </c>
      <c r="E22" s="732">
        <f t="shared" ref="E22:Q22" si="2">E18-E19-E20-E21</f>
        <v>0</v>
      </c>
      <c r="F22" s="732">
        <f t="shared" si="2"/>
        <v>0</v>
      </c>
      <c r="G22" s="732">
        <f t="shared" si="2"/>
        <v>0</v>
      </c>
      <c r="H22" s="732">
        <f t="shared" si="2"/>
        <v>0</v>
      </c>
      <c r="I22" s="732">
        <f t="shared" si="2"/>
        <v>0</v>
      </c>
      <c r="J22" s="732">
        <f t="shared" si="2"/>
        <v>0</v>
      </c>
      <c r="K22" s="732">
        <f t="shared" si="2"/>
        <v>0</v>
      </c>
      <c r="L22" s="732">
        <f t="shared" si="2"/>
        <v>0</v>
      </c>
      <c r="M22" s="732">
        <f t="shared" si="2"/>
        <v>0</v>
      </c>
      <c r="N22" s="732">
        <f t="shared" si="2"/>
        <v>0</v>
      </c>
      <c r="O22" s="732">
        <f t="shared" si="2"/>
        <v>0</v>
      </c>
      <c r="P22" s="732">
        <f t="shared" si="2"/>
        <v>0</v>
      </c>
      <c r="Q22" s="741">
        <f t="shared" si="2"/>
        <v>0</v>
      </c>
    </row>
    <row r="23" spans="1:17">
      <c r="A23" s="728">
        <f t="shared" si="0"/>
        <v>212</v>
      </c>
      <c r="B23" s="324"/>
      <c r="C23" s="324"/>
      <c r="D23" s="732"/>
      <c r="E23" s="732"/>
      <c r="F23" s="732"/>
      <c r="G23" s="732"/>
      <c r="H23" s="732"/>
      <c r="I23" s="732"/>
      <c r="J23" s="732"/>
      <c r="K23" s="732"/>
      <c r="L23" s="732"/>
      <c r="M23" s="732"/>
      <c r="N23" s="732"/>
      <c r="O23" s="732"/>
      <c r="P23" s="732"/>
      <c r="Q23" s="733"/>
    </row>
    <row r="24" spans="1:17">
      <c r="A24" s="728">
        <f t="shared" si="0"/>
        <v>213</v>
      </c>
      <c r="B24" s="324" t="str">
        <f>"Total (Line "&amp;A14&amp;" plus Line "&amp;A16&amp;" plus Line "&amp;A22&amp;")"</f>
        <v>Total (Line 203 plus Line 205 plus Line 211)</v>
      </c>
      <c r="C24" s="324"/>
      <c r="D24" s="732">
        <f>D14+D16+D22</f>
        <v>0</v>
      </c>
      <c r="E24" s="732">
        <f t="shared" ref="E24:Q24" si="3">E14+E16+E22</f>
        <v>0</v>
      </c>
      <c r="F24" s="732">
        <f t="shared" si="3"/>
        <v>0</v>
      </c>
      <c r="G24" s="732">
        <f t="shared" si="3"/>
        <v>0</v>
      </c>
      <c r="H24" s="732">
        <f t="shared" si="3"/>
        <v>0</v>
      </c>
      <c r="I24" s="732">
        <f t="shared" si="3"/>
        <v>0</v>
      </c>
      <c r="J24" s="732">
        <f t="shared" si="3"/>
        <v>0</v>
      </c>
      <c r="K24" s="732">
        <f t="shared" si="3"/>
        <v>0</v>
      </c>
      <c r="L24" s="732">
        <f t="shared" si="3"/>
        <v>0</v>
      </c>
      <c r="M24" s="732">
        <f t="shared" si="3"/>
        <v>0</v>
      </c>
      <c r="N24" s="732">
        <f t="shared" si="3"/>
        <v>0</v>
      </c>
      <c r="O24" s="732">
        <f t="shared" si="3"/>
        <v>0</v>
      </c>
      <c r="P24" s="732">
        <f t="shared" si="3"/>
        <v>0</v>
      </c>
      <c r="Q24" s="733">
        <f t="shared" si="3"/>
        <v>0</v>
      </c>
    </row>
    <row r="25" spans="1:17">
      <c r="A25" s="728">
        <f t="shared" si="0"/>
        <v>214</v>
      </c>
      <c r="B25" s="324"/>
      <c r="C25" s="324"/>
      <c r="D25" s="732"/>
      <c r="E25" s="732"/>
      <c r="F25" s="732"/>
      <c r="G25" s="732"/>
      <c r="H25" s="732"/>
      <c r="I25" s="732"/>
      <c r="J25" s="732"/>
      <c r="K25" s="732"/>
      <c r="L25" s="732"/>
      <c r="M25" s="732"/>
      <c r="N25" s="732"/>
      <c r="O25" s="732"/>
      <c r="P25" s="732"/>
      <c r="Q25" s="733"/>
    </row>
    <row r="26" spans="1:17">
      <c r="A26" s="728">
        <f t="shared" si="0"/>
        <v>215</v>
      </c>
      <c r="B26" s="324" t="s">
        <v>853</v>
      </c>
      <c r="C26" s="324"/>
      <c r="D26" s="732"/>
      <c r="E26" s="766"/>
      <c r="F26" s="766"/>
      <c r="G26" s="766"/>
      <c r="H26" s="766"/>
      <c r="I26" s="766"/>
      <c r="J26" s="766"/>
      <c r="K26" s="766"/>
      <c r="L26" s="766"/>
      <c r="M26" s="766"/>
      <c r="N26" s="766"/>
      <c r="O26" s="766"/>
      <c r="P26" s="766"/>
      <c r="Q26" s="767"/>
    </row>
    <row r="27" spans="1:17">
      <c r="A27" s="728">
        <f t="shared" si="0"/>
        <v>216</v>
      </c>
      <c r="B27" s="742" t="s">
        <v>499</v>
      </c>
      <c r="C27" s="735" t="s">
        <v>500</v>
      </c>
      <c r="D27" s="726"/>
      <c r="E27" s="732"/>
      <c r="F27" s="732"/>
      <c r="G27" s="732"/>
      <c r="H27" s="732"/>
      <c r="I27" s="732"/>
      <c r="J27" s="732"/>
      <c r="K27" s="732"/>
      <c r="L27" s="732"/>
      <c r="M27" s="732"/>
      <c r="N27" s="732"/>
      <c r="O27" s="732"/>
      <c r="P27" s="739">
        <f>+Q10*0.05</f>
        <v>0</v>
      </c>
      <c r="Q27" s="733"/>
    </row>
    <row r="28" spans="1:17">
      <c r="A28" s="728">
        <f t="shared" si="0"/>
        <v>217</v>
      </c>
      <c r="B28" s="742" t="s">
        <v>501</v>
      </c>
      <c r="C28" s="735" t="s">
        <v>502</v>
      </c>
      <c r="D28" s="726"/>
      <c r="E28" s="732"/>
      <c r="F28" s="732"/>
      <c r="G28" s="732"/>
      <c r="H28" s="732"/>
      <c r="I28" s="732"/>
      <c r="J28" s="732"/>
      <c r="K28" s="732"/>
      <c r="L28" s="732"/>
      <c r="M28" s="732"/>
      <c r="N28" s="732"/>
      <c r="O28" s="732"/>
      <c r="P28" s="739">
        <v>0</v>
      </c>
      <c r="Q28" s="733"/>
    </row>
    <row r="29" spans="1:17">
      <c r="A29" s="728">
        <f t="shared" si="0"/>
        <v>218</v>
      </c>
      <c r="B29" s="742" t="s">
        <v>503</v>
      </c>
      <c r="C29" s="735" t="s">
        <v>504</v>
      </c>
      <c r="D29" s="726"/>
      <c r="E29" s="732"/>
      <c r="F29" s="732"/>
      <c r="G29" s="732"/>
      <c r="H29" s="732"/>
      <c r="I29" s="732"/>
      <c r="J29" s="732"/>
      <c r="K29" s="732"/>
      <c r="L29" s="732"/>
      <c r="M29" s="732"/>
      <c r="N29" s="732"/>
      <c r="O29" s="732"/>
      <c r="P29" s="739">
        <v>0</v>
      </c>
      <c r="Q29" s="733"/>
    </row>
    <row r="30" spans="1:17" ht="31.2">
      <c r="A30" s="728">
        <f t="shared" si="0"/>
        <v>219</v>
      </c>
      <c r="B30" s="742" t="s">
        <v>505</v>
      </c>
      <c r="C30" s="735" t="s">
        <v>506</v>
      </c>
      <c r="D30" s="726"/>
      <c r="E30" s="732"/>
      <c r="F30" s="732"/>
      <c r="G30" s="732"/>
      <c r="H30" s="732"/>
      <c r="I30" s="732"/>
      <c r="J30" s="732"/>
      <c r="K30" s="732"/>
      <c r="L30" s="732"/>
      <c r="M30" s="732"/>
      <c r="N30" s="732"/>
      <c r="O30" s="732"/>
      <c r="P30" s="739">
        <v>0</v>
      </c>
      <c r="Q30" s="733"/>
    </row>
    <row r="31" spans="1:17">
      <c r="A31" s="728">
        <f t="shared" si="0"/>
        <v>220</v>
      </c>
      <c r="B31" s="768" t="s">
        <v>507</v>
      </c>
      <c r="C31" s="737" t="s">
        <v>508</v>
      </c>
      <c r="D31" s="726"/>
      <c r="E31" s="732"/>
      <c r="F31" s="732"/>
      <c r="G31" s="732"/>
      <c r="H31" s="732"/>
      <c r="I31" s="732"/>
      <c r="J31" s="732"/>
      <c r="K31" s="732"/>
      <c r="L31" s="732"/>
      <c r="M31" s="732"/>
      <c r="N31" s="732"/>
      <c r="O31" s="732"/>
      <c r="P31" s="739">
        <v>0</v>
      </c>
      <c r="Q31" s="733"/>
    </row>
    <row r="32" spans="1:17">
      <c r="A32" s="728">
        <f t="shared" si="0"/>
        <v>221</v>
      </c>
      <c r="B32" s="768" t="s">
        <v>509</v>
      </c>
      <c r="C32" s="737" t="s">
        <v>510</v>
      </c>
      <c r="D32" s="726"/>
      <c r="E32" s="732"/>
      <c r="F32" s="732"/>
      <c r="G32" s="732"/>
      <c r="H32" s="732"/>
      <c r="I32" s="732"/>
      <c r="J32" s="732"/>
      <c r="K32" s="732"/>
      <c r="L32" s="732"/>
      <c r="M32" s="732"/>
      <c r="N32" s="732"/>
      <c r="O32" s="732"/>
      <c r="P32" s="769">
        <v>0</v>
      </c>
      <c r="Q32" s="733"/>
    </row>
    <row r="33" spans="1:17">
      <c r="A33" s="728">
        <f>A32+1</f>
        <v>222</v>
      </c>
      <c r="B33" s="742" t="s">
        <v>511</v>
      </c>
      <c r="C33" s="735" t="str">
        <f>"Sum Lines "&amp;A27&amp;" - "&amp;A32</f>
        <v>Sum Lines 216 - 221</v>
      </c>
      <c r="D33" s="732"/>
      <c r="E33" s="732"/>
      <c r="F33" s="732"/>
      <c r="G33" s="732"/>
      <c r="H33" s="732"/>
      <c r="I33" s="732"/>
      <c r="J33" s="732"/>
      <c r="K33" s="732"/>
      <c r="L33" s="732"/>
      <c r="M33" s="732"/>
      <c r="N33" s="732"/>
      <c r="O33" s="732"/>
      <c r="P33" s="732">
        <f>SUM(P27:P32)</f>
        <v>0</v>
      </c>
      <c r="Q33" s="733"/>
    </row>
    <row r="34" spans="1:17" ht="16.2" thickBot="1">
      <c r="A34" s="728">
        <f t="shared" si="0"/>
        <v>223</v>
      </c>
      <c r="B34" s="734"/>
      <c r="C34" s="324"/>
      <c r="D34" s="732"/>
      <c r="E34" s="732"/>
      <c r="F34" s="732"/>
      <c r="G34" s="732"/>
      <c r="H34" s="732"/>
      <c r="I34" s="732"/>
      <c r="J34" s="732"/>
      <c r="K34" s="732"/>
      <c r="L34" s="732"/>
      <c r="M34" s="732"/>
      <c r="N34" s="732"/>
      <c r="O34" s="732"/>
      <c r="P34" s="732"/>
      <c r="Q34" s="733"/>
    </row>
    <row r="35" spans="1:17" ht="16.2" thickBot="1">
      <c r="A35" s="728">
        <f t="shared" si="0"/>
        <v>224</v>
      </c>
      <c r="B35" s="734" t="str">
        <f>"Average Cost of Debt (Line "&amp;A33&amp;", col. n / Line "&amp;A14&amp;", col. n)"</f>
        <v>Average Cost of Debt (Line 222, col. n / Line 203, col. n)</v>
      </c>
      <c r="C35" s="324"/>
      <c r="D35" s="732"/>
      <c r="E35" s="732"/>
      <c r="F35" s="732"/>
      <c r="G35" s="732"/>
      <c r="H35" s="732"/>
      <c r="I35" s="732"/>
      <c r="J35" s="732"/>
      <c r="K35" s="732"/>
      <c r="L35" s="732"/>
      <c r="M35" s="732"/>
      <c r="N35" s="732"/>
      <c r="O35" s="732"/>
      <c r="P35" s="1144">
        <f>IF(Q14=0,0,ROUND(P33/Q14,4))</f>
        <v>0</v>
      </c>
      <c r="Q35" s="733"/>
    </row>
    <row r="36" spans="1:17">
      <c r="A36" s="728">
        <f t="shared" si="0"/>
        <v>225</v>
      </c>
      <c r="B36" s="734"/>
      <c r="C36" s="324"/>
      <c r="D36" s="732"/>
      <c r="E36" s="732"/>
      <c r="F36" s="732"/>
      <c r="G36" s="732"/>
      <c r="H36" s="732"/>
      <c r="I36" s="732"/>
      <c r="J36" s="732"/>
      <c r="K36" s="732"/>
      <c r="L36" s="732"/>
      <c r="M36" s="732"/>
      <c r="N36" s="732"/>
      <c r="O36" s="732"/>
      <c r="P36" s="732"/>
      <c r="Q36" s="733"/>
    </row>
    <row r="37" spans="1:17">
      <c r="A37" s="728">
        <f t="shared" si="0"/>
        <v>226</v>
      </c>
      <c r="B37" s="324" t="s">
        <v>249</v>
      </c>
      <c r="C37" s="324"/>
      <c r="D37" s="732"/>
      <c r="E37" s="732"/>
      <c r="F37" s="732"/>
      <c r="G37" s="732"/>
      <c r="H37" s="732"/>
      <c r="I37" s="732"/>
      <c r="J37" s="732"/>
      <c r="K37" s="732"/>
      <c r="L37" s="732"/>
      <c r="M37" s="732"/>
      <c r="N37" s="732"/>
      <c r="O37" s="732"/>
      <c r="P37" s="732"/>
      <c r="Q37" s="733"/>
    </row>
    <row r="38" spans="1:17">
      <c r="A38" s="728">
        <f t="shared" si="0"/>
        <v>227</v>
      </c>
      <c r="B38" s="770" t="s">
        <v>512</v>
      </c>
      <c r="C38" s="735" t="s">
        <v>513</v>
      </c>
      <c r="D38" s="732"/>
      <c r="E38" s="732"/>
      <c r="F38" s="732"/>
      <c r="G38" s="732"/>
      <c r="H38" s="732"/>
      <c r="I38" s="732"/>
      <c r="J38" s="732"/>
      <c r="K38" s="732"/>
      <c r="L38" s="732"/>
      <c r="M38" s="732"/>
      <c r="N38" s="732"/>
      <c r="O38" s="732"/>
      <c r="P38" s="738"/>
      <c r="Q38" s="733"/>
    </row>
    <row r="39" spans="1:17">
      <c r="A39" s="728">
        <f t="shared" si="0"/>
        <v>228</v>
      </c>
      <c r="B39" s="770"/>
      <c r="C39" s="324"/>
      <c r="D39" s="732"/>
      <c r="E39" s="732"/>
      <c r="F39" s="732"/>
      <c r="G39" s="732"/>
      <c r="H39" s="732"/>
      <c r="I39" s="732"/>
      <c r="J39" s="732"/>
      <c r="K39" s="732"/>
      <c r="L39" s="732"/>
      <c r="M39" s="732"/>
      <c r="N39" s="732"/>
      <c r="O39" s="732"/>
      <c r="P39" s="732"/>
      <c r="Q39" s="733"/>
    </row>
    <row r="40" spans="1:17">
      <c r="A40" s="728">
        <f t="shared" si="0"/>
        <v>229</v>
      </c>
      <c r="B40" s="770" t="str">
        <f>"Average Cost of Preferred Stock (Line "&amp;A38&amp;", col. n / Line "&amp;A16&amp;", col. n)"</f>
        <v>Average Cost of Preferred Stock (Line 227, col. n / Line 205, col. n)</v>
      </c>
      <c r="C40" s="324"/>
      <c r="D40" s="732"/>
      <c r="E40" s="732"/>
      <c r="F40" s="732"/>
      <c r="G40" s="732"/>
      <c r="H40" s="732"/>
      <c r="I40" s="732"/>
      <c r="J40" s="732"/>
      <c r="K40" s="732"/>
      <c r="L40" s="732"/>
      <c r="M40" s="732"/>
      <c r="N40" s="732"/>
      <c r="O40" s="732"/>
      <c r="P40" s="732">
        <f>IF(P38=0,0,ROUND(P38/Q16,4))</f>
        <v>0</v>
      </c>
      <c r="Q40" s="733"/>
    </row>
    <row r="41" spans="1:17">
      <c r="A41" s="728"/>
      <c r="B41" s="770"/>
      <c r="C41" s="729"/>
      <c r="D41" s="732"/>
      <c r="E41" s="732"/>
      <c r="F41" s="732"/>
      <c r="G41" s="732"/>
      <c r="H41" s="732"/>
      <c r="I41" s="732"/>
      <c r="J41" s="732"/>
      <c r="K41" s="732"/>
      <c r="L41" s="732"/>
      <c r="M41" s="732"/>
      <c r="N41" s="732"/>
      <c r="O41" s="732"/>
      <c r="P41" s="732"/>
      <c r="Q41" s="733"/>
    </row>
    <row r="42" spans="1:17">
      <c r="A42" s="728"/>
      <c r="B42" s="1420" t="s">
        <v>514</v>
      </c>
      <c r="C42" s="1420"/>
      <c r="D42" s="1420"/>
      <c r="E42" s="1420"/>
      <c r="F42" s="1420"/>
      <c r="G42" s="1420"/>
      <c r="H42" s="732"/>
      <c r="I42" s="732"/>
      <c r="J42" s="732"/>
      <c r="K42" s="732"/>
      <c r="L42" s="732"/>
      <c r="M42" s="732"/>
      <c r="N42" s="732"/>
      <c r="O42" s="732"/>
      <c r="P42" s="732"/>
      <c r="Q42" s="733"/>
    </row>
    <row r="43" spans="1:17">
      <c r="A43" s="728"/>
      <c r="B43" s="435" t="s">
        <v>515</v>
      </c>
      <c r="C43" s="729"/>
      <c r="D43" s="732"/>
      <c r="E43" s="732"/>
      <c r="F43" s="732"/>
      <c r="G43" s="732"/>
      <c r="H43" s="732"/>
      <c r="I43" s="732"/>
      <c r="J43" s="732"/>
      <c r="K43" s="732"/>
      <c r="L43" s="732"/>
      <c r="M43" s="732"/>
      <c r="N43" s="732"/>
      <c r="O43" s="732"/>
      <c r="P43" s="732"/>
      <c r="Q43" s="733"/>
    </row>
    <row r="44" spans="1:17" ht="16.2" thickBot="1">
      <c r="A44" s="743"/>
      <c r="B44" s="744" t="s">
        <v>854</v>
      </c>
      <c r="C44" s="744"/>
      <c r="D44" s="745"/>
      <c r="E44" s="745"/>
      <c r="F44" s="745"/>
      <c r="G44" s="745"/>
      <c r="H44" s="745"/>
      <c r="I44" s="745"/>
      <c r="J44" s="745"/>
      <c r="K44" s="745"/>
      <c r="L44" s="745"/>
      <c r="M44" s="745"/>
      <c r="N44" s="745"/>
      <c r="O44" s="745"/>
      <c r="P44" s="745"/>
      <c r="Q44" s="746"/>
    </row>
  </sheetData>
  <mergeCells count="5">
    <mergeCell ref="A3:F3"/>
    <mergeCell ref="H3:M3"/>
    <mergeCell ref="B42:G42"/>
    <mergeCell ref="E1:J1"/>
    <mergeCell ref="E2:J2"/>
  </mergeCells>
  <pageMargins left="0.7" right="0.7" top="0.75" bottom="0.75" header="0.3" footer="0.3"/>
  <pageSetup scale="41"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S175"/>
  <sheetViews>
    <sheetView view="pageBreakPreview" zoomScale="90" zoomScaleNormal="100" zoomScaleSheetLayoutView="90" workbookViewId="0"/>
  </sheetViews>
  <sheetFormatPr defaultRowHeight="15.6"/>
  <cols>
    <col min="1" max="1" width="8.7265625" style="874"/>
    <col min="2" max="2" width="23.54296875" style="506" customWidth="1"/>
    <col min="3" max="3" width="54.7265625" style="506" customWidth="1"/>
    <col min="4" max="4" width="11" style="506" customWidth="1"/>
    <col min="5" max="5" width="10.7265625" style="506" customWidth="1"/>
    <col min="6" max="6" width="11.26953125" style="506" customWidth="1"/>
    <col min="7" max="7" width="10.7265625" style="506" customWidth="1"/>
    <col min="8" max="8" width="11.7265625" style="506" customWidth="1"/>
    <col min="9" max="9" width="13.453125" style="506" bestFit="1" customWidth="1"/>
    <col min="10" max="10" width="17.26953125" style="506" customWidth="1"/>
    <col min="11" max="11" width="17" style="506" customWidth="1"/>
    <col min="12" max="12" width="23.453125" style="506" customWidth="1"/>
    <col min="13" max="13" width="13.08984375" style="506" customWidth="1"/>
    <col min="14" max="14" width="12.453125" style="506" customWidth="1"/>
    <col min="15" max="15" width="16.26953125" style="506" customWidth="1"/>
    <col min="16" max="18" width="14.7265625" style="506" customWidth="1"/>
    <col min="19" max="19" width="8.7265625" style="506"/>
  </cols>
  <sheetData>
    <row r="1" spans="1:10">
      <c r="A1" s="1095"/>
    </row>
    <row r="2" spans="1:10">
      <c r="E2" s="1092"/>
      <c r="F2" s="957" t="s">
        <v>271</v>
      </c>
      <c r="G2" s="1092"/>
    </row>
    <row r="3" spans="1:10">
      <c r="F3" s="1093" t="s">
        <v>727</v>
      </c>
    </row>
    <row r="4" spans="1:10">
      <c r="A4" s="1094"/>
      <c r="B4" s="1095"/>
      <c r="C4" s="1092"/>
      <c r="D4" s="1092"/>
      <c r="F4" s="957" t="s">
        <v>322</v>
      </c>
      <c r="H4" s="1092"/>
      <c r="I4" s="1092"/>
      <c r="J4" s="504" t="s">
        <v>894</v>
      </c>
    </row>
    <row r="5" spans="1:10">
      <c r="A5" s="1094"/>
      <c r="B5" s="1096" t="s">
        <v>716</v>
      </c>
      <c r="C5" s="1092"/>
      <c r="D5" s="1095" t="s">
        <v>6</v>
      </c>
      <c r="G5" s="1095"/>
      <c r="H5" s="1095"/>
      <c r="I5" s="1095"/>
      <c r="J5" s="1097"/>
    </row>
    <row r="6" spans="1:10">
      <c r="A6" s="1094"/>
      <c r="B6" s="960"/>
      <c r="C6" s="960"/>
      <c r="D6" s="960"/>
      <c r="E6" s="960"/>
      <c r="F6" s="960"/>
      <c r="G6" s="960"/>
      <c r="H6" s="960"/>
      <c r="I6" s="960"/>
      <c r="J6" s="960"/>
    </row>
    <row r="7" spans="1:10">
      <c r="A7" s="1094"/>
      <c r="B7" s="960" t="s">
        <v>764</v>
      </c>
      <c r="C7" s="960"/>
      <c r="D7" s="960"/>
      <c r="E7" s="960"/>
      <c r="F7" s="960"/>
      <c r="G7" s="960"/>
      <c r="H7" s="960"/>
      <c r="I7" s="960"/>
      <c r="J7" s="960"/>
    </row>
    <row r="8" spans="1:10">
      <c r="A8" s="1094"/>
      <c r="B8" s="960" t="s">
        <v>765</v>
      </c>
      <c r="C8" s="960"/>
      <c r="D8" s="960"/>
      <c r="E8" s="960"/>
      <c r="F8" s="960"/>
      <c r="G8" s="960"/>
      <c r="H8" s="960"/>
      <c r="I8" s="960"/>
      <c r="J8" s="960"/>
    </row>
    <row r="9" spans="1:10">
      <c r="A9" s="1094"/>
      <c r="B9" s="960" t="s">
        <v>766</v>
      </c>
      <c r="C9" s="960"/>
      <c r="D9" s="960"/>
      <c r="E9" s="960"/>
      <c r="F9" s="960"/>
      <c r="G9" s="960"/>
      <c r="H9" s="960"/>
      <c r="I9" s="960"/>
      <c r="J9" s="960"/>
    </row>
    <row r="10" spans="1:10">
      <c r="A10" s="1094"/>
      <c r="B10" s="960"/>
      <c r="C10" s="960"/>
      <c r="D10" s="960"/>
      <c r="E10" s="960"/>
      <c r="F10" s="960"/>
      <c r="G10" s="960"/>
      <c r="H10" s="960"/>
      <c r="I10" s="960"/>
      <c r="J10" s="960"/>
    </row>
    <row r="11" spans="1:10">
      <c r="A11" s="1094"/>
      <c r="B11" s="960"/>
      <c r="C11" s="960"/>
      <c r="D11" s="960"/>
      <c r="E11" s="960"/>
      <c r="F11" s="505" t="str">
        <f>+'1 - Revenue Credits'!A2</f>
        <v>NextEra Energy Transmission New York, Inc.</v>
      </c>
      <c r="G11" s="960"/>
      <c r="H11" s="960"/>
      <c r="I11" s="960"/>
      <c r="J11" s="960"/>
    </row>
    <row r="12" spans="1:10">
      <c r="A12" s="1098" t="s">
        <v>312</v>
      </c>
      <c r="B12" s="960"/>
      <c r="C12" s="960"/>
      <c r="D12" s="960"/>
      <c r="E12" s="960"/>
      <c r="F12" s="505"/>
      <c r="G12" s="960"/>
      <c r="H12" s="960"/>
      <c r="I12" s="960"/>
      <c r="J12" s="960"/>
    </row>
    <row r="13" spans="1:10">
      <c r="A13" s="1094"/>
      <c r="F13" s="871" t="s">
        <v>20</v>
      </c>
      <c r="J13" s="870" t="s">
        <v>545</v>
      </c>
    </row>
    <row r="14" spans="1:10">
      <c r="A14" s="1094">
        <v>1</v>
      </c>
      <c r="B14" s="506" t="s">
        <v>272</v>
      </c>
      <c r="J14" s="532">
        <f>+'Appendix A'!J117</f>
        <v>0</v>
      </c>
    </row>
    <row r="15" spans="1:10">
      <c r="A15" s="1094"/>
      <c r="J15" s="532"/>
    </row>
    <row r="16" spans="1:10">
      <c r="A16" s="872">
        <f>+A14+1</f>
        <v>2</v>
      </c>
      <c r="B16" s="509" t="s">
        <v>546</v>
      </c>
      <c r="C16" s="510"/>
      <c r="D16" s="510"/>
      <c r="E16" s="510"/>
      <c r="F16" s="510"/>
      <c r="G16" s="510"/>
      <c r="H16" s="510"/>
      <c r="I16" s="923"/>
      <c r="J16" s="532"/>
    </row>
    <row r="17" spans="1:10">
      <c r="A17" s="872"/>
      <c r="B17" s="511"/>
      <c r="C17" s="510"/>
      <c r="D17" s="510"/>
      <c r="E17" s="510"/>
      <c r="F17" s="510"/>
      <c r="G17" s="512"/>
      <c r="H17" s="510"/>
      <c r="I17" s="510"/>
      <c r="J17" s="532"/>
    </row>
    <row r="18" spans="1:10" ht="16.2" thickBot="1">
      <c r="A18" s="872"/>
      <c r="B18" s="511"/>
      <c r="C18" s="510"/>
      <c r="D18" s="513" t="s">
        <v>58</v>
      </c>
      <c r="E18" s="513" t="s">
        <v>67</v>
      </c>
      <c r="F18" s="510"/>
      <c r="G18" s="513" t="s">
        <v>66</v>
      </c>
      <c r="H18" s="510"/>
      <c r="I18" s="513" t="s">
        <v>68</v>
      </c>
      <c r="J18" s="532"/>
    </row>
    <row r="19" spans="1:10">
      <c r="A19" s="872">
        <f>+A16+1</f>
        <v>3</v>
      </c>
      <c r="B19" s="509" t="s">
        <v>280</v>
      </c>
      <c r="C19" s="516" t="s">
        <v>582</v>
      </c>
      <c r="D19" s="1205">
        <f>+'Appendix A'!F232</f>
        <v>0</v>
      </c>
      <c r="E19" s="508">
        <f>+'Appendix A'!G232</f>
        <v>0</v>
      </c>
      <c r="F19" s="508"/>
      <c r="G19" s="1158">
        <f>+'Appendix A'!I232</f>
        <v>0</v>
      </c>
      <c r="H19" s="516"/>
      <c r="I19" s="508">
        <f>E19*G19</f>
        <v>0</v>
      </c>
      <c r="J19" s="532"/>
    </row>
    <row r="20" spans="1:10">
      <c r="A20" s="872">
        <f>+A19+1</f>
        <v>4</v>
      </c>
      <c r="B20" s="509" t="s">
        <v>281</v>
      </c>
      <c r="C20" s="516" t="s">
        <v>583</v>
      </c>
      <c r="D20" s="1205">
        <f>+'Appendix A'!F233</f>
        <v>0</v>
      </c>
      <c r="E20" s="508">
        <f>+'Appendix A'!G233</f>
        <v>0</v>
      </c>
      <c r="F20" s="508"/>
      <c r="G20" s="1158">
        <f>+'Appendix A'!I233</f>
        <v>0</v>
      </c>
      <c r="H20" s="516"/>
      <c r="I20" s="508">
        <f>E20*G20</f>
        <v>0</v>
      </c>
      <c r="J20" s="532"/>
    </row>
    <row r="21" spans="1:10" ht="16.2" thickBot="1">
      <c r="A21" s="872">
        <f>+A20+1</f>
        <v>5</v>
      </c>
      <c r="B21" s="509" t="s">
        <v>321</v>
      </c>
      <c r="C21" s="516" t="s">
        <v>581</v>
      </c>
      <c r="D21" s="1205">
        <f>+'Appendix A'!F234</f>
        <v>0</v>
      </c>
      <c r="E21" s="508">
        <f>+'Appendix A'!G234</f>
        <v>0</v>
      </c>
      <c r="F21" s="508"/>
      <c r="G21" s="598">
        <f>+'Appendix A'!I234</f>
        <v>9.6500000000000002E-2</v>
      </c>
      <c r="H21" s="516"/>
      <c r="I21" s="1159">
        <f>E21*G21</f>
        <v>0</v>
      </c>
      <c r="J21" s="532"/>
    </row>
    <row r="22" spans="1:10">
      <c r="A22" s="872">
        <f>+A21+1</f>
        <v>6</v>
      </c>
      <c r="B22" s="511" t="s">
        <v>298</v>
      </c>
      <c r="C22" s="516"/>
      <c r="D22" s="1205">
        <f>SUM(D19:D21)</f>
        <v>0</v>
      </c>
      <c r="E22" s="508" t="s">
        <v>6</v>
      </c>
      <c r="F22" s="508"/>
      <c r="G22" s="510"/>
      <c r="H22" s="510"/>
      <c r="I22" s="508">
        <f>SUM(I19:I21)</f>
        <v>0</v>
      </c>
      <c r="J22" s="532"/>
    </row>
    <row r="23" spans="1:10">
      <c r="A23" s="872">
        <f t="shared" ref="A23:A38" si="0">+A22+1</f>
        <v>7</v>
      </c>
      <c r="B23" s="511" t="s">
        <v>313</v>
      </c>
      <c r="C23" s="516"/>
      <c r="D23" s="517"/>
      <c r="E23" s="510"/>
      <c r="F23" s="510"/>
      <c r="G23" s="510"/>
      <c r="H23" s="510"/>
      <c r="I23" s="508"/>
      <c r="J23" s="532">
        <f>+I22*J14</f>
        <v>0</v>
      </c>
    </row>
    <row r="24" spans="1:10">
      <c r="A24" s="872"/>
      <c r="J24" s="532"/>
    </row>
    <row r="25" spans="1:10">
      <c r="A25" s="872">
        <f>+A23+1</f>
        <v>8</v>
      </c>
      <c r="B25" s="511" t="s">
        <v>50</v>
      </c>
      <c r="C25" s="518"/>
      <c r="D25" s="510"/>
      <c r="E25" s="510"/>
      <c r="F25" s="516"/>
      <c r="G25" s="519"/>
      <c r="H25" s="510"/>
      <c r="I25" s="516"/>
      <c r="J25" s="532"/>
    </row>
    <row r="26" spans="1:10">
      <c r="A26" s="872">
        <f t="shared" si="0"/>
        <v>9</v>
      </c>
      <c r="B26" s="1099" t="s">
        <v>593</v>
      </c>
      <c r="C26" s="1100"/>
      <c r="D26" s="1101">
        <f>+'Appendix A'!E$172</f>
        <v>0</v>
      </c>
      <c r="E26" s="510"/>
      <c r="F26" s="516"/>
      <c r="G26" s="519"/>
      <c r="H26" s="510"/>
      <c r="I26" s="516"/>
      <c r="J26" s="532"/>
    </row>
    <row r="27" spans="1:10">
      <c r="A27" s="872">
        <f t="shared" si="0"/>
        <v>10</v>
      </c>
      <c r="B27" s="1102" t="s">
        <v>51</v>
      </c>
      <c r="C27" s="1100"/>
      <c r="D27" s="1101">
        <f>IF(I22=0,0,('4 - Incentives'!D26/(1-'4 - Incentives'!D26))*(1-'4 - Incentives'!I19/'4 - Incentives'!I22))</f>
        <v>0</v>
      </c>
      <c r="E27" s="510"/>
      <c r="F27" s="516"/>
      <c r="G27" s="519"/>
      <c r="H27" s="510"/>
      <c r="I27" s="516"/>
      <c r="J27" s="532"/>
    </row>
    <row r="28" spans="1:10">
      <c r="A28" s="872">
        <f t="shared" si="0"/>
        <v>11</v>
      </c>
      <c r="B28" s="1103" t="str">
        <f>"       where WCLTD=(line "&amp;A19&amp;") and R= (line "&amp;A22&amp;")"</f>
        <v xml:space="preserve">       where WCLTD=(line 3) and R= (line 6)</v>
      </c>
      <c r="C28" s="1100"/>
      <c r="D28" s="1100"/>
      <c r="E28" s="510"/>
      <c r="F28" s="516"/>
      <c r="G28" s="519"/>
      <c r="H28" s="510"/>
      <c r="I28" s="516"/>
      <c r="J28" s="532"/>
    </row>
    <row r="29" spans="1:10">
      <c r="A29" s="872">
        <f t="shared" si="0"/>
        <v>12</v>
      </c>
      <c r="B29" s="1103" t="str">
        <f>"       and FIT, SIT &amp; p are as given in footnote "&amp;'Appendix A'!$A$285&amp;" on Appendix A."</f>
        <v xml:space="preserve">       and FIT, SIT &amp; p are as given in footnote F on Appendix A.</v>
      </c>
      <c r="C29" s="1100"/>
      <c r="D29" s="1100"/>
      <c r="E29" s="510"/>
      <c r="F29" s="516"/>
      <c r="G29" s="519"/>
      <c r="H29" s="510"/>
      <c r="I29" s="516"/>
      <c r="J29" s="532"/>
    </row>
    <row r="30" spans="1:10">
      <c r="A30" s="872">
        <f t="shared" si="0"/>
        <v>13</v>
      </c>
      <c r="B30" s="1099" t="str">
        <f>"      1 / (1 - T)  = (T from line "&amp;A26&amp;")"</f>
        <v xml:space="preserve">      1 / (1 - T)  = (T from line 9)</v>
      </c>
      <c r="C30" s="1100"/>
      <c r="D30" s="1101">
        <f>IF(D26&gt;0,1/(1-D26),0)</f>
        <v>0</v>
      </c>
      <c r="E30" s="510"/>
      <c r="F30" s="516"/>
      <c r="G30" s="519"/>
      <c r="H30" s="510"/>
      <c r="I30" s="516"/>
      <c r="J30" s="532"/>
    </row>
    <row r="31" spans="1:10">
      <c r="A31" s="872">
        <f t="shared" si="0"/>
        <v>14</v>
      </c>
      <c r="B31" s="1103" t="s">
        <v>52</v>
      </c>
      <c r="C31" s="1100"/>
      <c r="D31" s="1104">
        <v>0</v>
      </c>
      <c r="E31" s="510"/>
      <c r="F31" s="516"/>
      <c r="G31" s="519"/>
      <c r="H31" s="510"/>
      <c r="I31" s="516"/>
      <c r="J31" s="532"/>
    </row>
    <row r="32" spans="1:10">
      <c r="A32" s="872">
        <f t="shared" si="0"/>
        <v>15</v>
      </c>
      <c r="B32" s="1103" t="s">
        <v>933</v>
      </c>
      <c r="C32" s="1100"/>
      <c r="D32" s="1112">
        <f>'9 - Income Tax Adjustment'!E15+'9 - Income Tax Adjustment'!E16</f>
        <v>0</v>
      </c>
      <c r="E32" s="510"/>
      <c r="F32" s="516"/>
      <c r="G32" s="519"/>
      <c r="H32" s="510"/>
      <c r="I32" s="516"/>
      <c r="J32" s="1203"/>
    </row>
    <row r="33" spans="1:11">
      <c r="A33" s="872">
        <f t="shared" si="0"/>
        <v>16</v>
      </c>
      <c r="B33" s="1103" t="s">
        <v>931</v>
      </c>
      <c r="C33" s="1100"/>
      <c r="D33" s="532">
        <f>'9 - Income Tax Adjustment'!E10</f>
        <v>0</v>
      </c>
      <c r="E33" s="510"/>
      <c r="F33" s="525"/>
      <c r="G33" s="508"/>
      <c r="H33" s="510"/>
      <c r="I33" s="516"/>
      <c r="J33" s="520"/>
    </row>
    <row r="34" spans="1:11">
      <c r="A34" s="872">
        <f t="shared" si="0"/>
        <v>17</v>
      </c>
      <c r="B34" s="1099" t="str">
        <f>"Income Tax Calculation (line "&amp;A27&amp;" * line "&amp;A23&amp;")"</f>
        <v>Income Tax Calculation (line 10 * line 7)</v>
      </c>
      <c r="C34" s="1105"/>
      <c r="D34" s="1203">
        <f>+D27*J23</f>
        <v>0</v>
      </c>
      <c r="E34" s="510"/>
      <c r="F34" s="522"/>
      <c r="G34" s="523"/>
      <c r="H34" s="522"/>
      <c r="J34" s="532"/>
    </row>
    <row r="35" spans="1:11">
      <c r="A35" s="872">
        <f t="shared" si="0"/>
        <v>18</v>
      </c>
      <c r="B35" s="1274" t="str">
        <f>"ITC adjustment (line "&amp;A30&amp;" * line "&amp;A31&amp;")"</f>
        <v>ITC adjustment (line 13 * line 14)</v>
      </c>
      <c r="C35" s="1275"/>
      <c r="D35" s="584">
        <f>+D30*D31</f>
        <v>0</v>
      </c>
      <c r="E35" s="528"/>
      <c r="F35" s="1276" t="s">
        <v>35</v>
      </c>
      <c r="G35" s="524">
        <f>+'Appendix A'!H97</f>
        <v>0</v>
      </c>
      <c r="H35" s="528"/>
      <c r="I35" s="1277"/>
      <c r="J35" s="520">
        <f>G35*D35</f>
        <v>0</v>
      </c>
    </row>
    <row r="36" spans="1:11">
      <c r="A36" s="872">
        <f t="shared" si="0"/>
        <v>19</v>
      </c>
      <c r="B36" s="1274" t="str">
        <f>"(Excess)/Deficient Deferred Income Tax Adjustment (line "&amp;A30&amp;" * line "&amp;A32&amp;")"</f>
        <v>(Excess)/Deficient Deferred Income Tax Adjustment (line 13 * line 15)</v>
      </c>
      <c r="C36" s="1275"/>
      <c r="D36" s="584">
        <f>D30*D32</f>
        <v>0</v>
      </c>
      <c r="E36" s="522"/>
      <c r="F36" s="1276" t="s">
        <v>35</v>
      </c>
      <c r="G36" s="524">
        <f>+'Appendix A'!H98</f>
        <v>0</v>
      </c>
      <c r="H36" s="528"/>
      <c r="I36" s="1277"/>
      <c r="J36" s="520">
        <f t="shared" ref="J36:J37" si="1">G36*D36</f>
        <v>0</v>
      </c>
    </row>
    <row r="37" spans="1:11">
      <c r="A37" s="872">
        <f t="shared" si="0"/>
        <v>20</v>
      </c>
      <c r="B37" s="1274" t="str">
        <f>"Tax Effect of Permanent Differences Tax Adjustment (line "&amp;A30&amp;" * line "&amp;A33&amp;")"</f>
        <v>Tax Effect of Permanent Differences Tax Adjustment (line 13 * line 16)</v>
      </c>
      <c r="C37" s="1275"/>
      <c r="D37" s="1280">
        <f>D30*D33</f>
        <v>0</v>
      </c>
      <c r="E37" s="522"/>
      <c r="F37" s="1276" t="s">
        <v>35</v>
      </c>
      <c r="G37" s="524">
        <f>+'Appendix A'!H99</f>
        <v>0</v>
      </c>
      <c r="H37" s="528"/>
      <c r="I37" s="1277"/>
      <c r="J37" s="520">
        <f t="shared" si="1"/>
        <v>0</v>
      </c>
    </row>
    <row r="38" spans="1:11">
      <c r="A38" s="872">
        <f t="shared" si="0"/>
        <v>21</v>
      </c>
      <c r="B38" s="1278" t="s">
        <v>53</v>
      </c>
      <c r="C38" s="1279" t="str">
        <f>"(Sum lines "&amp;A35&amp;" to "&amp;A37&amp;")"</f>
        <v>(Sum lines 18 to 20)</v>
      </c>
      <c r="D38" s="1107">
        <f>SUM(D34:D37)</f>
        <v>0</v>
      </c>
      <c r="E38" s="522"/>
      <c r="J38" s="1107">
        <f>SUM(J34:J37)</f>
        <v>0</v>
      </c>
    </row>
    <row r="39" spans="1:11">
      <c r="A39" s="872"/>
      <c r="B39" s="514"/>
      <c r="C39" s="521"/>
      <c r="D39" s="524"/>
      <c r="E39" s="522"/>
      <c r="F39" s="525"/>
      <c r="G39" s="508"/>
      <c r="H39" s="522"/>
      <c r="I39" s="524"/>
      <c r="J39" s="532"/>
    </row>
    <row r="40" spans="1:11">
      <c r="A40" s="872"/>
      <c r="J40" s="532"/>
    </row>
    <row r="41" spans="1:11">
      <c r="A41" s="872">
        <f>+A38+1</f>
        <v>22</v>
      </c>
      <c r="B41" s="514" t="s">
        <v>314</v>
      </c>
      <c r="E41" s="506" t="str">
        <f>"Sum lines "&amp;A23&amp;" and "&amp;A38&amp;""</f>
        <v>Sum lines 7 and 21</v>
      </c>
      <c r="J41" s="532">
        <f>+J38+J23</f>
        <v>0</v>
      </c>
      <c r="K41" s="507"/>
    </row>
    <row r="42" spans="1:11">
      <c r="A42" s="873">
        <f>+A41+1</f>
        <v>23</v>
      </c>
      <c r="B42" s="506" t="s">
        <v>272</v>
      </c>
      <c r="E42" s="506" t="str">
        <f>"Line "&amp;A14&amp;""</f>
        <v>Line 1</v>
      </c>
      <c r="J42" s="520">
        <f>+J14</f>
        <v>0</v>
      </c>
    </row>
    <row r="43" spans="1:11">
      <c r="A43" s="873">
        <f>+A42+1</f>
        <v>24</v>
      </c>
      <c r="B43" s="506" t="s">
        <v>311</v>
      </c>
      <c r="E43" s="506" t="str">
        <f>"Line "&amp;A41&amp;" / line "&amp;A42&amp;""</f>
        <v>Line 22 / line 23</v>
      </c>
      <c r="J43" s="588">
        <f>IF(J42=0,0,J41/J42)</f>
        <v>0</v>
      </c>
    </row>
    <row r="44" spans="1:11">
      <c r="A44" s="873"/>
      <c r="B44" s="514"/>
      <c r="J44" s="532"/>
    </row>
    <row r="46" spans="1:11">
      <c r="A46" s="878" t="s">
        <v>573</v>
      </c>
      <c r="B46" s="580"/>
      <c r="C46" s="580"/>
      <c r="J46" s="1092" t="str">
        <f>+F4</f>
        <v>Attachment 4</v>
      </c>
    </row>
    <row r="47" spans="1:11">
      <c r="A47" s="875"/>
      <c r="B47" s="580"/>
      <c r="C47" s="580"/>
      <c r="J47" s="1092"/>
    </row>
    <row r="48" spans="1:11">
      <c r="A48" s="873"/>
      <c r="B48" s="514"/>
      <c r="C48" s="580"/>
      <c r="J48" s="870" t="s">
        <v>545</v>
      </c>
    </row>
    <row r="49" spans="1:11">
      <c r="A49" s="1107">
        <f>+A43+1</f>
        <v>25</v>
      </c>
      <c r="B49" s="580" t="s">
        <v>272</v>
      </c>
      <c r="C49" s="580"/>
      <c r="J49" s="508">
        <f>+J14</f>
        <v>0</v>
      </c>
    </row>
    <row r="50" spans="1:11">
      <c r="A50" s="1107"/>
      <c r="B50" s="580"/>
      <c r="C50" s="580"/>
      <c r="J50" s="507"/>
    </row>
    <row r="51" spans="1:11">
      <c r="A51" s="873">
        <f>+A49+1</f>
        <v>26</v>
      </c>
      <c r="B51" s="581" t="s">
        <v>574</v>
      </c>
      <c r="C51" s="518"/>
      <c r="D51" s="510"/>
      <c r="E51" s="510"/>
      <c r="F51" s="510"/>
      <c r="G51" s="510"/>
      <c r="H51" s="510"/>
      <c r="I51" s="923"/>
      <c r="J51" s="507"/>
    </row>
    <row r="52" spans="1:11">
      <c r="A52" s="873"/>
      <c r="B52" s="582"/>
      <c r="C52" s="518"/>
      <c r="D52" s="510"/>
      <c r="E52" s="510"/>
      <c r="F52" s="510"/>
      <c r="G52" s="512"/>
      <c r="H52" s="510"/>
      <c r="I52" s="510"/>
      <c r="J52" s="507"/>
    </row>
    <row r="53" spans="1:11" ht="16.2" thickBot="1">
      <c r="A53" s="873"/>
      <c r="B53" s="582"/>
      <c r="C53" s="518"/>
      <c r="D53" s="513" t="s">
        <v>58</v>
      </c>
      <c r="E53" s="513" t="s">
        <v>67</v>
      </c>
      <c r="F53" s="510"/>
      <c r="G53" s="513" t="s">
        <v>66</v>
      </c>
      <c r="H53" s="510"/>
      <c r="I53" s="513" t="s">
        <v>68</v>
      </c>
      <c r="J53" s="507"/>
    </row>
    <row r="54" spans="1:11">
      <c r="A54" s="873">
        <f>+A51+1</f>
        <v>27</v>
      </c>
      <c r="B54" s="581" t="s">
        <v>280</v>
      </c>
      <c r="C54" s="514" t="s">
        <v>584</v>
      </c>
      <c r="D54" s="1205">
        <f t="shared" ref="D54:E56" si="2">+D19</f>
        <v>0</v>
      </c>
      <c r="E54" s="508">
        <f t="shared" si="2"/>
        <v>0</v>
      </c>
      <c r="F54" s="508"/>
      <c r="G54" s="1158">
        <f>G19</f>
        <v>0</v>
      </c>
      <c r="H54" s="508"/>
      <c r="I54" s="843">
        <f>E54*G54</f>
        <v>0</v>
      </c>
      <c r="J54" s="507"/>
    </row>
    <row r="55" spans="1:11">
      <c r="A55" s="873">
        <f>+A54+1</f>
        <v>28</v>
      </c>
      <c r="B55" s="581" t="s">
        <v>281</v>
      </c>
      <c r="C55" s="514" t="s">
        <v>585</v>
      </c>
      <c r="D55" s="1205">
        <f t="shared" si="2"/>
        <v>0</v>
      </c>
      <c r="E55" s="508">
        <f t="shared" si="2"/>
        <v>0</v>
      </c>
      <c r="F55" s="508"/>
      <c r="G55" s="508">
        <f>+G20</f>
        <v>0</v>
      </c>
      <c r="H55" s="508"/>
      <c r="I55" s="843">
        <f>E55*G55</f>
        <v>0</v>
      </c>
      <c r="J55" s="507"/>
    </row>
    <row r="56" spans="1:11" ht="16.2" thickBot="1">
      <c r="A56" s="873">
        <f>+A55+1</f>
        <v>29</v>
      </c>
      <c r="B56" s="581" t="s">
        <v>586</v>
      </c>
      <c r="C56" s="514" t="s">
        <v>587</v>
      </c>
      <c r="D56" s="1206">
        <f t="shared" si="2"/>
        <v>0</v>
      </c>
      <c r="E56" s="508">
        <f t="shared" si="2"/>
        <v>0</v>
      </c>
      <c r="F56" s="508"/>
      <c r="G56" s="598">
        <f>G21+0.01</f>
        <v>0.1065</v>
      </c>
      <c r="H56" s="508"/>
      <c r="I56" s="844">
        <f>E56*G56</f>
        <v>0</v>
      </c>
      <c r="J56" s="507"/>
      <c r="K56" s="613"/>
    </row>
    <row r="57" spans="1:11">
      <c r="A57" s="873">
        <f>+A56+1</f>
        <v>30</v>
      </c>
      <c r="B57" s="582" t="s">
        <v>524</v>
      </c>
      <c r="C57" s="514"/>
      <c r="D57" s="1205">
        <f>SUM(D54:D56)</f>
        <v>0</v>
      </c>
      <c r="E57" s="508" t="s">
        <v>6</v>
      </c>
      <c r="F57" s="508"/>
      <c r="G57" s="508"/>
      <c r="H57" s="508"/>
      <c r="I57" s="843">
        <f>SUM(I54:I56)</f>
        <v>0</v>
      </c>
      <c r="J57" s="507"/>
    </row>
    <row r="58" spans="1:11">
      <c r="A58" s="873">
        <f t="shared" ref="A58:A72" si="3">+A57+1</f>
        <v>31</v>
      </c>
      <c r="B58" s="582" t="s">
        <v>895</v>
      </c>
      <c r="C58" s="514"/>
      <c r="D58" s="517"/>
      <c r="E58" s="510"/>
      <c r="F58" s="510"/>
      <c r="G58" s="510"/>
      <c r="H58" s="510"/>
      <c r="I58" s="515"/>
      <c r="J58" s="508">
        <f>+I57*J49</f>
        <v>0</v>
      </c>
    </row>
    <row r="59" spans="1:11">
      <c r="A59" s="873"/>
      <c r="B59" s="580"/>
      <c r="C59" s="580"/>
      <c r="J59" s="507"/>
    </row>
    <row r="60" spans="1:11">
      <c r="A60" s="873">
        <f>+A58+1</f>
        <v>32</v>
      </c>
      <c r="B60" s="582" t="s">
        <v>50</v>
      </c>
      <c r="C60" s="518"/>
      <c r="D60" s="510"/>
      <c r="E60" s="510"/>
      <c r="F60" s="516"/>
      <c r="G60" s="519"/>
      <c r="H60" s="510"/>
      <c r="I60" s="516"/>
      <c r="J60" s="507"/>
    </row>
    <row r="61" spans="1:11">
      <c r="A61" s="873">
        <f t="shared" si="3"/>
        <v>33</v>
      </c>
      <c r="B61" s="1099" t="s">
        <v>593</v>
      </c>
      <c r="C61" s="1108"/>
      <c r="D61" s="1101">
        <f>+'Appendix A'!E$172</f>
        <v>0</v>
      </c>
      <c r="E61" s="510"/>
      <c r="F61" s="516"/>
      <c r="G61" s="519"/>
      <c r="H61" s="510"/>
      <c r="I61" s="516"/>
      <c r="J61" s="507"/>
    </row>
    <row r="62" spans="1:11">
      <c r="A62" s="873">
        <f t="shared" si="3"/>
        <v>34</v>
      </c>
      <c r="B62" s="1109" t="s">
        <v>51</v>
      </c>
      <c r="C62" s="1108"/>
      <c r="D62" s="1101">
        <f>IF('4 - Incentives'!D61=0,0,('4 - Incentives'!D61/(1-'4 - Incentives'!D61))*(1-'4 - Incentives'!I54/'4 - Incentives'!I57))</f>
        <v>0</v>
      </c>
      <c r="E62" s="510"/>
      <c r="F62" s="516"/>
      <c r="G62" s="519"/>
      <c r="H62" s="510"/>
      <c r="I62" s="516"/>
      <c r="J62" s="507"/>
    </row>
    <row r="63" spans="1:11">
      <c r="A63" s="873">
        <f t="shared" si="3"/>
        <v>35</v>
      </c>
      <c r="B63" s="1110" t="str">
        <f>"       where WCLTD=(line "&amp;A54&amp;") and R= (line "&amp;A57&amp;")"</f>
        <v xml:space="preserve">       where WCLTD=(line 27) and R= (line 30)</v>
      </c>
      <c r="C63" s="1108"/>
      <c r="E63" s="510"/>
      <c r="F63" s="516"/>
      <c r="G63" s="519"/>
      <c r="H63" s="510"/>
      <c r="I63" s="516"/>
      <c r="J63" s="507"/>
    </row>
    <row r="64" spans="1:11">
      <c r="A64" s="873">
        <f t="shared" si="3"/>
        <v>36</v>
      </c>
      <c r="B64" s="1103" t="str">
        <f>"       and FIT, SIT &amp; p are as given in footnote "&amp;'Appendix A'!$A$285&amp;" on Appendix A."</f>
        <v xml:space="preserve">       and FIT, SIT &amp; p are as given in footnote F on Appendix A.</v>
      </c>
      <c r="C64" s="1108"/>
      <c r="D64" s="1100"/>
      <c r="E64" s="510"/>
      <c r="F64" s="516"/>
      <c r="G64" s="519"/>
      <c r="H64" s="510"/>
      <c r="I64" s="516"/>
      <c r="J64" s="507"/>
    </row>
    <row r="65" spans="1:10">
      <c r="A65" s="873">
        <f t="shared" si="3"/>
        <v>37</v>
      </c>
      <c r="B65" s="1111" t="str">
        <f>"      1 / (1 - T)  = (T from line "&amp;A61&amp;")"</f>
        <v xml:space="preserve">      1 / (1 - T)  = (T from line 33)</v>
      </c>
      <c r="C65" s="1108"/>
      <c r="D65" s="1101">
        <f>IF(D61&gt;0,1/(1-D61),0)</f>
        <v>0</v>
      </c>
      <c r="E65" s="510"/>
      <c r="F65" s="516"/>
      <c r="G65" s="519"/>
      <c r="H65" s="510"/>
      <c r="I65" s="516"/>
      <c r="J65" s="507"/>
    </row>
    <row r="66" spans="1:10">
      <c r="A66" s="873">
        <f t="shared" si="3"/>
        <v>38</v>
      </c>
      <c r="B66" s="1103" t="str">
        <f>"Amortized Investment Tax Credit (line "&amp;A31&amp;")"</f>
        <v>Amortized Investment Tax Credit (line 14)</v>
      </c>
      <c r="C66" s="1108"/>
      <c r="D66" s="1112">
        <f>D31</f>
        <v>0</v>
      </c>
      <c r="E66" s="510"/>
      <c r="F66" s="516"/>
      <c r="G66" s="519"/>
      <c r="H66" s="510"/>
      <c r="I66" s="516"/>
      <c r="J66" s="507"/>
    </row>
    <row r="67" spans="1:10">
      <c r="A67" s="873">
        <f t="shared" si="3"/>
        <v>39</v>
      </c>
      <c r="B67" s="1103" t="str">
        <f>"(Excess)/Deficient Deferred Income Taxes (line "&amp;A32&amp;")(Appendix A, note Q)"</f>
        <v>(Excess)/Deficient Deferred Income Taxes (line 15)(Appendix A, note Q)</v>
      </c>
      <c r="C67" s="1108"/>
      <c r="D67" s="1112">
        <f>D32</f>
        <v>0</v>
      </c>
      <c r="E67" s="510"/>
      <c r="F67" s="516"/>
      <c r="G67" s="519"/>
      <c r="H67" s="510"/>
      <c r="I67" s="516"/>
      <c r="J67" s="507"/>
    </row>
    <row r="68" spans="1:10">
      <c r="A68" s="873">
        <f t="shared" si="3"/>
        <v>40</v>
      </c>
      <c r="B68" s="1103" t="str">
        <f>"Permanent Differences, including AFUDC Equity (line "&amp;A33&amp;")(Appendix A, note R)"</f>
        <v>Permanent Differences, including AFUDC Equity (line 16)(Appendix A, note R)</v>
      </c>
      <c r="C68" s="1108"/>
      <c r="D68" s="532">
        <f>D33</f>
        <v>0</v>
      </c>
      <c r="E68" s="510"/>
      <c r="F68" s="525"/>
      <c r="G68" s="520"/>
      <c r="H68" s="510"/>
      <c r="I68" s="516"/>
      <c r="J68" s="520"/>
    </row>
    <row r="69" spans="1:10">
      <c r="A69" s="873">
        <f t="shared" si="3"/>
        <v>41</v>
      </c>
      <c r="B69" s="1099" t="str">
        <f>"Income Tax Calculation (line "&amp;A62&amp;" * line "&amp;A58&amp;")"</f>
        <v>Income Tax Calculation (line 34 * line 31)</v>
      </c>
      <c r="C69" s="1105"/>
      <c r="D69" s="532">
        <f>+D62*J58</f>
        <v>0</v>
      </c>
      <c r="E69" s="510"/>
      <c r="F69" s="522"/>
      <c r="G69" s="523"/>
      <c r="H69" s="522"/>
      <c r="J69" s="532"/>
    </row>
    <row r="70" spans="1:10">
      <c r="A70" s="873">
        <f t="shared" si="3"/>
        <v>42</v>
      </c>
      <c r="B70" s="1274" t="str">
        <f>"ITC adjustment (line "&amp;A65&amp;" * line "&amp;A66&amp;")"</f>
        <v>ITC adjustment (line 37 * line 38)</v>
      </c>
      <c r="C70" s="1275"/>
      <c r="D70" s="520">
        <f>+D65*D66</f>
        <v>0</v>
      </c>
      <c r="E70" s="528"/>
      <c r="F70" s="1276" t="s">
        <v>35</v>
      </c>
      <c r="G70" s="524">
        <f>+'Appendix A'!H97</f>
        <v>0</v>
      </c>
      <c r="H70" s="528"/>
      <c r="I70" s="1277"/>
      <c r="J70" s="520">
        <f>G70*D70</f>
        <v>0</v>
      </c>
    </row>
    <row r="71" spans="1:10">
      <c r="A71" s="873">
        <f t="shared" si="3"/>
        <v>43</v>
      </c>
      <c r="B71" s="1274" t="str">
        <f>"(Excess)/Deficient Deferred Income Tax Adjustment (line "&amp;A65&amp;" * line "&amp;A67&amp;")"</f>
        <v>(Excess)/Deficient Deferred Income Tax Adjustment (line 37 * line 39)</v>
      </c>
      <c r="C71" s="1275"/>
      <c r="D71" s="520">
        <f>D65*D67</f>
        <v>0</v>
      </c>
      <c r="E71" s="522"/>
      <c r="F71" s="1276" t="s">
        <v>35</v>
      </c>
      <c r="G71" s="524">
        <f>+'Appendix A'!H98</f>
        <v>0</v>
      </c>
      <c r="H71" s="528"/>
      <c r="I71" s="1277"/>
      <c r="J71" s="520">
        <f t="shared" ref="J71:J72" si="4">G71*D71</f>
        <v>0</v>
      </c>
    </row>
    <row r="72" spans="1:10">
      <c r="A72" s="873">
        <f t="shared" si="3"/>
        <v>44</v>
      </c>
      <c r="B72" s="1281" t="str">
        <f>"Tax Effect of Permanent Differences Tax Adjustment (line "&amp;A65&amp;" * line "&amp;A68&amp;")"</f>
        <v>Tax Effect of Permanent Differences Tax Adjustment (line 37 * line 40)</v>
      </c>
      <c r="C72" s="1282"/>
      <c r="D72" s="1283">
        <f>D65*D68</f>
        <v>0</v>
      </c>
      <c r="E72" s="522"/>
      <c r="F72" s="1276" t="s">
        <v>35</v>
      </c>
      <c r="G72" s="524">
        <f>+'Appendix A'!H99</f>
        <v>0</v>
      </c>
      <c r="H72" s="528"/>
      <c r="I72" s="1277"/>
      <c r="J72" s="1283">
        <f t="shared" si="4"/>
        <v>0</v>
      </c>
    </row>
    <row r="73" spans="1:10">
      <c r="A73" s="873">
        <f>+A70+1</f>
        <v>43</v>
      </c>
      <c r="B73" s="1106" t="s">
        <v>53</v>
      </c>
      <c r="C73" s="1102" t="str">
        <f>"(Sum lines "&amp;A70&amp;" to "&amp;A72&amp;")"</f>
        <v>(Sum lines 42 to 44)</v>
      </c>
      <c r="D73" s="1107">
        <f>SUM(D66:D70)</f>
        <v>0</v>
      </c>
      <c r="E73" s="522"/>
      <c r="J73" s="1107">
        <f>SUM(J66:J70)</f>
        <v>0</v>
      </c>
    </row>
    <row r="74" spans="1:10">
      <c r="A74" s="1113"/>
      <c r="B74" s="529"/>
      <c r="C74" s="527"/>
      <c r="D74" s="530"/>
      <c r="E74" s="528"/>
      <c r="F74" s="528"/>
      <c r="G74" s="531"/>
      <c r="H74" s="528"/>
      <c r="I74" s="530"/>
      <c r="J74" s="524"/>
    </row>
    <row r="75" spans="1:10">
      <c r="A75" s="873"/>
      <c r="B75" s="580"/>
      <c r="C75" s="580"/>
      <c r="J75" s="507"/>
    </row>
    <row r="76" spans="1:10">
      <c r="A76" s="873">
        <f>+A73+1</f>
        <v>44</v>
      </c>
      <c r="B76" s="514" t="s">
        <v>525</v>
      </c>
      <c r="C76" s="580"/>
      <c r="E76" s="506" t="str">
        <f>"Sum lines "&amp;A58&amp;" and "&amp;A73&amp;""</f>
        <v>Sum lines 31 and 43</v>
      </c>
      <c r="J76" s="532">
        <f>+J73+J58</f>
        <v>0</v>
      </c>
    </row>
    <row r="77" spans="1:10">
      <c r="A77" s="873">
        <f>+A76+1</f>
        <v>45</v>
      </c>
      <c r="B77" s="506" t="s">
        <v>272</v>
      </c>
      <c r="E77" s="506" t="str">
        <f>"Line "&amp;A49&amp;""</f>
        <v>Line 25</v>
      </c>
      <c r="J77" s="520">
        <f>+J49</f>
        <v>0</v>
      </c>
    </row>
    <row r="78" spans="1:10">
      <c r="A78" s="873">
        <f>+A77+1</f>
        <v>46</v>
      </c>
      <c r="B78" s="506" t="s">
        <v>526</v>
      </c>
      <c r="E78" s="506" t="str">
        <f>"Line "&amp;A76&amp;" / line "&amp;A77&amp;""</f>
        <v>Line 44 / line 45</v>
      </c>
      <c r="J78" s="588">
        <f>IF(J77=0,0,J76/J77)</f>
        <v>0</v>
      </c>
    </row>
    <row r="79" spans="1:10">
      <c r="A79" s="873">
        <f>+A78+1</f>
        <v>47</v>
      </c>
      <c r="B79" s="580" t="s">
        <v>527</v>
      </c>
      <c r="C79" s="580"/>
      <c r="E79" s="506" t="str">
        <f>"Line "&amp;A78&amp;" - Line "&amp;A43&amp;""</f>
        <v>Line 46 - Line 24</v>
      </c>
      <c r="J79" s="588">
        <f>+J78-J43</f>
        <v>0</v>
      </c>
    </row>
    <row r="80" spans="1:10">
      <c r="A80" s="1113"/>
      <c r="B80" s="580"/>
      <c r="C80" s="580"/>
    </row>
    <row r="81" spans="1:10">
      <c r="A81" s="1113"/>
      <c r="B81" s="580"/>
      <c r="C81" s="580"/>
    </row>
    <row r="82" spans="1:10">
      <c r="A82" s="878" t="s">
        <v>529</v>
      </c>
      <c r="B82" s="580"/>
      <c r="C82" s="580"/>
      <c r="J82" s="1114"/>
    </row>
    <row r="83" spans="1:10">
      <c r="A83" s="875"/>
      <c r="B83" s="580"/>
      <c r="C83" s="580"/>
      <c r="J83" s="1115" t="s">
        <v>547</v>
      </c>
    </row>
    <row r="84" spans="1:10">
      <c r="A84" s="873"/>
      <c r="B84" s="514"/>
      <c r="C84" s="580"/>
    </row>
    <row r="85" spans="1:10">
      <c r="A85" s="1107">
        <f>+A79+1</f>
        <v>48</v>
      </c>
      <c r="B85" s="580" t="s">
        <v>272</v>
      </c>
      <c r="C85" s="580"/>
      <c r="J85" s="532">
        <f>+J49</f>
        <v>0</v>
      </c>
    </row>
    <row r="86" spans="1:10">
      <c r="A86" s="1107"/>
      <c r="B86" s="580"/>
      <c r="C86" s="580"/>
      <c r="J86" s="507"/>
    </row>
    <row r="87" spans="1:10">
      <c r="A87" s="873">
        <f>+A85+1</f>
        <v>49</v>
      </c>
      <c r="B87" s="581" t="s">
        <v>273</v>
      </c>
      <c r="C87" s="518"/>
      <c r="D87" s="510"/>
      <c r="E87" s="510"/>
      <c r="F87" s="510"/>
      <c r="G87" s="510"/>
      <c r="H87" s="510"/>
      <c r="I87" s="923"/>
      <c r="J87" s="507"/>
    </row>
    <row r="88" spans="1:10">
      <c r="A88" s="873"/>
      <c r="B88" s="582"/>
      <c r="C88" s="518"/>
      <c r="D88" s="510"/>
      <c r="E88" s="510"/>
      <c r="F88" s="510"/>
      <c r="G88" s="512"/>
      <c r="H88" s="510"/>
      <c r="I88" s="510"/>
      <c r="J88" s="507"/>
    </row>
    <row r="89" spans="1:10" ht="16.2" thickBot="1">
      <c r="A89" s="873"/>
      <c r="B89" s="582"/>
      <c r="C89" s="518"/>
      <c r="D89" s="1207"/>
      <c r="E89" s="513" t="s">
        <v>67</v>
      </c>
      <c r="F89" s="510"/>
      <c r="G89" s="513" t="s">
        <v>66</v>
      </c>
      <c r="H89" s="510"/>
      <c r="I89" s="513" t="s">
        <v>68</v>
      </c>
      <c r="J89" s="507"/>
    </row>
    <row r="90" spans="1:10">
      <c r="A90" s="873">
        <f>+A87+1</f>
        <v>50</v>
      </c>
      <c r="B90" s="581" t="s">
        <v>280</v>
      </c>
      <c r="C90" s="514" t="s">
        <v>589</v>
      </c>
      <c r="D90" s="1208"/>
      <c r="E90" s="1160">
        <f>1-E91-E92</f>
        <v>0.99</v>
      </c>
      <c r="F90" s="508"/>
      <c r="G90" s="841">
        <f>+G19</f>
        <v>0</v>
      </c>
      <c r="H90" s="842"/>
      <c r="I90" s="842">
        <f>E90*G90</f>
        <v>0</v>
      </c>
      <c r="J90" s="507"/>
    </row>
    <row r="91" spans="1:10">
      <c r="A91" s="873">
        <f>+A90+1</f>
        <v>51</v>
      </c>
      <c r="B91" s="581" t="s">
        <v>281</v>
      </c>
      <c r="C91" s="514" t="s">
        <v>585</v>
      </c>
      <c r="D91" s="1208"/>
      <c r="E91" s="1160">
        <f>+E20</f>
        <v>0</v>
      </c>
      <c r="F91" s="508"/>
      <c r="G91" s="841">
        <f>+G20</f>
        <v>0</v>
      </c>
      <c r="H91" s="842"/>
      <c r="I91" s="842">
        <f>E91*G91</f>
        <v>0</v>
      </c>
      <c r="J91" s="507"/>
    </row>
    <row r="92" spans="1:10" ht="16.2" thickBot="1">
      <c r="A92" s="873">
        <f>+A91+1</f>
        <v>52</v>
      </c>
      <c r="B92" s="581" t="s">
        <v>528</v>
      </c>
      <c r="C92" s="514" t="s">
        <v>588</v>
      </c>
      <c r="D92" s="1209"/>
      <c r="E92" s="1161">
        <f>+E21+0.01</f>
        <v>0.01</v>
      </c>
      <c r="F92" s="508"/>
      <c r="G92" s="841">
        <f>+G21</f>
        <v>9.6500000000000002E-2</v>
      </c>
      <c r="H92" s="842"/>
      <c r="I92" s="1190">
        <f>E92*G92</f>
        <v>9.6500000000000004E-4</v>
      </c>
      <c r="J92" s="507"/>
    </row>
    <row r="93" spans="1:10">
      <c r="A93" s="873">
        <f>+A92+1</f>
        <v>53</v>
      </c>
      <c r="B93" s="582" t="s">
        <v>896</v>
      </c>
      <c r="C93" s="514"/>
      <c r="D93" s="1208"/>
      <c r="E93" s="508" t="s">
        <v>6</v>
      </c>
      <c r="F93" s="508"/>
      <c r="G93" s="842"/>
      <c r="H93" s="842"/>
      <c r="I93" s="842">
        <f>SUM(I90:I92)</f>
        <v>9.6500000000000004E-4</v>
      </c>
      <c r="J93" s="507"/>
    </row>
    <row r="94" spans="1:10">
      <c r="A94" s="873">
        <f t="shared" ref="A94:A109" si="5">+A93+1</f>
        <v>54</v>
      </c>
      <c r="B94" s="582" t="str">
        <f>"Line "&amp;A93&amp;" x line "&amp;A85&amp;""</f>
        <v>Line 53 x line 48</v>
      </c>
      <c r="C94" s="514"/>
      <c r="D94" s="517"/>
      <c r="E94" s="510"/>
      <c r="F94" s="510"/>
      <c r="G94" s="842"/>
      <c r="H94" s="842"/>
      <c r="I94" s="508"/>
      <c r="J94" s="532">
        <f>+I93*J85</f>
        <v>0</v>
      </c>
    </row>
    <row r="95" spans="1:10">
      <c r="A95" s="873"/>
      <c r="B95" s="580"/>
      <c r="C95" s="580"/>
      <c r="J95" s="507"/>
    </row>
    <row r="96" spans="1:10">
      <c r="A96" s="873">
        <f>+A94+1</f>
        <v>55</v>
      </c>
      <c r="B96" s="582" t="s">
        <v>50</v>
      </c>
      <c r="C96" s="518"/>
      <c r="D96" s="510"/>
      <c r="E96" s="510"/>
      <c r="F96" s="516"/>
      <c r="G96" s="519"/>
      <c r="H96" s="510"/>
      <c r="I96" s="516"/>
      <c r="J96" s="507"/>
    </row>
    <row r="97" spans="1:10">
      <c r="A97" s="873">
        <f t="shared" si="5"/>
        <v>56</v>
      </c>
      <c r="B97" s="1099" t="s">
        <v>593</v>
      </c>
      <c r="C97" s="1108"/>
      <c r="D97" s="1101">
        <f>+'Appendix A'!E$172</f>
        <v>0</v>
      </c>
      <c r="E97" s="510"/>
      <c r="F97" s="516"/>
      <c r="G97" s="519"/>
      <c r="H97" s="510"/>
      <c r="I97" s="516"/>
      <c r="J97" s="507"/>
    </row>
    <row r="98" spans="1:10">
      <c r="A98" s="873">
        <f t="shared" si="5"/>
        <v>57</v>
      </c>
      <c r="B98" s="1109" t="s">
        <v>51</v>
      </c>
      <c r="C98" s="1108"/>
      <c r="D98" s="1101">
        <f>IF('4 - Incentives'!D97&gt;0,('4 - Incentives'!D97/(1-'4 - Incentives'!D97))*(1-'4 - Incentives'!I90/'4 - Incentives'!I93),0)</f>
        <v>0</v>
      </c>
      <c r="E98" s="510"/>
      <c r="F98" s="516"/>
      <c r="G98" s="519"/>
      <c r="H98" s="510"/>
      <c r="I98" s="516"/>
      <c r="J98" s="507"/>
    </row>
    <row r="99" spans="1:10">
      <c r="A99" s="873">
        <f t="shared" si="5"/>
        <v>58</v>
      </c>
      <c r="B99" s="1110" t="str">
        <f>"       where WCLTD=(line "&amp;A90&amp;") and R= (line "&amp;A93&amp;")"</f>
        <v xml:space="preserve">       where WCLTD=(line 50) and R= (line 53)</v>
      </c>
      <c r="C99" s="1108"/>
      <c r="E99" s="510"/>
      <c r="F99" s="516"/>
      <c r="G99" s="519"/>
      <c r="H99" s="510"/>
      <c r="I99" s="516"/>
      <c r="J99" s="507"/>
    </row>
    <row r="100" spans="1:10">
      <c r="A100" s="873">
        <f t="shared" si="5"/>
        <v>59</v>
      </c>
      <c r="B100" s="1103" t="str">
        <f>"       and FIT, SIT &amp; p are as given in footnote "&amp;'Appendix A'!$A$285&amp;" on Appendix A."</f>
        <v xml:space="preserve">       and FIT, SIT &amp; p are as given in footnote F on Appendix A.</v>
      </c>
      <c r="C100" s="1108"/>
      <c r="D100" s="1100"/>
      <c r="E100" s="510"/>
      <c r="F100" s="516"/>
      <c r="G100" s="519"/>
      <c r="H100" s="510"/>
      <c r="I100" s="516"/>
      <c r="J100" s="507"/>
    </row>
    <row r="101" spans="1:10">
      <c r="A101" s="873">
        <f t="shared" si="5"/>
        <v>60</v>
      </c>
      <c r="B101" s="1111" t="str">
        <f>"      1 / (1 - T)  = (T from line "&amp;A97&amp;")"</f>
        <v xml:space="preserve">      1 / (1 - T)  = (T from line 56)</v>
      </c>
      <c r="C101" s="1108"/>
      <c r="D101" s="1101">
        <f>IF(D97&gt;0,1/(1-D97),0)</f>
        <v>0</v>
      </c>
      <c r="E101" s="510"/>
      <c r="F101" s="516"/>
      <c r="G101" s="519"/>
      <c r="H101" s="510"/>
      <c r="I101" s="516"/>
      <c r="J101" s="507"/>
    </row>
    <row r="102" spans="1:10">
      <c r="A102" s="873">
        <f t="shared" si="5"/>
        <v>61</v>
      </c>
      <c r="B102" s="1103" t="str">
        <f>"Amortized Investment Tax Credit (line "&amp;A31&amp;")"</f>
        <v>Amortized Investment Tax Credit (line 14)</v>
      </c>
      <c r="C102" s="1108"/>
      <c r="D102" s="1112">
        <f>D31</f>
        <v>0</v>
      </c>
      <c r="E102" s="510"/>
      <c r="F102" s="516"/>
      <c r="G102" s="519"/>
      <c r="H102" s="510"/>
      <c r="I102" s="516"/>
      <c r="J102" s="507"/>
    </row>
    <row r="103" spans="1:10">
      <c r="A103" s="873">
        <f t="shared" si="5"/>
        <v>62</v>
      </c>
      <c r="B103" s="1103" t="str">
        <f>"(Excess)/Deficient Deferred Income Taxes (line "&amp;A32&amp;")(Appendix A, note Q)"</f>
        <v>(Excess)/Deficient Deferred Income Taxes (line 15)(Appendix A, note Q)</v>
      </c>
      <c r="C103" s="1108"/>
      <c r="D103" s="1112">
        <f>D32</f>
        <v>0</v>
      </c>
      <c r="E103" s="510"/>
      <c r="F103" s="516"/>
      <c r="G103" s="519"/>
      <c r="H103" s="510"/>
      <c r="I103" s="516"/>
      <c r="J103" s="507"/>
    </row>
    <row r="104" spans="1:10">
      <c r="A104" s="873">
        <f t="shared" si="5"/>
        <v>63</v>
      </c>
      <c r="B104" s="1110" t="str">
        <f>"Permanent Differences, including AFUDC Equity (line "&amp;A33&amp;")(Appendix A, note R)"</f>
        <v>Permanent Differences, including AFUDC Equity (line 16)(Appendix A, note R)</v>
      </c>
      <c r="C104" s="1108"/>
      <c r="D104" s="532">
        <f>D33</f>
        <v>0</v>
      </c>
      <c r="E104" s="510"/>
      <c r="F104" s="525"/>
      <c r="G104" s="520"/>
      <c r="H104" s="510"/>
      <c r="I104" s="516"/>
      <c r="J104" s="1203"/>
    </row>
    <row r="105" spans="1:10">
      <c r="A105" s="873">
        <f t="shared" si="5"/>
        <v>64</v>
      </c>
      <c r="B105" s="1099" t="str">
        <f>"Income Tax Calculation (line "&amp;A98&amp;" * line "&amp;A94&amp;")"</f>
        <v>Income Tax Calculation (line 57 * line 54)</v>
      </c>
      <c r="C105" s="1105"/>
      <c r="D105" s="532">
        <f>+D98*J94</f>
        <v>0</v>
      </c>
      <c r="E105" s="510"/>
      <c r="F105" s="522"/>
      <c r="G105" s="523"/>
      <c r="H105" s="522"/>
      <c r="J105" s="532"/>
    </row>
    <row r="106" spans="1:10">
      <c r="A106" s="873">
        <f t="shared" si="5"/>
        <v>65</v>
      </c>
      <c r="B106" s="1274" t="str">
        <f>"ITC adjustment (line "&amp;A101&amp;" * line "&amp;A102&amp;")"</f>
        <v>ITC adjustment (line 60 * line 61)</v>
      </c>
      <c r="C106" s="1275"/>
      <c r="D106" s="520">
        <f>+D101*D102</f>
        <v>0</v>
      </c>
      <c r="E106" s="528"/>
      <c r="F106" s="1276" t="s">
        <v>35</v>
      </c>
      <c r="G106" s="524">
        <f>+'Appendix A'!H97</f>
        <v>0</v>
      </c>
      <c r="H106" s="528"/>
      <c r="I106" s="1277"/>
      <c r="J106" s="520">
        <f>G106*D106</f>
        <v>0</v>
      </c>
    </row>
    <row r="107" spans="1:10">
      <c r="A107" s="873">
        <f t="shared" si="5"/>
        <v>66</v>
      </c>
      <c r="B107" s="1274" t="str">
        <f>"(Excess)/Deficient Deferred Income Tax Adjustment (line "&amp;A101&amp;" * line "&amp;A103&amp;")"</f>
        <v>(Excess)/Deficient Deferred Income Tax Adjustment (line 60 * line 62)</v>
      </c>
      <c r="C107" s="1275"/>
      <c r="D107" s="520">
        <f>D101*D103</f>
        <v>0</v>
      </c>
      <c r="E107" s="522"/>
      <c r="F107" s="1276" t="s">
        <v>35</v>
      </c>
      <c r="G107" s="524">
        <f>+'Appendix A'!H98</f>
        <v>0</v>
      </c>
      <c r="H107" s="528"/>
      <c r="I107" s="1277"/>
      <c r="J107" s="520">
        <f t="shared" ref="J107:J108" si="6">G107*D107</f>
        <v>0</v>
      </c>
    </row>
    <row r="108" spans="1:10">
      <c r="A108" s="873">
        <f t="shared" si="5"/>
        <v>67</v>
      </c>
      <c r="B108" s="1281" t="str">
        <f>"Tax Effect of Permanent Differences Tax Adjustment (line "&amp;A101&amp;" * line "&amp;A104&amp;")"</f>
        <v>Tax Effect of Permanent Differences Tax Adjustment (line 60 * line 63)</v>
      </c>
      <c r="C108" s="1282"/>
      <c r="D108" s="1283">
        <f>D101*D104</f>
        <v>0</v>
      </c>
      <c r="E108" s="522"/>
      <c r="F108" s="1276" t="s">
        <v>35</v>
      </c>
      <c r="G108" s="524">
        <f>+'Appendix A'!H99</f>
        <v>0</v>
      </c>
      <c r="H108" s="528"/>
      <c r="I108" s="1277"/>
      <c r="J108" s="1283">
        <f t="shared" si="6"/>
        <v>0</v>
      </c>
    </row>
    <row r="109" spans="1:10">
      <c r="A109" s="873">
        <f t="shared" si="5"/>
        <v>68</v>
      </c>
      <c r="B109" s="1106" t="s">
        <v>53</v>
      </c>
      <c r="C109" s="1102" t="str">
        <f>"(Sum lines "&amp;A106&amp;" to "&amp;A108&amp;")"</f>
        <v>(Sum lines 65 to 67)</v>
      </c>
      <c r="D109" s="1107">
        <f>SUM(D106:D108)</f>
        <v>0</v>
      </c>
      <c r="E109" s="522"/>
      <c r="J109" s="1107">
        <f>SUM(J106:J108)</f>
        <v>0</v>
      </c>
    </row>
    <row r="110" spans="1:10">
      <c r="A110" s="1113"/>
      <c r="B110" s="529"/>
      <c r="C110" s="527"/>
      <c r="D110" s="530"/>
      <c r="E110" s="528"/>
      <c r="F110" s="528"/>
      <c r="G110" s="531"/>
      <c r="H110" s="528"/>
      <c r="I110" s="530"/>
      <c r="J110" s="524"/>
    </row>
    <row r="111" spans="1:10">
      <c r="A111" s="873"/>
      <c r="B111" s="580"/>
      <c r="C111" s="580"/>
      <c r="J111" s="507"/>
    </row>
    <row r="112" spans="1:10">
      <c r="A112" s="873">
        <f>+A109+1</f>
        <v>69</v>
      </c>
      <c r="B112" s="514" t="s">
        <v>530</v>
      </c>
      <c r="C112" s="580"/>
      <c r="E112" s="506" t="str">
        <f>"Sum lines "&amp;A94&amp;" and "&amp;A109&amp;""</f>
        <v>Sum lines 54 and 68</v>
      </c>
      <c r="J112" s="532">
        <f>+J109+J94</f>
        <v>0</v>
      </c>
    </row>
    <row r="113" spans="1:18">
      <c r="A113" s="873">
        <f>+A112+1</f>
        <v>70</v>
      </c>
      <c r="B113" s="506" t="s">
        <v>272</v>
      </c>
      <c r="E113" s="506" t="str">
        <f>"Line "&amp;A85&amp;""</f>
        <v>Line 48</v>
      </c>
      <c r="J113" s="520">
        <f>+J85</f>
        <v>0</v>
      </c>
    </row>
    <row r="114" spans="1:18">
      <c r="A114" s="873">
        <f>+A113+1</f>
        <v>71</v>
      </c>
      <c r="B114" s="506" t="s">
        <v>530</v>
      </c>
      <c r="E114" s="506" t="str">
        <f>"Line "&amp;A112&amp;" / line "&amp;A113&amp;""</f>
        <v>Line 69 / line 70</v>
      </c>
      <c r="J114" s="588">
        <f>IF(J113=0,0,J112/J113)</f>
        <v>0</v>
      </c>
    </row>
    <row r="115" spans="1:18">
      <c r="A115" s="873">
        <f>+A114+1</f>
        <v>72</v>
      </c>
      <c r="B115" s="580" t="s">
        <v>531</v>
      </c>
      <c r="C115" s="580"/>
      <c r="E115" s="506" t="str">
        <f>"Line "&amp;A114&amp;" - Line "&amp;A43&amp;""</f>
        <v>Line 71 - Line 24</v>
      </c>
      <c r="J115" s="588">
        <f>+J114-J43</f>
        <v>0</v>
      </c>
    </row>
    <row r="116" spans="1:18">
      <c r="A116" s="876"/>
      <c r="B116" s="501"/>
      <c r="C116" s="501"/>
      <c r="D116" s="501"/>
      <c r="E116" s="501"/>
      <c r="F116" s="501"/>
      <c r="G116" s="501"/>
      <c r="H116" s="501"/>
      <c r="I116" s="501"/>
      <c r="J116" s="1092" t="str">
        <f>+J46</f>
        <v>Attachment 4</v>
      </c>
    </row>
    <row r="117" spans="1:18">
      <c r="A117" s="1116"/>
      <c r="B117" s="501"/>
      <c r="C117" s="501"/>
      <c r="D117" s="501"/>
      <c r="E117" s="501"/>
      <c r="F117" s="501"/>
      <c r="G117" s="501"/>
      <c r="H117" s="501"/>
      <c r="I117" s="501"/>
      <c r="J117" s="501"/>
    </row>
    <row r="118" spans="1:18">
      <c r="A118" s="873">
        <f>A115+1</f>
        <v>73</v>
      </c>
      <c r="B118" s="589" t="s">
        <v>332</v>
      </c>
      <c r="C118" s="501"/>
      <c r="D118" s="501"/>
      <c r="E118" s="586"/>
      <c r="F118" s="586"/>
      <c r="G118" s="586"/>
      <c r="H118" s="586"/>
      <c r="I118" s="501"/>
      <c r="J118" s="585"/>
    </row>
    <row r="119" spans="1:18">
      <c r="B119" s="589"/>
      <c r="C119" s="501"/>
      <c r="D119" s="501"/>
      <c r="E119" s="586"/>
      <c r="F119" s="586"/>
      <c r="G119" s="586"/>
      <c r="H119" s="586"/>
      <c r="I119" s="501"/>
      <c r="J119" s="585"/>
    </row>
    <row r="120" spans="1:18">
      <c r="A120" s="873">
        <f>A118+1</f>
        <v>74</v>
      </c>
      <c r="B120" s="589" t="s">
        <v>461</v>
      </c>
      <c r="C120" s="501" t="s">
        <v>822</v>
      </c>
      <c r="E120" s="586"/>
      <c r="F120" s="586"/>
      <c r="G120" s="586"/>
      <c r="H120" s="586"/>
      <c r="I120" s="501"/>
      <c r="M120" s="944">
        <f>IF(M145=0,0,('Appendix A'!J153+'Appendix A'!J169)/M145)</f>
        <v>0</v>
      </c>
    </row>
    <row r="121" spans="1:18">
      <c r="A121" s="873">
        <f>A120+1</f>
        <v>75</v>
      </c>
      <c r="B121" s="589" t="s">
        <v>835</v>
      </c>
      <c r="C121" s="501" t="s">
        <v>836</v>
      </c>
      <c r="E121" s="586"/>
      <c r="F121" s="586"/>
      <c r="G121" s="586"/>
      <c r="H121" s="586"/>
      <c r="I121" s="501"/>
      <c r="M121" s="944">
        <f>+'Appendix A'!M247</f>
        <v>0</v>
      </c>
    </row>
    <row r="122" spans="1:18">
      <c r="A122" s="877"/>
      <c r="B122" s="501"/>
      <c r="C122" s="501"/>
      <c r="D122" s="586"/>
      <c r="E122" s="586"/>
      <c r="F122" s="586"/>
      <c r="G122" s="586"/>
      <c r="H122" s="586"/>
      <c r="I122" s="501"/>
      <c r="M122" s="585"/>
    </row>
    <row r="123" spans="1:18">
      <c r="A123" s="1117" t="s">
        <v>596</v>
      </c>
    </row>
    <row r="124" spans="1:18">
      <c r="A124" s="877"/>
      <c r="B124" s="501"/>
      <c r="C124" s="501"/>
      <c r="D124" s="586"/>
      <c r="E124" s="586"/>
      <c r="F124" s="586"/>
      <c r="G124" s="586"/>
      <c r="H124" s="586"/>
      <c r="I124" s="501"/>
      <c r="J124" s="585"/>
    </row>
    <row r="125" spans="1:18" ht="16.2" thickBot="1">
      <c r="A125" s="877"/>
      <c r="B125" s="501" t="s">
        <v>299</v>
      </c>
      <c r="C125" s="501" t="s">
        <v>300</v>
      </c>
      <c r="D125" s="952" t="s">
        <v>310</v>
      </c>
      <c r="E125" s="952" t="s">
        <v>316</v>
      </c>
      <c r="F125" s="952" t="s">
        <v>317</v>
      </c>
      <c r="G125" s="952" t="s">
        <v>318</v>
      </c>
      <c r="H125" s="952" t="s">
        <v>319</v>
      </c>
      <c r="I125" s="952" t="s">
        <v>320</v>
      </c>
      <c r="J125" s="952" t="s">
        <v>330</v>
      </c>
      <c r="K125" s="952" t="s">
        <v>331</v>
      </c>
      <c r="L125" s="952" t="s">
        <v>366</v>
      </c>
      <c r="M125" s="952" t="s">
        <v>367</v>
      </c>
      <c r="N125" s="952" t="s">
        <v>368</v>
      </c>
      <c r="O125" s="952" t="s">
        <v>369</v>
      </c>
      <c r="P125" s="952" t="s">
        <v>370</v>
      </c>
      <c r="Q125" s="952" t="s">
        <v>371</v>
      </c>
      <c r="R125" s="952" t="s">
        <v>372</v>
      </c>
    </row>
    <row r="126" spans="1:18" ht="92.25" customHeight="1" thickBot="1">
      <c r="A126" s="919" t="s">
        <v>13</v>
      </c>
      <c r="B126" s="1118" t="s">
        <v>315</v>
      </c>
      <c r="C126" s="920" t="s">
        <v>548</v>
      </c>
      <c r="D126" s="920" t="s">
        <v>719</v>
      </c>
      <c r="E126" s="920" t="s">
        <v>820</v>
      </c>
      <c r="F126" s="920" t="s">
        <v>336</v>
      </c>
      <c r="G126" s="1119" t="s">
        <v>897</v>
      </c>
      <c r="H126" s="1120" t="s">
        <v>335</v>
      </c>
      <c r="I126" s="920" t="s">
        <v>334</v>
      </c>
      <c r="J126" s="920" t="s">
        <v>590</v>
      </c>
      <c r="K126" s="920" t="s">
        <v>898</v>
      </c>
      <c r="L126" s="921" t="s">
        <v>899</v>
      </c>
      <c r="M126" s="1120" t="s">
        <v>463</v>
      </c>
      <c r="N126" s="1120" t="s">
        <v>900</v>
      </c>
      <c r="O126" s="1120" t="s">
        <v>597</v>
      </c>
      <c r="P126" s="1120" t="s">
        <v>462</v>
      </c>
      <c r="Q126" s="1121" t="s">
        <v>720</v>
      </c>
      <c r="R126" s="1148" t="s">
        <v>712</v>
      </c>
    </row>
    <row r="127" spans="1:18">
      <c r="A127" s="912">
        <v>69</v>
      </c>
      <c r="B127" s="1122">
        <v>0</v>
      </c>
      <c r="C127" s="1122">
        <f>+'Appendix A'!J94</f>
        <v>0</v>
      </c>
      <c r="D127" s="1215">
        <v>0</v>
      </c>
      <c r="E127" s="913">
        <f>+'Appendix A'!I234</f>
        <v>9.6500000000000002E-2</v>
      </c>
      <c r="F127" s="1216">
        <v>0</v>
      </c>
      <c r="G127" s="941">
        <f>+$J$79</f>
        <v>0</v>
      </c>
      <c r="H127" s="942">
        <f>+F127/0.01*G127</f>
        <v>0</v>
      </c>
      <c r="I127" s="939">
        <f>+C127*H127</f>
        <v>0</v>
      </c>
      <c r="J127" s="1122">
        <v>0</v>
      </c>
      <c r="K127" s="1123">
        <f>+J127*$J$115*C127</f>
        <v>0</v>
      </c>
      <c r="L127" s="914">
        <f t="shared" ref="L127:L144" si="7">+C127*M$121</f>
        <v>0</v>
      </c>
      <c r="M127" s="1122">
        <f>+'Appendix A'!J80</f>
        <v>0</v>
      </c>
      <c r="N127" s="1124">
        <f>+M120</f>
        <v>0</v>
      </c>
      <c r="O127" s="1123">
        <f>+M127*N127</f>
        <v>0</v>
      </c>
      <c r="P127" s="1122">
        <f>+'Appendix A'!J156</f>
        <v>0</v>
      </c>
      <c r="Q127" s="1122"/>
      <c r="R127" s="520">
        <f>+I127+L127+O127+P127+K127-Q127</f>
        <v>0</v>
      </c>
    </row>
    <row r="128" spans="1:18">
      <c r="A128" s="915" t="s">
        <v>901</v>
      </c>
      <c r="B128" s="1125">
        <v>0</v>
      </c>
      <c r="C128" s="592">
        <v>0</v>
      </c>
      <c r="D128" s="592">
        <f>+D127</f>
        <v>0</v>
      </c>
      <c r="E128" s="601">
        <f>+E127</f>
        <v>9.6500000000000002E-2</v>
      </c>
      <c r="F128" s="911">
        <v>0</v>
      </c>
      <c r="G128" s="944">
        <f t="shared" ref="G128:G144" si="8">+$J$79</f>
        <v>0</v>
      </c>
      <c r="H128" s="945">
        <f>+F128/0.01*G128</f>
        <v>0</v>
      </c>
      <c r="I128" s="946">
        <f>+C128*H128</f>
        <v>0</v>
      </c>
      <c r="J128" s="592">
        <v>0</v>
      </c>
      <c r="K128" s="520">
        <f t="shared" ref="K128:K144" si="9">+J128*$J$115*C128</f>
        <v>0</v>
      </c>
      <c r="L128" s="584">
        <f t="shared" si="7"/>
        <v>0</v>
      </c>
      <c r="M128" s="592"/>
      <c r="N128" s="1126">
        <f>+N127</f>
        <v>0</v>
      </c>
      <c r="O128" s="520">
        <f>+M128*N128</f>
        <v>0</v>
      </c>
      <c r="P128" s="592"/>
      <c r="Q128" s="592"/>
      <c r="R128" s="520">
        <f t="shared" ref="R128:R143" si="10">+I128+L128+O128+P128+K128-Q128</f>
        <v>0</v>
      </c>
    </row>
    <row r="129" spans="1:18">
      <c r="A129" s="915" t="s">
        <v>902</v>
      </c>
      <c r="B129" s="1125"/>
      <c r="C129" s="592"/>
      <c r="D129" s="592"/>
      <c r="E129" s="601">
        <f t="shared" ref="E129:E143" si="11">+E128</f>
        <v>9.6500000000000002E-2</v>
      </c>
      <c r="F129" s="592"/>
      <c r="G129" s="944">
        <f t="shared" si="8"/>
        <v>0</v>
      </c>
      <c r="H129" s="945">
        <f>+F129/0.01*G129</f>
        <v>0</v>
      </c>
      <c r="I129" s="946">
        <f>+C129*H129</f>
        <v>0</v>
      </c>
      <c r="J129" s="592">
        <v>0</v>
      </c>
      <c r="K129" s="520">
        <f t="shared" si="9"/>
        <v>0</v>
      </c>
      <c r="L129" s="584">
        <f t="shared" si="7"/>
        <v>0</v>
      </c>
      <c r="M129" s="592"/>
      <c r="N129" s="1126">
        <f>+N128</f>
        <v>0</v>
      </c>
      <c r="O129" s="520">
        <f>+M129*N129</f>
        <v>0</v>
      </c>
      <c r="P129" s="592"/>
      <c r="Q129" s="592"/>
      <c r="R129" s="520">
        <f t="shared" si="10"/>
        <v>0</v>
      </c>
    </row>
    <row r="130" spans="1:18">
      <c r="A130" s="915" t="s">
        <v>903</v>
      </c>
      <c r="B130" s="1125">
        <v>0</v>
      </c>
      <c r="C130" s="592"/>
      <c r="D130" s="943"/>
      <c r="E130" s="601">
        <f t="shared" si="11"/>
        <v>9.6500000000000002E-2</v>
      </c>
      <c r="F130" s="592"/>
      <c r="G130" s="944">
        <f t="shared" si="8"/>
        <v>0</v>
      </c>
      <c r="H130" s="945">
        <f t="shared" ref="H130:H144" si="12">+F130/0.01*G130</f>
        <v>0</v>
      </c>
      <c r="I130" s="946">
        <f t="shared" ref="I130:I144" si="13">+C130*H130</f>
        <v>0</v>
      </c>
      <c r="J130" s="592">
        <v>0</v>
      </c>
      <c r="K130" s="520">
        <f t="shared" si="9"/>
        <v>0</v>
      </c>
      <c r="L130" s="584">
        <f t="shared" si="7"/>
        <v>0</v>
      </c>
      <c r="M130" s="592"/>
      <c r="N130" s="1126">
        <f t="shared" ref="N130:N144" si="14">+N129</f>
        <v>0</v>
      </c>
      <c r="O130" s="520">
        <f t="shared" ref="O130:O144" si="15">+M130*N130</f>
        <v>0</v>
      </c>
      <c r="P130" s="592"/>
      <c r="Q130" s="592"/>
      <c r="R130" s="520">
        <f t="shared" si="10"/>
        <v>0</v>
      </c>
    </row>
    <row r="131" spans="1:18">
      <c r="A131" s="915" t="s">
        <v>275</v>
      </c>
      <c r="B131" s="1125"/>
      <c r="C131" s="592"/>
      <c r="D131" s="590"/>
      <c r="E131" s="601">
        <f t="shared" si="11"/>
        <v>9.6500000000000002E-2</v>
      </c>
      <c r="F131" s="592"/>
      <c r="G131" s="944">
        <f t="shared" si="8"/>
        <v>0</v>
      </c>
      <c r="H131" s="945">
        <f t="shared" si="12"/>
        <v>0</v>
      </c>
      <c r="I131" s="946">
        <f t="shared" si="13"/>
        <v>0</v>
      </c>
      <c r="J131" s="592"/>
      <c r="K131" s="520">
        <f t="shared" si="9"/>
        <v>0</v>
      </c>
      <c r="L131" s="584">
        <f t="shared" si="7"/>
        <v>0</v>
      </c>
      <c r="M131" s="592"/>
      <c r="N131" s="1126">
        <f t="shared" si="14"/>
        <v>0</v>
      </c>
      <c r="O131" s="520">
        <f t="shared" si="15"/>
        <v>0</v>
      </c>
      <c r="P131" s="592"/>
      <c r="Q131" s="592"/>
      <c r="R131" s="520">
        <f t="shared" si="10"/>
        <v>0</v>
      </c>
    </row>
    <row r="132" spans="1:18">
      <c r="A132" s="915" t="s">
        <v>275</v>
      </c>
      <c r="B132" s="1125"/>
      <c r="C132" s="592"/>
      <c r="D132" s="590"/>
      <c r="E132" s="601">
        <f t="shared" si="11"/>
        <v>9.6500000000000002E-2</v>
      </c>
      <c r="F132" s="592"/>
      <c r="G132" s="944">
        <f t="shared" si="8"/>
        <v>0</v>
      </c>
      <c r="H132" s="945">
        <f t="shared" si="12"/>
        <v>0</v>
      </c>
      <c r="I132" s="946">
        <f t="shared" si="13"/>
        <v>0</v>
      </c>
      <c r="J132" s="592"/>
      <c r="K132" s="520">
        <f t="shared" si="9"/>
        <v>0</v>
      </c>
      <c r="L132" s="584">
        <f t="shared" si="7"/>
        <v>0</v>
      </c>
      <c r="M132" s="592"/>
      <c r="N132" s="1126">
        <f t="shared" si="14"/>
        <v>0</v>
      </c>
      <c r="O132" s="520">
        <f t="shared" si="15"/>
        <v>0</v>
      </c>
      <c r="P132" s="592"/>
      <c r="Q132" s="592"/>
      <c r="R132" s="520">
        <f t="shared" si="10"/>
        <v>0</v>
      </c>
    </row>
    <row r="133" spans="1:18">
      <c r="A133" s="915" t="s">
        <v>275</v>
      </c>
      <c r="B133" s="1125"/>
      <c r="C133" s="592"/>
      <c r="D133" s="1127"/>
      <c r="E133" s="601">
        <f t="shared" si="11"/>
        <v>9.6500000000000002E-2</v>
      </c>
      <c r="F133" s="592"/>
      <c r="G133" s="944">
        <f t="shared" si="8"/>
        <v>0</v>
      </c>
      <c r="H133" s="945">
        <f t="shared" si="12"/>
        <v>0</v>
      </c>
      <c r="I133" s="946">
        <f t="shared" si="13"/>
        <v>0</v>
      </c>
      <c r="J133" s="592"/>
      <c r="K133" s="520">
        <f t="shared" si="9"/>
        <v>0</v>
      </c>
      <c r="L133" s="584">
        <f t="shared" si="7"/>
        <v>0</v>
      </c>
      <c r="M133" s="592"/>
      <c r="N133" s="1126">
        <f t="shared" si="14"/>
        <v>0</v>
      </c>
      <c r="O133" s="520">
        <f t="shared" si="15"/>
        <v>0</v>
      </c>
      <c r="P133" s="592"/>
      <c r="Q133" s="592"/>
      <c r="R133" s="520">
        <f t="shared" si="10"/>
        <v>0</v>
      </c>
    </row>
    <row r="134" spans="1:18">
      <c r="A134" s="915" t="s">
        <v>275</v>
      </c>
      <c r="B134" s="1125"/>
      <c r="C134" s="592"/>
      <c r="D134" s="591"/>
      <c r="E134" s="601">
        <f t="shared" si="11"/>
        <v>9.6500000000000002E-2</v>
      </c>
      <c r="F134" s="592"/>
      <c r="G134" s="944">
        <f t="shared" si="8"/>
        <v>0</v>
      </c>
      <c r="H134" s="945">
        <f t="shared" si="12"/>
        <v>0</v>
      </c>
      <c r="I134" s="946">
        <f t="shared" si="13"/>
        <v>0</v>
      </c>
      <c r="J134" s="592"/>
      <c r="K134" s="520">
        <f t="shared" si="9"/>
        <v>0</v>
      </c>
      <c r="L134" s="584">
        <f t="shared" si="7"/>
        <v>0</v>
      </c>
      <c r="M134" s="592"/>
      <c r="N134" s="1126">
        <f t="shared" si="14"/>
        <v>0</v>
      </c>
      <c r="O134" s="520">
        <f t="shared" si="15"/>
        <v>0</v>
      </c>
      <c r="P134" s="592"/>
      <c r="Q134" s="592"/>
      <c r="R134" s="520">
        <f t="shared" si="10"/>
        <v>0</v>
      </c>
    </row>
    <row r="135" spans="1:18">
      <c r="A135" s="915" t="s">
        <v>275</v>
      </c>
      <c r="B135" s="1125"/>
      <c r="C135" s="592"/>
      <c r="D135" s="1128"/>
      <c r="E135" s="601">
        <f t="shared" si="11"/>
        <v>9.6500000000000002E-2</v>
      </c>
      <c r="F135" s="592"/>
      <c r="G135" s="944">
        <f t="shared" si="8"/>
        <v>0</v>
      </c>
      <c r="H135" s="945">
        <f t="shared" si="12"/>
        <v>0</v>
      </c>
      <c r="I135" s="946">
        <f t="shared" si="13"/>
        <v>0</v>
      </c>
      <c r="J135" s="592"/>
      <c r="K135" s="520">
        <f t="shared" si="9"/>
        <v>0</v>
      </c>
      <c r="L135" s="584">
        <f t="shared" si="7"/>
        <v>0</v>
      </c>
      <c r="M135" s="592"/>
      <c r="N135" s="1126">
        <f t="shared" si="14"/>
        <v>0</v>
      </c>
      <c r="O135" s="520">
        <f t="shared" si="15"/>
        <v>0</v>
      </c>
      <c r="P135" s="592"/>
      <c r="Q135" s="592"/>
      <c r="R135" s="520">
        <f t="shared" si="10"/>
        <v>0</v>
      </c>
    </row>
    <row r="136" spans="1:18">
      <c r="A136" s="915" t="s">
        <v>275</v>
      </c>
      <c r="B136" s="1125"/>
      <c r="C136" s="592"/>
      <c r="D136" s="1128"/>
      <c r="E136" s="601">
        <f t="shared" si="11"/>
        <v>9.6500000000000002E-2</v>
      </c>
      <c r="F136" s="592"/>
      <c r="G136" s="944">
        <f t="shared" si="8"/>
        <v>0</v>
      </c>
      <c r="H136" s="945">
        <f t="shared" si="12"/>
        <v>0</v>
      </c>
      <c r="I136" s="946">
        <f t="shared" si="13"/>
        <v>0</v>
      </c>
      <c r="J136" s="592"/>
      <c r="K136" s="520">
        <f t="shared" si="9"/>
        <v>0</v>
      </c>
      <c r="L136" s="584">
        <f t="shared" si="7"/>
        <v>0</v>
      </c>
      <c r="M136" s="592"/>
      <c r="N136" s="1126">
        <f t="shared" si="14"/>
        <v>0</v>
      </c>
      <c r="O136" s="520">
        <f t="shared" si="15"/>
        <v>0</v>
      </c>
      <c r="P136" s="592"/>
      <c r="Q136" s="592"/>
      <c r="R136" s="520">
        <f t="shared" si="10"/>
        <v>0</v>
      </c>
    </row>
    <row r="137" spans="1:18">
      <c r="A137" s="915" t="s">
        <v>275</v>
      </c>
      <c r="B137" s="1125"/>
      <c r="C137" s="592"/>
      <c r="D137" s="1127"/>
      <c r="E137" s="601">
        <f t="shared" si="11"/>
        <v>9.6500000000000002E-2</v>
      </c>
      <c r="F137" s="592"/>
      <c r="G137" s="944">
        <f t="shared" si="8"/>
        <v>0</v>
      </c>
      <c r="H137" s="945">
        <f t="shared" si="12"/>
        <v>0</v>
      </c>
      <c r="I137" s="946">
        <f t="shared" si="13"/>
        <v>0</v>
      </c>
      <c r="J137" s="592"/>
      <c r="K137" s="520">
        <f t="shared" si="9"/>
        <v>0</v>
      </c>
      <c r="L137" s="584">
        <f t="shared" si="7"/>
        <v>0</v>
      </c>
      <c r="M137" s="592"/>
      <c r="N137" s="1126">
        <f t="shared" si="14"/>
        <v>0</v>
      </c>
      <c r="O137" s="520">
        <f t="shared" si="15"/>
        <v>0</v>
      </c>
      <c r="P137" s="592"/>
      <c r="Q137" s="592"/>
      <c r="R137" s="520">
        <f t="shared" si="10"/>
        <v>0</v>
      </c>
    </row>
    <row r="138" spans="1:18">
      <c r="A138" s="915" t="s">
        <v>275</v>
      </c>
      <c r="B138" s="1125"/>
      <c r="C138" s="592"/>
      <c r="D138" s="1129"/>
      <c r="E138" s="601">
        <f t="shared" si="11"/>
        <v>9.6500000000000002E-2</v>
      </c>
      <c r="F138" s="592"/>
      <c r="G138" s="944">
        <f t="shared" si="8"/>
        <v>0</v>
      </c>
      <c r="H138" s="945">
        <f t="shared" si="12"/>
        <v>0</v>
      </c>
      <c r="I138" s="946">
        <f t="shared" si="13"/>
        <v>0</v>
      </c>
      <c r="J138" s="592"/>
      <c r="K138" s="520">
        <f t="shared" si="9"/>
        <v>0</v>
      </c>
      <c r="L138" s="584">
        <f t="shared" si="7"/>
        <v>0</v>
      </c>
      <c r="M138" s="592"/>
      <c r="N138" s="1126">
        <f t="shared" si="14"/>
        <v>0</v>
      </c>
      <c r="O138" s="520">
        <f t="shared" si="15"/>
        <v>0</v>
      </c>
      <c r="P138" s="592"/>
      <c r="Q138" s="592"/>
      <c r="R138" s="520">
        <f t="shared" si="10"/>
        <v>0</v>
      </c>
    </row>
    <row r="139" spans="1:18">
      <c r="A139" s="915" t="s">
        <v>275</v>
      </c>
      <c r="B139" s="1125"/>
      <c r="C139" s="592"/>
      <c r="D139" s="1128"/>
      <c r="E139" s="601">
        <f t="shared" si="11"/>
        <v>9.6500000000000002E-2</v>
      </c>
      <c r="F139" s="592"/>
      <c r="G139" s="944">
        <f t="shared" si="8"/>
        <v>0</v>
      </c>
      <c r="H139" s="945">
        <f t="shared" si="12"/>
        <v>0</v>
      </c>
      <c r="I139" s="946">
        <f t="shared" si="13"/>
        <v>0</v>
      </c>
      <c r="J139" s="592"/>
      <c r="K139" s="520">
        <f t="shared" si="9"/>
        <v>0</v>
      </c>
      <c r="L139" s="584">
        <f t="shared" si="7"/>
        <v>0</v>
      </c>
      <c r="M139" s="592"/>
      <c r="N139" s="1126">
        <f t="shared" si="14"/>
        <v>0</v>
      </c>
      <c r="O139" s="520">
        <f t="shared" si="15"/>
        <v>0</v>
      </c>
      <c r="P139" s="592"/>
      <c r="Q139" s="592"/>
      <c r="R139" s="520">
        <f t="shared" si="10"/>
        <v>0</v>
      </c>
    </row>
    <row r="140" spans="1:18">
      <c r="A140" s="915" t="s">
        <v>275</v>
      </c>
      <c r="B140" s="1125"/>
      <c r="C140" s="592"/>
      <c r="D140" s="592"/>
      <c r="E140" s="601">
        <f t="shared" si="11"/>
        <v>9.6500000000000002E-2</v>
      </c>
      <c r="F140" s="592"/>
      <c r="G140" s="944">
        <f t="shared" si="8"/>
        <v>0</v>
      </c>
      <c r="H140" s="945">
        <f t="shared" si="12"/>
        <v>0</v>
      </c>
      <c r="I140" s="946">
        <f t="shared" si="13"/>
        <v>0</v>
      </c>
      <c r="J140" s="592"/>
      <c r="K140" s="520">
        <f t="shared" si="9"/>
        <v>0</v>
      </c>
      <c r="L140" s="584">
        <f t="shared" si="7"/>
        <v>0</v>
      </c>
      <c r="M140" s="592"/>
      <c r="N140" s="1126">
        <f t="shared" si="14"/>
        <v>0</v>
      </c>
      <c r="O140" s="520">
        <f t="shared" si="15"/>
        <v>0</v>
      </c>
      <c r="P140" s="592"/>
      <c r="Q140" s="592"/>
      <c r="R140" s="520">
        <f t="shared" si="10"/>
        <v>0</v>
      </c>
    </row>
    <row r="141" spans="1:18">
      <c r="A141" s="915" t="s">
        <v>275</v>
      </c>
      <c r="B141" s="1125"/>
      <c r="C141" s="592"/>
      <c r="D141" s="592"/>
      <c r="E141" s="601">
        <f t="shared" si="11"/>
        <v>9.6500000000000002E-2</v>
      </c>
      <c r="F141" s="592"/>
      <c r="G141" s="944">
        <f t="shared" si="8"/>
        <v>0</v>
      </c>
      <c r="H141" s="945">
        <f t="shared" si="12"/>
        <v>0</v>
      </c>
      <c r="I141" s="946">
        <f t="shared" si="13"/>
        <v>0</v>
      </c>
      <c r="J141" s="592"/>
      <c r="K141" s="520">
        <f t="shared" si="9"/>
        <v>0</v>
      </c>
      <c r="L141" s="584">
        <f t="shared" si="7"/>
        <v>0</v>
      </c>
      <c r="M141" s="592"/>
      <c r="N141" s="1126">
        <f t="shared" si="14"/>
        <v>0</v>
      </c>
      <c r="O141" s="520">
        <f t="shared" si="15"/>
        <v>0</v>
      </c>
      <c r="P141" s="592"/>
      <c r="Q141" s="592"/>
      <c r="R141" s="520">
        <f t="shared" si="10"/>
        <v>0</v>
      </c>
    </row>
    <row r="142" spans="1:18">
      <c r="A142" s="915" t="s">
        <v>275</v>
      </c>
      <c r="B142" s="1125"/>
      <c r="C142" s="592"/>
      <c r="D142" s="592"/>
      <c r="E142" s="601">
        <f t="shared" si="11"/>
        <v>9.6500000000000002E-2</v>
      </c>
      <c r="F142" s="592"/>
      <c r="G142" s="944">
        <f t="shared" si="8"/>
        <v>0</v>
      </c>
      <c r="H142" s="945">
        <f t="shared" si="12"/>
        <v>0</v>
      </c>
      <c r="I142" s="946">
        <f t="shared" si="13"/>
        <v>0</v>
      </c>
      <c r="J142" s="592"/>
      <c r="K142" s="520">
        <f t="shared" si="9"/>
        <v>0</v>
      </c>
      <c r="L142" s="584">
        <f t="shared" si="7"/>
        <v>0</v>
      </c>
      <c r="M142" s="592"/>
      <c r="N142" s="1126">
        <f t="shared" si="14"/>
        <v>0</v>
      </c>
      <c r="O142" s="520">
        <f t="shared" si="15"/>
        <v>0</v>
      </c>
      <c r="P142" s="592"/>
      <c r="Q142" s="592"/>
      <c r="R142" s="520">
        <f t="shared" si="10"/>
        <v>0</v>
      </c>
    </row>
    <row r="143" spans="1:18">
      <c r="A143" s="915" t="s">
        <v>275</v>
      </c>
      <c r="B143" s="1125"/>
      <c r="C143" s="592"/>
      <c r="D143" s="592"/>
      <c r="E143" s="601">
        <f t="shared" si="11"/>
        <v>9.6500000000000002E-2</v>
      </c>
      <c r="F143" s="592"/>
      <c r="G143" s="944">
        <f t="shared" si="8"/>
        <v>0</v>
      </c>
      <c r="H143" s="945">
        <f t="shared" si="12"/>
        <v>0</v>
      </c>
      <c r="I143" s="946">
        <f t="shared" si="13"/>
        <v>0</v>
      </c>
      <c r="J143" s="592"/>
      <c r="K143" s="520">
        <f t="shared" si="9"/>
        <v>0</v>
      </c>
      <c r="L143" s="584">
        <f t="shared" si="7"/>
        <v>0</v>
      </c>
      <c r="M143" s="592"/>
      <c r="N143" s="1126">
        <f t="shared" si="14"/>
        <v>0</v>
      </c>
      <c r="O143" s="520">
        <f t="shared" si="15"/>
        <v>0</v>
      </c>
      <c r="P143" s="592"/>
      <c r="Q143" s="592"/>
      <c r="R143" s="520">
        <f t="shared" si="10"/>
        <v>0</v>
      </c>
    </row>
    <row r="144" spans="1:18" ht="16.2" thickBot="1">
      <c r="A144" s="916"/>
      <c r="B144" s="1130"/>
      <c r="C144" s="1131"/>
      <c r="D144" s="1132"/>
      <c r="E144" s="917">
        <f>+E143</f>
        <v>9.6500000000000002E-2</v>
      </c>
      <c r="F144" s="1133"/>
      <c r="G144" s="1145">
        <f t="shared" si="8"/>
        <v>0</v>
      </c>
      <c r="H144" s="1146">
        <f t="shared" si="12"/>
        <v>0</v>
      </c>
      <c r="I144" s="1147">
        <f t="shared" si="13"/>
        <v>0</v>
      </c>
      <c r="J144" s="1133"/>
      <c r="K144" s="1134">
        <f t="shared" si="9"/>
        <v>0</v>
      </c>
      <c r="L144" s="918">
        <f t="shared" si="7"/>
        <v>0</v>
      </c>
      <c r="M144" s="1133"/>
      <c r="N144" s="1126">
        <f t="shared" si="14"/>
        <v>0</v>
      </c>
      <c r="O144" s="1134">
        <f t="shared" si="15"/>
        <v>0</v>
      </c>
      <c r="P144" s="1133"/>
      <c r="Q144" s="1133"/>
      <c r="R144" s="1134"/>
    </row>
    <row r="145" spans="1:18" ht="16.2" thickBot="1">
      <c r="A145" s="1135">
        <v>70</v>
      </c>
      <c r="B145" s="1136" t="s">
        <v>19</v>
      </c>
      <c r="C145" s="1136">
        <f>SUM(C127:C144)</f>
        <v>0</v>
      </c>
      <c r="D145" s="1136"/>
      <c r="E145" s="1136"/>
      <c r="F145" s="1136"/>
      <c r="G145" s="1136"/>
      <c r="H145" s="1136"/>
      <c r="I145" s="918">
        <f>SUM(I127:I144)</f>
        <v>0</v>
      </c>
      <c r="J145" s="1134"/>
      <c r="K145" s="918">
        <f>SUM(K127:K144)</f>
        <v>0</v>
      </c>
      <c r="L145" s="918">
        <f>SUM(L127:L144)</f>
        <v>0</v>
      </c>
      <c r="M145" s="1137">
        <f>SUM(M127:M144)</f>
        <v>0</v>
      </c>
      <c r="N145" s="1189"/>
      <c r="O145" s="918">
        <f>SUM(O127:O144)</f>
        <v>0</v>
      </c>
      <c r="P145" s="918">
        <f>SUM(P127:P144)</f>
        <v>0</v>
      </c>
      <c r="Q145" s="918">
        <f>SUM(Q127:Q144)</f>
        <v>0</v>
      </c>
      <c r="R145" s="1138">
        <f>SUM(R127:R144)</f>
        <v>0</v>
      </c>
    </row>
    <row r="146" spans="1:18" ht="16.2" thickBot="1">
      <c r="A146" s="877">
        <f>A145+1</f>
        <v>71</v>
      </c>
      <c r="B146" s="527" t="s">
        <v>518</v>
      </c>
      <c r="C146" s="501"/>
      <c r="D146" s="501"/>
      <c r="E146" s="501"/>
      <c r="F146" s="501"/>
      <c r="G146" s="501"/>
      <c r="H146" s="501"/>
      <c r="I146" s="584"/>
      <c r="J146" s="532"/>
      <c r="K146" s="532"/>
      <c r="L146" s="584"/>
      <c r="M146" s="532"/>
      <c r="N146" s="532"/>
      <c r="O146" s="532"/>
      <c r="P146" s="532"/>
      <c r="Q146" s="532"/>
      <c r="R146" s="1191">
        <f>+'Appendix A'!J194</f>
        <v>0</v>
      </c>
    </row>
    <row r="147" spans="1:18">
      <c r="A147" s="877">
        <f>A146+1</f>
        <v>72</v>
      </c>
      <c r="B147" s="501" t="s">
        <v>843</v>
      </c>
      <c r="C147" s="501"/>
      <c r="D147" s="501"/>
      <c r="E147" s="501"/>
      <c r="F147" s="501"/>
      <c r="G147" s="501"/>
      <c r="H147" s="501"/>
      <c r="I147" s="584"/>
      <c r="J147" s="532"/>
      <c r="K147" s="532"/>
      <c r="L147" s="584"/>
      <c r="M147" s="532"/>
      <c r="N147" s="532"/>
      <c r="O147" s="532"/>
      <c r="P147" s="532"/>
      <c r="Q147" s="532"/>
      <c r="R147" s="532">
        <f>+R145-R146</f>
        <v>0</v>
      </c>
    </row>
    <row r="148" spans="1:18">
      <c r="A148" s="877"/>
      <c r="B148" s="501"/>
      <c r="C148" s="501"/>
      <c r="D148" s="501"/>
      <c r="E148" s="501"/>
      <c r="F148" s="501"/>
      <c r="G148" s="501"/>
      <c r="H148" s="501"/>
      <c r="I148" s="584"/>
      <c r="J148" s="532"/>
      <c r="K148" s="532"/>
      <c r="L148" s="584"/>
      <c r="M148" s="532"/>
      <c r="N148" s="532"/>
      <c r="O148" s="532"/>
      <c r="P148" s="532"/>
      <c r="Q148" s="532"/>
      <c r="R148" s="532"/>
    </row>
    <row r="149" spans="1:18">
      <c r="A149" s="877" t="s">
        <v>342</v>
      </c>
      <c r="B149" s="501"/>
      <c r="C149" s="501"/>
      <c r="D149" s="501"/>
      <c r="E149" s="501"/>
      <c r="F149" s="501"/>
      <c r="G149" s="501"/>
      <c r="H149" s="501"/>
      <c r="I149" s="584"/>
      <c r="J149" s="532"/>
      <c r="K149" s="532"/>
      <c r="L149" s="584"/>
      <c r="M149" s="532"/>
      <c r="N149" s="532"/>
      <c r="O149" s="532"/>
      <c r="P149" s="532"/>
      <c r="Q149" s="532"/>
      <c r="R149" s="532"/>
    </row>
    <row r="150" spans="1:18">
      <c r="A150" s="874" t="s">
        <v>75</v>
      </c>
      <c r="B150" s="501" t="s">
        <v>464</v>
      </c>
      <c r="C150" s="501"/>
      <c r="D150" s="501"/>
      <c r="E150" s="501"/>
      <c r="F150" s="501"/>
      <c r="G150" s="501"/>
      <c r="H150" s="501"/>
      <c r="I150" s="501"/>
      <c r="J150" s="501"/>
      <c r="O150" s="507"/>
    </row>
    <row r="151" spans="1:18">
      <c r="A151" s="874" t="s">
        <v>76</v>
      </c>
      <c r="B151" s="506" t="s">
        <v>549</v>
      </c>
      <c r="C151" s="1139"/>
      <c r="D151" s="1139"/>
      <c r="E151" s="1139"/>
      <c r="F151" s="1139"/>
      <c r="G151" s="1139"/>
      <c r="H151" s="1139"/>
      <c r="I151" s="1139"/>
      <c r="J151" s="1139"/>
    </row>
    <row r="152" spans="1:18">
      <c r="A152" s="874" t="s">
        <v>77</v>
      </c>
      <c r="B152" s="1140" t="s">
        <v>717</v>
      </c>
    </row>
    <row r="153" spans="1:18" ht="15" customHeight="1">
      <c r="B153" s="501" t="s">
        <v>718</v>
      </c>
      <c r="C153" s="1140"/>
      <c r="D153" s="1140"/>
      <c r="E153" s="1140"/>
      <c r="F153" s="1140"/>
      <c r="G153" s="1140"/>
      <c r="H153" s="1140"/>
      <c r="I153" s="1140"/>
      <c r="J153" s="1140"/>
      <c r="K153" s="1140"/>
    </row>
    <row r="154" spans="1:18">
      <c r="A154" s="874" t="s">
        <v>78</v>
      </c>
      <c r="B154" s="501" t="s">
        <v>575</v>
      </c>
    </row>
    <row r="156" spans="1:18">
      <c r="B156" s="1421" t="s">
        <v>432</v>
      </c>
      <c r="C156" s="1421"/>
      <c r="D156" s="1430" t="s">
        <v>576</v>
      </c>
      <c r="E156" s="1430"/>
      <c r="F156" s="1430"/>
      <c r="G156" s="1423" t="s">
        <v>73</v>
      </c>
      <c r="H156" s="1423"/>
      <c r="I156" s="1423"/>
      <c r="J156" s="1423"/>
      <c r="K156" s="1423"/>
    </row>
    <row r="157" spans="1:18" ht="270" customHeight="1">
      <c r="B157" s="1422" t="s">
        <v>858</v>
      </c>
      <c r="C157" s="1422"/>
      <c r="D157" s="1431" t="s">
        <v>856</v>
      </c>
      <c r="E157" s="1432"/>
      <c r="F157" s="1433"/>
      <c r="G157" s="1424" t="s">
        <v>857</v>
      </c>
      <c r="H157" s="1425"/>
      <c r="I157" s="1425"/>
      <c r="J157" s="1425"/>
      <c r="K157" s="1425"/>
      <c r="L157" s="1426"/>
    </row>
    <row r="158" spans="1:18" ht="78" customHeight="1">
      <c r="B158" s="1422" t="s">
        <v>878</v>
      </c>
      <c r="C158" s="1422"/>
      <c r="D158" s="1431" t="s">
        <v>856</v>
      </c>
      <c r="E158" s="1432"/>
      <c r="F158" s="1433"/>
      <c r="G158" s="1427" t="s">
        <v>876</v>
      </c>
      <c r="H158" s="1428"/>
      <c r="I158" s="1428"/>
      <c r="J158" s="1428"/>
      <c r="K158" s="1428"/>
      <c r="L158" s="1429"/>
    </row>
    <row r="159" spans="1:18" ht="90" customHeight="1">
      <c r="B159" s="1422" t="s">
        <v>877</v>
      </c>
      <c r="C159" s="1422"/>
      <c r="D159" s="1431" t="s">
        <v>856</v>
      </c>
      <c r="E159" s="1432"/>
      <c r="F159" s="1433"/>
      <c r="G159" s="1424" t="s">
        <v>879</v>
      </c>
      <c r="H159" s="1434"/>
      <c r="I159" s="1434"/>
      <c r="J159" s="1434"/>
      <c r="K159" s="1434"/>
      <c r="L159" s="1435"/>
    </row>
    <row r="160" spans="1:18" ht="129.75" customHeight="1">
      <c r="B160" s="1422" t="s">
        <v>859</v>
      </c>
      <c r="C160" s="1422"/>
      <c r="D160" s="1431" t="s">
        <v>856</v>
      </c>
      <c r="E160" s="1432"/>
      <c r="F160" s="1433"/>
      <c r="G160" s="1427" t="s">
        <v>860</v>
      </c>
      <c r="H160" s="1428"/>
      <c r="I160" s="1428"/>
      <c r="J160" s="1428"/>
      <c r="K160" s="1428"/>
      <c r="L160" s="1429"/>
    </row>
    <row r="161" spans="2:17" ht="27" customHeight="1">
      <c r="B161" s="1444" t="s">
        <v>861</v>
      </c>
      <c r="C161" s="1445"/>
      <c r="D161" s="1450" t="s">
        <v>856</v>
      </c>
      <c r="E161" s="1451"/>
      <c r="F161" s="1452"/>
      <c r="G161" s="1440" t="s">
        <v>861</v>
      </c>
      <c r="H161" s="1441"/>
      <c r="I161" s="1442"/>
      <c r="J161" s="1443"/>
      <c r="K161" s="1461"/>
      <c r="L161" s="1429"/>
    </row>
    <row r="162" spans="2:17" ht="38.25" customHeight="1">
      <c r="B162" s="1446"/>
      <c r="C162" s="1447"/>
      <c r="D162" s="1453"/>
      <c r="E162" s="1454"/>
      <c r="F162" s="1455"/>
      <c r="G162" s="1438" t="s">
        <v>862</v>
      </c>
      <c r="H162" s="1439"/>
      <c r="I162" s="1459" t="s">
        <v>863</v>
      </c>
      <c r="J162" s="1460"/>
      <c r="K162" s="1462"/>
      <c r="L162" s="1463"/>
    </row>
    <row r="163" spans="2:17" ht="30" customHeight="1">
      <c r="B163" s="1446"/>
      <c r="C163" s="1447"/>
      <c r="D163" s="1453"/>
      <c r="E163" s="1454"/>
      <c r="F163" s="1455"/>
      <c r="G163" s="1438" t="s">
        <v>864</v>
      </c>
      <c r="H163" s="1439"/>
      <c r="I163" s="1436" t="s">
        <v>865</v>
      </c>
      <c r="J163" s="1437"/>
      <c r="K163" s="1462"/>
      <c r="L163" s="1463"/>
    </row>
    <row r="164" spans="2:17" ht="30" customHeight="1">
      <c r="B164" s="1446"/>
      <c r="C164" s="1447"/>
      <c r="D164" s="1453"/>
      <c r="E164" s="1454"/>
      <c r="F164" s="1455"/>
      <c r="G164" s="1438" t="s">
        <v>871</v>
      </c>
      <c r="H164" s="1439"/>
      <c r="I164" s="1436" t="s">
        <v>866</v>
      </c>
      <c r="J164" s="1437"/>
      <c r="K164" s="1462"/>
      <c r="L164" s="1463"/>
    </row>
    <row r="165" spans="2:17" ht="30.75" customHeight="1">
      <c r="B165" s="1446"/>
      <c r="C165" s="1447"/>
      <c r="D165" s="1453"/>
      <c r="E165" s="1454"/>
      <c r="F165" s="1455"/>
      <c r="G165" s="1438" t="s">
        <v>872</v>
      </c>
      <c r="H165" s="1439"/>
      <c r="I165" s="1436" t="s">
        <v>867</v>
      </c>
      <c r="J165" s="1437"/>
      <c r="K165" s="1462"/>
      <c r="L165" s="1463"/>
    </row>
    <row r="166" spans="2:17" ht="26.25" customHeight="1">
      <c r="B166" s="1446"/>
      <c r="C166" s="1447"/>
      <c r="D166" s="1453"/>
      <c r="E166" s="1454"/>
      <c r="F166" s="1455"/>
      <c r="G166" s="1438" t="s">
        <v>873</v>
      </c>
      <c r="H166" s="1439"/>
      <c r="I166" s="1436" t="s">
        <v>868</v>
      </c>
      <c r="J166" s="1437"/>
      <c r="K166" s="1462"/>
      <c r="L166" s="1463"/>
    </row>
    <row r="167" spans="2:17" ht="26.25" customHeight="1">
      <c r="B167" s="1446"/>
      <c r="C167" s="1447"/>
      <c r="D167" s="1453"/>
      <c r="E167" s="1454"/>
      <c r="F167" s="1455"/>
      <c r="G167" s="1438" t="s">
        <v>875</v>
      </c>
      <c r="H167" s="1439"/>
      <c r="I167" s="1436" t="s">
        <v>869</v>
      </c>
      <c r="J167" s="1437"/>
      <c r="K167" s="1462"/>
      <c r="L167" s="1463"/>
    </row>
    <row r="168" spans="2:17" ht="25.5" customHeight="1">
      <c r="B168" s="1448"/>
      <c r="C168" s="1449"/>
      <c r="D168" s="1456"/>
      <c r="E168" s="1457"/>
      <c r="F168" s="1458"/>
      <c r="G168" s="1438" t="s">
        <v>874</v>
      </c>
      <c r="H168" s="1439"/>
      <c r="I168" s="1436" t="s">
        <v>870</v>
      </c>
      <c r="J168" s="1437"/>
      <c r="K168" s="1464"/>
      <c r="L168" s="1465"/>
    </row>
    <row r="169" spans="2:17">
      <c r="B169" s="1422"/>
      <c r="C169" s="1422"/>
      <c r="D169" s="1431"/>
      <c r="E169" s="1432"/>
      <c r="F169" s="1433"/>
      <c r="G169" s="1424"/>
      <c r="H169" s="1425"/>
      <c r="I169" s="1425"/>
      <c r="J169" s="1425"/>
      <c r="K169" s="1425"/>
      <c r="L169" s="1426"/>
    </row>
    <row r="173" spans="2:17">
      <c r="L173" s="532"/>
      <c r="M173" s="532"/>
      <c r="N173" s="532"/>
      <c r="O173" s="532"/>
      <c r="P173" s="532"/>
      <c r="Q173" s="532"/>
    </row>
    <row r="174" spans="2:17">
      <c r="L174" s="532"/>
      <c r="M174" s="532"/>
      <c r="N174" s="532"/>
      <c r="O174" s="532"/>
      <c r="P174" s="532"/>
      <c r="Q174" s="532"/>
    </row>
    <row r="175" spans="2:17">
      <c r="L175" s="842"/>
    </row>
  </sheetData>
  <mergeCells count="36">
    <mergeCell ref="G162:H162"/>
    <mergeCell ref="G161:J161"/>
    <mergeCell ref="B169:C169"/>
    <mergeCell ref="D169:F169"/>
    <mergeCell ref="G169:L169"/>
    <mergeCell ref="B161:C168"/>
    <mergeCell ref="D161:F168"/>
    <mergeCell ref="I162:J162"/>
    <mergeCell ref="G163:H163"/>
    <mergeCell ref="I163:J163"/>
    <mergeCell ref="G164:H164"/>
    <mergeCell ref="G165:H165"/>
    <mergeCell ref="G166:H166"/>
    <mergeCell ref="G167:H167"/>
    <mergeCell ref="G168:H168"/>
    <mergeCell ref="K161:L168"/>
    <mergeCell ref="I164:J164"/>
    <mergeCell ref="I165:J165"/>
    <mergeCell ref="I166:J166"/>
    <mergeCell ref="I167:J167"/>
    <mergeCell ref="I168:J168"/>
    <mergeCell ref="B156:C156"/>
    <mergeCell ref="B157:C157"/>
    <mergeCell ref="B158:C158"/>
    <mergeCell ref="B160:C160"/>
    <mergeCell ref="G156:K156"/>
    <mergeCell ref="G157:L157"/>
    <mergeCell ref="G158:L158"/>
    <mergeCell ref="G160:L160"/>
    <mergeCell ref="D156:F156"/>
    <mergeCell ref="D157:F157"/>
    <mergeCell ref="D158:F158"/>
    <mergeCell ref="D160:F160"/>
    <mergeCell ref="G159:L159"/>
    <mergeCell ref="B159:C159"/>
    <mergeCell ref="D159:F159"/>
  </mergeCells>
  <pageMargins left="0.25" right="0.25" top="0.75" bottom="0.75" header="0.3" footer="0.3"/>
  <pageSetup scale="37" fitToHeight="0" orientation="landscape" r:id="rId1"/>
  <rowBreaks count="3" manualBreakCount="3">
    <brk id="45" max="18" man="1"/>
    <brk id="115" max="18" man="1"/>
    <brk id="158" max="17" man="1"/>
  </rowBreaks>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52"/>
  <sheetViews>
    <sheetView view="pageBreakPreview" zoomScale="60" zoomScaleNormal="80" workbookViewId="0"/>
  </sheetViews>
  <sheetFormatPr defaultColWidth="8.7265625" defaultRowHeight="15.6"/>
  <cols>
    <col min="1" max="1" width="6.26953125" style="803" bestFit="1" customWidth="1"/>
    <col min="2" max="2" width="21.7265625" style="526" customWidth="1"/>
    <col min="3" max="3" width="26.26953125" style="526" customWidth="1"/>
    <col min="4" max="4" width="12.7265625" style="526" bestFit="1" customWidth="1"/>
    <col min="5" max="5" width="18.7265625" style="526" customWidth="1"/>
    <col min="6" max="6" width="12.08984375" style="526" bestFit="1" customWidth="1"/>
    <col min="7" max="7" width="18.7265625" style="526" customWidth="1"/>
    <col min="8" max="8" width="12.7265625" style="526" customWidth="1"/>
    <col min="9" max="9" width="15" style="526" customWidth="1"/>
    <col min="10" max="10" width="15.7265625" style="526" customWidth="1"/>
    <col min="11" max="11" width="17.26953125" style="526" customWidth="1"/>
    <col min="12" max="12" width="13.453125" style="526" customWidth="1"/>
    <col min="13" max="13" width="8.7265625" style="320"/>
    <col min="14" max="14" width="8.453125" style="320" bestFit="1" customWidth="1"/>
    <col min="15" max="16384" width="8.7265625" style="320"/>
  </cols>
  <sheetData>
    <row r="1" spans="1:12" s="323" customFormat="1">
      <c r="A1" s="325"/>
      <c r="B1" s="1466"/>
      <c r="C1" s="1466"/>
      <c r="D1" s="1466"/>
      <c r="E1" s="1466"/>
      <c r="F1" s="1466"/>
      <c r="G1" s="1466"/>
      <c r="H1" s="1466"/>
      <c r="I1" s="1466"/>
      <c r="J1" s="1466"/>
      <c r="K1" s="1466"/>
      <c r="L1" s="1466"/>
    </row>
    <row r="2" spans="1:12" s="323" customFormat="1">
      <c r="A2" s="1470" t="s">
        <v>624</v>
      </c>
      <c r="B2" s="1470"/>
      <c r="C2" s="1470"/>
      <c r="D2" s="1470"/>
      <c r="E2" s="1470"/>
      <c r="F2" s="1470"/>
      <c r="G2" s="1470"/>
      <c r="H2" s="1470"/>
      <c r="I2" s="1470"/>
      <c r="J2" s="1470"/>
      <c r="K2" s="1027"/>
      <c r="L2" s="1027"/>
    </row>
    <row r="3" spans="1:12" s="323" customFormat="1">
      <c r="A3" s="1471" t="str">
        <f>+'Appendix A'!E261</f>
        <v>NextEra Energy Transmission New York, Inc.</v>
      </c>
      <c r="B3" s="1471"/>
      <c r="C3" s="1471"/>
      <c r="D3" s="1471"/>
      <c r="E3" s="1471"/>
      <c r="F3" s="1471"/>
      <c r="G3" s="1471"/>
      <c r="H3" s="1471"/>
      <c r="I3" s="1471"/>
      <c r="J3" s="1471"/>
      <c r="K3" s="1028"/>
      <c r="L3" s="1028"/>
    </row>
    <row r="4" spans="1:12">
      <c r="B4" s="325"/>
      <c r="C4" s="325"/>
      <c r="D4" s="325"/>
      <c r="E4" s="325"/>
      <c r="F4" s="325"/>
      <c r="G4" s="325"/>
      <c r="H4" s="325"/>
      <c r="I4" s="325"/>
      <c r="J4" s="325"/>
      <c r="K4" s="325"/>
      <c r="L4" s="325"/>
    </row>
    <row r="5" spans="1:12">
      <c r="A5" s="957"/>
      <c r="B5" s="958"/>
      <c r="C5" s="958"/>
      <c r="D5" s="958"/>
      <c r="E5" s="959"/>
      <c r="F5" s="959"/>
      <c r="G5" s="959"/>
      <c r="H5" s="958"/>
      <c r="I5" s="960"/>
      <c r="J5" s="960"/>
    </row>
    <row r="6" spans="1:12">
      <c r="A6" s="961"/>
      <c r="B6" s="962"/>
      <c r="C6" s="962"/>
      <c r="D6" s="963"/>
      <c r="E6" s="964"/>
      <c r="F6" s="965"/>
      <c r="G6" s="966"/>
      <c r="H6" s="967"/>
      <c r="I6" s="961"/>
      <c r="J6" s="961"/>
    </row>
    <row r="7" spans="1:12">
      <c r="A7" s="968"/>
      <c r="B7" s="962" t="s">
        <v>129</v>
      </c>
      <c r="C7" s="962"/>
      <c r="D7" s="963"/>
      <c r="E7" s="958"/>
      <c r="F7" s="1467" t="s">
        <v>625</v>
      </c>
      <c r="G7" s="1468"/>
      <c r="H7" s="1469"/>
      <c r="I7" s="958"/>
      <c r="J7" s="958"/>
      <c r="K7" s="969"/>
    </row>
    <row r="8" spans="1:12">
      <c r="A8" s="970">
        <v>1</v>
      </c>
      <c r="B8" s="971"/>
      <c r="C8" s="962"/>
      <c r="D8" s="972"/>
      <c r="E8" s="973"/>
      <c r="F8" s="972"/>
      <c r="G8" s="972"/>
      <c r="H8" s="972"/>
      <c r="I8" s="958"/>
      <c r="J8" s="958"/>
      <c r="K8" s="969"/>
    </row>
    <row r="9" spans="1:12">
      <c r="A9" s="970"/>
      <c r="B9" s="974" t="s">
        <v>75</v>
      </c>
      <c r="C9" s="975" t="s">
        <v>76</v>
      </c>
      <c r="D9" s="976" t="s">
        <v>77</v>
      </c>
      <c r="E9" s="976" t="s">
        <v>78</v>
      </c>
      <c r="F9" s="977" t="s">
        <v>79</v>
      </c>
      <c r="G9" s="976" t="s">
        <v>80</v>
      </c>
      <c r="H9" s="976" t="s">
        <v>81</v>
      </c>
      <c r="I9" s="958"/>
      <c r="J9" s="958"/>
      <c r="K9" s="969"/>
    </row>
    <row r="10" spans="1:12">
      <c r="A10" s="970"/>
      <c r="B10" s="978"/>
      <c r="C10" s="978"/>
      <c r="D10" s="979"/>
      <c r="E10" s="979"/>
      <c r="F10" s="979" t="s">
        <v>626</v>
      </c>
      <c r="G10" s="980"/>
      <c r="H10" s="980"/>
      <c r="I10" s="958"/>
      <c r="J10" s="958"/>
      <c r="K10" s="969"/>
    </row>
    <row r="11" spans="1:12">
      <c r="A11" s="970"/>
      <c r="B11" s="981"/>
      <c r="C11" s="979"/>
      <c r="D11" s="979" t="s">
        <v>627</v>
      </c>
      <c r="E11" s="979"/>
      <c r="F11" s="979" t="s">
        <v>628</v>
      </c>
      <c r="G11" s="979" t="s">
        <v>629</v>
      </c>
      <c r="H11" s="982" t="s">
        <v>630</v>
      </c>
      <c r="I11" s="958"/>
      <c r="J11" s="958"/>
      <c r="K11" s="969"/>
    </row>
    <row r="12" spans="1:12">
      <c r="A12" s="970"/>
      <c r="B12" s="983" t="s">
        <v>432</v>
      </c>
      <c r="C12" s="979"/>
      <c r="D12" s="979" t="s">
        <v>631</v>
      </c>
      <c r="E12" s="979"/>
      <c r="F12" s="979" t="s">
        <v>632</v>
      </c>
      <c r="G12" s="979" t="s">
        <v>633</v>
      </c>
      <c r="H12" s="982" t="s">
        <v>634</v>
      </c>
      <c r="I12" s="958"/>
      <c r="J12" s="958"/>
      <c r="K12" s="969"/>
    </row>
    <row r="13" spans="1:12" ht="18.600000000000001">
      <c r="A13" s="970"/>
      <c r="B13" s="977" t="s">
        <v>635</v>
      </c>
      <c r="C13" s="977" t="s">
        <v>278</v>
      </c>
      <c r="D13" s="977" t="s">
        <v>636</v>
      </c>
      <c r="E13" s="984" t="s">
        <v>637</v>
      </c>
      <c r="F13" s="977" t="s">
        <v>638</v>
      </c>
      <c r="G13" s="977" t="s">
        <v>639</v>
      </c>
      <c r="H13" s="977" t="s">
        <v>640</v>
      </c>
      <c r="I13" s="958"/>
      <c r="J13" s="958"/>
      <c r="K13" s="969"/>
    </row>
    <row r="14" spans="1:12">
      <c r="A14" s="970">
        <v>2</v>
      </c>
      <c r="B14" s="985"/>
      <c r="C14" s="985"/>
      <c r="D14" s="986">
        <v>0</v>
      </c>
      <c r="E14" s="987">
        <v>0</v>
      </c>
      <c r="F14" s="988">
        <f t="shared" ref="F14:F19" si="0">D14-E14</f>
        <v>0</v>
      </c>
      <c r="G14" s="989">
        <v>0</v>
      </c>
      <c r="H14" s="990">
        <f t="shared" ref="H14:H19" si="1">+F14+G14</f>
        <v>0</v>
      </c>
      <c r="I14" s="958"/>
      <c r="J14" s="958"/>
      <c r="K14" s="969"/>
    </row>
    <row r="15" spans="1:12">
      <c r="A15" s="970" t="s">
        <v>641</v>
      </c>
      <c r="B15" s="991"/>
      <c r="C15" s="991"/>
      <c r="D15" s="992">
        <v>0</v>
      </c>
      <c r="E15" s="993">
        <v>0</v>
      </c>
      <c r="F15" s="988">
        <f t="shared" si="0"/>
        <v>0</v>
      </c>
      <c r="G15" s="994">
        <v>0</v>
      </c>
      <c r="H15" s="995">
        <f t="shared" si="1"/>
        <v>0</v>
      </c>
      <c r="I15" s="958"/>
      <c r="J15" s="958"/>
      <c r="K15" s="969"/>
    </row>
    <row r="16" spans="1:12">
      <c r="A16" s="970" t="s">
        <v>642</v>
      </c>
      <c r="B16" s="991"/>
      <c r="C16" s="991"/>
      <c r="D16" s="992">
        <v>0</v>
      </c>
      <c r="E16" s="993">
        <v>0</v>
      </c>
      <c r="F16" s="988">
        <f t="shared" si="0"/>
        <v>0</v>
      </c>
      <c r="G16" s="994">
        <v>0</v>
      </c>
      <c r="H16" s="995">
        <f t="shared" si="1"/>
        <v>0</v>
      </c>
      <c r="I16" s="958"/>
      <c r="J16" s="958"/>
      <c r="K16" s="969"/>
    </row>
    <row r="17" spans="1:11">
      <c r="A17" s="970" t="s">
        <v>643</v>
      </c>
      <c r="B17" s="991"/>
      <c r="C17" s="991"/>
      <c r="D17" s="992">
        <v>0</v>
      </c>
      <c r="E17" s="993">
        <v>0</v>
      </c>
      <c r="F17" s="988">
        <f t="shared" si="0"/>
        <v>0</v>
      </c>
      <c r="G17" s="994">
        <v>0</v>
      </c>
      <c r="H17" s="995">
        <f t="shared" si="1"/>
        <v>0</v>
      </c>
      <c r="I17" s="958"/>
      <c r="J17" s="958"/>
      <c r="K17" s="969"/>
    </row>
    <row r="18" spans="1:11">
      <c r="A18" s="970" t="s">
        <v>644</v>
      </c>
      <c r="B18" s="991"/>
      <c r="C18" s="991"/>
      <c r="D18" s="992">
        <v>0</v>
      </c>
      <c r="E18" s="993">
        <v>0</v>
      </c>
      <c r="F18" s="988">
        <f t="shared" si="0"/>
        <v>0</v>
      </c>
      <c r="G18" s="994">
        <v>0</v>
      </c>
      <c r="H18" s="995">
        <f t="shared" si="1"/>
        <v>0</v>
      </c>
      <c r="I18" s="958"/>
      <c r="J18" s="958"/>
      <c r="K18" s="969"/>
    </row>
    <row r="19" spans="1:11">
      <c r="A19" s="970"/>
      <c r="B19" s="996"/>
      <c r="C19" s="996"/>
      <c r="D19" s="997">
        <v>0</v>
      </c>
      <c r="E19" s="998">
        <v>0</v>
      </c>
      <c r="F19" s="999">
        <f t="shared" si="0"/>
        <v>0</v>
      </c>
      <c r="G19" s="1000">
        <v>0</v>
      </c>
      <c r="H19" s="1001">
        <f t="shared" si="1"/>
        <v>0</v>
      </c>
      <c r="I19" s="958"/>
      <c r="J19" s="958"/>
      <c r="K19" s="969"/>
    </row>
    <row r="20" spans="1:11">
      <c r="A20" s="970"/>
      <c r="B20" s="1002"/>
      <c r="C20" s="1003"/>
      <c r="D20" s="1003"/>
      <c r="E20" s="1003"/>
      <c r="F20" s="1003"/>
      <c r="G20" s="1003"/>
      <c r="H20" s="1004"/>
      <c r="I20" s="958"/>
      <c r="J20" s="1003"/>
      <c r="K20" s="969"/>
    </row>
    <row r="21" spans="1:11">
      <c r="A21" s="970">
        <v>3</v>
      </c>
      <c r="B21" s="584" t="s">
        <v>19</v>
      </c>
      <c r="C21" s="1003"/>
      <c r="D21" s="1003">
        <f>SUM(D14:D19)</f>
        <v>0</v>
      </c>
      <c r="E21" s="1003">
        <f t="shared" ref="E21" si="2">SUM(E14:E19)</f>
        <v>0</v>
      </c>
      <c r="F21" s="1003">
        <f>SUM(F14:F19)</f>
        <v>0</v>
      </c>
      <c r="G21" s="1003">
        <f>SUM(G14:G19)</f>
        <v>0</v>
      </c>
      <c r="H21" s="1003">
        <f>SUM(H14:H19)</f>
        <v>0</v>
      </c>
      <c r="I21" s="958"/>
      <c r="J21" s="1003"/>
      <c r="K21" s="969"/>
    </row>
    <row r="22" spans="1:11">
      <c r="A22" s="970"/>
      <c r="B22" s="1002"/>
      <c r="C22" s="1003"/>
      <c r="D22" s="1003"/>
      <c r="E22" s="1003"/>
      <c r="F22" s="1003"/>
      <c r="G22" s="1003"/>
      <c r="H22" s="1003"/>
      <c r="I22" s="1004"/>
      <c r="J22" s="1003"/>
      <c r="K22" s="969"/>
    </row>
    <row r="23" spans="1:11">
      <c r="A23" s="584"/>
      <c r="B23" s="1002"/>
      <c r="C23" s="1003"/>
      <c r="D23" s="1003"/>
      <c r="E23" s="1003"/>
      <c r="F23" s="1003"/>
      <c r="G23" s="1003"/>
      <c r="H23" s="1003"/>
      <c r="I23" s="1004"/>
      <c r="J23" s="1003"/>
      <c r="K23" s="969"/>
    </row>
    <row r="24" spans="1:11">
      <c r="A24" s="584"/>
      <c r="B24" s="1005" t="s">
        <v>645</v>
      </c>
      <c r="C24" s="969"/>
      <c r="D24" s="969"/>
      <c r="E24" s="969"/>
      <c r="F24" s="1006"/>
      <c r="G24" s="1006"/>
      <c r="H24" s="969"/>
      <c r="I24" s="1007"/>
      <c r="J24" s="1008"/>
      <c r="K24" s="969"/>
    </row>
    <row r="25" spans="1:11">
      <c r="A25" s="584"/>
      <c r="B25" s="1009" t="s">
        <v>713</v>
      </c>
      <c r="C25" s="1009"/>
      <c r="D25" s="1009"/>
      <c r="E25" s="1009"/>
      <c r="F25" s="969"/>
      <c r="G25" s="969"/>
      <c r="H25" s="969"/>
      <c r="I25" s="962"/>
      <c r="J25" s="962"/>
      <c r="K25" s="969"/>
    </row>
    <row r="26" spans="1:11">
      <c r="A26" s="584"/>
      <c r="B26" s="1009" t="s">
        <v>715</v>
      </c>
      <c r="C26" s="1009"/>
      <c r="D26" s="1009"/>
      <c r="E26" s="1009"/>
      <c r="F26" s="969"/>
      <c r="G26" s="969"/>
      <c r="H26" s="969"/>
      <c r="I26" s="962"/>
      <c r="J26" s="962"/>
      <c r="K26" s="969"/>
    </row>
    <row r="27" spans="1:11">
      <c r="A27" s="584"/>
      <c r="B27" s="1009" t="s">
        <v>714</v>
      </c>
      <c r="C27" s="1009"/>
      <c r="D27" s="1009"/>
      <c r="E27" s="1009"/>
      <c r="F27" s="969"/>
      <c r="G27" s="969"/>
      <c r="H27" s="969"/>
      <c r="I27" s="962"/>
      <c r="J27" s="962"/>
      <c r="K27" s="969"/>
    </row>
    <row r="28" spans="1:11">
      <c r="A28" s="584"/>
      <c r="B28" s="1010" t="s">
        <v>646</v>
      </c>
      <c r="C28" s="1009"/>
      <c r="D28" s="1009"/>
      <c r="E28" s="1009"/>
      <c r="F28" s="969"/>
      <c r="G28" s="969"/>
      <c r="H28" s="969"/>
      <c r="I28" s="962"/>
      <c r="J28" s="962"/>
      <c r="K28" s="969"/>
    </row>
    <row r="29" spans="1:11">
      <c r="A29" s="584"/>
      <c r="B29" s="1010" t="s">
        <v>647</v>
      </c>
      <c r="C29" s="1009"/>
      <c r="D29" s="1009"/>
      <c r="E29" s="1009"/>
      <c r="F29" s="969"/>
      <c r="G29" s="969"/>
      <c r="H29" s="969"/>
      <c r="I29" s="962"/>
      <c r="J29" s="962"/>
      <c r="K29" s="969"/>
    </row>
    <row r="30" spans="1:11">
      <c r="A30" s="584"/>
      <c r="B30" s="969"/>
      <c r="C30" s="969"/>
      <c r="D30" s="969"/>
      <c r="E30" s="969"/>
      <c r="F30" s="969"/>
      <c r="G30" s="969"/>
      <c r="H30" s="969"/>
      <c r="I30" s="962"/>
      <c r="J30" s="962"/>
      <c r="K30" s="969"/>
    </row>
    <row r="31" spans="1:11">
      <c r="A31" s="1011"/>
      <c r="B31" s="1012"/>
      <c r="C31" s="1012"/>
      <c r="D31" s="1012"/>
      <c r="E31" s="1012"/>
      <c r="F31" s="1012"/>
      <c r="G31" s="1012"/>
      <c r="H31" s="1012"/>
      <c r="I31" s="1012"/>
      <c r="J31" s="1012"/>
      <c r="K31" s="969"/>
    </row>
    <row r="32" spans="1:11">
      <c r="A32" s="969"/>
      <c r="B32" s="1013" t="s">
        <v>648</v>
      </c>
      <c r="C32" s="958"/>
      <c r="D32" s="958"/>
      <c r="E32" s="958"/>
      <c r="F32" s="958"/>
      <c r="G32" s="969"/>
      <c r="H32" s="969"/>
      <c r="I32" s="969"/>
      <c r="J32" s="969"/>
      <c r="K32" s="969"/>
    </row>
    <row r="33" spans="1:11">
      <c r="A33" s="958"/>
      <c r="B33" s="958"/>
      <c r="C33" s="958"/>
      <c r="D33" s="958"/>
      <c r="E33" s="958"/>
      <c r="F33" s="958"/>
      <c r="G33" s="969"/>
      <c r="H33" s="969"/>
      <c r="I33" s="969"/>
      <c r="J33" s="969"/>
      <c r="K33" s="969"/>
    </row>
    <row r="34" spans="1:11">
      <c r="A34" s="958"/>
      <c r="B34" s="1014" t="s">
        <v>299</v>
      </c>
      <c r="C34" s="1014" t="s">
        <v>300</v>
      </c>
      <c r="D34" s="1014" t="s">
        <v>310</v>
      </c>
      <c r="E34" s="1014" t="s">
        <v>316</v>
      </c>
      <c r="F34" s="958"/>
      <c r="G34" s="969"/>
      <c r="H34" s="969"/>
      <c r="I34" s="969"/>
      <c r="J34" s="969"/>
      <c r="K34" s="969"/>
    </row>
    <row r="35" spans="1:11" ht="31.2">
      <c r="A35" s="1015">
        <v>4</v>
      </c>
      <c r="B35" s="1016" t="s">
        <v>649</v>
      </c>
      <c r="C35" s="1017" t="s">
        <v>650</v>
      </c>
      <c r="D35" s="1017" t="s">
        <v>129</v>
      </c>
      <c r="E35" s="1018" t="s">
        <v>651</v>
      </c>
      <c r="F35" s="1019"/>
      <c r="G35" s="969"/>
      <c r="H35" s="969"/>
      <c r="I35" s="969"/>
      <c r="J35" s="969"/>
      <c r="K35" s="969"/>
    </row>
    <row r="36" spans="1:11">
      <c r="A36" s="1015">
        <v>5</v>
      </c>
      <c r="B36" s="1019"/>
      <c r="C36" s="1020" t="s">
        <v>652</v>
      </c>
      <c r="D36" s="1021">
        <v>0</v>
      </c>
      <c r="E36" s="1021">
        <v>0</v>
      </c>
      <c r="F36" s="508"/>
      <c r="G36" s="969"/>
      <c r="H36" s="969"/>
      <c r="I36" s="969"/>
      <c r="J36" s="969"/>
      <c r="K36" s="969"/>
    </row>
    <row r="37" spans="1:11">
      <c r="A37" s="1015">
        <v>6</v>
      </c>
      <c r="B37" s="1019"/>
      <c r="C37" s="1020" t="s">
        <v>653</v>
      </c>
      <c r="D37" s="1021">
        <v>0</v>
      </c>
      <c r="E37" s="1021">
        <v>0</v>
      </c>
      <c r="F37" s="508"/>
      <c r="G37" s="969"/>
      <c r="H37" s="969"/>
      <c r="I37" s="969"/>
      <c r="J37" s="969"/>
      <c r="K37" s="969"/>
    </row>
    <row r="38" spans="1:11">
      <c r="A38" s="1015">
        <v>7</v>
      </c>
      <c r="B38" s="1019"/>
      <c r="C38" s="1020" t="s">
        <v>654</v>
      </c>
      <c r="D38" s="1021">
        <v>0</v>
      </c>
      <c r="E38" s="1021">
        <v>0</v>
      </c>
      <c r="F38" s="508"/>
      <c r="G38" s="969"/>
      <c r="H38" s="969"/>
      <c r="I38" s="969"/>
      <c r="J38" s="969"/>
      <c r="K38" s="969"/>
    </row>
    <row r="39" spans="1:11">
      <c r="A39" s="1015">
        <v>8</v>
      </c>
      <c r="B39" s="1019"/>
      <c r="C39" s="1020" t="s">
        <v>655</v>
      </c>
      <c r="D39" s="1021">
        <v>0</v>
      </c>
      <c r="E39" s="1021">
        <v>0</v>
      </c>
      <c r="F39" s="508"/>
      <c r="G39" s="969"/>
      <c r="H39" s="969"/>
      <c r="I39" s="969"/>
      <c r="J39" s="969"/>
      <c r="K39" s="969"/>
    </row>
    <row r="40" spans="1:11">
      <c r="A40" s="1015">
        <v>9</v>
      </c>
      <c r="B40" s="1019"/>
      <c r="C40" s="1020" t="s">
        <v>656</v>
      </c>
      <c r="D40" s="1021">
        <v>0</v>
      </c>
      <c r="E40" s="1021">
        <v>0</v>
      </c>
      <c r="F40" s="508"/>
      <c r="G40" s="969"/>
      <c r="H40" s="969"/>
      <c r="I40" s="969"/>
      <c r="J40" s="969"/>
      <c r="K40" s="969"/>
    </row>
    <row r="41" spans="1:11">
      <c r="A41" s="1015">
        <v>10</v>
      </c>
      <c r="B41" s="1019"/>
      <c r="C41" s="1020" t="s">
        <v>653</v>
      </c>
      <c r="D41" s="1021">
        <v>0</v>
      </c>
      <c r="E41" s="1021">
        <v>0</v>
      </c>
      <c r="F41" s="508"/>
      <c r="G41" s="969"/>
      <c r="H41" s="969"/>
      <c r="I41" s="969"/>
      <c r="J41" s="969"/>
      <c r="K41" s="969"/>
    </row>
    <row r="42" spans="1:11">
      <c r="A42" s="1015">
        <v>11</v>
      </c>
      <c r="B42" s="1019"/>
      <c r="C42" s="1020" t="s">
        <v>654</v>
      </c>
      <c r="D42" s="1021">
        <f>+D41</f>
        <v>0</v>
      </c>
      <c r="E42" s="1021">
        <v>0</v>
      </c>
      <c r="F42" s="508"/>
      <c r="G42" s="969"/>
      <c r="H42" s="969"/>
      <c r="I42" s="969"/>
      <c r="J42" s="969"/>
      <c r="K42" s="969"/>
    </row>
    <row r="43" spans="1:11">
      <c r="A43" s="1015">
        <v>12</v>
      </c>
      <c r="B43" s="1019"/>
      <c r="C43" s="1019" t="s">
        <v>657</v>
      </c>
      <c r="D43" s="508"/>
      <c r="E43" s="1022">
        <f>SUM(E36:E42)</f>
        <v>0</v>
      </c>
      <c r="F43" s="508"/>
      <c r="G43" s="969"/>
      <c r="H43" s="969"/>
      <c r="I43" s="969"/>
      <c r="J43" s="969"/>
      <c r="K43" s="969"/>
    </row>
    <row r="44" spans="1:11">
      <c r="A44" s="1015"/>
      <c r="B44" s="1019"/>
      <c r="C44" s="1023"/>
      <c r="D44" s="524"/>
      <c r="E44" s="524"/>
      <c r="F44" s="508"/>
      <c r="G44" s="969"/>
      <c r="H44" s="969"/>
      <c r="I44" s="969"/>
      <c r="J44" s="969"/>
      <c r="K44" s="969"/>
    </row>
    <row r="45" spans="1:11">
      <c r="A45" s="1015">
        <v>13</v>
      </c>
      <c r="B45" s="1024" t="s">
        <v>658</v>
      </c>
      <c r="C45" s="1025" t="s">
        <v>659</v>
      </c>
      <c r="D45" s="524"/>
      <c r="E45" s="508">
        <f>E43/7</f>
        <v>0</v>
      </c>
      <c r="F45" s="508"/>
      <c r="G45" s="969"/>
      <c r="H45" s="969"/>
      <c r="I45" s="969"/>
      <c r="J45" s="969"/>
      <c r="K45" s="969"/>
    </row>
    <row r="46" spans="1:11">
      <c r="A46" s="1026"/>
      <c r="B46" s="969"/>
      <c r="C46" s="969"/>
      <c r="D46" s="969"/>
      <c r="E46" s="969"/>
      <c r="F46" s="969"/>
      <c r="G46" s="969"/>
      <c r="H46" s="969"/>
      <c r="I46" s="969"/>
      <c r="J46" s="969"/>
      <c r="K46" s="969"/>
    </row>
    <row r="47" spans="1:11">
      <c r="A47" s="1026"/>
      <c r="B47" s="969"/>
      <c r="C47" s="969"/>
      <c r="D47" s="969"/>
      <c r="E47" s="969"/>
      <c r="F47" s="969"/>
      <c r="G47" s="969"/>
      <c r="H47" s="969"/>
      <c r="I47" s="969"/>
      <c r="J47" s="969"/>
      <c r="K47" s="969"/>
    </row>
    <row r="48" spans="1:11">
      <c r="A48" s="1026"/>
      <c r="B48" s="969"/>
      <c r="C48" s="969"/>
      <c r="D48" s="969"/>
      <c r="E48" s="969"/>
      <c r="F48" s="969"/>
      <c r="G48" s="969"/>
      <c r="H48" s="969"/>
      <c r="I48" s="969"/>
      <c r="J48" s="969"/>
      <c r="K48" s="969"/>
    </row>
    <row r="49" spans="1:11">
      <c r="A49" s="1026"/>
      <c r="B49" s="969"/>
      <c r="C49" s="969"/>
      <c r="D49" s="969"/>
      <c r="E49" s="969"/>
      <c r="F49" s="969"/>
      <c r="G49" s="969"/>
      <c r="H49" s="969"/>
      <c r="I49" s="969"/>
      <c r="J49" s="969"/>
      <c r="K49" s="969"/>
    </row>
    <row r="50" spans="1:11">
      <c r="A50" s="1026"/>
      <c r="B50" s="969"/>
      <c r="C50" s="969"/>
      <c r="D50" s="969"/>
      <c r="E50" s="969"/>
      <c r="F50" s="969"/>
      <c r="G50" s="969"/>
      <c r="H50" s="969"/>
      <c r="I50" s="969"/>
      <c r="J50" s="969"/>
      <c r="K50" s="969"/>
    </row>
    <row r="51" spans="1:11">
      <c r="A51" s="1026"/>
      <c r="B51" s="969"/>
      <c r="C51" s="969"/>
      <c r="D51" s="969"/>
      <c r="E51" s="969"/>
      <c r="F51" s="969"/>
      <c r="G51" s="969"/>
      <c r="H51" s="969"/>
      <c r="I51" s="969"/>
      <c r="J51" s="969"/>
      <c r="K51" s="969"/>
    </row>
    <row r="52" spans="1:11">
      <c r="A52" s="1026"/>
      <c r="B52" s="969"/>
      <c r="C52" s="969"/>
      <c r="D52" s="969"/>
      <c r="E52" s="969"/>
      <c r="F52" s="969"/>
      <c r="G52" s="969"/>
      <c r="H52" s="969"/>
      <c r="I52" s="969"/>
      <c r="J52" s="969"/>
      <c r="K52" s="969"/>
    </row>
  </sheetData>
  <mergeCells count="4">
    <mergeCell ref="B1:L1"/>
    <mergeCell ref="F7:H7"/>
    <mergeCell ref="A2:J2"/>
    <mergeCell ref="A3:J3"/>
  </mergeCells>
  <pageMargins left="0.75" right="0.75" top="1" bottom="1" header="0.5" footer="0.5"/>
  <pageSetup scale="43" orientation="portrait" r:id="rId1"/>
  <headerFooter alignWithMargins="0"/>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453"/>
  <sheetViews>
    <sheetView zoomScale="90" zoomScaleNormal="90" zoomScaleSheetLayoutView="100" workbookViewId="0"/>
  </sheetViews>
  <sheetFormatPr defaultColWidth="8.7265625" defaultRowHeight="20.100000000000001" customHeight="1"/>
  <cols>
    <col min="1" max="1" width="5.7265625" style="1029" customWidth="1"/>
    <col min="2" max="2" width="54.26953125" style="1030" bestFit="1" customWidth="1"/>
    <col min="3" max="3" width="10.7265625" style="1029" bestFit="1" customWidth="1"/>
    <col min="4" max="4" width="9.7265625" style="1029" bestFit="1" customWidth="1"/>
    <col min="5" max="5" width="16.26953125" style="1029" customWidth="1"/>
    <col min="6" max="6" width="12.08984375" style="1029" customWidth="1"/>
    <col min="7" max="7" width="11.7265625" style="1029" customWidth="1"/>
    <col min="8" max="8" width="12" style="365" customWidth="1"/>
    <col min="9" max="9" width="32.08984375" style="365" customWidth="1"/>
    <col min="10" max="10" width="8.7265625" style="365"/>
    <col min="11" max="11" width="12.26953125" style="365" customWidth="1"/>
    <col min="12" max="12" width="12.7265625" style="365" customWidth="1"/>
    <col min="13" max="16384" width="8.7265625" style="365"/>
  </cols>
  <sheetData>
    <row r="1" spans="1:20" ht="20.100000000000001" customHeight="1">
      <c r="A1" s="1349" t="s">
        <v>672</v>
      </c>
      <c r="B1" s="1349"/>
      <c r="C1" s="1349"/>
      <c r="D1" s="1349"/>
      <c r="E1" s="1349"/>
      <c r="F1" s="1349"/>
      <c r="G1" s="1349"/>
      <c r="H1" s="1349"/>
      <c r="I1" s="1349"/>
      <c r="J1" s="1043"/>
      <c r="K1" s="1043"/>
      <c r="L1" s="1043"/>
    </row>
    <row r="2" spans="1:20" ht="20.100000000000001" customHeight="1">
      <c r="A2" s="1472" t="str">
        <f>+'Appendix A'!E9</f>
        <v>NextEra Energy Transmission New York, Inc.</v>
      </c>
      <c r="B2" s="1472"/>
      <c r="C2" s="1472"/>
      <c r="D2" s="1472"/>
      <c r="E2" s="1472"/>
      <c r="F2" s="1472"/>
      <c r="G2" s="1472"/>
      <c r="H2" s="1472"/>
      <c r="I2" s="1472"/>
      <c r="J2" s="1044"/>
      <c r="K2" s="1044"/>
      <c r="L2" s="1044"/>
    </row>
    <row r="3" spans="1:20" ht="20.100000000000001" customHeight="1">
      <c r="A3" s="1473" t="s">
        <v>671</v>
      </c>
      <c r="B3" s="1473"/>
      <c r="C3" s="1473"/>
      <c r="D3" s="1473"/>
      <c r="E3" s="1473"/>
      <c r="F3" s="1473"/>
      <c r="G3" s="1473"/>
      <c r="H3" s="1473"/>
      <c r="I3" s="1473"/>
      <c r="J3" s="1043"/>
      <c r="K3" s="1043"/>
      <c r="L3" s="1043"/>
    </row>
    <row r="4" spans="1:20" ht="20.100000000000001" customHeight="1">
      <c r="A4" s="1154"/>
      <c r="B4" s="1154"/>
      <c r="C4" s="1154"/>
      <c r="D4" s="1154"/>
      <c r="E4" s="1154"/>
      <c r="F4" s="1154"/>
      <c r="G4" s="1154"/>
      <c r="H4" s="1154"/>
      <c r="I4" s="1154"/>
      <c r="J4" s="1155"/>
      <c r="K4" s="1155"/>
      <c r="L4" s="1155"/>
    </row>
    <row r="5" spans="1:20" ht="20.100000000000001" customHeight="1">
      <c r="B5" s="1154" t="s">
        <v>75</v>
      </c>
      <c r="C5" s="1154"/>
      <c r="D5" s="368"/>
      <c r="E5" s="368" t="s">
        <v>76</v>
      </c>
      <c r="F5" s="368" t="s">
        <v>77</v>
      </c>
      <c r="G5" s="368" t="s">
        <v>78</v>
      </c>
      <c r="H5" s="368" t="s">
        <v>79</v>
      </c>
      <c r="I5" s="364"/>
    </row>
    <row r="6" spans="1:20" s="366" customFormat="1" ht="20.100000000000001" customHeight="1">
      <c r="A6" s="374"/>
      <c r="H6" s="368" t="s">
        <v>801</v>
      </c>
      <c r="I6" s="374"/>
      <c r="J6" s="367"/>
      <c r="K6" s="367"/>
      <c r="L6" s="367"/>
      <c r="M6" s="367"/>
      <c r="N6" s="367"/>
      <c r="O6" s="367"/>
      <c r="P6" s="367"/>
      <c r="Q6" s="367"/>
      <c r="R6" s="367"/>
      <c r="S6" s="367"/>
      <c r="T6" s="368"/>
    </row>
    <row r="7" spans="1:20" s="366" customFormat="1" ht="20.100000000000001" customHeight="1">
      <c r="A7" s="1042" t="s">
        <v>670</v>
      </c>
      <c r="B7" s="1042" t="s">
        <v>199</v>
      </c>
      <c r="C7" s="1039"/>
      <c r="D7" s="1041"/>
      <c r="E7" s="1040" t="s">
        <v>109</v>
      </c>
      <c r="F7" s="1040" t="s">
        <v>662</v>
      </c>
      <c r="G7" s="1040" t="s">
        <v>661</v>
      </c>
      <c r="H7" s="1040" t="s">
        <v>19</v>
      </c>
      <c r="I7" s="1039"/>
      <c r="J7" s="1038"/>
      <c r="K7" s="1038"/>
      <c r="L7" s="1038"/>
      <c r="M7" s="367"/>
      <c r="N7" s="367"/>
      <c r="O7" s="367"/>
      <c r="P7" s="367"/>
      <c r="Q7" s="367"/>
      <c r="R7" s="367"/>
      <c r="S7" s="367"/>
      <c r="T7" s="368"/>
    </row>
    <row r="8" spans="1:20" s="366" customFormat="1" ht="20.100000000000001" customHeight="1">
      <c r="A8" s="374"/>
      <c r="B8" s="375"/>
      <c r="C8" s="374"/>
      <c r="E8" s="374"/>
      <c r="F8" s="374"/>
      <c r="G8" s="374"/>
      <c r="H8" s="374"/>
      <c r="I8" s="374"/>
    </row>
    <row r="9" spans="1:20" s="366" customFormat="1" ht="20.100000000000001" customHeight="1">
      <c r="A9" s="374">
        <v>1</v>
      </c>
      <c r="B9" s="374" t="s">
        <v>797</v>
      </c>
      <c r="C9" s="374"/>
      <c r="E9" s="358">
        <f>F29</f>
        <v>0</v>
      </c>
      <c r="F9" s="358">
        <f>G29</f>
        <v>0</v>
      </c>
      <c r="G9" s="358">
        <f>H29</f>
        <v>0</v>
      </c>
      <c r="H9" s="358"/>
      <c r="I9" s="374" t="str">
        <f>"Line "&amp;A29&amp;""</f>
        <v>Line 16</v>
      </c>
    </row>
    <row r="10" spans="1:20" s="366" customFormat="1" ht="20.100000000000001" customHeight="1">
      <c r="A10" s="374">
        <f t="shared" ref="A10:A16" si="0">+A9+1</f>
        <v>2</v>
      </c>
      <c r="B10" s="374" t="s">
        <v>798</v>
      </c>
      <c r="C10" s="374"/>
      <c r="E10" s="358">
        <f>F39</f>
        <v>0</v>
      </c>
      <c r="F10" s="358">
        <f>G39</f>
        <v>0</v>
      </c>
      <c r="G10" s="358">
        <f>H39</f>
        <v>0</v>
      </c>
      <c r="H10" s="358"/>
      <c r="I10" s="374" t="str">
        <f>"Line "&amp;A39&amp;""</f>
        <v>Line 24</v>
      </c>
    </row>
    <row r="11" spans="1:20" s="366" customFormat="1" ht="20.100000000000001" customHeight="1">
      <c r="A11" s="374">
        <f t="shared" si="0"/>
        <v>3</v>
      </c>
      <c r="B11" s="374" t="s">
        <v>252</v>
      </c>
      <c r="C11" s="374"/>
      <c r="E11" s="358">
        <f>F49</f>
        <v>0</v>
      </c>
      <c r="F11" s="358">
        <f>G49</f>
        <v>0</v>
      </c>
      <c r="G11" s="358">
        <f>H49</f>
        <v>0</v>
      </c>
      <c r="H11" s="358"/>
      <c r="I11" s="374" t="str">
        <f>"Line "&amp;A49&amp;""</f>
        <v>Line 32</v>
      </c>
    </row>
    <row r="12" spans="1:20" s="366" customFormat="1" ht="20.100000000000001" customHeight="1">
      <c r="A12" s="374">
        <f t="shared" si="0"/>
        <v>4</v>
      </c>
      <c r="B12" s="374" t="s">
        <v>253</v>
      </c>
      <c r="C12" s="374"/>
      <c r="E12" s="358">
        <f>SUM(E9:E11)</f>
        <v>0</v>
      </c>
      <c r="F12" s="358">
        <f>SUM(F9:F11)</f>
        <v>0</v>
      </c>
      <c r="G12" s="358">
        <f>SUM(G9:G11)</f>
        <v>0</v>
      </c>
      <c r="H12" s="358"/>
      <c r="I12" s="376" t="s">
        <v>669</v>
      </c>
    </row>
    <row r="13" spans="1:20" s="366" customFormat="1" ht="20.100000000000001" customHeight="1">
      <c r="A13" s="374">
        <f t="shared" si="0"/>
        <v>5</v>
      </c>
      <c r="B13" s="374" t="s">
        <v>799</v>
      </c>
      <c r="C13" s="374"/>
      <c r="E13" s="374"/>
      <c r="F13" s="374"/>
      <c r="G13" s="1357">
        <f>+'Appendix A'!J227</f>
        <v>0</v>
      </c>
      <c r="H13" s="374"/>
      <c r="I13" s="374" t="s">
        <v>986</v>
      </c>
    </row>
    <row r="14" spans="1:20" s="366" customFormat="1" ht="20.100000000000001" customHeight="1">
      <c r="A14" s="374">
        <f t="shared" si="0"/>
        <v>6</v>
      </c>
      <c r="B14" s="374" t="s">
        <v>668</v>
      </c>
      <c r="C14" s="374"/>
      <c r="E14" s="374"/>
      <c r="F14" s="378">
        <f>+'Appendix A'!H97</f>
        <v>0</v>
      </c>
      <c r="G14" s="374"/>
      <c r="H14" s="374"/>
      <c r="I14" s="374" t="s">
        <v>809</v>
      </c>
    </row>
    <row r="15" spans="1:20" s="366" customFormat="1" ht="20.100000000000001" customHeight="1">
      <c r="A15" s="374">
        <f t="shared" si="0"/>
        <v>7</v>
      </c>
      <c r="B15" s="374" t="s">
        <v>667</v>
      </c>
      <c r="C15" s="374"/>
      <c r="E15" s="378">
        <v>1</v>
      </c>
      <c r="F15" s="378"/>
      <c r="G15" s="374"/>
      <c r="H15" s="374"/>
      <c r="I15" s="1156">
        <v>1</v>
      </c>
    </row>
    <row r="16" spans="1:20" s="366" customFormat="1" ht="20.100000000000001" customHeight="1">
      <c r="A16" s="374">
        <f t="shared" si="0"/>
        <v>8</v>
      </c>
      <c r="B16" s="374" t="s">
        <v>666</v>
      </c>
      <c r="C16" s="374"/>
      <c r="E16" s="358">
        <f>+E15*E12</f>
        <v>0</v>
      </c>
      <c r="F16" s="358">
        <f>+F14*F12</f>
        <v>0</v>
      </c>
      <c r="G16" s="358">
        <f>+G13*G12</f>
        <v>0</v>
      </c>
      <c r="H16" s="358">
        <f>+E16+F16+G16</f>
        <v>0</v>
      </c>
      <c r="I16" s="377" t="s">
        <v>800</v>
      </c>
    </row>
    <row r="17" spans="1:17" s="366" customFormat="1" ht="20.100000000000001" customHeight="1">
      <c r="A17" s="374"/>
      <c r="B17" s="374"/>
      <c r="C17" s="374"/>
      <c r="E17" s="358"/>
      <c r="F17" s="358"/>
      <c r="G17" s="358"/>
      <c r="H17" s="358"/>
      <c r="I17" s="377"/>
    </row>
    <row r="18" spans="1:17" s="366" customFormat="1" ht="20.100000000000001" customHeight="1">
      <c r="A18" s="374"/>
      <c r="B18" s="374"/>
      <c r="C18" s="374"/>
      <c r="D18" s="376"/>
      <c r="E18" s="374"/>
      <c r="F18" s="374"/>
      <c r="G18" s="358"/>
      <c r="I18" s="368"/>
    </row>
    <row r="19" spans="1:17" ht="20.100000000000001" customHeight="1">
      <c r="B19" s="405" t="s">
        <v>299</v>
      </c>
      <c r="C19" s="405" t="s">
        <v>300</v>
      </c>
      <c r="D19" s="405" t="s">
        <v>310</v>
      </c>
      <c r="E19" s="405" t="s">
        <v>316</v>
      </c>
      <c r="F19" s="405" t="s">
        <v>317</v>
      </c>
      <c r="G19" s="1037" t="s">
        <v>318</v>
      </c>
      <c r="H19" s="1037" t="s">
        <v>319</v>
      </c>
      <c r="I19" s="368"/>
    </row>
    <row r="20" spans="1:17" ht="20.100000000000001" customHeight="1">
      <c r="A20" s="1036"/>
      <c r="B20" s="1035" t="s">
        <v>665</v>
      </c>
      <c r="C20" s="1035" t="s">
        <v>664</v>
      </c>
      <c r="D20" s="1035" t="s">
        <v>129</v>
      </c>
      <c r="E20" s="1035" t="s">
        <v>663</v>
      </c>
      <c r="F20" s="1035" t="s">
        <v>109</v>
      </c>
      <c r="G20" s="1035" t="s">
        <v>662</v>
      </c>
      <c r="H20" s="1035" t="s">
        <v>661</v>
      </c>
      <c r="I20" s="1035"/>
      <c r="J20" s="367"/>
      <c r="K20" s="367"/>
      <c r="L20" s="367"/>
      <c r="M20" s="367"/>
      <c r="N20" s="367"/>
      <c r="O20" s="367"/>
      <c r="P20" s="367"/>
      <c r="Q20" s="368"/>
    </row>
    <row r="21" spans="1:17" ht="20.100000000000001" customHeight="1">
      <c r="A21" s="365" t="s">
        <v>616</v>
      </c>
      <c r="B21" s="1351"/>
      <c r="C21" s="365"/>
      <c r="D21" s="1037"/>
      <c r="E21" s="1037"/>
      <c r="F21" s="1037"/>
      <c r="G21" s="365"/>
      <c r="I21" s="367"/>
      <c r="J21" s="367"/>
      <c r="K21" s="367"/>
      <c r="L21" s="367"/>
      <c r="M21" s="367"/>
      <c r="N21" s="367"/>
      <c r="O21" s="367"/>
      <c r="P21" s="367"/>
      <c r="Q21" s="368"/>
    </row>
    <row r="22" spans="1:17" ht="20.100000000000001" customHeight="1">
      <c r="A22" s="1352">
        <f>A16+1</f>
        <v>9</v>
      </c>
      <c r="B22" s="1351" t="s">
        <v>971</v>
      </c>
      <c r="C22" s="365" t="s">
        <v>137</v>
      </c>
      <c r="D22" s="1353" t="s">
        <v>660</v>
      </c>
      <c r="E22" s="353">
        <f t="shared" ref="E22:E29" si="1">SUM(F22:H22)</f>
        <v>0</v>
      </c>
      <c r="F22" s="353">
        <f>'6c- ADIT BOY'!E54</f>
        <v>0</v>
      </c>
      <c r="G22" s="353">
        <f>'6c- ADIT BOY'!F54</f>
        <v>0</v>
      </c>
      <c r="H22" s="353">
        <f>'6c- ADIT BOY'!G54</f>
        <v>0</v>
      </c>
      <c r="I22" s="1034"/>
    </row>
    <row r="23" spans="1:17" ht="20.100000000000001" customHeight="1">
      <c r="A23" s="1352">
        <f>A22+1</f>
        <v>10</v>
      </c>
      <c r="B23" s="1351" t="str">
        <f>"Actual Balance, BOY, Non Prorated items (Line "&amp;A22&amp;" less Line "&amp;A24&amp;")"</f>
        <v>Actual Balance, BOY, Non Prorated items (Line 9 less Line 11)</v>
      </c>
      <c r="C23" s="365" t="s">
        <v>137</v>
      </c>
      <c r="D23" s="1353" t="s">
        <v>660</v>
      </c>
      <c r="E23" s="353">
        <f t="shared" si="1"/>
        <v>0</v>
      </c>
      <c r="F23" s="353">
        <f>F22-F24</f>
        <v>0</v>
      </c>
      <c r="G23" s="353">
        <f>G22-G24</f>
        <v>0</v>
      </c>
      <c r="H23" s="353">
        <f>H22-H24</f>
        <v>0</v>
      </c>
      <c r="I23" s="1034"/>
    </row>
    <row r="24" spans="1:17" ht="20.100000000000001" customHeight="1">
      <c r="A24" s="1352">
        <f t="shared" ref="A24:A29" si="2">A23+1</f>
        <v>11</v>
      </c>
      <c r="B24" s="1351" t="s">
        <v>972</v>
      </c>
      <c r="C24" s="365" t="s">
        <v>137</v>
      </c>
      <c r="D24" s="1353" t="s">
        <v>660</v>
      </c>
      <c r="E24" s="353">
        <f t="shared" si="1"/>
        <v>0</v>
      </c>
      <c r="F24" s="353">
        <f>'6c- ADIT BOY'!E50</f>
        <v>0</v>
      </c>
      <c r="G24" s="353">
        <f>'6c- ADIT BOY'!F50</f>
        <v>0</v>
      </c>
      <c r="H24" s="353">
        <f>'6c- ADIT BOY'!G50</f>
        <v>0</v>
      </c>
      <c r="I24" s="1034"/>
    </row>
    <row r="25" spans="1:17" ht="20.100000000000001" customHeight="1">
      <c r="A25" s="1352">
        <f t="shared" si="2"/>
        <v>12</v>
      </c>
      <c r="B25" s="1351" t="s">
        <v>973</v>
      </c>
      <c r="C25" s="365" t="s">
        <v>137</v>
      </c>
      <c r="D25" s="1353" t="s">
        <v>660</v>
      </c>
      <c r="E25" s="353">
        <f t="shared" si="1"/>
        <v>0</v>
      </c>
      <c r="F25" s="353">
        <f>'6d- ADIT EOY'!E54</f>
        <v>0</v>
      </c>
      <c r="G25" s="353">
        <f>'6d- ADIT EOY'!F54</f>
        <v>0</v>
      </c>
      <c r="H25" s="353">
        <f>'6d- ADIT EOY'!G54</f>
        <v>0</v>
      </c>
      <c r="I25" s="378"/>
    </row>
    <row r="26" spans="1:17" ht="20.100000000000001" customHeight="1">
      <c r="A26" s="1352">
        <f t="shared" si="2"/>
        <v>13</v>
      </c>
      <c r="B26" s="1351" t="str">
        <f>"Actual Balance, BOY, Non Prorated items (Line "&amp;A25&amp;" less Line "&amp;A27&amp;")"</f>
        <v>Actual Balance, BOY, Non Prorated items (Line 12 less Line 14)</v>
      </c>
      <c r="C26" s="365" t="s">
        <v>137</v>
      </c>
      <c r="D26" s="1353" t="s">
        <v>660</v>
      </c>
      <c r="E26" s="353">
        <f t="shared" si="1"/>
        <v>0</v>
      </c>
      <c r="F26" s="353">
        <f>F25-F27</f>
        <v>0</v>
      </c>
      <c r="G26" s="353">
        <f t="shared" ref="G26:H26" si="3">G25-G27</f>
        <v>0</v>
      </c>
      <c r="H26" s="353">
        <f t="shared" si="3"/>
        <v>0</v>
      </c>
    </row>
    <row r="27" spans="1:17" ht="20.100000000000001" customHeight="1">
      <c r="A27" s="1352">
        <f t="shared" si="2"/>
        <v>14</v>
      </c>
      <c r="B27" s="1351" t="s">
        <v>974</v>
      </c>
      <c r="C27" s="365" t="s">
        <v>137</v>
      </c>
      <c r="D27" s="1353" t="s">
        <v>660</v>
      </c>
      <c r="E27" s="353">
        <f t="shared" si="1"/>
        <v>0</v>
      </c>
      <c r="F27" s="353">
        <f>'6d- ADIT EOY'!E50</f>
        <v>0</v>
      </c>
      <c r="G27" s="353">
        <f>'6d- ADIT EOY'!F50</f>
        <v>0</v>
      </c>
      <c r="H27" s="353">
        <f>'6d- ADIT EOY'!G50</f>
        <v>0</v>
      </c>
    </row>
    <row r="28" spans="1:17" ht="20.100000000000001" customHeight="1">
      <c r="A28" s="1352">
        <f t="shared" si="2"/>
        <v>15</v>
      </c>
      <c r="B28" s="1351" t="s">
        <v>905</v>
      </c>
      <c r="C28" s="365" t="s">
        <v>137</v>
      </c>
      <c r="D28" s="1353" t="s">
        <v>660</v>
      </c>
      <c r="E28" s="353">
        <f t="shared" si="1"/>
        <v>0</v>
      </c>
      <c r="F28" s="353">
        <f>'6b-ADIT Projection Proration'!H22</f>
        <v>0</v>
      </c>
      <c r="G28" s="353">
        <f>'6b-ADIT Projection Proration'!J22</f>
        <v>0</v>
      </c>
      <c r="H28" s="353">
        <f>'6b-ADIT Projection Proration'!L22</f>
        <v>0</v>
      </c>
      <c r="I28" s="1034"/>
    </row>
    <row r="29" spans="1:17" ht="20.100000000000001" customHeight="1">
      <c r="A29" s="1352">
        <f t="shared" si="2"/>
        <v>16</v>
      </c>
      <c r="B29" s="1351" t="str">
        <f>"ADIT 282 ((Line "&amp;A23&amp;" plus Line "&amp;A26&amp;") / 2) plus Line "&amp;A28&amp;""</f>
        <v>ADIT 282 ((Line 10 plus Line 13) / 2) plus Line 15</v>
      </c>
      <c r="C29" s="365" t="s">
        <v>137</v>
      </c>
      <c r="D29" s="1353" t="s">
        <v>660</v>
      </c>
      <c r="E29" s="353">
        <f t="shared" si="1"/>
        <v>0</v>
      </c>
      <c r="F29" s="353">
        <f>((F23+F26)/2+F28)</f>
        <v>0</v>
      </c>
      <c r="G29" s="353">
        <f>((G23+G26)/2+G28)</f>
        <v>0</v>
      </c>
      <c r="H29" s="353">
        <f t="shared" ref="H29" si="4">((H23+H26)/2+H28)</f>
        <v>0</v>
      </c>
      <c r="I29" s="1034"/>
    </row>
    <row r="30" spans="1:17" ht="20.100000000000001" customHeight="1">
      <c r="A30" s="1352"/>
      <c r="B30" s="1351"/>
      <c r="C30" s="365"/>
      <c r="D30" s="365"/>
      <c r="E30" s="353"/>
      <c r="F30" s="353"/>
      <c r="G30" s="353"/>
      <c r="H30" s="353"/>
      <c r="I30" s="1032"/>
    </row>
    <row r="31" spans="1:17" ht="20.100000000000001" customHeight="1">
      <c r="A31" s="365" t="s">
        <v>251</v>
      </c>
      <c r="B31" s="1351"/>
      <c r="C31" s="365"/>
      <c r="D31" s="365"/>
      <c r="E31" s="353"/>
      <c r="F31" s="353"/>
      <c r="G31" s="353"/>
      <c r="H31" s="353"/>
    </row>
    <row r="32" spans="1:17" ht="20.100000000000001" customHeight="1">
      <c r="A32" s="1352">
        <f>A29+1</f>
        <v>17</v>
      </c>
      <c r="B32" s="1351" t="s">
        <v>975</v>
      </c>
      <c r="C32" s="365" t="s">
        <v>137</v>
      </c>
      <c r="D32" s="1353" t="s">
        <v>660</v>
      </c>
      <c r="E32" s="353">
        <f t="shared" ref="E32:E39" si="5">SUM(F32:H32)</f>
        <v>0</v>
      </c>
      <c r="F32" s="353">
        <f>'6c- ADIT BOY'!E78</f>
        <v>0</v>
      </c>
      <c r="G32" s="353">
        <f>'6c- ADIT BOY'!F78</f>
        <v>0</v>
      </c>
      <c r="H32" s="353">
        <f>'6c- ADIT BOY'!G78</f>
        <v>0</v>
      </c>
    </row>
    <row r="33" spans="1:9" ht="20.100000000000001" customHeight="1">
      <c r="A33" s="1352">
        <f>A32+1</f>
        <v>18</v>
      </c>
      <c r="B33" s="1351" t="str">
        <f>"Actual Balance, BOY, Non Prorated items (Line "&amp;A32&amp;" less Line "&amp;A34&amp;")"</f>
        <v>Actual Balance, BOY, Non Prorated items (Line 17 less Line 19)</v>
      </c>
      <c r="C33" s="365" t="s">
        <v>137</v>
      </c>
      <c r="D33" s="1353" t="s">
        <v>660</v>
      </c>
      <c r="E33" s="353">
        <f t="shared" si="5"/>
        <v>0</v>
      </c>
      <c r="F33" s="353">
        <f>F32-F34</f>
        <v>0</v>
      </c>
      <c r="G33" s="353">
        <f t="shared" ref="G33:H33" si="6">G32-G34</f>
        <v>0</v>
      </c>
      <c r="H33" s="353">
        <f t="shared" si="6"/>
        <v>0</v>
      </c>
      <c r="I33" s="1034"/>
    </row>
    <row r="34" spans="1:9" ht="20.100000000000001" customHeight="1">
      <c r="A34" s="1352">
        <f t="shared" ref="A34:A39" si="7">A33+1</f>
        <v>19</v>
      </c>
      <c r="B34" s="1351" t="s">
        <v>976</v>
      </c>
      <c r="C34" s="365" t="s">
        <v>137</v>
      </c>
      <c r="D34" s="1353" t="s">
        <v>660</v>
      </c>
      <c r="E34" s="353">
        <f t="shared" si="5"/>
        <v>0</v>
      </c>
      <c r="F34" s="353">
        <f>'6c- ADIT BOY'!E74</f>
        <v>0</v>
      </c>
      <c r="G34" s="353">
        <f>'6c- ADIT BOY'!F74</f>
        <v>0</v>
      </c>
      <c r="H34" s="353">
        <f>'6c- ADIT BOY'!G74</f>
        <v>0</v>
      </c>
      <c r="I34" s="1034"/>
    </row>
    <row r="35" spans="1:9" ht="20.100000000000001" customHeight="1">
      <c r="A35" s="1352">
        <f t="shared" si="7"/>
        <v>20</v>
      </c>
      <c r="B35" s="1351" t="s">
        <v>977</v>
      </c>
      <c r="C35" s="365" t="s">
        <v>137</v>
      </c>
      <c r="D35" s="1353" t="s">
        <v>660</v>
      </c>
      <c r="E35" s="353">
        <f t="shared" si="5"/>
        <v>0</v>
      </c>
      <c r="F35" s="353">
        <f>'6d- ADIT EOY'!E78</f>
        <v>0</v>
      </c>
      <c r="G35" s="353">
        <f>'6d- ADIT EOY'!F78</f>
        <v>0</v>
      </c>
      <c r="H35" s="353">
        <f>'6d- ADIT EOY'!G78</f>
        <v>0</v>
      </c>
      <c r="I35" s="1034"/>
    </row>
    <row r="36" spans="1:9" ht="20.100000000000001" customHeight="1">
      <c r="A36" s="1352">
        <f t="shared" si="7"/>
        <v>21</v>
      </c>
      <c r="B36" s="1351" t="str">
        <f>"Actual Balance, EOY, Non Prorated items (Line "&amp;A35&amp;" less Line "&amp;A37&amp;")"</f>
        <v>Actual Balance, EOY, Non Prorated items (Line 20 less Line 22)</v>
      </c>
      <c r="C36" s="365" t="s">
        <v>137</v>
      </c>
      <c r="D36" s="1353" t="s">
        <v>660</v>
      </c>
      <c r="E36" s="353">
        <f t="shared" si="5"/>
        <v>0</v>
      </c>
      <c r="F36" s="353">
        <f>F35-F37</f>
        <v>0</v>
      </c>
      <c r="G36" s="353">
        <f t="shared" ref="G36:H36" si="8">G35-G37</f>
        <v>0</v>
      </c>
      <c r="H36" s="353">
        <f t="shared" si="8"/>
        <v>0</v>
      </c>
      <c r="I36" s="1034"/>
    </row>
    <row r="37" spans="1:9" ht="20.100000000000001" customHeight="1">
      <c r="A37" s="1352">
        <f t="shared" si="7"/>
        <v>22</v>
      </c>
      <c r="B37" s="1351" t="s">
        <v>978</v>
      </c>
      <c r="C37" s="365" t="s">
        <v>137</v>
      </c>
      <c r="D37" s="1353" t="s">
        <v>660</v>
      </c>
      <c r="E37" s="353">
        <f t="shared" si="5"/>
        <v>0</v>
      </c>
      <c r="F37" s="353">
        <f>'6d- ADIT EOY'!E74</f>
        <v>0</v>
      </c>
      <c r="G37" s="353">
        <f>'6d- ADIT EOY'!F74</f>
        <v>0</v>
      </c>
      <c r="H37" s="353">
        <f>'6d- ADIT EOY'!G74</f>
        <v>0</v>
      </c>
      <c r="I37" s="1034"/>
    </row>
    <row r="38" spans="1:9" ht="20.100000000000001" customHeight="1">
      <c r="A38" s="1352">
        <f t="shared" si="7"/>
        <v>23</v>
      </c>
      <c r="B38" s="1351" t="s">
        <v>970</v>
      </c>
      <c r="C38" s="365" t="s">
        <v>137</v>
      </c>
      <c r="D38" s="1353" t="s">
        <v>660</v>
      </c>
      <c r="E38" s="353">
        <f t="shared" si="5"/>
        <v>0</v>
      </c>
      <c r="F38" s="353">
        <f>'6b-ADIT Projection Proration'!H38</f>
        <v>0</v>
      </c>
      <c r="G38" s="353">
        <f>'6b-ADIT Projection Proration'!J38</f>
        <v>0</v>
      </c>
      <c r="H38" s="353">
        <f>'6b-ADIT Projection Proration'!L38</f>
        <v>0</v>
      </c>
      <c r="I38" s="1034"/>
    </row>
    <row r="39" spans="1:9" ht="20.100000000000001" customHeight="1">
      <c r="A39" s="1352">
        <f t="shared" si="7"/>
        <v>24</v>
      </c>
      <c r="B39" s="1351" t="str">
        <f>"ADIT 283 ((Line "&amp;A33&amp;" plus Line "&amp;A36&amp;") / 2) plus Line "&amp;A38&amp;""</f>
        <v>ADIT 283 ((Line 18 plus Line 21) / 2) plus Line 23</v>
      </c>
      <c r="C39" s="365" t="s">
        <v>137</v>
      </c>
      <c r="D39" s="1353" t="s">
        <v>660</v>
      </c>
      <c r="E39" s="353">
        <f t="shared" si="5"/>
        <v>0</v>
      </c>
      <c r="F39" s="353">
        <f>((F33+F36)/2+F38)</f>
        <v>0</v>
      </c>
      <c r="G39" s="353">
        <f>((G33+G36)/2+G38)</f>
        <v>0</v>
      </c>
      <c r="H39" s="353">
        <f>((H33+H36)/2+H38)</f>
        <v>0</v>
      </c>
      <c r="I39" s="1034"/>
    </row>
    <row r="40" spans="1:9" ht="20.100000000000001" customHeight="1">
      <c r="A40" s="1352"/>
      <c r="B40" s="1351"/>
      <c r="C40" s="365"/>
      <c r="D40" s="365"/>
      <c r="E40" s="353"/>
      <c r="F40" s="353"/>
      <c r="G40" s="353"/>
      <c r="H40" s="353"/>
      <c r="I40" s="1032"/>
    </row>
    <row r="41" spans="1:9" ht="20.100000000000001" customHeight="1">
      <c r="A41" s="365" t="s">
        <v>252</v>
      </c>
      <c r="B41" s="1351"/>
      <c r="C41" s="365"/>
      <c r="D41" s="365"/>
      <c r="E41" s="353"/>
      <c r="F41" s="353"/>
      <c r="G41" s="353"/>
      <c r="H41" s="353"/>
    </row>
    <row r="42" spans="1:9" ht="20.100000000000001" customHeight="1">
      <c r="A42" s="1352">
        <f>A39+1</f>
        <v>25</v>
      </c>
      <c r="B42" s="1351" t="s">
        <v>979</v>
      </c>
      <c r="C42" s="365" t="s">
        <v>137</v>
      </c>
      <c r="D42" s="1353" t="s">
        <v>660</v>
      </c>
      <c r="E42" s="353">
        <f t="shared" ref="E42:E49" si="9">SUM(F42:H42)</f>
        <v>0</v>
      </c>
      <c r="F42" s="353">
        <f>'6c- ADIT BOY'!E32</f>
        <v>0</v>
      </c>
      <c r="G42" s="353">
        <f>'6c- ADIT BOY'!F32</f>
        <v>0</v>
      </c>
      <c r="H42" s="353">
        <f>'6c- ADIT BOY'!G32</f>
        <v>0</v>
      </c>
    </row>
    <row r="43" spans="1:9" ht="20.100000000000001" customHeight="1">
      <c r="A43" s="1352">
        <f>A42+1</f>
        <v>26</v>
      </c>
      <c r="B43" s="1351" t="str">
        <f>"Actual Balance, BOY, Non Prorated items (Line "&amp;A42&amp;" less Line "&amp;A44&amp;")"</f>
        <v>Actual Balance, BOY, Non Prorated items (Line 25 less Line 27)</v>
      </c>
      <c r="C43" s="365" t="s">
        <v>137</v>
      </c>
      <c r="D43" s="1353" t="s">
        <v>660</v>
      </c>
      <c r="E43" s="353">
        <f t="shared" si="9"/>
        <v>0</v>
      </c>
      <c r="F43" s="353">
        <f>F42-F44</f>
        <v>0</v>
      </c>
      <c r="G43" s="353">
        <f>G42-G44</f>
        <v>0</v>
      </c>
      <c r="H43" s="353">
        <f>H42-H44</f>
        <v>0</v>
      </c>
    </row>
    <row r="44" spans="1:9" ht="20.100000000000001" customHeight="1">
      <c r="A44" s="1352">
        <f t="shared" ref="A44:A49" si="10">A43+1</f>
        <v>27</v>
      </c>
      <c r="B44" s="1351" t="s">
        <v>980</v>
      </c>
      <c r="C44" s="365" t="s">
        <v>137</v>
      </c>
      <c r="D44" s="1353" t="s">
        <v>660</v>
      </c>
      <c r="E44" s="353">
        <f t="shared" si="9"/>
        <v>0</v>
      </c>
      <c r="F44" s="353">
        <f>'6c- ADIT BOY'!E28</f>
        <v>0</v>
      </c>
      <c r="G44" s="353">
        <f>'6c- ADIT BOY'!F28</f>
        <v>0</v>
      </c>
      <c r="H44" s="353">
        <f>'6c- ADIT BOY'!G28</f>
        <v>0</v>
      </c>
    </row>
    <row r="45" spans="1:9" ht="20.100000000000001" customHeight="1">
      <c r="A45" s="1352">
        <f t="shared" si="10"/>
        <v>28</v>
      </c>
      <c r="B45" s="1351" t="s">
        <v>981</v>
      </c>
      <c r="C45" s="365" t="s">
        <v>137</v>
      </c>
      <c r="D45" s="1353" t="s">
        <v>660</v>
      </c>
      <c r="E45" s="353">
        <f t="shared" si="9"/>
        <v>0</v>
      </c>
      <c r="F45" s="353">
        <f>'6d- ADIT EOY'!E32</f>
        <v>0</v>
      </c>
      <c r="G45" s="353">
        <f>'6d- ADIT EOY'!F32</f>
        <v>0</v>
      </c>
      <c r="H45" s="353">
        <f>'6d- ADIT EOY'!G32</f>
        <v>0</v>
      </c>
    </row>
    <row r="46" spans="1:9" ht="20.100000000000001" customHeight="1">
      <c r="A46" s="1352">
        <f t="shared" si="10"/>
        <v>29</v>
      </c>
      <c r="B46" s="1351" t="str">
        <f>"Actual Balance, EOY, Non Prorated items (Line "&amp;A45&amp;" less Line "&amp;A47&amp;")"</f>
        <v>Actual Balance, EOY, Non Prorated items (Line 28 less Line 30)</v>
      </c>
      <c r="C46" s="365" t="s">
        <v>137</v>
      </c>
      <c r="D46" s="1353" t="s">
        <v>660</v>
      </c>
      <c r="E46" s="353">
        <f t="shared" si="9"/>
        <v>0</v>
      </c>
      <c r="F46" s="353">
        <f>F45-F47</f>
        <v>0</v>
      </c>
      <c r="G46" s="353">
        <f>G45-G47</f>
        <v>0</v>
      </c>
      <c r="H46" s="353">
        <f>H45-H47</f>
        <v>0</v>
      </c>
    </row>
    <row r="47" spans="1:9" ht="20.100000000000001" customHeight="1">
      <c r="A47" s="1352">
        <f t="shared" si="10"/>
        <v>30</v>
      </c>
      <c r="B47" s="1351" t="s">
        <v>982</v>
      </c>
      <c r="C47" s="365" t="s">
        <v>137</v>
      </c>
      <c r="D47" s="1353" t="s">
        <v>660</v>
      </c>
      <c r="E47" s="353">
        <f t="shared" si="9"/>
        <v>0</v>
      </c>
      <c r="F47" s="353">
        <f>'6d- ADIT EOY'!E28</f>
        <v>0</v>
      </c>
      <c r="G47" s="353">
        <f>'6d- ADIT EOY'!F28</f>
        <v>0</v>
      </c>
      <c r="H47" s="353">
        <f>'6d- ADIT EOY'!G28</f>
        <v>0</v>
      </c>
    </row>
    <row r="48" spans="1:9" ht="20.100000000000001" customHeight="1">
      <c r="A48" s="1352">
        <f t="shared" si="10"/>
        <v>31</v>
      </c>
      <c r="B48" s="1351" t="s">
        <v>906</v>
      </c>
      <c r="C48" s="365" t="s">
        <v>137</v>
      </c>
      <c r="D48" s="1353" t="s">
        <v>660</v>
      </c>
      <c r="E48" s="353">
        <f t="shared" si="9"/>
        <v>0</v>
      </c>
      <c r="F48" s="353">
        <f>'6b-ADIT Projection Proration'!H54</f>
        <v>0</v>
      </c>
      <c r="G48" s="353">
        <f>'6b-ADIT Projection Proration'!J54</f>
        <v>0</v>
      </c>
      <c r="H48" s="353">
        <f>'6b-ADIT Projection Proration'!L54</f>
        <v>0</v>
      </c>
    </row>
    <row r="49" spans="1:8" ht="20.100000000000001" customHeight="1">
      <c r="A49" s="1352">
        <f t="shared" si="10"/>
        <v>32</v>
      </c>
      <c r="B49" s="1351" t="str">
        <f>"ADIT 190 ((Line "&amp;A43&amp;" plus Line "&amp;A46&amp;") / 2) plus Line "&amp;A48&amp;""</f>
        <v>ADIT 190 ((Line 26 plus Line 29) / 2) plus Line 31</v>
      </c>
      <c r="C49" s="365" t="s">
        <v>137</v>
      </c>
      <c r="D49" s="1353" t="s">
        <v>660</v>
      </c>
      <c r="E49" s="353">
        <f t="shared" si="9"/>
        <v>0</v>
      </c>
      <c r="F49" s="353">
        <f>((F43+F46)/2+F48)</f>
        <v>0</v>
      </c>
      <c r="G49" s="353">
        <f t="shared" ref="G49:H49" si="11">((G43+G46)/2+G48)</f>
        <v>0</v>
      </c>
      <c r="H49" s="353">
        <f t="shared" si="11"/>
        <v>0</v>
      </c>
    </row>
    <row r="50" spans="1:8" ht="20.100000000000001" customHeight="1">
      <c r="B50" s="404"/>
      <c r="C50" s="397"/>
      <c r="D50" s="158"/>
      <c r="E50" s="397"/>
      <c r="F50" s="397"/>
      <c r="G50" s="397"/>
      <c r="H50" s="369"/>
    </row>
    <row r="51" spans="1:8" ht="20.100000000000001" customHeight="1">
      <c r="B51" s="404"/>
      <c r="C51" s="397"/>
      <c r="D51" s="158"/>
      <c r="E51" s="397"/>
      <c r="F51" s="397"/>
      <c r="G51" s="397"/>
      <c r="H51" s="369"/>
    </row>
    <row r="52" spans="1:8" ht="20.100000000000001" customHeight="1">
      <c r="B52" s="404"/>
      <c r="C52" s="397"/>
      <c r="D52" s="158"/>
      <c r="E52" s="397"/>
      <c r="F52" s="397"/>
      <c r="G52" s="397"/>
      <c r="H52" s="369"/>
    </row>
    <row r="53" spans="1:8" ht="20.100000000000001" customHeight="1">
      <c r="B53" s="404"/>
      <c r="C53" s="397"/>
      <c r="D53" s="158"/>
      <c r="E53" s="397"/>
      <c r="F53" s="397"/>
      <c r="G53" s="397"/>
      <c r="H53" s="369"/>
    </row>
    <row r="54" spans="1:8" ht="20.100000000000001" customHeight="1">
      <c r="B54" s="397"/>
      <c r="C54" s="397"/>
      <c r="D54" s="158"/>
      <c r="E54" s="397"/>
      <c r="F54" s="397"/>
      <c r="G54" s="397"/>
      <c r="H54" s="369"/>
    </row>
    <row r="55" spans="1:8" ht="20.100000000000001" customHeight="1">
      <c r="B55" s="404"/>
      <c r="C55" s="397"/>
      <c r="D55" s="158"/>
      <c r="E55" s="397"/>
      <c r="F55" s="397"/>
      <c r="G55" s="397"/>
      <c r="H55" s="369"/>
    </row>
    <row r="56" spans="1:8" ht="20.100000000000001" customHeight="1">
      <c r="B56" s="397"/>
      <c r="C56" s="397"/>
      <c r="D56" s="158"/>
      <c r="E56" s="397"/>
      <c r="F56" s="397"/>
      <c r="G56" s="397"/>
      <c r="H56" s="369"/>
    </row>
    <row r="57" spans="1:8" ht="20.100000000000001" customHeight="1">
      <c r="B57" s="404"/>
      <c r="C57" s="397"/>
      <c r="D57" s="397"/>
      <c r="E57" s="397"/>
      <c r="F57" s="397"/>
      <c r="G57" s="397"/>
      <c r="H57" s="369"/>
    </row>
    <row r="58" spans="1:8" ht="20.100000000000001" customHeight="1">
      <c r="B58" s="404"/>
      <c r="C58" s="397"/>
      <c r="D58" s="397"/>
      <c r="E58" s="397"/>
      <c r="F58" s="397"/>
      <c r="G58" s="397"/>
    </row>
    <row r="59" spans="1:8" ht="20.100000000000001" customHeight="1">
      <c r="B59" s="404"/>
      <c r="C59" s="397"/>
      <c r="D59" s="397"/>
      <c r="E59" s="397"/>
      <c r="F59" s="397"/>
      <c r="G59" s="397"/>
    </row>
    <row r="60" spans="1:8" ht="20.100000000000001" customHeight="1">
      <c r="B60" s="404"/>
      <c r="C60" s="397"/>
      <c r="D60" s="397"/>
      <c r="E60" s="397"/>
      <c r="F60" s="397"/>
      <c r="G60" s="397"/>
    </row>
    <row r="61" spans="1:8" ht="20.100000000000001" customHeight="1">
      <c r="B61" s="404"/>
      <c r="C61" s="397"/>
      <c r="D61" s="397"/>
      <c r="E61" s="397"/>
      <c r="F61" s="397"/>
      <c r="G61" s="397"/>
    </row>
    <row r="62" spans="1:8" ht="20.100000000000001" customHeight="1">
      <c r="B62" s="404"/>
      <c r="C62" s="397"/>
      <c r="D62" s="397"/>
      <c r="E62" s="397"/>
      <c r="F62" s="397"/>
      <c r="G62" s="397"/>
    </row>
    <row r="63" spans="1:8" ht="20.100000000000001" customHeight="1">
      <c r="B63" s="404"/>
      <c r="C63" s="397"/>
      <c r="D63" s="397"/>
      <c r="E63" s="397"/>
      <c r="F63" s="397"/>
      <c r="G63" s="397"/>
    </row>
    <row r="64" spans="1:8" ht="20.100000000000001" customHeight="1">
      <c r="B64" s="404"/>
      <c r="C64" s="397"/>
      <c r="D64" s="397"/>
      <c r="E64" s="397"/>
      <c r="F64" s="397"/>
      <c r="G64" s="397"/>
    </row>
    <row r="65" spans="2:7" ht="20.100000000000001" customHeight="1">
      <c r="B65" s="404"/>
      <c r="C65" s="397"/>
      <c r="D65" s="397"/>
      <c r="E65" s="397"/>
      <c r="F65" s="397"/>
      <c r="G65" s="397"/>
    </row>
    <row r="66" spans="2:7" ht="20.100000000000001" customHeight="1">
      <c r="B66" s="404"/>
      <c r="C66" s="397"/>
      <c r="D66" s="397"/>
      <c r="E66" s="397"/>
      <c r="F66" s="397"/>
      <c r="G66" s="397"/>
    </row>
    <row r="67" spans="2:7" ht="20.100000000000001" customHeight="1">
      <c r="B67" s="404"/>
      <c r="C67" s="397"/>
      <c r="D67" s="397"/>
      <c r="E67" s="397"/>
      <c r="F67" s="397"/>
      <c r="G67" s="397"/>
    </row>
    <row r="68" spans="2:7" ht="20.100000000000001" customHeight="1">
      <c r="B68" s="404"/>
      <c r="C68" s="397"/>
      <c r="D68" s="397"/>
      <c r="E68" s="397"/>
      <c r="F68" s="397"/>
      <c r="G68" s="397"/>
    </row>
    <row r="69" spans="2:7" ht="20.100000000000001" customHeight="1">
      <c r="B69" s="404"/>
      <c r="C69" s="397"/>
      <c r="D69" s="397"/>
      <c r="E69" s="397"/>
      <c r="F69" s="397"/>
      <c r="G69" s="397"/>
    </row>
    <row r="70" spans="2:7" ht="20.100000000000001" customHeight="1">
      <c r="B70" s="404"/>
      <c r="C70" s="397"/>
      <c r="D70" s="397"/>
      <c r="E70" s="397"/>
      <c r="F70" s="397"/>
      <c r="G70" s="397"/>
    </row>
    <row r="71" spans="2:7" ht="20.100000000000001" customHeight="1">
      <c r="B71" s="404"/>
      <c r="C71" s="397"/>
      <c r="D71" s="397"/>
      <c r="E71" s="397"/>
      <c r="F71" s="397"/>
      <c r="G71" s="397"/>
    </row>
    <row r="72" spans="2:7" ht="20.100000000000001" customHeight="1">
      <c r="B72" s="404"/>
      <c r="C72" s="397"/>
      <c r="D72" s="397"/>
      <c r="E72" s="397"/>
      <c r="F72" s="397"/>
      <c r="G72" s="397"/>
    </row>
    <row r="73" spans="2:7" ht="20.100000000000001" customHeight="1">
      <c r="B73" s="404"/>
      <c r="C73" s="397"/>
      <c r="D73" s="397"/>
      <c r="E73" s="397"/>
      <c r="F73" s="397"/>
      <c r="G73" s="397"/>
    </row>
    <row r="74" spans="2:7" ht="20.100000000000001" customHeight="1">
      <c r="B74" s="404"/>
      <c r="C74" s="397"/>
      <c r="D74" s="397"/>
      <c r="E74" s="397"/>
      <c r="F74" s="397"/>
      <c r="G74" s="397"/>
    </row>
    <row r="75" spans="2:7" ht="20.100000000000001" customHeight="1">
      <c r="B75" s="404"/>
      <c r="C75" s="397"/>
      <c r="D75" s="397"/>
      <c r="E75" s="397"/>
      <c r="F75" s="397"/>
      <c r="G75" s="397"/>
    </row>
    <row r="76" spans="2:7" ht="20.100000000000001" customHeight="1">
      <c r="B76" s="404"/>
      <c r="C76" s="397"/>
      <c r="D76" s="397"/>
      <c r="E76" s="397"/>
      <c r="F76" s="397"/>
      <c r="G76" s="397"/>
    </row>
    <row r="77" spans="2:7" ht="20.100000000000001" customHeight="1">
      <c r="B77" s="404"/>
      <c r="C77" s="397"/>
      <c r="D77" s="397"/>
      <c r="E77" s="397"/>
      <c r="F77" s="397"/>
      <c r="G77" s="397"/>
    </row>
    <row r="78" spans="2:7" ht="20.100000000000001" customHeight="1">
      <c r="B78" s="404"/>
      <c r="C78" s="397"/>
      <c r="D78" s="397"/>
      <c r="E78" s="397"/>
      <c r="F78" s="397"/>
      <c r="G78" s="397"/>
    </row>
    <row r="79" spans="2:7" ht="20.100000000000001" customHeight="1">
      <c r="B79" s="404"/>
      <c r="C79" s="397"/>
      <c r="D79" s="397"/>
      <c r="E79" s="397"/>
      <c r="F79" s="397"/>
      <c r="G79" s="397"/>
    </row>
    <row r="80" spans="2:7" ht="20.100000000000001" customHeight="1">
      <c r="B80" s="404"/>
      <c r="C80" s="397"/>
      <c r="D80" s="397"/>
      <c r="E80" s="397"/>
      <c r="F80" s="397"/>
      <c r="G80" s="397"/>
    </row>
    <row r="81" spans="2:7" ht="20.100000000000001" customHeight="1">
      <c r="B81" s="404"/>
      <c r="C81" s="397"/>
      <c r="D81" s="397"/>
      <c r="E81" s="397"/>
      <c r="F81" s="397"/>
      <c r="G81" s="397"/>
    </row>
    <row r="82" spans="2:7" ht="20.100000000000001" customHeight="1">
      <c r="B82" s="404"/>
      <c r="C82" s="397"/>
      <c r="D82" s="397"/>
      <c r="E82" s="397"/>
      <c r="F82" s="397"/>
      <c r="G82" s="397"/>
    </row>
    <row r="83" spans="2:7" ht="20.100000000000001" customHeight="1">
      <c r="B83" s="404"/>
      <c r="C83" s="397"/>
      <c r="D83" s="397"/>
      <c r="E83" s="397"/>
      <c r="F83" s="397"/>
      <c r="G83" s="397"/>
    </row>
    <row r="84" spans="2:7" ht="20.100000000000001" customHeight="1">
      <c r="B84" s="404"/>
      <c r="C84" s="397"/>
      <c r="D84" s="397"/>
      <c r="E84" s="397"/>
      <c r="F84" s="397"/>
      <c r="G84" s="397"/>
    </row>
    <row r="85" spans="2:7" ht="20.100000000000001" customHeight="1">
      <c r="B85" s="404"/>
      <c r="C85" s="397"/>
      <c r="D85" s="397"/>
      <c r="E85" s="397"/>
      <c r="F85" s="397"/>
      <c r="G85" s="397"/>
    </row>
    <row r="86" spans="2:7" ht="20.100000000000001" customHeight="1">
      <c r="B86" s="404"/>
      <c r="C86" s="397"/>
      <c r="D86" s="397"/>
      <c r="E86" s="397"/>
      <c r="F86" s="397"/>
      <c r="G86" s="397"/>
    </row>
    <row r="87" spans="2:7" ht="20.100000000000001" customHeight="1">
      <c r="B87" s="404"/>
      <c r="C87" s="397"/>
      <c r="D87" s="397"/>
      <c r="E87" s="397"/>
      <c r="F87" s="397"/>
      <c r="G87" s="397"/>
    </row>
    <row r="88" spans="2:7" ht="20.100000000000001" customHeight="1">
      <c r="B88" s="404"/>
      <c r="C88" s="397"/>
      <c r="D88" s="397"/>
      <c r="E88" s="397"/>
      <c r="F88" s="397"/>
      <c r="G88" s="397"/>
    </row>
    <row r="89" spans="2:7" ht="20.100000000000001" customHeight="1">
      <c r="B89" s="404"/>
      <c r="C89" s="397"/>
      <c r="D89" s="397"/>
      <c r="E89" s="397"/>
      <c r="F89" s="397"/>
      <c r="G89" s="397"/>
    </row>
    <row r="90" spans="2:7" ht="20.100000000000001" customHeight="1">
      <c r="B90" s="404"/>
      <c r="C90" s="397"/>
      <c r="D90" s="397"/>
      <c r="E90" s="397"/>
      <c r="F90" s="397"/>
      <c r="G90" s="397"/>
    </row>
    <row r="91" spans="2:7" ht="20.100000000000001" customHeight="1">
      <c r="B91" s="404"/>
      <c r="C91" s="397"/>
      <c r="D91" s="397"/>
      <c r="E91" s="397"/>
      <c r="F91" s="397"/>
      <c r="G91" s="397"/>
    </row>
    <row r="92" spans="2:7" ht="20.100000000000001" customHeight="1">
      <c r="B92" s="404"/>
      <c r="C92" s="397"/>
      <c r="D92" s="397"/>
      <c r="E92" s="397"/>
      <c r="F92" s="397"/>
      <c r="G92" s="397"/>
    </row>
    <row r="93" spans="2:7" ht="20.100000000000001" customHeight="1">
      <c r="B93" s="404"/>
      <c r="C93" s="397"/>
      <c r="D93" s="397"/>
      <c r="E93" s="397"/>
      <c r="F93" s="397"/>
      <c r="G93" s="397"/>
    </row>
    <row r="94" spans="2:7" ht="20.100000000000001" customHeight="1">
      <c r="B94" s="404"/>
      <c r="C94" s="397"/>
      <c r="D94" s="397"/>
      <c r="E94" s="397"/>
      <c r="F94" s="397"/>
      <c r="G94" s="397"/>
    </row>
    <row r="95" spans="2:7" ht="20.100000000000001" customHeight="1">
      <c r="B95" s="404"/>
      <c r="C95" s="397"/>
      <c r="D95" s="397"/>
      <c r="E95" s="397"/>
      <c r="F95" s="397"/>
      <c r="G95" s="397"/>
    </row>
    <row r="96" spans="2:7" ht="20.100000000000001" customHeight="1">
      <c r="B96" s="404"/>
      <c r="C96" s="397"/>
      <c r="D96" s="397"/>
      <c r="E96" s="397"/>
      <c r="F96" s="397"/>
      <c r="G96" s="397"/>
    </row>
    <row r="97" spans="2:7" ht="20.100000000000001" customHeight="1">
      <c r="B97" s="404"/>
      <c r="C97" s="397"/>
      <c r="D97" s="397"/>
      <c r="E97" s="397"/>
      <c r="F97" s="397"/>
      <c r="G97" s="397"/>
    </row>
    <row r="98" spans="2:7" ht="20.100000000000001" customHeight="1">
      <c r="B98" s="404"/>
      <c r="C98" s="397"/>
      <c r="D98" s="397"/>
      <c r="E98" s="397"/>
      <c r="F98" s="397"/>
      <c r="G98" s="397"/>
    </row>
    <row r="99" spans="2:7" ht="20.100000000000001" customHeight="1">
      <c r="B99" s="404"/>
      <c r="C99" s="397"/>
      <c r="D99" s="397"/>
      <c r="E99" s="397"/>
      <c r="F99" s="397"/>
      <c r="G99" s="397"/>
    </row>
    <row r="100" spans="2:7" ht="20.100000000000001" customHeight="1">
      <c r="B100" s="404"/>
      <c r="C100" s="397"/>
      <c r="D100" s="397"/>
      <c r="E100" s="397"/>
      <c r="F100" s="397"/>
      <c r="G100" s="397"/>
    </row>
    <row r="101" spans="2:7" ht="20.100000000000001" customHeight="1">
      <c r="B101" s="404"/>
      <c r="C101" s="397"/>
      <c r="D101" s="397"/>
      <c r="E101" s="397"/>
      <c r="F101" s="397"/>
      <c r="G101" s="397"/>
    </row>
    <row r="102" spans="2:7" ht="20.100000000000001" customHeight="1">
      <c r="B102" s="404"/>
      <c r="C102" s="397"/>
      <c r="D102" s="397"/>
      <c r="E102" s="397"/>
      <c r="F102" s="397"/>
      <c r="G102" s="397"/>
    </row>
    <row r="103" spans="2:7" ht="20.100000000000001" customHeight="1">
      <c r="B103" s="404"/>
      <c r="C103" s="397"/>
      <c r="D103" s="397"/>
      <c r="E103" s="397"/>
      <c r="F103" s="397"/>
      <c r="G103" s="397"/>
    </row>
    <row r="104" spans="2:7" ht="20.100000000000001" customHeight="1">
      <c r="B104" s="404"/>
      <c r="C104" s="397"/>
      <c r="D104" s="397"/>
      <c r="E104" s="397"/>
      <c r="F104" s="397"/>
      <c r="G104" s="397"/>
    </row>
    <row r="105" spans="2:7" ht="20.100000000000001" customHeight="1">
      <c r="B105" s="404"/>
      <c r="C105" s="397"/>
      <c r="D105" s="397"/>
      <c r="E105" s="397"/>
      <c r="F105" s="397"/>
      <c r="G105" s="397"/>
    </row>
    <row r="106" spans="2:7" ht="20.100000000000001" customHeight="1">
      <c r="B106" s="404"/>
      <c r="C106" s="397"/>
      <c r="D106" s="397"/>
      <c r="E106" s="397"/>
      <c r="F106" s="397"/>
      <c r="G106" s="397"/>
    </row>
    <row r="107" spans="2:7" ht="20.100000000000001" customHeight="1">
      <c r="B107" s="404"/>
      <c r="C107" s="397"/>
      <c r="D107" s="397"/>
      <c r="E107" s="397"/>
      <c r="F107" s="397"/>
      <c r="G107" s="397"/>
    </row>
    <row r="108" spans="2:7" ht="20.100000000000001" customHeight="1">
      <c r="B108" s="404"/>
      <c r="C108" s="397"/>
      <c r="D108" s="397"/>
      <c r="E108" s="397"/>
      <c r="F108" s="397"/>
      <c r="G108" s="397"/>
    </row>
    <row r="109" spans="2:7" ht="20.100000000000001" customHeight="1">
      <c r="B109" s="404"/>
      <c r="C109" s="397"/>
      <c r="D109" s="397"/>
      <c r="E109" s="397"/>
      <c r="F109" s="397"/>
      <c r="G109" s="397"/>
    </row>
    <row r="110" spans="2:7" ht="20.100000000000001" customHeight="1">
      <c r="B110" s="404"/>
      <c r="C110" s="397"/>
      <c r="D110" s="397"/>
      <c r="E110" s="397"/>
      <c r="F110" s="397"/>
      <c r="G110" s="397"/>
    </row>
    <row r="111" spans="2:7" ht="20.100000000000001" customHeight="1">
      <c r="B111" s="404"/>
      <c r="C111" s="397"/>
      <c r="D111" s="397"/>
      <c r="E111" s="397"/>
      <c r="F111" s="397"/>
      <c r="G111" s="397"/>
    </row>
    <row r="112" spans="2:7" ht="20.100000000000001" customHeight="1">
      <c r="B112" s="404"/>
      <c r="C112" s="397"/>
      <c r="D112" s="397"/>
      <c r="E112" s="397"/>
      <c r="F112" s="397"/>
      <c r="G112" s="397"/>
    </row>
    <row r="113" spans="2:7" ht="20.100000000000001" customHeight="1">
      <c r="B113" s="404"/>
      <c r="C113" s="397"/>
      <c r="D113" s="397"/>
      <c r="E113" s="397"/>
      <c r="F113" s="397"/>
      <c r="G113" s="397"/>
    </row>
    <row r="114" spans="2:7" ht="20.100000000000001" customHeight="1">
      <c r="B114" s="404"/>
      <c r="C114" s="397"/>
      <c r="D114" s="397"/>
      <c r="E114" s="397"/>
      <c r="F114" s="397"/>
      <c r="G114" s="397"/>
    </row>
    <row r="115" spans="2:7" ht="20.100000000000001" customHeight="1">
      <c r="B115" s="404"/>
      <c r="C115" s="397"/>
      <c r="D115" s="397"/>
      <c r="E115" s="397"/>
      <c r="F115" s="397"/>
      <c r="G115" s="397"/>
    </row>
    <row r="116" spans="2:7" ht="20.100000000000001" customHeight="1">
      <c r="B116" s="404"/>
      <c r="C116" s="397"/>
      <c r="D116" s="397"/>
      <c r="E116" s="397"/>
      <c r="F116" s="397"/>
      <c r="G116" s="397"/>
    </row>
    <row r="117" spans="2:7" ht="20.100000000000001" customHeight="1">
      <c r="B117" s="404"/>
      <c r="C117" s="397"/>
      <c r="D117" s="397"/>
      <c r="E117" s="397"/>
      <c r="F117" s="397"/>
      <c r="G117" s="397"/>
    </row>
    <row r="118" spans="2:7" ht="20.100000000000001" customHeight="1">
      <c r="B118" s="404"/>
      <c r="C118" s="397"/>
      <c r="D118" s="397"/>
      <c r="E118" s="397"/>
      <c r="F118" s="397"/>
      <c r="G118" s="397"/>
    </row>
    <row r="119" spans="2:7" ht="20.100000000000001" customHeight="1">
      <c r="B119" s="404"/>
      <c r="C119" s="397"/>
      <c r="D119" s="397"/>
      <c r="E119" s="397"/>
      <c r="F119" s="397"/>
      <c r="G119" s="397"/>
    </row>
    <row r="120" spans="2:7" ht="20.100000000000001" customHeight="1">
      <c r="B120" s="404"/>
      <c r="C120" s="397"/>
      <c r="D120" s="397"/>
      <c r="E120" s="397"/>
      <c r="F120" s="397"/>
      <c r="G120" s="397"/>
    </row>
    <row r="121" spans="2:7" ht="20.100000000000001" customHeight="1">
      <c r="B121" s="404"/>
      <c r="C121" s="397"/>
      <c r="D121" s="397"/>
      <c r="E121" s="397"/>
      <c r="F121" s="397"/>
      <c r="G121" s="397"/>
    </row>
    <row r="122" spans="2:7" ht="20.100000000000001" customHeight="1">
      <c r="B122" s="404"/>
      <c r="C122" s="397"/>
      <c r="D122" s="397"/>
      <c r="E122" s="397"/>
      <c r="F122" s="397"/>
      <c r="G122" s="397"/>
    </row>
    <row r="123" spans="2:7" ht="20.100000000000001" customHeight="1">
      <c r="B123" s="404"/>
      <c r="C123" s="397"/>
      <c r="D123" s="397"/>
      <c r="E123" s="397"/>
      <c r="F123" s="397"/>
      <c r="G123" s="397"/>
    </row>
    <row r="124" spans="2:7" ht="20.100000000000001" customHeight="1">
      <c r="B124" s="404"/>
      <c r="C124" s="397"/>
      <c r="D124" s="397"/>
      <c r="E124" s="397"/>
      <c r="F124" s="397"/>
      <c r="G124" s="397"/>
    </row>
    <row r="125" spans="2:7" ht="20.100000000000001" customHeight="1">
      <c r="B125" s="404"/>
      <c r="C125" s="397"/>
      <c r="D125" s="397"/>
      <c r="E125" s="397"/>
      <c r="F125" s="397"/>
      <c r="G125" s="397"/>
    </row>
    <row r="126" spans="2:7" ht="20.100000000000001" customHeight="1">
      <c r="B126" s="404"/>
      <c r="C126" s="397"/>
      <c r="D126" s="397"/>
      <c r="E126" s="397"/>
      <c r="F126" s="397"/>
      <c r="G126" s="397"/>
    </row>
    <row r="127" spans="2:7" ht="20.100000000000001" customHeight="1">
      <c r="B127" s="404"/>
      <c r="C127" s="397"/>
      <c r="D127" s="397"/>
      <c r="E127" s="397"/>
      <c r="F127" s="397"/>
      <c r="G127" s="397"/>
    </row>
    <row r="128" spans="2:7" ht="20.100000000000001" customHeight="1">
      <c r="B128" s="404"/>
      <c r="C128" s="397"/>
      <c r="D128" s="397"/>
      <c r="E128" s="397"/>
      <c r="F128" s="397"/>
      <c r="G128" s="397"/>
    </row>
    <row r="129" spans="2:7" ht="20.100000000000001" customHeight="1">
      <c r="B129" s="404"/>
      <c r="C129" s="397"/>
      <c r="D129" s="397"/>
      <c r="E129" s="397"/>
      <c r="F129" s="397"/>
      <c r="G129" s="397"/>
    </row>
    <row r="130" spans="2:7" ht="20.100000000000001" customHeight="1">
      <c r="B130" s="404"/>
      <c r="C130" s="397"/>
      <c r="D130" s="397"/>
      <c r="E130" s="397"/>
      <c r="F130" s="397"/>
      <c r="G130" s="397"/>
    </row>
    <row r="131" spans="2:7" ht="20.100000000000001" customHeight="1">
      <c r="B131" s="404"/>
      <c r="C131" s="397"/>
      <c r="D131" s="397"/>
      <c r="E131" s="397"/>
      <c r="F131" s="397"/>
      <c r="G131" s="397"/>
    </row>
    <row r="132" spans="2:7" ht="20.100000000000001" customHeight="1">
      <c r="B132" s="404"/>
      <c r="C132" s="397"/>
      <c r="D132" s="397"/>
      <c r="E132" s="397"/>
      <c r="F132" s="397"/>
      <c r="G132" s="397"/>
    </row>
    <row r="133" spans="2:7" ht="20.100000000000001" customHeight="1">
      <c r="B133" s="404"/>
      <c r="C133" s="397"/>
      <c r="D133" s="397"/>
      <c r="E133" s="397"/>
      <c r="F133" s="397"/>
      <c r="G133" s="397"/>
    </row>
    <row r="134" spans="2:7" ht="20.100000000000001" customHeight="1">
      <c r="B134" s="404"/>
      <c r="C134" s="397"/>
      <c r="D134" s="397"/>
      <c r="E134" s="397"/>
      <c r="F134" s="397"/>
      <c r="G134" s="397"/>
    </row>
    <row r="135" spans="2:7" ht="20.100000000000001" customHeight="1">
      <c r="B135" s="404"/>
      <c r="C135" s="397"/>
      <c r="D135" s="397"/>
      <c r="E135" s="397"/>
      <c r="F135" s="397"/>
      <c r="G135" s="397"/>
    </row>
    <row r="136" spans="2:7" ht="20.100000000000001" customHeight="1">
      <c r="B136" s="404"/>
      <c r="C136" s="397"/>
      <c r="D136" s="397"/>
      <c r="E136" s="397"/>
      <c r="F136" s="397"/>
      <c r="G136" s="397"/>
    </row>
    <row r="137" spans="2:7" ht="20.100000000000001" customHeight="1">
      <c r="B137" s="404"/>
      <c r="C137" s="397"/>
      <c r="D137" s="397"/>
      <c r="E137" s="397"/>
      <c r="F137" s="397"/>
      <c r="G137" s="397"/>
    </row>
    <row r="138" spans="2:7" ht="20.100000000000001" customHeight="1">
      <c r="B138" s="404"/>
      <c r="C138" s="397"/>
      <c r="D138" s="397"/>
      <c r="E138" s="397"/>
      <c r="F138" s="397"/>
      <c r="G138" s="397"/>
    </row>
    <row r="139" spans="2:7" ht="20.100000000000001" customHeight="1">
      <c r="B139" s="404"/>
      <c r="C139" s="397"/>
      <c r="D139" s="397"/>
      <c r="E139" s="397"/>
      <c r="F139" s="397"/>
      <c r="G139" s="397"/>
    </row>
    <row r="140" spans="2:7" ht="20.100000000000001" customHeight="1">
      <c r="B140" s="404"/>
      <c r="C140" s="397"/>
      <c r="D140" s="397"/>
      <c r="E140" s="397"/>
      <c r="F140" s="397"/>
      <c r="G140" s="397"/>
    </row>
    <row r="141" spans="2:7" ht="20.100000000000001" customHeight="1">
      <c r="B141" s="404"/>
      <c r="C141" s="397"/>
      <c r="D141" s="397"/>
      <c r="E141" s="397"/>
      <c r="F141" s="397"/>
      <c r="G141" s="397"/>
    </row>
    <row r="142" spans="2:7" ht="20.100000000000001" customHeight="1">
      <c r="B142" s="404"/>
      <c r="C142" s="397"/>
      <c r="D142" s="397"/>
      <c r="E142" s="397"/>
      <c r="F142" s="397"/>
      <c r="G142" s="397"/>
    </row>
    <row r="143" spans="2:7" ht="20.100000000000001" customHeight="1">
      <c r="B143" s="404"/>
      <c r="C143" s="397"/>
      <c r="D143" s="397"/>
      <c r="E143" s="397"/>
      <c r="F143" s="397"/>
      <c r="G143" s="397"/>
    </row>
    <row r="144" spans="2:7" ht="20.100000000000001" customHeight="1">
      <c r="B144" s="404"/>
      <c r="C144" s="397"/>
      <c r="D144" s="397"/>
      <c r="E144" s="397"/>
      <c r="F144" s="397"/>
      <c r="G144" s="397"/>
    </row>
    <row r="145" spans="2:8" ht="20.100000000000001" customHeight="1">
      <c r="B145" s="404"/>
      <c r="C145" s="397"/>
      <c r="D145" s="397"/>
      <c r="E145" s="397"/>
      <c r="F145" s="397"/>
      <c r="G145" s="397"/>
    </row>
    <row r="146" spans="2:8" ht="20.100000000000001" customHeight="1">
      <c r="B146" s="404"/>
      <c r="C146" s="397"/>
      <c r="D146" s="397"/>
      <c r="E146" s="397"/>
      <c r="F146" s="397"/>
      <c r="G146" s="397"/>
    </row>
    <row r="147" spans="2:8" ht="20.100000000000001" customHeight="1">
      <c r="B147" s="404"/>
      <c r="C147" s="397"/>
      <c r="D147" s="397"/>
      <c r="E147" s="397"/>
      <c r="F147" s="397"/>
      <c r="G147" s="397"/>
    </row>
    <row r="148" spans="2:8" ht="20.100000000000001" customHeight="1">
      <c r="B148" s="404"/>
      <c r="C148" s="397"/>
      <c r="D148" s="397"/>
      <c r="E148" s="397"/>
      <c r="F148" s="397"/>
      <c r="G148" s="397"/>
    </row>
    <row r="149" spans="2:8" ht="20.100000000000001" customHeight="1">
      <c r="B149" s="404"/>
      <c r="C149" s="397"/>
      <c r="D149" s="397"/>
      <c r="E149" s="397"/>
      <c r="F149" s="397"/>
      <c r="G149" s="397"/>
    </row>
    <row r="150" spans="2:8" ht="20.100000000000001" customHeight="1">
      <c r="B150" s="404"/>
      <c r="C150" s="397"/>
      <c r="D150" s="397"/>
      <c r="E150" s="397"/>
      <c r="F150" s="397"/>
      <c r="G150" s="397"/>
    </row>
    <row r="151" spans="2:8" ht="20.100000000000001" customHeight="1">
      <c r="B151" s="404"/>
      <c r="C151" s="397"/>
      <c r="D151" s="397"/>
      <c r="E151" s="397"/>
      <c r="F151" s="397"/>
      <c r="G151" s="397"/>
    </row>
    <row r="152" spans="2:8" ht="20.100000000000001" customHeight="1">
      <c r="B152" s="404"/>
      <c r="C152" s="397"/>
      <c r="D152" s="397"/>
      <c r="E152" s="397"/>
      <c r="F152" s="397"/>
      <c r="G152" s="397"/>
    </row>
    <row r="153" spans="2:8" ht="20.100000000000001" customHeight="1">
      <c r="B153" s="404"/>
      <c r="C153" s="397"/>
      <c r="D153" s="397"/>
      <c r="E153" s="397"/>
      <c r="F153" s="397"/>
      <c r="G153" s="397"/>
    </row>
    <row r="154" spans="2:8" ht="20.100000000000001" customHeight="1">
      <c r="B154" s="404"/>
      <c r="C154" s="397"/>
      <c r="D154" s="397"/>
      <c r="E154" s="397"/>
      <c r="F154" s="397"/>
      <c r="G154" s="397"/>
    </row>
    <row r="155" spans="2:8" ht="20.100000000000001" customHeight="1">
      <c r="B155" s="404"/>
      <c r="C155" s="397"/>
      <c r="D155" s="397"/>
      <c r="E155" s="397"/>
      <c r="F155" s="397"/>
      <c r="G155" s="397"/>
    </row>
    <row r="156" spans="2:8" ht="20.100000000000001" customHeight="1">
      <c r="B156" s="404"/>
      <c r="C156" s="397"/>
      <c r="D156" s="397"/>
      <c r="E156" s="397"/>
      <c r="F156" s="397"/>
      <c r="G156" s="397"/>
    </row>
    <row r="157" spans="2:8" ht="20.100000000000001" customHeight="1">
      <c r="B157" s="404"/>
      <c r="C157" s="397"/>
      <c r="D157" s="397"/>
      <c r="E157" s="397"/>
      <c r="F157" s="397"/>
      <c r="G157" s="397"/>
    </row>
    <row r="158" spans="2:8" ht="20.100000000000001" customHeight="1">
      <c r="B158" s="404"/>
      <c r="C158" s="397"/>
      <c r="D158" s="397"/>
      <c r="E158" s="397"/>
      <c r="F158" s="397"/>
      <c r="G158" s="397"/>
    </row>
    <row r="159" spans="2:8" ht="20.100000000000001" customHeight="1">
      <c r="B159" s="404"/>
      <c r="C159" s="397"/>
      <c r="D159" s="397"/>
      <c r="E159" s="397"/>
      <c r="F159" s="397"/>
      <c r="G159" s="397"/>
    </row>
    <row r="160" spans="2:8" ht="20.100000000000001" customHeight="1">
      <c r="B160" s="404"/>
      <c r="C160" s="397"/>
      <c r="D160" s="397"/>
      <c r="E160" s="397"/>
      <c r="F160" s="397"/>
      <c r="G160" s="397"/>
      <c r="H160" s="1031"/>
    </row>
    <row r="161" spans="2:7" ht="20.100000000000001" customHeight="1">
      <c r="B161" s="404"/>
      <c r="C161" s="397"/>
      <c r="D161" s="397"/>
      <c r="E161" s="397"/>
      <c r="F161" s="397"/>
      <c r="G161" s="397"/>
    </row>
    <row r="162" spans="2:7" ht="20.100000000000001" customHeight="1">
      <c r="B162" s="404"/>
      <c r="C162" s="397"/>
      <c r="D162" s="397"/>
      <c r="E162" s="397"/>
      <c r="F162" s="397"/>
      <c r="G162" s="397"/>
    </row>
    <row r="163" spans="2:7" ht="20.100000000000001" customHeight="1">
      <c r="B163" s="404"/>
      <c r="C163" s="397"/>
      <c r="D163" s="397"/>
      <c r="E163" s="397"/>
      <c r="F163" s="397"/>
      <c r="G163" s="397"/>
    </row>
    <row r="164" spans="2:7" ht="20.100000000000001" customHeight="1">
      <c r="B164" s="404"/>
      <c r="C164" s="397"/>
      <c r="D164" s="397"/>
      <c r="E164" s="397"/>
      <c r="F164" s="397"/>
      <c r="G164" s="397"/>
    </row>
    <row r="165" spans="2:7" ht="20.100000000000001" customHeight="1">
      <c r="B165" s="404"/>
      <c r="C165" s="397"/>
      <c r="D165" s="397"/>
      <c r="E165" s="397"/>
      <c r="F165" s="397"/>
      <c r="G165" s="397"/>
    </row>
    <row r="166" spans="2:7" ht="20.100000000000001" customHeight="1">
      <c r="B166" s="404"/>
      <c r="C166" s="397"/>
      <c r="D166" s="397"/>
      <c r="E166" s="397"/>
      <c r="F166" s="397"/>
      <c r="G166" s="397"/>
    </row>
    <row r="167" spans="2:7" ht="20.100000000000001" customHeight="1">
      <c r="B167" s="404"/>
      <c r="C167" s="397"/>
      <c r="D167" s="397"/>
      <c r="E167" s="397"/>
      <c r="F167" s="397"/>
      <c r="G167" s="397"/>
    </row>
    <row r="168" spans="2:7" ht="20.100000000000001" customHeight="1">
      <c r="B168" s="404"/>
      <c r="C168" s="397"/>
      <c r="D168" s="397"/>
      <c r="E168" s="397"/>
      <c r="F168" s="397"/>
      <c r="G168" s="397"/>
    </row>
    <row r="169" spans="2:7" ht="20.100000000000001" customHeight="1">
      <c r="B169" s="404"/>
      <c r="C169" s="397"/>
      <c r="D169" s="397"/>
      <c r="E169" s="397"/>
      <c r="F169" s="397"/>
      <c r="G169" s="397"/>
    </row>
    <row r="170" spans="2:7" ht="20.100000000000001" customHeight="1">
      <c r="B170" s="404"/>
      <c r="C170" s="397"/>
      <c r="D170" s="397"/>
      <c r="E170" s="397"/>
      <c r="F170" s="397"/>
      <c r="G170" s="397"/>
    </row>
    <row r="171" spans="2:7" ht="20.100000000000001" customHeight="1">
      <c r="B171" s="404"/>
      <c r="C171" s="397"/>
      <c r="D171" s="397"/>
      <c r="E171" s="397"/>
      <c r="F171" s="397"/>
      <c r="G171" s="397"/>
    </row>
    <row r="172" spans="2:7" ht="20.100000000000001" customHeight="1">
      <c r="B172" s="404"/>
      <c r="C172" s="397"/>
      <c r="D172" s="397"/>
      <c r="E172" s="397"/>
      <c r="F172" s="397"/>
      <c r="G172" s="397"/>
    </row>
    <row r="173" spans="2:7" ht="20.100000000000001" customHeight="1">
      <c r="B173" s="404"/>
      <c r="C173" s="397"/>
      <c r="D173" s="397"/>
      <c r="E173" s="397"/>
      <c r="F173" s="397"/>
      <c r="G173" s="397"/>
    </row>
    <row r="174" spans="2:7" ht="20.100000000000001" customHeight="1">
      <c r="B174" s="404"/>
      <c r="C174" s="397"/>
      <c r="D174" s="397"/>
      <c r="E174" s="397"/>
      <c r="F174" s="397"/>
      <c r="G174" s="397"/>
    </row>
    <row r="175" spans="2:7" ht="20.100000000000001" customHeight="1">
      <c r="B175" s="404"/>
      <c r="C175" s="397"/>
      <c r="D175" s="397"/>
      <c r="E175" s="397"/>
      <c r="F175" s="397"/>
      <c r="G175" s="397"/>
    </row>
    <row r="176" spans="2:7" ht="20.100000000000001" customHeight="1">
      <c r="B176" s="404"/>
      <c r="C176" s="397"/>
      <c r="D176" s="397"/>
      <c r="E176" s="397"/>
      <c r="F176" s="397"/>
      <c r="G176" s="397"/>
    </row>
    <row r="177" spans="2:7" ht="20.100000000000001" customHeight="1">
      <c r="B177" s="404"/>
      <c r="C177" s="397"/>
      <c r="D177" s="397"/>
      <c r="E177" s="397"/>
      <c r="F177" s="397"/>
      <c r="G177" s="397"/>
    </row>
    <row r="178" spans="2:7" ht="20.100000000000001" customHeight="1">
      <c r="B178" s="404"/>
      <c r="C178" s="397"/>
      <c r="D178" s="397"/>
      <c r="E178" s="397"/>
      <c r="F178" s="397"/>
      <c r="G178" s="397"/>
    </row>
    <row r="179" spans="2:7" ht="20.100000000000001" customHeight="1">
      <c r="B179" s="404"/>
      <c r="C179" s="397"/>
      <c r="D179" s="397"/>
      <c r="E179" s="397"/>
      <c r="F179" s="397"/>
      <c r="G179" s="397"/>
    </row>
    <row r="180" spans="2:7" ht="20.100000000000001" customHeight="1">
      <c r="B180" s="404"/>
      <c r="C180" s="397"/>
      <c r="D180" s="397"/>
      <c r="E180" s="397"/>
      <c r="F180" s="397"/>
      <c r="G180" s="397"/>
    </row>
    <row r="181" spans="2:7" ht="20.100000000000001" customHeight="1">
      <c r="B181" s="404"/>
      <c r="C181" s="397"/>
      <c r="D181" s="397"/>
      <c r="E181" s="397"/>
      <c r="F181" s="397"/>
      <c r="G181" s="397"/>
    </row>
    <row r="182" spans="2:7" ht="20.100000000000001" customHeight="1">
      <c r="B182" s="404"/>
      <c r="C182" s="397"/>
      <c r="D182" s="397"/>
      <c r="E182" s="397"/>
      <c r="F182" s="397"/>
      <c r="G182" s="397"/>
    </row>
    <row r="183" spans="2:7" ht="20.100000000000001" customHeight="1">
      <c r="B183" s="404"/>
      <c r="C183" s="397"/>
      <c r="D183" s="397"/>
      <c r="E183" s="397"/>
      <c r="F183" s="397"/>
      <c r="G183" s="397"/>
    </row>
    <row r="184" spans="2:7" ht="20.100000000000001" customHeight="1">
      <c r="B184" s="404"/>
      <c r="C184" s="397"/>
      <c r="D184" s="397"/>
      <c r="E184" s="397"/>
      <c r="F184" s="397"/>
      <c r="G184" s="397"/>
    </row>
    <row r="185" spans="2:7" ht="20.100000000000001" customHeight="1">
      <c r="B185" s="404"/>
      <c r="C185" s="397"/>
      <c r="D185" s="397"/>
      <c r="E185" s="397"/>
      <c r="F185" s="397"/>
      <c r="G185" s="397"/>
    </row>
    <row r="186" spans="2:7" ht="20.100000000000001" customHeight="1">
      <c r="B186" s="404"/>
      <c r="C186" s="397"/>
      <c r="D186" s="397"/>
      <c r="E186" s="397"/>
      <c r="F186" s="397"/>
      <c r="G186" s="397"/>
    </row>
    <row r="187" spans="2:7" ht="20.100000000000001" customHeight="1">
      <c r="B187" s="404"/>
      <c r="C187" s="397"/>
      <c r="D187" s="397"/>
      <c r="E187" s="397"/>
      <c r="F187" s="397"/>
      <c r="G187" s="397"/>
    </row>
    <row r="188" spans="2:7" ht="20.100000000000001" customHeight="1">
      <c r="B188" s="404"/>
      <c r="C188" s="397"/>
      <c r="D188" s="397"/>
      <c r="E188" s="397"/>
      <c r="F188" s="397"/>
      <c r="G188" s="397"/>
    </row>
    <row r="189" spans="2:7" ht="20.100000000000001" customHeight="1">
      <c r="B189" s="404"/>
      <c r="C189" s="397"/>
      <c r="D189" s="397"/>
      <c r="E189" s="397"/>
      <c r="F189" s="397"/>
      <c r="G189" s="397"/>
    </row>
    <row r="190" spans="2:7" ht="20.100000000000001" customHeight="1">
      <c r="B190" s="404"/>
      <c r="C190" s="397"/>
      <c r="D190" s="397"/>
      <c r="E190" s="397"/>
      <c r="F190" s="397"/>
      <c r="G190" s="397"/>
    </row>
    <row r="191" spans="2:7" ht="20.100000000000001" customHeight="1">
      <c r="B191" s="404"/>
      <c r="C191" s="397"/>
      <c r="D191" s="397"/>
      <c r="E191" s="397"/>
      <c r="F191" s="397"/>
      <c r="G191" s="397"/>
    </row>
    <row r="192" spans="2:7" ht="20.100000000000001" customHeight="1">
      <c r="B192" s="404"/>
      <c r="C192" s="397"/>
      <c r="D192" s="397"/>
      <c r="E192" s="397"/>
      <c r="F192" s="397"/>
      <c r="G192" s="397"/>
    </row>
    <row r="193" spans="2:7" ht="20.100000000000001" customHeight="1">
      <c r="B193" s="404"/>
      <c r="C193" s="397"/>
      <c r="D193" s="397"/>
      <c r="E193" s="397"/>
      <c r="F193" s="397"/>
      <c r="G193" s="397"/>
    </row>
    <row r="194" spans="2:7" ht="20.100000000000001" customHeight="1">
      <c r="B194" s="404"/>
      <c r="C194" s="397"/>
      <c r="D194" s="397"/>
      <c r="E194" s="397"/>
      <c r="F194" s="397"/>
      <c r="G194" s="397"/>
    </row>
    <row r="195" spans="2:7" ht="20.100000000000001" customHeight="1">
      <c r="B195" s="404"/>
      <c r="C195" s="397"/>
      <c r="D195" s="397"/>
      <c r="E195" s="397"/>
      <c r="F195" s="397"/>
      <c r="G195" s="397"/>
    </row>
    <row r="196" spans="2:7" ht="20.100000000000001" customHeight="1">
      <c r="B196" s="404"/>
      <c r="C196" s="397"/>
      <c r="D196" s="397"/>
      <c r="E196" s="397"/>
      <c r="F196" s="397"/>
      <c r="G196" s="397"/>
    </row>
    <row r="197" spans="2:7" ht="20.100000000000001" customHeight="1">
      <c r="B197" s="404"/>
      <c r="C197" s="397"/>
      <c r="D197" s="397"/>
      <c r="E197" s="397"/>
      <c r="F197" s="397"/>
      <c r="G197" s="397"/>
    </row>
    <row r="198" spans="2:7" ht="20.100000000000001" customHeight="1">
      <c r="B198" s="404"/>
      <c r="C198" s="397"/>
      <c r="D198" s="397"/>
      <c r="E198" s="397"/>
      <c r="F198" s="397"/>
      <c r="G198" s="397"/>
    </row>
    <row r="199" spans="2:7" ht="20.100000000000001" customHeight="1">
      <c r="B199" s="404"/>
      <c r="C199" s="397"/>
      <c r="D199" s="397"/>
      <c r="E199" s="397"/>
      <c r="F199" s="397"/>
      <c r="G199" s="397"/>
    </row>
    <row r="200" spans="2:7" ht="20.100000000000001" customHeight="1">
      <c r="B200" s="404"/>
      <c r="C200" s="397"/>
      <c r="D200" s="397"/>
      <c r="E200" s="397"/>
      <c r="F200" s="397"/>
      <c r="G200" s="397"/>
    </row>
    <row r="201" spans="2:7" ht="20.100000000000001" customHeight="1">
      <c r="B201" s="404"/>
      <c r="C201" s="397"/>
      <c r="D201" s="397"/>
      <c r="E201" s="397"/>
      <c r="F201" s="397"/>
      <c r="G201" s="397"/>
    </row>
    <row r="202" spans="2:7" ht="20.100000000000001" customHeight="1">
      <c r="B202" s="404"/>
      <c r="C202" s="397"/>
      <c r="D202" s="397"/>
      <c r="E202" s="397"/>
      <c r="F202" s="397"/>
      <c r="G202" s="397"/>
    </row>
    <row r="203" spans="2:7" ht="20.100000000000001" customHeight="1">
      <c r="B203" s="404"/>
      <c r="C203" s="397"/>
      <c r="D203" s="397"/>
      <c r="E203" s="397"/>
      <c r="F203" s="397"/>
      <c r="G203" s="397"/>
    </row>
    <row r="204" spans="2:7" ht="20.100000000000001" customHeight="1">
      <c r="B204" s="404"/>
      <c r="C204" s="397"/>
      <c r="D204" s="397"/>
      <c r="E204" s="397"/>
      <c r="F204" s="397"/>
      <c r="G204" s="397"/>
    </row>
    <row r="205" spans="2:7" ht="20.100000000000001" customHeight="1">
      <c r="B205" s="404"/>
      <c r="C205" s="397"/>
      <c r="D205" s="397"/>
      <c r="E205" s="397"/>
      <c r="F205" s="397"/>
      <c r="G205" s="397"/>
    </row>
    <row r="206" spans="2:7" ht="20.100000000000001" customHeight="1">
      <c r="B206" s="404"/>
      <c r="C206" s="397"/>
      <c r="D206" s="397"/>
      <c r="E206" s="397"/>
      <c r="F206" s="397"/>
      <c r="G206" s="397"/>
    </row>
    <row r="207" spans="2:7" ht="20.100000000000001" customHeight="1">
      <c r="B207" s="404"/>
      <c r="C207" s="397"/>
      <c r="D207" s="397"/>
      <c r="E207" s="397"/>
      <c r="F207" s="397"/>
      <c r="G207" s="397"/>
    </row>
    <row r="208" spans="2:7" ht="20.100000000000001" customHeight="1">
      <c r="B208" s="404"/>
      <c r="C208" s="397"/>
      <c r="D208" s="397"/>
      <c r="E208" s="397"/>
      <c r="F208" s="397"/>
      <c r="G208" s="397"/>
    </row>
    <row r="209" spans="2:7" ht="20.100000000000001" customHeight="1">
      <c r="B209" s="404"/>
      <c r="C209" s="397"/>
      <c r="D209" s="397"/>
      <c r="E209" s="397"/>
      <c r="F209" s="397"/>
      <c r="G209" s="397"/>
    </row>
    <row r="210" spans="2:7" ht="20.100000000000001" customHeight="1">
      <c r="B210" s="404"/>
      <c r="C210" s="397"/>
      <c r="D210" s="397"/>
      <c r="E210" s="397"/>
      <c r="F210" s="397"/>
      <c r="G210" s="397"/>
    </row>
    <row r="211" spans="2:7" ht="20.100000000000001" customHeight="1">
      <c r="B211" s="404"/>
      <c r="C211" s="397"/>
      <c r="D211" s="397"/>
      <c r="E211" s="397"/>
      <c r="F211" s="397"/>
      <c r="G211" s="397"/>
    </row>
    <row r="212" spans="2:7" ht="20.100000000000001" customHeight="1">
      <c r="B212" s="404"/>
      <c r="C212" s="397"/>
      <c r="D212" s="397"/>
      <c r="E212" s="397"/>
      <c r="F212" s="397"/>
      <c r="G212" s="397"/>
    </row>
    <row r="213" spans="2:7" ht="20.100000000000001" customHeight="1">
      <c r="B213" s="404"/>
      <c r="C213" s="397"/>
      <c r="D213" s="397"/>
      <c r="E213" s="397"/>
      <c r="F213" s="397"/>
      <c r="G213" s="397"/>
    </row>
    <row r="214" spans="2:7" ht="20.100000000000001" customHeight="1">
      <c r="B214" s="404"/>
      <c r="C214" s="397"/>
      <c r="D214" s="397"/>
      <c r="E214" s="397"/>
      <c r="F214" s="397"/>
      <c r="G214" s="397"/>
    </row>
    <row r="215" spans="2:7" ht="20.100000000000001" customHeight="1">
      <c r="B215" s="404"/>
      <c r="C215" s="397"/>
      <c r="D215" s="397"/>
      <c r="E215" s="397"/>
      <c r="F215" s="397"/>
      <c r="G215" s="397"/>
    </row>
    <row r="216" spans="2:7" ht="20.100000000000001" customHeight="1">
      <c r="B216" s="404"/>
      <c r="C216" s="397"/>
      <c r="D216" s="397"/>
      <c r="E216" s="397"/>
      <c r="F216" s="397"/>
      <c r="G216" s="397"/>
    </row>
    <row r="217" spans="2:7" ht="20.100000000000001" customHeight="1">
      <c r="B217" s="404"/>
      <c r="C217" s="397"/>
      <c r="D217" s="397"/>
      <c r="E217" s="397"/>
      <c r="F217" s="397"/>
      <c r="G217" s="397"/>
    </row>
    <row r="218" spans="2:7" ht="20.100000000000001" customHeight="1">
      <c r="B218" s="404"/>
      <c r="C218" s="397"/>
      <c r="D218" s="397"/>
      <c r="E218" s="397"/>
      <c r="F218" s="397"/>
      <c r="G218" s="397"/>
    </row>
    <row r="219" spans="2:7" ht="20.100000000000001" customHeight="1">
      <c r="B219" s="404"/>
      <c r="C219" s="397"/>
      <c r="D219" s="397"/>
      <c r="E219" s="397"/>
      <c r="F219" s="397"/>
      <c r="G219" s="397"/>
    </row>
    <row r="220" spans="2:7" ht="20.100000000000001" customHeight="1">
      <c r="B220" s="404"/>
      <c r="C220" s="397"/>
      <c r="D220" s="397"/>
      <c r="E220" s="397"/>
      <c r="F220" s="397"/>
      <c r="G220" s="397"/>
    </row>
    <row r="221" spans="2:7" ht="20.100000000000001" customHeight="1">
      <c r="B221" s="404"/>
      <c r="C221" s="397"/>
      <c r="D221" s="397"/>
      <c r="E221" s="397"/>
      <c r="F221" s="397"/>
      <c r="G221" s="397"/>
    </row>
    <row r="222" spans="2:7" ht="20.100000000000001" customHeight="1">
      <c r="B222" s="404"/>
      <c r="C222" s="397"/>
      <c r="D222" s="397"/>
      <c r="E222" s="397"/>
      <c r="F222" s="397"/>
      <c r="G222" s="397"/>
    </row>
    <row r="223" spans="2:7" ht="20.100000000000001" customHeight="1">
      <c r="B223" s="404"/>
      <c r="C223" s="397"/>
      <c r="D223" s="397"/>
      <c r="E223" s="397"/>
      <c r="F223" s="397"/>
      <c r="G223" s="397"/>
    </row>
    <row r="224" spans="2:7" ht="20.100000000000001" customHeight="1">
      <c r="B224" s="404"/>
      <c r="C224" s="397"/>
      <c r="D224" s="397"/>
      <c r="E224" s="397"/>
      <c r="F224" s="397"/>
      <c r="G224" s="397"/>
    </row>
    <row r="225" spans="2:7" ht="20.100000000000001" customHeight="1">
      <c r="B225" s="404"/>
      <c r="C225" s="397"/>
      <c r="D225" s="397"/>
      <c r="E225" s="397"/>
      <c r="F225" s="397"/>
      <c r="G225" s="397"/>
    </row>
    <row r="226" spans="2:7" ht="20.100000000000001" customHeight="1">
      <c r="B226" s="404"/>
      <c r="C226" s="397"/>
      <c r="D226" s="397"/>
      <c r="E226" s="397"/>
      <c r="F226" s="397"/>
      <c r="G226" s="397"/>
    </row>
    <row r="227" spans="2:7" ht="20.100000000000001" customHeight="1">
      <c r="B227" s="404"/>
      <c r="C227" s="397"/>
      <c r="D227" s="397"/>
      <c r="E227" s="397"/>
      <c r="F227" s="397"/>
      <c r="G227" s="397"/>
    </row>
    <row r="228" spans="2:7" ht="20.100000000000001" customHeight="1">
      <c r="B228" s="404"/>
      <c r="C228" s="397"/>
      <c r="D228" s="397"/>
      <c r="E228" s="397"/>
      <c r="F228" s="397"/>
      <c r="G228" s="397"/>
    </row>
    <row r="229" spans="2:7" ht="20.100000000000001" customHeight="1">
      <c r="B229" s="404"/>
      <c r="C229" s="397"/>
      <c r="D229" s="397"/>
      <c r="E229" s="397"/>
      <c r="F229" s="397"/>
      <c r="G229" s="397"/>
    </row>
    <row r="230" spans="2:7" ht="20.100000000000001" customHeight="1">
      <c r="B230" s="404"/>
      <c r="C230" s="397"/>
      <c r="D230" s="397"/>
      <c r="E230" s="397"/>
      <c r="F230" s="397"/>
      <c r="G230" s="397"/>
    </row>
    <row r="231" spans="2:7" ht="20.100000000000001" customHeight="1">
      <c r="B231" s="404"/>
      <c r="C231" s="397"/>
      <c r="D231" s="397"/>
      <c r="E231" s="397"/>
      <c r="F231" s="397"/>
      <c r="G231" s="397"/>
    </row>
    <row r="232" spans="2:7" ht="20.100000000000001" customHeight="1">
      <c r="B232" s="404"/>
      <c r="C232" s="397"/>
      <c r="D232" s="397"/>
      <c r="E232" s="397"/>
      <c r="F232" s="397"/>
      <c r="G232" s="397"/>
    </row>
    <row r="233" spans="2:7" ht="20.100000000000001" customHeight="1">
      <c r="B233" s="404"/>
      <c r="C233" s="397"/>
      <c r="D233" s="397"/>
      <c r="E233" s="397"/>
      <c r="F233" s="397"/>
      <c r="G233" s="397"/>
    </row>
    <row r="234" spans="2:7" ht="20.100000000000001" customHeight="1">
      <c r="B234" s="404"/>
      <c r="C234" s="397"/>
      <c r="D234" s="397"/>
      <c r="E234" s="397"/>
      <c r="F234" s="397"/>
      <c r="G234" s="397"/>
    </row>
    <row r="235" spans="2:7" ht="20.100000000000001" customHeight="1">
      <c r="B235" s="404"/>
      <c r="C235" s="397"/>
      <c r="D235" s="397"/>
      <c r="E235" s="397"/>
      <c r="F235" s="397"/>
      <c r="G235" s="397"/>
    </row>
    <row r="236" spans="2:7" ht="20.100000000000001" customHeight="1">
      <c r="B236" s="404"/>
      <c r="C236" s="397"/>
      <c r="D236" s="397"/>
      <c r="E236" s="397"/>
      <c r="F236" s="397"/>
      <c r="G236" s="397"/>
    </row>
    <row r="237" spans="2:7" ht="20.100000000000001" customHeight="1">
      <c r="B237" s="404"/>
      <c r="C237" s="397"/>
      <c r="D237" s="397"/>
      <c r="E237" s="397"/>
      <c r="F237" s="397"/>
      <c r="G237" s="397"/>
    </row>
    <row r="238" spans="2:7" ht="20.100000000000001" customHeight="1">
      <c r="B238" s="404"/>
      <c r="C238" s="397"/>
      <c r="D238" s="397"/>
      <c r="E238" s="397"/>
      <c r="F238" s="397"/>
      <c r="G238" s="397"/>
    </row>
    <row r="239" spans="2:7" ht="20.100000000000001" customHeight="1">
      <c r="B239" s="404"/>
      <c r="C239" s="397"/>
      <c r="D239" s="397"/>
      <c r="E239" s="397"/>
      <c r="F239" s="397"/>
      <c r="G239" s="397"/>
    </row>
    <row r="240" spans="2:7" ht="20.100000000000001" customHeight="1">
      <c r="B240" s="404"/>
      <c r="C240" s="397"/>
      <c r="D240" s="397"/>
      <c r="E240" s="397"/>
      <c r="F240" s="397"/>
      <c r="G240" s="397"/>
    </row>
    <row r="241" spans="2:7" ht="20.100000000000001" customHeight="1">
      <c r="B241" s="404"/>
      <c r="C241" s="397"/>
      <c r="D241" s="397"/>
      <c r="E241" s="397"/>
      <c r="F241" s="397"/>
      <c r="G241" s="397"/>
    </row>
    <row r="242" spans="2:7" ht="20.100000000000001" customHeight="1">
      <c r="B242" s="404"/>
      <c r="C242" s="397"/>
      <c r="D242" s="397"/>
      <c r="E242" s="397"/>
      <c r="F242" s="397"/>
      <c r="G242" s="397"/>
    </row>
    <row r="243" spans="2:7" ht="20.100000000000001" customHeight="1">
      <c r="B243" s="404"/>
      <c r="C243" s="397"/>
      <c r="D243" s="397"/>
      <c r="E243" s="397"/>
      <c r="F243" s="397"/>
      <c r="G243" s="397"/>
    </row>
    <row r="244" spans="2:7" ht="20.100000000000001" customHeight="1">
      <c r="B244" s="404"/>
      <c r="C244" s="397"/>
      <c r="D244" s="397"/>
      <c r="E244" s="397"/>
      <c r="F244" s="397"/>
      <c r="G244" s="397"/>
    </row>
    <row r="245" spans="2:7" ht="20.100000000000001" customHeight="1">
      <c r="B245" s="404"/>
      <c r="C245" s="397"/>
      <c r="D245" s="397"/>
      <c r="E245" s="397"/>
      <c r="F245" s="397"/>
      <c r="G245" s="397"/>
    </row>
    <row r="246" spans="2:7" ht="20.100000000000001" customHeight="1">
      <c r="B246" s="404"/>
      <c r="C246" s="397"/>
      <c r="D246" s="397"/>
      <c r="E246" s="397"/>
      <c r="F246" s="397"/>
      <c r="G246" s="397"/>
    </row>
    <row r="247" spans="2:7" ht="20.100000000000001" customHeight="1">
      <c r="B247" s="404"/>
      <c r="C247" s="397"/>
      <c r="D247" s="397"/>
      <c r="E247" s="397"/>
      <c r="F247" s="397"/>
      <c r="G247" s="397"/>
    </row>
    <row r="248" spans="2:7" ht="20.100000000000001" customHeight="1">
      <c r="B248" s="404"/>
      <c r="C248" s="397"/>
      <c r="D248" s="397"/>
      <c r="E248" s="397"/>
      <c r="F248" s="397"/>
      <c r="G248" s="397"/>
    </row>
    <row r="249" spans="2:7" ht="20.100000000000001" customHeight="1">
      <c r="B249" s="404"/>
      <c r="C249" s="397"/>
      <c r="D249" s="397"/>
      <c r="E249" s="397"/>
      <c r="F249" s="397"/>
      <c r="G249" s="397"/>
    </row>
    <row r="250" spans="2:7" ht="20.100000000000001" customHeight="1">
      <c r="B250" s="404"/>
      <c r="C250" s="397"/>
      <c r="D250" s="397"/>
      <c r="E250" s="397"/>
      <c r="F250" s="397"/>
      <c r="G250" s="397"/>
    </row>
    <row r="251" spans="2:7" ht="20.100000000000001" customHeight="1">
      <c r="B251" s="404"/>
      <c r="C251" s="397"/>
      <c r="D251" s="397"/>
      <c r="E251" s="397"/>
      <c r="F251" s="397"/>
      <c r="G251" s="397"/>
    </row>
    <row r="252" spans="2:7" ht="20.100000000000001" customHeight="1">
      <c r="B252" s="404"/>
      <c r="C252" s="397"/>
      <c r="D252" s="397"/>
      <c r="E252" s="397"/>
      <c r="F252" s="397"/>
      <c r="G252" s="397"/>
    </row>
    <row r="253" spans="2:7" ht="20.100000000000001" customHeight="1">
      <c r="B253" s="404"/>
      <c r="C253" s="397"/>
      <c r="D253" s="397"/>
      <c r="E253" s="397"/>
      <c r="F253" s="397"/>
      <c r="G253" s="397"/>
    </row>
    <row r="254" spans="2:7" ht="20.100000000000001" customHeight="1">
      <c r="B254" s="404"/>
      <c r="C254" s="397"/>
      <c r="D254" s="397"/>
      <c r="E254" s="397"/>
      <c r="F254" s="397"/>
      <c r="G254" s="397"/>
    </row>
    <row r="255" spans="2:7" ht="20.100000000000001" customHeight="1">
      <c r="B255" s="404"/>
      <c r="C255" s="397"/>
      <c r="D255" s="397"/>
      <c r="E255" s="397"/>
      <c r="F255" s="397"/>
      <c r="G255" s="397"/>
    </row>
    <row r="256" spans="2:7" ht="20.100000000000001" customHeight="1">
      <c r="B256" s="404"/>
      <c r="C256" s="397"/>
      <c r="D256" s="397"/>
      <c r="E256" s="397"/>
      <c r="F256" s="397"/>
      <c r="G256" s="397"/>
    </row>
    <row r="257" spans="2:7" ht="20.100000000000001" customHeight="1">
      <c r="B257" s="404"/>
      <c r="C257" s="397"/>
      <c r="D257" s="397"/>
      <c r="E257" s="397"/>
      <c r="F257" s="397"/>
      <c r="G257" s="397"/>
    </row>
    <row r="258" spans="2:7" ht="20.100000000000001" customHeight="1">
      <c r="B258" s="404"/>
      <c r="C258" s="397"/>
      <c r="D258" s="397"/>
      <c r="E258" s="397"/>
      <c r="F258" s="397"/>
      <c r="G258" s="397"/>
    </row>
    <row r="259" spans="2:7" ht="20.100000000000001" customHeight="1">
      <c r="B259" s="404"/>
      <c r="C259" s="397"/>
      <c r="D259" s="397"/>
      <c r="E259" s="397"/>
      <c r="F259" s="397"/>
      <c r="G259" s="397"/>
    </row>
    <row r="260" spans="2:7" ht="20.100000000000001" customHeight="1">
      <c r="B260" s="404"/>
      <c r="C260" s="397"/>
      <c r="D260" s="397"/>
      <c r="E260" s="397"/>
      <c r="F260" s="397"/>
      <c r="G260" s="397"/>
    </row>
    <row r="261" spans="2:7" ht="20.100000000000001" customHeight="1">
      <c r="B261" s="404"/>
      <c r="C261" s="397"/>
      <c r="D261" s="397"/>
      <c r="E261" s="397"/>
      <c r="F261" s="397"/>
      <c r="G261" s="397"/>
    </row>
    <row r="262" spans="2:7" ht="20.100000000000001" customHeight="1">
      <c r="B262" s="404"/>
      <c r="C262" s="397"/>
      <c r="D262" s="397"/>
      <c r="E262" s="397"/>
      <c r="F262" s="397"/>
      <c r="G262" s="397"/>
    </row>
    <row r="263" spans="2:7" ht="20.100000000000001" customHeight="1">
      <c r="B263" s="404"/>
      <c r="C263" s="397"/>
      <c r="D263" s="397"/>
      <c r="E263" s="397"/>
      <c r="F263" s="397"/>
      <c r="G263" s="397"/>
    </row>
    <row r="264" spans="2:7" ht="20.100000000000001" customHeight="1">
      <c r="B264" s="404"/>
      <c r="C264" s="397"/>
      <c r="D264" s="397"/>
      <c r="E264" s="397"/>
      <c r="F264" s="397"/>
      <c r="G264" s="397"/>
    </row>
    <row r="265" spans="2:7" ht="20.100000000000001" customHeight="1">
      <c r="B265" s="404"/>
      <c r="C265" s="397"/>
      <c r="D265" s="397"/>
      <c r="E265" s="397"/>
      <c r="F265" s="397"/>
      <c r="G265" s="397"/>
    </row>
    <row r="266" spans="2:7" ht="20.100000000000001" customHeight="1">
      <c r="B266" s="404"/>
      <c r="C266" s="397"/>
      <c r="D266" s="397"/>
      <c r="E266" s="397"/>
      <c r="F266" s="397"/>
      <c r="G266" s="397"/>
    </row>
    <row r="267" spans="2:7" ht="20.100000000000001" customHeight="1">
      <c r="B267" s="404"/>
      <c r="C267" s="397"/>
      <c r="D267" s="397"/>
      <c r="E267" s="397"/>
      <c r="F267" s="397"/>
      <c r="G267" s="397"/>
    </row>
    <row r="268" spans="2:7" ht="20.100000000000001" customHeight="1">
      <c r="B268" s="404"/>
      <c r="C268" s="397"/>
      <c r="D268" s="397"/>
      <c r="E268" s="397"/>
      <c r="F268" s="397"/>
      <c r="G268" s="397"/>
    </row>
    <row r="269" spans="2:7" ht="20.100000000000001" customHeight="1">
      <c r="B269" s="404"/>
      <c r="C269" s="397"/>
      <c r="D269" s="397"/>
      <c r="E269" s="397"/>
      <c r="F269" s="397"/>
      <c r="G269" s="397"/>
    </row>
    <row r="270" spans="2:7" ht="20.100000000000001" customHeight="1">
      <c r="B270" s="404"/>
      <c r="C270" s="397"/>
      <c r="D270" s="397"/>
      <c r="E270" s="397"/>
      <c r="F270" s="397"/>
      <c r="G270" s="397"/>
    </row>
    <row r="271" spans="2:7" ht="20.100000000000001" customHeight="1">
      <c r="B271" s="404"/>
      <c r="C271" s="397"/>
      <c r="D271" s="397"/>
      <c r="E271" s="397"/>
      <c r="F271" s="397"/>
      <c r="G271" s="397"/>
    </row>
    <row r="272" spans="2:7" ht="20.100000000000001" customHeight="1">
      <c r="B272" s="404"/>
      <c r="C272" s="397"/>
      <c r="D272" s="397"/>
      <c r="E272" s="397"/>
      <c r="F272" s="397"/>
      <c r="G272" s="397"/>
    </row>
    <row r="273" spans="2:7" ht="20.100000000000001" customHeight="1">
      <c r="B273" s="404"/>
      <c r="C273" s="397"/>
      <c r="D273" s="397"/>
      <c r="E273" s="397"/>
      <c r="F273" s="397"/>
      <c r="G273" s="397"/>
    </row>
    <row r="274" spans="2:7" ht="20.100000000000001" customHeight="1">
      <c r="B274" s="404"/>
      <c r="C274" s="397"/>
      <c r="D274" s="397"/>
      <c r="E274" s="397"/>
      <c r="F274" s="397"/>
      <c r="G274" s="397"/>
    </row>
    <row r="275" spans="2:7" ht="20.100000000000001" customHeight="1">
      <c r="B275" s="404"/>
      <c r="C275" s="397"/>
      <c r="D275" s="397"/>
      <c r="E275" s="397"/>
      <c r="F275" s="397"/>
      <c r="G275" s="397"/>
    </row>
    <row r="276" spans="2:7" ht="20.100000000000001" customHeight="1">
      <c r="B276" s="404"/>
      <c r="C276" s="397"/>
      <c r="D276" s="397"/>
      <c r="E276" s="397"/>
      <c r="F276" s="397"/>
      <c r="G276" s="397"/>
    </row>
    <row r="277" spans="2:7" ht="20.100000000000001" customHeight="1">
      <c r="B277" s="404"/>
      <c r="C277" s="397"/>
      <c r="D277" s="397"/>
      <c r="E277" s="397"/>
      <c r="F277" s="397"/>
      <c r="G277" s="397"/>
    </row>
    <row r="278" spans="2:7" ht="20.100000000000001" customHeight="1">
      <c r="B278" s="404"/>
      <c r="C278" s="397"/>
      <c r="D278" s="397"/>
      <c r="E278" s="397"/>
      <c r="F278" s="397"/>
      <c r="G278" s="397"/>
    </row>
    <row r="279" spans="2:7" ht="20.100000000000001" customHeight="1">
      <c r="B279" s="404"/>
      <c r="C279" s="397"/>
      <c r="D279" s="397"/>
      <c r="E279" s="397"/>
      <c r="F279" s="397"/>
      <c r="G279" s="397"/>
    </row>
    <row r="280" spans="2:7" ht="20.100000000000001" customHeight="1">
      <c r="B280" s="404"/>
      <c r="C280" s="397"/>
      <c r="D280" s="397"/>
      <c r="E280" s="397"/>
      <c r="F280" s="397"/>
      <c r="G280" s="397"/>
    </row>
    <row r="281" spans="2:7" ht="20.100000000000001" customHeight="1">
      <c r="B281" s="404"/>
      <c r="C281" s="397"/>
      <c r="D281" s="397"/>
      <c r="E281" s="397"/>
      <c r="F281" s="397"/>
      <c r="G281" s="397"/>
    </row>
    <row r="282" spans="2:7" ht="20.100000000000001" customHeight="1">
      <c r="B282" s="404"/>
      <c r="C282" s="397"/>
      <c r="D282" s="397"/>
      <c r="E282" s="397"/>
      <c r="F282" s="397"/>
      <c r="G282" s="397"/>
    </row>
    <row r="283" spans="2:7" ht="20.100000000000001" customHeight="1">
      <c r="B283" s="404"/>
      <c r="C283" s="397"/>
      <c r="D283" s="397"/>
      <c r="E283" s="397"/>
      <c r="F283" s="397"/>
      <c r="G283" s="397"/>
    </row>
    <row r="284" spans="2:7" ht="20.100000000000001" customHeight="1">
      <c r="B284" s="404"/>
      <c r="C284" s="397"/>
      <c r="D284" s="397"/>
      <c r="E284" s="397"/>
      <c r="F284" s="397"/>
      <c r="G284" s="397"/>
    </row>
    <row r="285" spans="2:7" ht="20.100000000000001" customHeight="1">
      <c r="B285" s="404"/>
      <c r="C285" s="397"/>
      <c r="D285" s="397"/>
      <c r="E285" s="397"/>
      <c r="F285" s="397"/>
      <c r="G285" s="397"/>
    </row>
    <row r="286" spans="2:7" ht="20.100000000000001" customHeight="1">
      <c r="B286" s="404"/>
      <c r="C286" s="397"/>
      <c r="D286" s="397"/>
      <c r="E286" s="397"/>
      <c r="F286" s="397"/>
      <c r="G286" s="397"/>
    </row>
    <row r="287" spans="2:7" ht="20.100000000000001" customHeight="1">
      <c r="B287" s="404"/>
      <c r="C287" s="397"/>
      <c r="D287" s="397"/>
      <c r="E287" s="397"/>
      <c r="F287" s="397"/>
      <c r="G287" s="397"/>
    </row>
    <row r="288" spans="2:7" ht="20.100000000000001" customHeight="1">
      <c r="B288" s="404"/>
      <c r="C288" s="397"/>
      <c r="D288" s="397"/>
      <c r="E288" s="397"/>
      <c r="F288" s="397"/>
      <c r="G288" s="397"/>
    </row>
    <row r="289" spans="2:7" ht="20.100000000000001" customHeight="1">
      <c r="B289" s="404"/>
      <c r="C289" s="397"/>
      <c r="D289" s="397"/>
      <c r="E289" s="397"/>
      <c r="F289" s="397"/>
      <c r="G289" s="397"/>
    </row>
    <row r="290" spans="2:7" ht="20.100000000000001" customHeight="1">
      <c r="B290" s="404"/>
      <c r="C290" s="397"/>
      <c r="D290" s="397"/>
      <c r="E290" s="397"/>
      <c r="F290" s="397"/>
      <c r="G290" s="397"/>
    </row>
    <row r="291" spans="2:7" ht="20.100000000000001" customHeight="1">
      <c r="B291" s="404"/>
      <c r="C291" s="397"/>
      <c r="D291" s="397"/>
      <c r="E291" s="397"/>
      <c r="F291" s="397"/>
      <c r="G291" s="397"/>
    </row>
    <row r="292" spans="2:7" ht="20.100000000000001" customHeight="1">
      <c r="B292" s="404"/>
      <c r="C292" s="397"/>
      <c r="D292" s="397"/>
      <c r="E292" s="397"/>
      <c r="F292" s="397"/>
      <c r="G292" s="397"/>
    </row>
    <row r="293" spans="2:7" ht="20.100000000000001" customHeight="1">
      <c r="B293" s="404"/>
      <c r="C293" s="397"/>
      <c r="D293" s="397"/>
      <c r="E293" s="397"/>
      <c r="F293" s="397"/>
      <c r="G293" s="397"/>
    </row>
    <row r="294" spans="2:7" ht="20.100000000000001" customHeight="1">
      <c r="B294" s="404"/>
      <c r="C294" s="397"/>
      <c r="D294" s="397"/>
      <c r="E294" s="397"/>
      <c r="F294" s="397"/>
      <c r="G294" s="397"/>
    </row>
    <row r="295" spans="2:7" ht="20.100000000000001" customHeight="1">
      <c r="B295" s="404"/>
      <c r="C295" s="397"/>
      <c r="D295" s="397"/>
      <c r="E295" s="397"/>
      <c r="F295" s="397"/>
      <c r="G295" s="397"/>
    </row>
    <row r="296" spans="2:7" ht="20.100000000000001" customHeight="1">
      <c r="B296" s="404"/>
      <c r="C296" s="397"/>
      <c r="D296" s="397"/>
      <c r="E296" s="397"/>
      <c r="F296" s="397"/>
      <c r="G296" s="397"/>
    </row>
    <row r="297" spans="2:7" ht="20.100000000000001" customHeight="1">
      <c r="B297" s="404"/>
      <c r="C297" s="397"/>
      <c r="D297" s="397"/>
      <c r="E297" s="397"/>
      <c r="F297" s="397"/>
      <c r="G297" s="397"/>
    </row>
    <row r="298" spans="2:7" ht="20.100000000000001" customHeight="1">
      <c r="B298" s="404"/>
      <c r="C298" s="397"/>
      <c r="D298" s="397"/>
      <c r="E298" s="397"/>
      <c r="F298" s="397"/>
      <c r="G298" s="397"/>
    </row>
    <row r="299" spans="2:7" ht="20.100000000000001" customHeight="1">
      <c r="B299" s="404"/>
      <c r="C299" s="397"/>
      <c r="D299" s="397"/>
      <c r="E299" s="397"/>
      <c r="F299" s="397"/>
      <c r="G299" s="397"/>
    </row>
    <row r="300" spans="2:7" ht="20.100000000000001" customHeight="1">
      <c r="B300" s="404"/>
      <c r="C300" s="397"/>
      <c r="D300" s="397"/>
      <c r="E300" s="397"/>
      <c r="F300" s="397"/>
      <c r="G300" s="397"/>
    </row>
    <row r="301" spans="2:7" ht="20.100000000000001" customHeight="1">
      <c r="B301" s="404"/>
      <c r="C301" s="397"/>
      <c r="D301" s="397"/>
      <c r="E301" s="397"/>
      <c r="F301" s="397"/>
      <c r="G301" s="397"/>
    </row>
    <row r="302" spans="2:7" ht="20.100000000000001" customHeight="1">
      <c r="B302" s="404"/>
      <c r="C302" s="397"/>
      <c r="D302" s="397"/>
      <c r="E302" s="397"/>
      <c r="F302" s="397"/>
      <c r="G302" s="397"/>
    </row>
    <row r="303" spans="2:7" ht="20.100000000000001" customHeight="1">
      <c r="B303" s="404"/>
      <c r="C303" s="397"/>
      <c r="D303" s="397"/>
      <c r="E303" s="397"/>
      <c r="F303" s="397"/>
      <c r="G303" s="397"/>
    </row>
    <row r="304" spans="2:7" ht="20.100000000000001" customHeight="1">
      <c r="B304" s="404"/>
      <c r="C304" s="397"/>
      <c r="D304" s="397"/>
      <c r="E304" s="397"/>
      <c r="F304" s="397"/>
      <c r="G304" s="397"/>
    </row>
    <row r="305" spans="2:7" ht="20.100000000000001" customHeight="1">
      <c r="B305" s="404"/>
      <c r="C305" s="397"/>
      <c r="D305" s="397"/>
      <c r="E305" s="397"/>
      <c r="F305" s="397"/>
      <c r="G305" s="397"/>
    </row>
    <row r="306" spans="2:7" ht="20.100000000000001" customHeight="1">
      <c r="B306" s="404"/>
      <c r="C306" s="397"/>
      <c r="D306" s="397"/>
      <c r="E306" s="397"/>
      <c r="F306" s="397"/>
      <c r="G306" s="397"/>
    </row>
    <row r="307" spans="2:7" ht="20.100000000000001" customHeight="1">
      <c r="B307" s="404"/>
      <c r="C307" s="397"/>
      <c r="D307" s="397"/>
      <c r="E307" s="397"/>
      <c r="F307" s="397"/>
      <c r="G307" s="397"/>
    </row>
    <row r="308" spans="2:7" ht="20.100000000000001" customHeight="1">
      <c r="B308" s="404"/>
      <c r="C308" s="397"/>
      <c r="D308" s="397"/>
      <c r="E308" s="397"/>
      <c r="F308" s="397"/>
      <c r="G308" s="397"/>
    </row>
    <row r="309" spans="2:7" ht="20.100000000000001" customHeight="1">
      <c r="B309" s="404"/>
      <c r="C309" s="397"/>
      <c r="D309" s="397"/>
      <c r="E309" s="397"/>
      <c r="F309" s="397"/>
      <c r="G309" s="397"/>
    </row>
    <row r="310" spans="2:7" ht="20.100000000000001" customHeight="1">
      <c r="B310" s="404"/>
      <c r="C310" s="397"/>
      <c r="D310" s="397"/>
      <c r="E310" s="397"/>
      <c r="F310" s="397"/>
      <c r="G310" s="397"/>
    </row>
    <row r="311" spans="2:7" ht="20.100000000000001" customHeight="1">
      <c r="B311" s="404"/>
      <c r="C311" s="397"/>
      <c r="D311" s="397"/>
      <c r="E311" s="397"/>
      <c r="F311" s="397"/>
      <c r="G311" s="397"/>
    </row>
    <row r="312" spans="2:7" ht="20.100000000000001" customHeight="1">
      <c r="B312" s="404"/>
      <c r="C312" s="397"/>
      <c r="D312" s="397"/>
      <c r="E312" s="397"/>
      <c r="F312" s="397"/>
      <c r="G312" s="397"/>
    </row>
    <row r="313" spans="2:7" ht="20.100000000000001" customHeight="1">
      <c r="B313" s="404"/>
      <c r="C313" s="397"/>
      <c r="D313" s="397"/>
      <c r="E313" s="397"/>
      <c r="F313" s="397"/>
      <c r="G313" s="397"/>
    </row>
    <row r="314" spans="2:7" ht="20.100000000000001" customHeight="1">
      <c r="B314" s="404"/>
      <c r="C314" s="397"/>
      <c r="D314" s="397"/>
      <c r="E314" s="397"/>
      <c r="F314" s="397"/>
      <c r="G314" s="397"/>
    </row>
    <row r="315" spans="2:7" ht="20.100000000000001" customHeight="1">
      <c r="B315" s="404"/>
      <c r="C315" s="397"/>
      <c r="D315" s="397"/>
      <c r="E315" s="397"/>
      <c r="F315" s="397"/>
      <c r="G315" s="397"/>
    </row>
    <row r="316" spans="2:7" ht="20.100000000000001" customHeight="1">
      <c r="B316" s="404"/>
      <c r="C316" s="397"/>
      <c r="D316" s="397"/>
      <c r="E316" s="397"/>
      <c r="F316" s="397"/>
      <c r="G316" s="397"/>
    </row>
    <row r="317" spans="2:7" ht="20.100000000000001" customHeight="1">
      <c r="B317" s="404"/>
      <c r="C317" s="397"/>
      <c r="D317" s="397"/>
      <c r="E317" s="397"/>
      <c r="F317" s="397"/>
      <c r="G317" s="397"/>
    </row>
    <row r="318" spans="2:7" ht="20.100000000000001" customHeight="1">
      <c r="B318" s="404"/>
      <c r="C318" s="397"/>
      <c r="D318" s="397"/>
      <c r="E318" s="397"/>
      <c r="F318" s="397"/>
      <c r="G318" s="397"/>
    </row>
    <row r="319" spans="2:7" ht="20.100000000000001" customHeight="1">
      <c r="B319" s="404"/>
      <c r="C319" s="397"/>
      <c r="D319" s="397"/>
      <c r="E319" s="397"/>
      <c r="F319" s="397"/>
      <c r="G319" s="397"/>
    </row>
    <row r="320" spans="2:7" ht="20.100000000000001" customHeight="1">
      <c r="B320" s="404"/>
      <c r="C320" s="397"/>
      <c r="D320" s="397"/>
      <c r="E320" s="397"/>
      <c r="F320" s="397"/>
      <c r="G320" s="397"/>
    </row>
    <row r="321" spans="2:7" ht="20.100000000000001" customHeight="1">
      <c r="B321" s="404"/>
      <c r="C321" s="397"/>
      <c r="D321" s="397"/>
      <c r="E321" s="397"/>
      <c r="F321" s="397"/>
      <c r="G321" s="397"/>
    </row>
    <row r="322" spans="2:7" ht="20.100000000000001" customHeight="1">
      <c r="B322" s="404"/>
      <c r="C322" s="397"/>
      <c r="D322" s="397"/>
      <c r="E322" s="397"/>
      <c r="F322" s="397"/>
      <c r="G322" s="397"/>
    </row>
    <row r="323" spans="2:7" ht="20.100000000000001" customHeight="1">
      <c r="B323" s="404"/>
      <c r="C323" s="397"/>
      <c r="D323" s="397"/>
      <c r="E323" s="397"/>
      <c r="F323" s="397"/>
      <c r="G323" s="397"/>
    </row>
    <row r="324" spans="2:7" ht="20.100000000000001" customHeight="1">
      <c r="B324" s="404"/>
      <c r="C324" s="397"/>
      <c r="D324" s="397"/>
      <c r="E324" s="397"/>
      <c r="F324" s="397"/>
      <c r="G324" s="397"/>
    </row>
    <row r="325" spans="2:7" ht="20.100000000000001" customHeight="1">
      <c r="B325" s="404"/>
      <c r="C325" s="397"/>
      <c r="D325" s="397"/>
      <c r="E325" s="397"/>
      <c r="F325" s="397"/>
      <c r="G325" s="397"/>
    </row>
    <row r="326" spans="2:7" ht="20.100000000000001" customHeight="1">
      <c r="B326" s="404"/>
      <c r="C326" s="397"/>
      <c r="D326" s="397"/>
      <c r="E326" s="397"/>
      <c r="F326" s="397"/>
      <c r="G326" s="397"/>
    </row>
    <row r="327" spans="2:7" ht="20.100000000000001" customHeight="1">
      <c r="B327" s="404"/>
      <c r="C327" s="397"/>
      <c r="D327" s="397"/>
      <c r="E327" s="397"/>
      <c r="F327" s="397"/>
      <c r="G327" s="397"/>
    </row>
    <row r="328" spans="2:7" ht="20.100000000000001" customHeight="1">
      <c r="B328" s="404"/>
      <c r="C328" s="397"/>
      <c r="D328" s="397"/>
      <c r="E328" s="397"/>
      <c r="F328" s="397"/>
      <c r="G328" s="397"/>
    </row>
    <row r="329" spans="2:7" ht="20.100000000000001" customHeight="1">
      <c r="B329" s="404"/>
      <c r="C329" s="397"/>
      <c r="D329" s="397"/>
      <c r="E329" s="397"/>
      <c r="F329" s="397"/>
      <c r="G329" s="397"/>
    </row>
    <row r="330" spans="2:7" ht="20.100000000000001" customHeight="1">
      <c r="B330" s="404"/>
      <c r="C330" s="397"/>
      <c r="D330" s="397"/>
      <c r="E330" s="397"/>
      <c r="F330" s="397"/>
      <c r="G330" s="397"/>
    </row>
    <row r="331" spans="2:7" ht="20.100000000000001" customHeight="1">
      <c r="B331" s="404"/>
      <c r="C331" s="397"/>
      <c r="D331" s="397"/>
      <c r="E331" s="397"/>
      <c r="F331" s="397"/>
      <c r="G331" s="397"/>
    </row>
    <row r="332" spans="2:7" ht="20.100000000000001" customHeight="1">
      <c r="B332" s="404"/>
      <c r="C332" s="397"/>
      <c r="D332" s="397"/>
      <c r="E332" s="397"/>
      <c r="F332" s="397"/>
      <c r="G332" s="397"/>
    </row>
    <row r="333" spans="2:7" ht="20.100000000000001" customHeight="1">
      <c r="B333" s="404"/>
      <c r="C333" s="397"/>
      <c r="D333" s="397"/>
      <c r="E333" s="397"/>
      <c r="F333" s="397"/>
      <c r="G333" s="397"/>
    </row>
    <row r="334" spans="2:7" ht="20.100000000000001" customHeight="1">
      <c r="B334" s="404"/>
      <c r="C334" s="397"/>
      <c r="D334" s="397"/>
      <c r="E334" s="397"/>
      <c r="F334" s="397"/>
      <c r="G334" s="397"/>
    </row>
    <row r="335" spans="2:7" ht="20.100000000000001" customHeight="1">
      <c r="B335" s="404"/>
      <c r="C335" s="397"/>
      <c r="D335" s="397"/>
      <c r="E335" s="397"/>
      <c r="F335" s="397"/>
      <c r="G335" s="397"/>
    </row>
    <row r="336" spans="2:7" ht="20.100000000000001" customHeight="1">
      <c r="B336" s="404"/>
      <c r="C336" s="397"/>
      <c r="D336" s="397"/>
      <c r="E336" s="397"/>
      <c r="F336" s="397"/>
      <c r="G336" s="397"/>
    </row>
    <row r="337" spans="2:7" ht="20.100000000000001" customHeight="1">
      <c r="B337" s="404"/>
      <c r="C337" s="397"/>
      <c r="D337" s="397"/>
      <c r="E337" s="397"/>
      <c r="F337" s="397"/>
      <c r="G337" s="397"/>
    </row>
    <row r="338" spans="2:7" ht="20.100000000000001" customHeight="1">
      <c r="B338" s="404"/>
      <c r="C338" s="397"/>
      <c r="D338" s="397"/>
      <c r="E338" s="397"/>
      <c r="F338" s="397"/>
      <c r="G338" s="397"/>
    </row>
    <row r="339" spans="2:7" ht="20.100000000000001" customHeight="1">
      <c r="B339" s="404"/>
      <c r="C339" s="397"/>
      <c r="D339" s="397"/>
      <c r="E339" s="397"/>
      <c r="F339" s="397"/>
      <c r="G339" s="397"/>
    </row>
    <row r="340" spans="2:7" ht="20.100000000000001" customHeight="1">
      <c r="B340" s="404"/>
      <c r="C340" s="397"/>
      <c r="D340" s="397"/>
      <c r="E340" s="397"/>
      <c r="F340" s="397"/>
      <c r="G340" s="397"/>
    </row>
    <row r="341" spans="2:7" ht="20.100000000000001" customHeight="1">
      <c r="B341" s="404"/>
      <c r="C341" s="397"/>
      <c r="D341" s="397"/>
      <c r="E341" s="397"/>
      <c r="F341" s="397"/>
      <c r="G341" s="397"/>
    </row>
    <row r="342" spans="2:7" ht="20.100000000000001" customHeight="1">
      <c r="B342" s="404"/>
      <c r="C342" s="397"/>
      <c r="D342" s="397"/>
      <c r="E342" s="397"/>
      <c r="F342" s="397"/>
      <c r="G342" s="397"/>
    </row>
    <row r="343" spans="2:7" ht="20.100000000000001" customHeight="1">
      <c r="B343" s="404"/>
      <c r="C343" s="397"/>
      <c r="D343" s="397"/>
      <c r="E343" s="397"/>
      <c r="F343" s="397"/>
      <c r="G343" s="397"/>
    </row>
    <row r="344" spans="2:7" ht="20.100000000000001" customHeight="1">
      <c r="B344" s="404"/>
      <c r="C344" s="397"/>
      <c r="D344" s="397"/>
      <c r="E344" s="397"/>
      <c r="F344" s="397"/>
      <c r="G344" s="397"/>
    </row>
    <row r="345" spans="2:7" ht="20.100000000000001" customHeight="1">
      <c r="B345" s="404"/>
      <c r="C345" s="397"/>
      <c r="D345" s="397"/>
      <c r="E345" s="397"/>
      <c r="F345" s="397"/>
      <c r="G345" s="397"/>
    </row>
    <row r="346" spans="2:7" ht="20.100000000000001" customHeight="1">
      <c r="B346" s="404"/>
      <c r="C346" s="397"/>
      <c r="D346" s="397"/>
      <c r="E346" s="397"/>
      <c r="F346" s="397"/>
      <c r="G346" s="397"/>
    </row>
    <row r="347" spans="2:7" ht="20.100000000000001" customHeight="1">
      <c r="B347" s="404"/>
      <c r="C347" s="397"/>
      <c r="D347" s="397"/>
      <c r="E347" s="397"/>
      <c r="F347" s="397"/>
      <c r="G347" s="397"/>
    </row>
    <row r="348" spans="2:7" ht="20.100000000000001" customHeight="1">
      <c r="B348" s="404"/>
      <c r="C348" s="397"/>
      <c r="D348" s="397"/>
      <c r="E348" s="397"/>
      <c r="F348" s="397"/>
      <c r="G348" s="397"/>
    </row>
    <row r="349" spans="2:7" ht="20.100000000000001" customHeight="1">
      <c r="B349" s="404"/>
      <c r="C349" s="397"/>
      <c r="D349" s="397"/>
      <c r="E349" s="397"/>
      <c r="F349" s="397"/>
      <c r="G349" s="397"/>
    </row>
    <row r="350" spans="2:7" ht="20.100000000000001" customHeight="1">
      <c r="B350" s="404"/>
      <c r="C350" s="397"/>
      <c r="D350" s="397"/>
      <c r="E350" s="397"/>
      <c r="F350" s="397"/>
      <c r="G350" s="397"/>
    </row>
    <row r="351" spans="2:7" ht="20.100000000000001" customHeight="1">
      <c r="B351" s="404"/>
      <c r="C351" s="397"/>
      <c r="D351" s="397"/>
      <c r="E351" s="397"/>
      <c r="F351" s="397"/>
      <c r="G351" s="397"/>
    </row>
    <row r="352" spans="2:7" ht="20.100000000000001" customHeight="1">
      <c r="B352" s="404"/>
      <c r="C352" s="397"/>
      <c r="D352" s="397"/>
      <c r="E352" s="397"/>
      <c r="F352" s="397"/>
      <c r="G352" s="397"/>
    </row>
    <row r="353" spans="2:7" ht="20.100000000000001" customHeight="1">
      <c r="B353" s="404"/>
      <c r="C353" s="397"/>
      <c r="D353" s="397"/>
      <c r="E353" s="397"/>
      <c r="F353" s="397"/>
      <c r="G353" s="397"/>
    </row>
    <row r="354" spans="2:7" ht="20.100000000000001" customHeight="1">
      <c r="B354" s="404"/>
      <c r="C354" s="397"/>
      <c r="D354" s="397"/>
      <c r="E354" s="397"/>
      <c r="F354" s="397"/>
      <c r="G354" s="397"/>
    </row>
    <row r="355" spans="2:7" ht="20.100000000000001" customHeight="1">
      <c r="B355" s="404"/>
      <c r="C355" s="397"/>
      <c r="D355" s="397"/>
      <c r="E355" s="397"/>
      <c r="F355" s="397"/>
      <c r="G355" s="397"/>
    </row>
    <row r="356" spans="2:7" ht="20.100000000000001" customHeight="1">
      <c r="B356" s="404"/>
      <c r="C356" s="397"/>
      <c r="D356" s="397"/>
      <c r="E356" s="397"/>
      <c r="F356" s="397"/>
      <c r="G356" s="397"/>
    </row>
    <row r="357" spans="2:7" ht="20.100000000000001" customHeight="1">
      <c r="B357" s="404"/>
      <c r="C357" s="397"/>
      <c r="D357" s="397"/>
      <c r="E357" s="397"/>
      <c r="F357" s="397"/>
      <c r="G357" s="397"/>
    </row>
    <row r="358" spans="2:7" ht="20.100000000000001" customHeight="1">
      <c r="B358" s="404"/>
      <c r="C358" s="397"/>
      <c r="D358" s="397"/>
      <c r="E358" s="397"/>
      <c r="F358" s="397"/>
      <c r="G358" s="397"/>
    </row>
    <row r="359" spans="2:7" ht="20.100000000000001" customHeight="1">
      <c r="B359" s="404"/>
      <c r="C359" s="397"/>
      <c r="D359" s="397"/>
      <c r="E359" s="397"/>
      <c r="F359" s="397"/>
      <c r="G359" s="397"/>
    </row>
    <row r="360" spans="2:7" ht="20.100000000000001" customHeight="1">
      <c r="B360" s="404"/>
      <c r="C360" s="397"/>
      <c r="D360" s="397"/>
      <c r="E360" s="397"/>
      <c r="F360" s="397"/>
      <c r="G360" s="397"/>
    </row>
    <row r="361" spans="2:7" ht="20.100000000000001" customHeight="1">
      <c r="B361" s="404"/>
      <c r="C361" s="397"/>
      <c r="D361" s="397"/>
      <c r="E361" s="397"/>
      <c r="F361" s="397"/>
      <c r="G361" s="397"/>
    </row>
    <row r="362" spans="2:7" ht="20.100000000000001" customHeight="1">
      <c r="B362" s="404"/>
      <c r="C362" s="397"/>
      <c r="D362" s="397"/>
      <c r="E362" s="397"/>
      <c r="F362" s="397"/>
      <c r="G362" s="397"/>
    </row>
    <row r="363" spans="2:7" ht="20.100000000000001" customHeight="1">
      <c r="B363" s="404"/>
      <c r="C363" s="397"/>
      <c r="D363" s="397"/>
      <c r="E363" s="397"/>
      <c r="F363" s="397"/>
      <c r="G363" s="397"/>
    </row>
    <row r="364" spans="2:7" ht="20.100000000000001" customHeight="1">
      <c r="B364" s="404"/>
      <c r="C364" s="397"/>
      <c r="D364" s="397"/>
      <c r="E364" s="397"/>
      <c r="F364" s="397"/>
      <c r="G364" s="397"/>
    </row>
    <row r="365" spans="2:7" ht="20.100000000000001" customHeight="1">
      <c r="B365" s="404"/>
      <c r="C365" s="397"/>
      <c r="D365" s="397"/>
      <c r="E365" s="397"/>
      <c r="F365" s="397"/>
      <c r="G365" s="397"/>
    </row>
    <row r="366" spans="2:7" ht="20.100000000000001" customHeight="1">
      <c r="B366" s="404"/>
      <c r="C366" s="397"/>
      <c r="D366" s="397"/>
      <c r="E366" s="397"/>
      <c r="F366" s="397"/>
      <c r="G366" s="397"/>
    </row>
    <row r="367" spans="2:7" ht="20.100000000000001" customHeight="1">
      <c r="B367" s="404"/>
      <c r="C367" s="397"/>
      <c r="D367" s="397"/>
      <c r="E367" s="397"/>
      <c r="F367" s="397"/>
      <c r="G367" s="397"/>
    </row>
    <row r="368" spans="2:7" ht="20.100000000000001" customHeight="1">
      <c r="B368" s="404"/>
      <c r="C368" s="397"/>
      <c r="D368" s="397"/>
      <c r="E368" s="397"/>
      <c r="F368" s="397"/>
      <c r="G368" s="397"/>
    </row>
    <row r="369" spans="2:7" ht="20.100000000000001" customHeight="1">
      <c r="B369" s="404"/>
      <c r="C369" s="397"/>
      <c r="D369" s="397"/>
      <c r="E369" s="397"/>
      <c r="F369" s="397"/>
      <c r="G369" s="397"/>
    </row>
    <row r="370" spans="2:7" ht="20.100000000000001" customHeight="1">
      <c r="B370" s="404"/>
      <c r="C370" s="397"/>
      <c r="D370" s="397"/>
      <c r="E370" s="397"/>
      <c r="F370" s="397"/>
      <c r="G370" s="397"/>
    </row>
    <row r="371" spans="2:7" ht="20.100000000000001" customHeight="1">
      <c r="B371" s="404"/>
      <c r="C371" s="397"/>
      <c r="D371" s="397"/>
      <c r="E371" s="397"/>
      <c r="F371" s="397"/>
      <c r="G371" s="397"/>
    </row>
    <row r="372" spans="2:7" ht="20.100000000000001" customHeight="1">
      <c r="B372" s="404"/>
      <c r="C372" s="397"/>
      <c r="D372" s="397"/>
      <c r="E372" s="397"/>
      <c r="F372" s="397"/>
      <c r="G372" s="397"/>
    </row>
    <row r="373" spans="2:7" ht="20.100000000000001" customHeight="1">
      <c r="B373" s="404"/>
      <c r="C373" s="397"/>
      <c r="D373" s="397"/>
      <c r="E373" s="397"/>
      <c r="F373" s="397"/>
      <c r="G373" s="397"/>
    </row>
    <row r="374" spans="2:7" ht="20.100000000000001" customHeight="1">
      <c r="B374" s="404"/>
      <c r="C374" s="397"/>
      <c r="D374" s="397"/>
      <c r="E374" s="397"/>
      <c r="F374" s="397"/>
      <c r="G374" s="397"/>
    </row>
    <row r="375" spans="2:7" ht="20.100000000000001" customHeight="1">
      <c r="B375" s="404"/>
      <c r="C375" s="397"/>
      <c r="D375" s="397"/>
      <c r="E375" s="397"/>
      <c r="F375" s="397"/>
      <c r="G375" s="397"/>
    </row>
    <row r="376" spans="2:7" ht="20.100000000000001" customHeight="1">
      <c r="B376" s="404"/>
      <c r="C376" s="397"/>
      <c r="D376" s="397"/>
      <c r="E376" s="397"/>
      <c r="F376" s="397"/>
      <c r="G376" s="397"/>
    </row>
    <row r="377" spans="2:7" ht="20.100000000000001" customHeight="1">
      <c r="B377" s="404"/>
      <c r="C377" s="397"/>
      <c r="D377" s="397"/>
      <c r="E377" s="397"/>
      <c r="F377" s="397"/>
      <c r="G377" s="397"/>
    </row>
    <row r="378" spans="2:7" ht="20.100000000000001" customHeight="1">
      <c r="B378" s="404"/>
      <c r="C378" s="397"/>
      <c r="D378" s="397"/>
      <c r="E378" s="397"/>
      <c r="F378" s="397"/>
      <c r="G378" s="397"/>
    </row>
    <row r="379" spans="2:7" ht="20.100000000000001" customHeight="1">
      <c r="B379" s="404"/>
      <c r="C379" s="397"/>
      <c r="D379" s="397"/>
      <c r="E379" s="397"/>
      <c r="F379" s="397"/>
      <c r="G379" s="397"/>
    </row>
    <row r="380" spans="2:7" ht="20.100000000000001" customHeight="1">
      <c r="B380" s="404"/>
      <c r="C380" s="397"/>
      <c r="D380" s="397"/>
      <c r="E380" s="397"/>
      <c r="F380" s="397"/>
      <c r="G380" s="397"/>
    </row>
    <row r="381" spans="2:7" ht="20.100000000000001" customHeight="1">
      <c r="B381" s="404"/>
      <c r="C381" s="397"/>
      <c r="D381" s="397"/>
      <c r="E381" s="397"/>
      <c r="F381" s="397"/>
      <c r="G381" s="397"/>
    </row>
    <row r="382" spans="2:7" ht="20.100000000000001" customHeight="1">
      <c r="B382" s="404"/>
      <c r="C382" s="397"/>
      <c r="D382" s="397"/>
      <c r="E382" s="397"/>
      <c r="F382" s="397"/>
      <c r="G382" s="397"/>
    </row>
    <row r="383" spans="2:7" ht="20.100000000000001" customHeight="1">
      <c r="B383" s="404"/>
      <c r="C383" s="397"/>
      <c r="D383" s="397"/>
      <c r="E383" s="397"/>
      <c r="F383" s="397"/>
      <c r="G383" s="397"/>
    </row>
    <row r="384" spans="2:7" ht="20.100000000000001" customHeight="1">
      <c r="B384" s="404"/>
      <c r="C384" s="397"/>
      <c r="D384" s="397"/>
      <c r="E384" s="397"/>
      <c r="F384" s="397"/>
      <c r="G384" s="397"/>
    </row>
    <row r="385" spans="2:7" ht="20.100000000000001" customHeight="1">
      <c r="B385" s="404"/>
      <c r="C385" s="397"/>
      <c r="D385" s="397"/>
      <c r="E385" s="397"/>
      <c r="F385" s="397"/>
      <c r="G385" s="397"/>
    </row>
    <row r="386" spans="2:7" ht="20.100000000000001" customHeight="1">
      <c r="B386" s="404"/>
      <c r="C386" s="397"/>
      <c r="D386" s="397"/>
      <c r="E386" s="397"/>
      <c r="F386" s="397"/>
      <c r="G386" s="397"/>
    </row>
    <row r="387" spans="2:7" ht="20.100000000000001" customHeight="1">
      <c r="B387" s="404"/>
      <c r="C387" s="397"/>
      <c r="D387" s="397"/>
      <c r="E387" s="397"/>
      <c r="F387" s="397"/>
      <c r="G387" s="397"/>
    </row>
    <row r="388" spans="2:7" ht="20.100000000000001" customHeight="1">
      <c r="B388" s="404"/>
      <c r="C388" s="397"/>
      <c r="D388" s="397"/>
      <c r="E388" s="397"/>
      <c r="F388" s="397"/>
      <c r="G388" s="397"/>
    </row>
    <row r="389" spans="2:7" ht="20.100000000000001" customHeight="1">
      <c r="B389" s="404"/>
      <c r="C389" s="397"/>
      <c r="D389" s="397"/>
      <c r="E389" s="397"/>
      <c r="F389" s="397"/>
      <c r="G389" s="397"/>
    </row>
    <row r="390" spans="2:7" ht="20.100000000000001" customHeight="1">
      <c r="B390" s="404"/>
      <c r="C390" s="397"/>
      <c r="D390" s="397"/>
      <c r="E390" s="397"/>
      <c r="F390" s="397"/>
      <c r="G390" s="397"/>
    </row>
    <row r="391" spans="2:7" ht="20.100000000000001" customHeight="1">
      <c r="B391" s="404"/>
      <c r="C391" s="397"/>
      <c r="D391" s="397"/>
      <c r="E391" s="397"/>
      <c r="F391" s="397"/>
      <c r="G391" s="397"/>
    </row>
    <row r="392" spans="2:7" ht="20.100000000000001" customHeight="1">
      <c r="B392" s="404"/>
      <c r="C392" s="397"/>
      <c r="D392" s="397"/>
      <c r="E392" s="397"/>
      <c r="F392" s="397"/>
      <c r="G392" s="397"/>
    </row>
    <row r="393" spans="2:7" ht="20.100000000000001" customHeight="1">
      <c r="B393" s="404"/>
      <c r="C393" s="397"/>
      <c r="D393" s="397"/>
      <c r="E393" s="397"/>
      <c r="F393" s="397"/>
      <c r="G393" s="397"/>
    </row>
    <row r="394" spans="2:7" ht="20.100000000000001" customHeight="1">
      <c r="B394" s="404"/>
      <c r="C394" s="397"/>
      <c r="D394" s="397"/>
      <c r="E394" s="397"/>
      <c r="F394" s="397"/>
      <c r="G394" s="397"/>
    </row>
    <row r="395" spans="2:7" ht="20.100000000000001" customHeight="1">
      <c r="B395" s="404"/>
      <c r="C395" s="397"/>
      <c r="D395" s="397"/>
      <c r="E395" s="397"/>
      <c r="F395" s="397"/>
      <c r="G395" s="397"/>
    </row>
    <row r="396" spans="2:7" ht="20.100000000000001" customHeight="1">
      <c r="B396" s="404"/>
      <c r="C396" s="397"/>
      <c r="D396" s="397"/>
      <c r="E396" s="397"/>
      <c r="F396" s="397"/>
      <c r="G396" s="397"/>
    </row>
    <row r="397" spans="2:7" ht="20.100000000000001" customHeight="1">
      <c r="B397" s="404"/>
      <c r="C397" s="397"/>
      <c r="D397" s="397"/>
      <c r="E397" s="397"/>
      <c r="F397" s="397"/>
      <c r="G397" s="397"/>
    </row>
    <row r="398" spans="2:7" ht="20.100000000000001" customHeight="1">
      <c r="B398" s="404"/>
      <c r="C398" s="397"/>
      <c r="D398" s="397"/>
      <c r="E398" s="397"/>
      <c r="F398" s="397"/>
      <c r="G398" s="397"/>
    </row>
    <row r="399" spans="2:7" ht="20.100000000000001" customHeight="1">
      <c r="B399" s="404"/>
      <c r="C399" s="397"/>
      <c r="D399" s="397"/>
      <c r="E399" s="397"/>
      <c r="F399" s="397"/>
      <c r="G399" s="397"/>
    </row>
    <row r="400" spans="2:7" ht="20.100000000000001" customHeight="1">
      <c r="B400" s="404"/>
      <c r="C400" s="397"/>
      <c r="D400" s="397"/>
      <c r="E400" s="397"/>
      <c r="F400" s="397"/>
      <c r="G400" s="397"/>
    </row>
    <row r="401" spans="2:7" ht="20.100000000000001" customHeight="1">
      <c r="B401" s="404"/>
      <c r="C401" s="397"/>
      <c r="D401" s="397"/>
      <c r="E401" s="397"/>
      <c r="F401" s="397"/>
      <c r="G401" s="397"/>
    </row>
    <row r="402" spans="2:7" ht="20.100000000000001" customHeight="1">
      <c r="B402" s="404"/>
      <c r="C402" s="397"/>
      <c r="D402" s="397"/>
      <c r="E402" s="397"/>
      <c r="F402" s="397"/>
      <c r="G402" s="397"/>
    </row>
    <row r="403" spans="2:7" ht="20.100000000000001" customHeight="1">
      <c r="B403" s="404"/>
      <c r="C403" s="397"/>
      <c r="D403" s="397"/>
      <c r="E403" s="397"/>
      <c r="F403" s="397"/>
      <c r="G403" s="397"/>
    </row>
    <row r="404" spans="2:7" ht="20.100000000000001" customHeight="1">
      <c r="B404" s="404"/>
      <c r="C404" s="397"/>
      <c r="D404" s="397"/>
      <c r="E404" s="397"/>
      <c r="F404" s="397"/>
      <c r="G404" s="397"/>
    </row>
    <row r="405" spans="2:7" ht="20.100000000000001" customHeight="1">
      <c r="B405" s="404"/>
      <c r="C405" s="397"/>
      <c r="D405" s="397"/>
      <c r="E405" s="397"/>
      <c r="F405" s="397"/>
      <c r="G405" s="397"/>
    </row>
    <row r="406" spans="2:7" ht="20.100000000000001" customHeight="1">
      <c r="B406" s="404"/>
      <c r="C406" s="397"/>
      <c r="D406" s="397"/>
      <c r="E406" s="397"/>
      <c r="F406" s="397"/>
      <c r="G406" s="397"/>
    </row>
    <row r="407" spans="2:7" ht="20.100000000000001" customHeight="1">
      <c r="B407" s="404"/>
      <c r="C407" s="397"/>
      <c r="D407" s="397"/>
      <c r="E407" s="397"/>
      <c r="F407" s="397"/>
      <c r="G407" s="397"/>
    </row>
    <row r="408" spans="2:7" ht="20.100000000000001" customHeight="1">
      <c r="B408" s="404"/>
      <c r="C408" s="397"/>
      <c r="D408" s="397"/>
      <c r="E408" s="397"/>
      <c r="F408" s="397"/>
      <c r="G408" s="397"/>
    </row>
    <row r="409" spans="2:7" ht="20.100000000000001" customHeight="1">
      <c r="B409" s="404"/>
      <c r="C409" s="397"/>
      <c r="D409" s="397"/>
      <c r="E409" s="397"/>
      <c r="F409" s="397"/>
      <c r="G409" s="397"/>
    </row>
    <row r="410" spans="2:7" ht="20.100000000000001" customHeight="1">
      <c r="B410" s="404"/>
      <c r="C410" s="397"/>
      <c r="D410" s="397"/>
      <c r="E410" s="397"/>
      <c r="F410" s="397"/>
      <c r="G410" s="397"/>
    </row>
    <row r="411" spans="2:7" ht="20.100000000000001" customHeight="1">
      <c r="B411" s="404"/>
      <c r="C411" s="397"/>
      <c r="D411" s="397"/>
      <c r="E411" s="397"/>
      <c r="F411" s="397"/>
      <c r="G411" s="397"/>
    </row>
    <row r="412" spans="2:7" ht="20.100000000000001" customHeight="1">
      <c r="B412" s="404"/>
      <c r="C412" s="397"/>
      <c r="D412" s="397"/>
      <c r="E412" s="397"/>
      <c r="F412" s="397"/>
      <c r="G412" s="397"/>
    </row>
    <row r="413" spans="2:7" ht="20.100000000000001" customHeight="1">
      <c r="B413" s="404"/>
      <c r="C413" s="397"/>
      <c r="D413" s="397"/>
      <c r="E413" s="397"/>
      <c r="F413" s="397"/>
      <c r="G413" s="397"/>
    </row>
    <row r="414" spans="2:7" ht="20.100000000000001" customHeight="1">
      <c r="B414" s="404"/>
      <c r="C414" s="397"/>
      <c r="D414" s="397"/>
      <c r="E414" s="397"/>
      <c r="F414" s="397"/>
      <c r="G414" s="397"/>
    </row>
    <row r="415" spans="2:7" ht="20.100000000000001" customHeight="1">
      <c r="B415" s="404"/>
      <c r="C415" s="397"/>
      <c r="D415" s="397"/>
      <c r="E415" s="397"/>
      <c r="F415" s="397"/>
      <c r="G415" s="397"/>
    </row>
    <row r="416" spans="2:7" ht="20.100000000000001" customHeight="1">
      <c r="B416" s="404"/>
      <c r="C416" s="397"/>
      <c r="D416" s="397"/>
      <c r="E416" s="397"/>
      <c r="F416" s="397"/>
      <c r="G416" s="397"/>
    </row>
    <row r="417" spans="2:7" ht="20.100000000000001" customHeight="1">
      <c r="B417" s="404"/>
      <c r="C417" s="397"/>
      <c r="D417" s="397"/>
      <c r="E417" s="397"/>
      <c r="F417" s="397"/>
      <c r="G417" s="397"/>
    </row>
    <row r="418" spans="2:7" ht="20.100000000000001" customHeight="1">
      <c r="B418" s="404"/>
      <c r="C418" s="397"/>
      <c r="D418" s="397"/>
      <c r="E418" s="397"/>
      <c r="F418" s="397"/>
      <c r="G418" s="397"/>
    </row>
    <row r="419" spans="2:7" ht="20.100000000000001" customHeight="1">
      <c r="B419" s="404"/>
      <c r="C419" s="397"/>
      <c r="D419" s="397"/>
      <c r="E419" s="397"/>
      <c r="F419" s="397"/>
      <c r="G419" s="397"/>
    </row>
    <row r="420" spans="2:7" ht="20.100000000000001" customHeight="1">
      <c r="B420" s="404"/>
      <c r="C420" s="397"/>
      <c r="D420" s="397"/>
      <c r="E420" s="397"/>
      <c r="F420" s="397"/>
      <c r="G420" s="397"/>
    </row>
    <row r="421" spans="2:7" ht="20.100000000000001" customHeight="1">
      <c r="B421" s="404"/>
      <c r="C421" s="397"/>
      <c r="D421" s="397"/>
      <c r="E421" s="397"/>
      <c r="F421" s="397"/>
      <c r="G421" s="397"/>
    </row>
    <row r="422" spans="2:7" ht="20.100000000000001" customHeight="1">
      <c r="B422" s="404"/>
      <c r="C422" s="397"/>
      <c r="D422" s="397"/>
      <c r="E422" s="397"/>
      <c r="F422" s="397"/>
      <c r="G422" s="397"/>
    </row>
    <row r="423" spans="2:7" ht="20.100000000000001" customHeight="1">
      <c r="B423" s="404"/>
      <c r="C423" s="397"/>
      <c r="D423" s="397"/>
      <c r="E423" s="397"/>
      <c r="F423" s="397"/>
      <c r="G423" s="397"/>
    </row>
    <row r="424" spans="2:7" ht="20.100000000000001" customHeight="1">
      <c r="B424" s="404"/>
      <c r="C424" s="397"/>
      <c r="D424" s="397"/>
      <c r="E424" s="397"/>
      <c r="F424" s="397"/>
      <c r="G424" s="397"/>
    </row>
    <row r="425" spans="2:7" ht="20.100000000000001" customHeight="1">
      <c r="B425" s="404"/>
      <c r="C425" s="397"/>
      <c r="D425" s="397"/>
      <c r="E425" s="397"/>
      <c r="F425" s="397"/>
      <c r="G425" s="397"/>
    </row>
    <row r="426" spans="2:7" ht="20.100000000000001" customHeight="1">
      <c r="B426" s="404"/>
      <c r="C426" s="397"/>
      <c r="D426" s="397"/>
      <c r="E426" s="397"/>
      <c r="F426" s="397"/>
      <c r="G426" s="397"/>
    </row>
    <row r="427" spans="2:7" ht="20.100000000000001" customHeight="1">
      <c r="B427" s="404"/>
      <c r="C427" s="397"/>
      <c r="D427" s="397"/>
      <c r="E427" s="397"/>
      <c r="F427" s="397"/>
      <c r="G427" s="397"/>
    </row>
    <row r="428" spans="2:7" ht="20.100000000000001" customHeight="1">
      <c r="B428" s="404"/>
      <c r="C428" s="397"/>
      <c r="D428" s="397"/>
      <c r="E428" s="397"/>
      <c r="F428" s="397"/>
      <c r="G428" s="397"/>
    </row>
    <row r="429" spans="2:7" ht="20.100000000000001" customHeight="1">
      <c r="B429" s="404"/>
      <c r="C429" s="397"/>
      <c r="D429" s="397"/>
      <c r="E429" s="397"/>
      <c r="F429" s="397"/>
      <c r="G429" s="397"/>
    </row>
    <row r="430" spans="2:7" ht="20.100000000000001" customHeight="1">
      <c r="B430" s="404"/>
      <c r="C430" s="397"/>
      <c r="D430" s="397"/>
      <c r="E430" s="397"/>
      <c r="F430" s="397"/>
      <c r="G430" s="397"/>
    </row>
    <row r="431" spans="2:7" ht="20.100000000000001" customHeight="1">
      <c r="B431" s="404"/>
      <c r="C431" s="397"/>
      <c r="D431" s="397"/>
      <c r="E431" s="397"/>
      <c r="F431" s="397"/>
      <c r="G431" s="397"/>
    </row>
    <row r="432" spans="2:7" ht="20.100000000000001" customHeight="1">
      <c r="B432" s="404"/>
      <c r="C432" s="397"/>
      <c r="D432" s="397"/>
      <c r="E432" s="397"/>
      <c r="F432" s="397"/>
      <c r="G432" s="397"/>
    </row>
    <row r="433" spans="2:7" ht="20.100000000000001" customHeight="1">
      <c r="B433" s="404"/>
      <c r="C433" s="397"/>
      <c r="D433" s="397"/>
      <c r="E433" s="397"/>
      <c r="F433" s="397"/>
      <c r="G433" s="397"/>
    </row>
    <row r="434" spans="2:7" ht="20.100000000000001" customHeight="1">
      <c r="B434" s="404"/>
      <c r="C434" s="397"/>
      <c r="D434" s="397"/>
      <c r="E434" s="397"/>
      <c r="F434" s="397"/>
      <c r="G434" s="397"/>
    </row>
    <row r="435" spans="2:7" ht="20.100000000000001" customHeight="1">
      <c r="B435" s="404"/>
      <c r="C435" s="397"/>
      <c r="D435" s="397"/>
      <c r="E435" s="397"/>
      <c r="F435" s="397"/>
      <c r="G435" s="397"/>
    </row>
    <row r="436" spans="2:7" ht="20.100000000000001" customHeight="1">
      <c r="B436" s="404"/>
      <c r="C436" s="397"/>
      <c r="D436" s="397"/>
      <c r="E436" s="397"/>
      <c r="F436" s="397"/>
      <c r="G436" s="397"/>
    </row>
    <row r="437" spans="2:7" ht="20.100000000000001" customHeight="1">
      <c r="B437" s="404"/>
      <c r="C437" s="397"/>
      <c r="D437" s="397"/>
      <c r="E437" s="397"/>
      <c r="F437" s="397"/>
      <c r="G437" s="397"/>
    </row>
    <row r="438" spans="2:7" ht="20.100000000000001" customHeight="1">
      <c r="B438" s="404"/>
      <c r="C438" s="397"/>
      <c r="D438" s="397"/>
      <c r="E438" s="397"/>
      <c r="F438" s="397"/>
      <c r="G438" s="397"/>
    </row>
    <row r="439" spans="2:7" ht="20.100000000000001" customHeight="1">
      <c r="B439" s="404"/>
      <c r="C439" s="397"/>
      <c r="D439" s="397"/>
      <c r="E439" s="397"/>
      <c r="F439" s="397"/>
      <c r="G439" s="397"/>
    </row>
    <row r="440" spans="2:7" ht="20.100000000000001" customHeight="1">
      <c r="B440" s="404"/>
      <c r="C440" s="397"/>
      <c r="D440" s="397"/>
      <c r="E440" s="397"/>
      <c r="F440" s="397"/>
      <c r="G440" s="397"/>
    </row>
    <row r="441" spans="2:7" ht="20.100000000000001" customHeight="1">
      <c r="B441" s="404"/>
      <c r="C441" s="397"/>
      <c r="D441" s="397"/>
      <c r="E441" s="397"/>
      <c r="F441" s="397"/>
      <c r="G441" s="397"/>
    </row>
    <row r="442" spans="2:7" ht="20.100000000000001" customHeight="1">
      <c r="B442" s="404"/>
      <c r="C442" s="397"/>
      <c r="D442" s="397"/>
      <c r="E442" s="397"/>
      <c r="F442" s="397"/>
      <c r="G442" s="397"/>
    </row>
    <row r="443" spans="2:7" ht="20.100000000000001" customHeight="1">
      <c r="B443" s="404"/>
      <c r="C443" s="397"/>
      <c r="D443" s="397"/>
      <c r="E443" s="397"/>
      <c r="F443" s="397"/>
      <c r="G443" s="397"/>
    </row>
    <row r="444" spans="2:7" ht="20.100000000000001" customHeight="1">
      <c r="B444" s="404"/>
      <c r="C444" s="397"/>
      <c r="D444" s="397"/>
      <c r="E444" s="397"/>
      <c r="F444" s="397"/>
      <c r="G444" s="397"/>
    </row>
    <row r="445" spans="2:7" ht="20.100000000000001" customHeight="1">
      <c r="B445" s="404"/>
      <c r="C445" s="397"/>
      <c r="D445" s="397"/>
      <c r="E445" s="397"/>
      <c r="F445" s="397"/>
      <c r="G445" s="397"/>
    </row>
    <row r="446" spans="2:7" ht="20.100000000000001" customHeight="1">
      <c r="B446" s="404"/>
      <c r="C446" s="397"/>
      <c r="D446" s="397"/>
      <c r="E446" s="397"/>
      <c r="F446" s="397"/>
      <c r="G446" s="397"/>
    </row>
    <row r="447" spans="2:7" ht="20.100000000000001" customHeight="1">
      <c r="B447" s="404"/>
      <c r="C447" s="397"/>
      <c r="D447" s="397"/>
      <c r="E447" s="397"/>
      <c r="F447" s="397"/>
      <c r="G447" s="397"/>
    </row>
    <row r="448" spans="2:7" ht="20.100000000000001" customHeight="1">
      <c r="B448" s="404"/>
      <c r="C448" s="397"/>
      <c r="D448" s="397"/>
      <c r="E448" s="397"/>
      <c r="F448" s="397"/>
      <c r="G448" s="397"/>
    </row>
    <row r="449" spans="2:7" ht="20.100000000000001" customHeight="1">
      <c r="B449" s="404"/>
      <c r="C449" s="397"/>
      <c r="D449" s="397"/>
      <c r="E449" s="397"/>
      <c r="F449" s="397"/>
      <c r="G449" s="397"/>
    </row>
    <row r="450" spans="2:7" ht="20.100000000000001" customHeight="1">
      <c r="B450" s="404"/>
      <c r="C450" s="397"/>
      <c r="D450" s="397"/>
      <c r="E450" s="397"/>
      <c r="F450" s="397"/>
      <c r="G450" s="397"/>
    </row>
    <row r="451" spans="2:7" ht="20.100000000000001" customHeight="1">
      <c r="B451" s="404"/>
      <c r="C451" s="397"/>
      <c r="D451" s="397"/>
      <c r="E451" s="397"/>
      <c r="F451" s="397"/>
      <c r="G451" s="397"/>
    </row>
    <row r="452" spans="2:7" ht="20.100000000000001" customHeight="1">
      <c r="B452" s="404"/>
      <c r="C452" s="397"/>
      <c r="D452" s="397"/>
      <c r="E452" s="397"/>
      <c r="F452" s="397"/>
      <c r="G452" s="397"/>
    </row>
    <row r="453" spans="2:7" ht="20.100000000000001" customHeight="1">
      <c r="B453" s="404"/>
      <c r="C453" s="397"/>
      <c r="D453" s="397"/>
      <c r="E453" s="397"/>
      <c r="F453" s="397"/>
      <c r="G453" s="397"/>
    </row>
  </sheetData>
  <mergeCells count="2">
    <mergeCell ref="A2:I2"/>
    <mergeCell ref="A3:I3"/>
  </mergeCells>
  <phoneticPr fontId="62" type="noConversion"/>
  <printOptions horizontalCentered="1"/>
  <pageMargins left="0.25" right="0.25" top="0.75" bottom="0.75" header="0.3" footer="0.3"/>
  <pageSetup scale="52" orientation="landscape" r:id="rId1"/>
  <headerFooter alignWithMargins="0"/>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T471"/>
  <sheetViews>
    <sheetView view="pageBreakPreview" topLeftCell="A34" zoomScale="90" zoomScaleNormal="50" zoomScaleSheetLayoutView="90" workbookViewId="0">
      <selection activeCell="B62" sqref="B62"/>
    </sheetView>
  </sheetViews>
  <sheetFormatPr defaultColWidth="8.7265625" defaultRowHeight="15.6"/>
  <cols>
    <col min="1" max="1" width="5.7265625" style="1029" customWidth="1"/>
    <col min="2" max="2" width="31.26953125" style="1030" customWidth="1"/>
    <col min="3" max="3" width="10.7265625" style="1029" bestFit="1" customWidth="1"/>
    <col min="4" max="4" width="9.7265625" style="1172" bestFit="1" customWidth="1"/>
    <col min="5" max="5" width="10" style="1029" bestFit="1" customWidth="1"/>
    <col min="6" max="6" width="14.7265625" style="1029" customWidth="1"/>
    <col min="7" max="7" width="12.08984375" style="1029" customWidth="1"/>
    <col min="8" max="8" width="11.7265625" style="1029" customWidth="1"/>
    <col min="9" max="9" width="12" style="365" customWidth="1"/>
    <col min="10" max="10" width="15.7265625" style="365" customWidth="1"/>
    <col min="11" max="11" width="10.453125" style="365" customWidth="1"/>
    <col min="12" max="12" width="12.26953125" style="365" customWidth="1"/>
    <col min="13" max="13" width="18.54296875" style="365" bestFit="1" customWidth="1"/>
    <col min="14" max="17" width="8.7265625" style="365"/>
    <col min="18" max="18" width="10.453125" style="365" bestFit="1" customWidth="1"/>
    <col min="19" max="16384" width="8.7265625" style="365"/>
  </cols>
  <sheetData>
    <row r="1" spans="1:20" ht="18" customHeight="1">
      <c r="A1" s="1030" t="s">
        <v>687</v>
      </c>
      <c r="B1" s="1349"/>
      <c r="C1" s="1349"/>
      <c r="D1" s="1349"/>
      <c r="E1" s="1349"/>
      <c r="F1" s="1349"/>
      <c r="G1" s="1349"/>
      <c r="H1" s="1349"/>
      <c r="I1" s="1349"/>
      <c r="J1" s="1349"/>
      <c r="K1" s="1349"/>
      <c r="L1" s="1349"/>
    </row>
    <row r="2" spans="1:20" ht="18" customHeight="1">
      <c r="A2" s="1472" t="str">
        <f>+'6a-ADIT Projection'!A2:I2</f>
        <v>NextEra Energy Transmission New York, Inc.</v>
      </c>
      <c r="B2" s="1472"/>
      <c r="C2" s="1472"/>
      <c r="D2" s="1472"/>
      <c r="E2" s="1472"/>
      <c r="F2" s="1472"/>
      <c r="G2" s="1472"/>
      <c r="H2" s="1472"/>
      <c r="I2" s="1472"/>
      <c r="J2" s="1472"/>
      <c r="K2" s="1472"/>
      <c r="L2" s="1472"/>
    </row>
    <row r="3" spans="1:20" ht="18" customHeight="1">
      <c r="A3" s="1473" t="s">
        <v>671</v>
      </c>
      <c r="B3" s="1473"/>
      <c r="C3" s="1473"/>
      <c r="D3" s="1473"/>
      <c r="E3" s="1473"/>
      <c r="F3" s="1473"/>
      <c r="G3" s="1473"/>
      <c r="H3" s="1473"/>
      <c r="I3" s="1473"/>
      <c r="J3" s="1473"/>
      <c r="K3" s="1473"/>
      <c r="L3" s="1473"/>
    </row>
    <row r="4" spans="1:20" ht="17.399999999999999">
      <c r="I4" s="364"/>
      <c r="J4" s="364"/>
    </row>
    <row r="5" spans="1:20" s="366" customFormat="1">
      <c r="A5" s="374"/>
      <c r="B5" s="373"/>
      <c r="C5" s="374"/>
      <c r="D5" s="1173"/>
      <c r="J5" s="374"/>
      <c r="K5" s="367"/>
      <c r="L5" s="367"/>
      <c r="M5" s="367"/>
      <c r="N5" s="367"/>
      <c r="O5" s="367"/>
      <c r="P5" s="367"/>
      <c r="Q5" s="367"/>
      <c r="R5" s="367"/>
      <c r="S5" s="367"/>
      <c r="T5" s="368"/>
    </row>
    <row r="6" spans="1:20">
      <c r="B6" s="405" t="s">
        <v>299</v>
      </c>
      <c r="C6" s="405" t="s">
        <v>300</v>
      </c>
      <c r="D6" s="1174" t="s">
        <v>310</v>
      </c>
      <c r="E6" s="405" t="s">
        <v>316</v>
      </c>
      <c r="F6" s="405" t="s">
        <v>317</v>
      </c>
      <c r="G6" s="405" t="s">
        <v>318</v>
      </c>
      <c r="H6" s="405" t="s">
        <v>319</v>
      </c>
      <c r="I6" s="1037" t="s">
        <v>320</v>
      </c>
      <c r="J6" s="1037" t="s">
        <v>330</v>
      </c>
      <c r="K6" s="1037" t="s">
        <v>331</v>
      </c>
      <c r="L6" s="1037" t="s">
        <v>366</v>
      </c>
    </row>
    <row r="7" spans="1:20" ht="46.8">
      <c r="A7" s="1036"/>
      <c r="B7" s="1035" t="s">
        <v>665</v>
      </c>
      <c r="C7" s="1035" t="s">
        <v>664</v>
      </c>
      <c r="D7" s="1175" t="s">
        <v>129</v>
      </c>
      <c r="E7" s="1035" t="s">
        <v>686</v>
      </c>
      <c r="F7" s="1035" t="s">
        <v>685</v>
      </c>
      <c r="G7" s="1035" t="s">
        <v>22</v>
      </c>
      <c r="H7" s="1035" t="s">
        <v>684</v>
      </c>
      <c r="I7" s="1035" t="s">
        <v>662</v>
      </c>
      <c r="J7" s="1035" t="s">
        <v>683</v>
      </c>
      <c r="K7" s="1035" t="s">
        <v>661</v>
      </c>
      <c r="L7" s="1035" t="s">
        <v>682</v>
      </c>
      <c r="M7" s="367"/>
      <c r="N7" s="367"/>
      <c r="O7" s="367"/>
      <c r="P7" s="367"/>
      <c r="Q7" s="367"/>
      <c r="R7" s="367"/>
      <c r="S7" s="367"/>
      <c r="T7" s="368"/>
    </row>
    <row r="8" spans="1:20">
      <c r="A8" s="1029" t="s">
        <v>681</v>
      </c>
      <c r="C8" s="374"/>
      <c r="D8" s="1174"/>
      <c r="E8" s="405"/>
      <c r="F8" s="405"/>
      <c r="G8" s="405"/>
      <c r="H8" s="374"/>
      <c r="J8" s="367"/>
      <c r="K8" s="367"/>
      <c r="L8" s="367"/>
      <c r="M8" s="1181" t="s">
        <v>813</v>
      </c>
      <c r="N8" s="1181"/>
      <c r="O8" s="1181"/>
      <c r="P8" s="1181"/>
      <c r="Q8" s="1181" t="s">
        <v>814</v>
      </c>
      <c r="R8" s="367"/>
      <c r="S8" s="367"/>
      <c r="T8" s="368"/>
    </row>
    <row r="9" spans="1:20" ht="20.100000000000001" customHeight="1">
      <c r="A9" s="375">
        <v>1</v>
      </c>
      <c r="B9" s="1030" t="s">
        <v>984</v>
      </c>
      <c r="C9" s="374" t="s">
        <v>137</v>
      </c>
      <c r="D9" s="1176">
        <v>2015</v>
      </c>
      <c r="E9" s="1356">
        <f>365/365</f>
        <v>1</v>
      </c>
      <c r="F9" s="358">
        <f>'6c- ADIT BOY'!C50</f>
        <v>0</v>
      </c>
      <c r="G9" s="358">
        <f>'6c- ADIT BOY'!E50</f>
        <v>0</v>
      </c>
      <c r="H9" s="358">
        <f>E9*G9</f>
        <v>0</v>
      </c>
      <c r="I9" s="353">
        <f>'6c- ADIT BOY'!F50</f>
        <v>0</v>
      </c>
      <c r="J9" s="353">
        <f>I9*E9</f>
        <v>0</v>
      </c>
      <c r="K9" s="353">
        <f>'6c- ADIT BOY'!G50</f>
        <v>0</v>
      </c>
      <c r="L9" s="353">
        <f>E9*K9</f>
        <v>0</v>
      </c>
      <c r="M9" s="1181" t="s">
        <v>815</v>
      </c>
      <c r="N9" s="1181" t="s">
        <v>816</v>
      </c>
      <c r="O9" s="1181" t="s">
        <v>817</v>
      </c>
      <c r="P9" s="1181" t="s">
        <v>818</v>
      </c>
      <c r="Q9" s="1181" t="s">
        <v>819</v>
      </c>
    </row>
    <row r="10" spans="1:20" ht="20.100000000000001" customHeight="1">
      <c r="A10" s="375">
        <f t="shared" ref="A10:A22" si="0">+A9+1</f>
        <v>2</v>
      </c>
      <c r="B10" s="1030" t="s">
        <v>676</v>
      </c>
      <c r="C10" s="374" t="s">
        <v>147</v>
      </c>
      <c r="D10" s="1176">
        <f>+D9+1</f>
        <v>2016</v>
      </c>
      <c r="E10" s="1356">
        <f>335/365</f>
        <v>0.9178082191780822</v>
      </c>
      <c r="F10" s="807">
        <v>0</v>
      </c>
      <c r="G10" s="807">
        <v>0</v>
      </c>
      <c r="H10" s="358">
        <f t="shared" ref="H10:H21" si="1">E10*G10</f>
        <v>0</v>
      </c>
      <c r="I10" s="1047"/>
      <c r="J10" s="353">
        <f t="shared" ref="J10:J21" si="2">I10*E10</f>
        <v>0</v>
      </c>
      <c r="K10" s="1047"/>
      <c r="L10" s="353">
        <f t="shared" ref="L10:L21" si="3">E10*K10</f>
        <v>0</v>
      </c>
      <c r="M10" s="1182">
        <v>0</v>
      </c>
      <c r="N10" s="1183"/>
      <c r="O10" s="1181"/>
      <c r="P10" s="1181"/>
      <c r="Q10" s="1181"/>
      <c r="R10" s="1185">
        <f>+E10*365</f>
        <v>335</v>
      </c>
    </row>
    <row r="11" spans="1:20" ht="20.100000000000001" customHeight="1">
      <c r="A11" s="375">
        <f t="shared" si="0"/>
        <v>3</v>
      </c>
      <c r="B11" s="1030" t="s">
        <v>676</v>
      </c>
      <c r="C11" s="374" t="s">
        <v>146</v>
      </c>
      <c r="D11" s="1176">
        <f>+D10</f>
        <v>2016</v>
      </c>
      <c r="E11" s="1356">
        <f>307/365</f>
        <v>0.84109589041095889</v>
      </c>
      <c r="F11" s="807">
        <v>0</v>
      </c>
      <c r="G11" s="807">
        <v>0</v>
      </c>
      <c r="H11" s="358">
        <f t="shared" si="1"/>
        <v>0</v>
      </c>
      <c r="I11" s="1047"/>
      <c r="J11" s="353">
        <f t="shared" si="2"/>
        <v>0</v>
      </c>
      <c r="K11" s="1047"/>
      <c r="L11" s="353">
        <f t="shared" si="3"/>
        <v>0</v>
      </c>
      <c r="M11" s="1182">
        <v>0</v>
      </c>
      <c r="N11" s="1182"/>
      <c r="O11" s="1181"/>
      <c r="P11" s="1181"/>
      <c r="Q11" s="1181"/>
      <c r="R11" s="1185">
        <f t="shared" ref="R11:R21" si="4">+E11*365</f>
        <v>307</v>
      </c>
    </row>
    <row r="12" spans="1:20" ht="20.100000000000001" customHeight="1">
      <c r="A12" s="375">
        <f t="shared" si="0"/>
        <v>4</v>
      </c>
      <c r="B12" s="1030" t="s">
        <v>676</v>
      </c>
      <c r="C12" s="374" t="s">
        <v>145</v>
      </c>
      <c r="D12" s="1176">
        <f t="shared" ref="D12:D21" si="5">+D11</f>
        <v>2016</v>
      </c>
      <c r="E12" s="1356">
        <f>276/365</f>
        <v>0.75616438356164384</v>
      </c>
      <c r="F12" s="807">
        <v>0</v>
      </c>
      <c r="G12" s="807">
        <v>0</v>
      </c>
      <c r="H12" s="358">
        <f t="shared" si="1"/>
        <v>0</v>
      </c>
      <c r="I12" s="1047"/>
      <c r="J12" s="353">
        <f t="shared" si="2"/>
        <v>0</v>
      </c>
      <c r="K12" s="1047"/>
      <c r="L12" s="353">
        <f t="shared" si="3"/>
        <v>0</v>
      </c>
      <c r="M12" s="1182">
        <v>0</v>
      </c>
      <c r="N12" s="1182"/>
      <c r="O12" s="1181"/>
      <c r="P12" s="1181"/>
      <c r="Q12" s="1181"/>
      <c r="R12" s="1185">
        <f t="shared" si="4"/>
        <v>276</v>
      </c>
    </row>
    <row r="13" spans="1:20" ht="20.100000000000001" customHeight="1">
      <c r="A13" s="375">
        <f t="shared" si="0"/>
        <v>5</v>
      </c>
      <c r="B13" s="1030" t="s">
        <v>676</v>
      </c>
      <c r="C13" s="374" t="s">
        <v>128</v>
      </c>
      <c r="D13" s="1176">
        <f t="shared" si="5"/>
        <v>2016</v>
      </c>
      <c r="E13" s="1356">
        <f>246/365</f>
        <v>0.67397260273972603</v>
      </c>
      <c r="F13" s="807">
        <v>0</v>
      </c>
      <c r="G13" s="807">
        <v>0</v>
      </c>
      <c r="H13" s="358">
        <f t="shared" si="1"/>
        <v>0</v>
      </c>
      <c r="I13" s="1047"/>
      <c r="J13" s="353">
        <f t="shared" si="2"/>
        <v>0</v>
      </c>
      <c r="K13" s="1047"/>
      <c r="L13" s="353">
        <f t="shared" si="3"/>
        <v>0</v>
      </c>
      <c r="M13" s="1182">
        <v>0</v>
      </c>
      <c r="N13" s="1182"/>
      <c r="O13" s="1181"/>
      <c r="P13" s="1181"/>
      <c r="Q13" s="1181"/>
      <c r="R13" s="1185">
        <f t="shared" si="4"/>
        <v>246</v>
      </c>
    </row>
    <row r="14" spans="1:20" ht="20.100000000000001" customHeight="1">
      <c r="A14" s="375">
        <f t="shared" si="0"/>
        <v>6</v>
      </c>
      <c r="B14" s="1030" t="s">
        <v>676</v>
      </c>
      <c r="C14" s="374" t="s">
        <v>127</v>
      </c>
      <c r="D14" s="1176">
        <f t="shared" si="5"/>
        <v>2016</v>
      </c>
      <c r="E14" s="1356">
        <f>215/365</f>
        <v>0.58904109589041098</v>
      </c>
      <c r="F14" s="807">
        <v>0</v>
      </c>
      <c r="G14" s="807">
        <v>0</v>
      </c>
      <c r="H14" s="358">
        <f t="shared" si="1"/>
        <v>0</v>
      </c>
      <c r="I14" s="1047"/>
      <c r="J14" s="353">
        <f t="shared" si="2"/>
        <v>0</v>
      </c>
      <c r="K14" s="1047"/>
      <c r="L14" s="353">
        <f t="shared" si="3"/>
        <v>0</v>
      </c>
      <c r="M14" s="1182">
        <v>0</v>
      </c>
      <c r="N14" s="1182"/>
      <c r="O14" s="1181"/>
      <c r="P14" s="1181"/>
      <c r="Q14" s="1181"/>
      <c r="R14" s="1185">
        <f t="shared" si="4"/>
        <v>215</v>
      </c>
    </row>
    <row r="15" spans="1:20" ht="20.100000000000001" customHeight="1">
      <c r="A15" s="375">
        <f t="shared" si="0"/>
        <v>7</v>
      </c>
      <c r="B15" s="1030" t="s">
        <v>676</v>
      </c>
      <c r="C15" s="374" t="s">
        <v>198</v>
      </c>
      <c r="D15" s="1176">
        <f t="shared" si="5"/>
        <v>2016</v>
      </c>
      <c r="E15" s="1356">
        <f>185/365</f>
        <v>0.50684931506849318</v>
      </c>
      <c r="F15" s="807">
        <v>0</v>
      </c>
      <c r="G15" s="807">
        <v>0</v>
      </c>
      <c r="H15" s="358">
        <f t="shared" si="1"/>
        <v>0</v>
      </c>
      <c r="I15" s="1047"/>
      <c r="J15" s="353">
        <f t="shared" si="2"/>
        <v>0</v>
      </c>
      <c r="K15" s="1047"/>
      <c r="L15" s="353">
        <f t="shared" si="3"/>
        <v>0</v>
      </c>
      <c r="M15" s="1182">
        <v>0</v>
      </c>
      <c r="N15" s="1182"/>
      <c r="O15" s="1181"/>
      <c r="P15" s="1181"/>
      <c r="Q15" s="1181"/>
      <c r="R15" s="1185">
        <f t="shared" si="4"/>
        <v>185</v>
      </c>
    </row>
    <row r="16" spans="1:20" ht="20.100000000000001" customHeight="1">
      <c r="A16" s="375">
        <f t="shared" si="0"/>
        <v>8</v>
      </c>
      <c r="B16" s="1030" t="s">
        <v>676</v>
      </c>
      <c r="C16" s="374" t="s">
        <v>143</v>
      </c>
      <c r="D16" s="1176">
        <f t="shared" si="5"/>
        <v>2016</v>
      </c>
      <c r="E16" s="1356">
        <f>154/365</f>
        <v>0.42191780821917807</v>
      </c>
      <c r="F16" s="807">
        <v>0</v>
      </c>
      <c r="G16" s="807">
        <v>0</v>
      </c>
      <c r="H16" s="358">
        <f t="shared" si="1"/>
        <v>0</v>
      </c>
      <c r="I16" s="1047"/>
      <c r="J16" s="353">
        <f t="shared" si="2"/>
        <v>0</v>
      </c>
      <c r="K16" s="1047"/>
      <c r="L16" s="353">
        <f t="shared" si="3"/>
        <v>0</v>
      </c>
      <c r="M16" s="1182">
        <v>166666.66666666666</v>
      </c>
      <c r="N16" s="1182">
        <v>312500</v>
      </c>
      <c r="O16" s="1184">
        <v>145833.33333333334</v>
      </c>
      <c r="P16" s="1181">
        <v>0.38250000000000006</v>
      </c>
      <c r="Q16" s="1182">
        <v>55781.250000000015</v>
      </c>
      <c r="R16" s="1185">
        <f t="shared" si="4"/>
        <v>154</v>
      </c>
    </row>
    <row r="17" spans="1:20" s="366" customFormat="1" ht="20.100000000000001" customHeight="1">
      <c r="A17" s="375">
        <f t="shared" si="0"/>
        <v>9</v>
      </c>
      <c r="B17" s="1030" t="s">
        <v>676</v>
      </c>
      <c r="C17" s="374" t="s">
        <v>142</v>
      </c>
      <c r="D17" s="1176">
        <f t="shared" si="5"/>
        <v>2016</v>
      </c>
      <c r="E17" s="1356">
        <f>123/365</f>
        <v>0.33698630136986302</v>
      </c>
      <c r="F17" s="807">
        <v>0</v>
      </c>
      <c r="G17" s="807">
        <v>0</v>
      </c>
      <c r="H17" s="358">
        <f t="shared" si="1"/>
        <v>0</v>
      </c>
      <c r="I17" s="1047"/>
      <c r="J17" s="353">
        <f t="shared" si="2"/>
        <v>0</v>
      </c>
      <c r="K17" s="1047"/>
      <c r="L17" s="353">
        <f t="shared" si="3"/>
        <v>0</v>
      </c>
      <c r="M17" s="1182">
        <v>166666.66666666666</v>
      </c>
      <c r="N17" s="1182">
        <v>312500</v>
      </c>
      <c r="O17" s="1184">
        <v>145833.33333333334</v>
      </c>
      <c r="P17" s="1181">
        <v>0.38250000000000006</v>
      </c>
      <c r="Q17" s="1182">
        <v>55781.250000000015</v>
      </c>
      <c r="R17" s="1185">
        <f t="shared" si="4"/>
        <v>123</v>
      </c>
    </row>
    <row r="18" spans="1:20" s="366" customFormat="1" ht="20.100000000000001" customHeight="1">
      <c r="A18" s="375">
        <f t="shared" si="0"/>
        <v>10</v>
      </c>
      <c r="B18" s="1030" t="s">
        <v>676</v>
      </c>
      <c r="C18" s="374" t="s">
        <v>141</v>
      </c>
      <c r="D18" s="1176">
        <f t="shared" si="5"/>
        <v>2016</v>
      </c>
      <c r="E18" s="1356">
        <f>93/365</f>
        <v>0.25479452054794521</v>
      </c>
      <c r="F18" s="807">
        <v>0</v>
      </c>
      <c r="G18" s="807">
        <v>0</v>
      </c>
      <c r="H18" s="358">
        <f t="shared" si="1"/>
        <v>0</v>
      </c>
      <c r="I18" s="1047"/>
      <c r="J18" s="353">
        <f t="shared" si="2"/>
        <v>0</v>
      </c>
      <c r="K18" s="1047"/>
      <c r="L18" s="353">
        <f t="shared" si="3"/>
        <v>0</v>
      </c>
      <c r="M18" s="1182">
        <v>166666.66666666666</v>
      </c>
      <c r="N18" s="1182">
        <v>312500</v>
      </c>
      <c r="O18" s="1184">
        <v>145833.33333333334</v>
      </c>
      <c r="P18" s="1181">
        <v>0.38250000000000006</v>
      </c>
      <c r="Q18" s="1182">
        <v>55781.250000000015</v>
      </c>
      <c r="R18" s="1185">
        <f t="shared" si="4"/>
        <v>93</v>
      </c>
    </row>
    <row r="19" spans="1:20" ht="20.100000000000001" customHeight="1">
      <c r="A19" s="375">
        <f t="shared" si="0"/>
        <v>11</v>
      </c>
      <c r="B19" s="1030" t="s">
        <v>676</v>
      </c>
      <c r="C19" s="374" t="s">
        <v>154</v>
      </c>
      <c r="D19" s="1176">
        <f t="shared" si="5"/>
        <v>2016</v>
      </c>
      <c r="E19" s="1356">
        <f>62/365</f>
        <v>0.16986301369863013</v>
      </c>
      <c r="F19" s="807">
        <v>0</v>
      </c>
      <c r="G19" s="807">
        <v>0</v>
      </c>
      <c r="H19" s="358">
        <f t="shared" si="1"/>
        <v>0</v>
      </c>
      <c r="I19" s="1047"/>
      <c r="J19" s="353">
        <f t="shared" si="2"/>
        <v>0</v>
      </c>
      <c r="K19" s="1047"/>
      <c r="L19" s="353">
        <f t="shared" si="3"/>
        <v>0</v>
      </c>
      <c r="M19" s="1182">
        <v>166666.66666666666</v>
      </c>
      <c r="N19" s="1182">
        <v>312500</v>
      </c>
      <c r="O19" s="1184">
        <v>145833.33333333334</v>
      </c>
      <c r="P19" s="1181">
        <v>0.38250000000000006</v>
      </c>
      <c r="Q19" s="1182">
        <v>55781.250000000015</v>
      </c>
      <c r="R19" s="1185">
        <f t="shared" si="4"/>
        <v>62</v>
      </c>
    </row>
    <row r="20" spans="1:20" ht="20.100000000000001" customHeight="1">
      <c r="A20" s="375">
        <f t="shared" si="0"/>
        <v>12</v>
      </c>
      <c r="B20" s="1030" t="s">
        <v>676</v>
      </c>
      <c r="C20" s="374" t="s">
        <v>139</v>
      </c>
      <c r="D20" s="1176">
        <f t="shared" si="5"/>
        <v>2016</v>
      </c>
      <c r="E20" s="1356">
        <f>32/365</f>
        <v>8.7671232876712329E-2</v>
      </c>
      <c r="F20" s="807">
        <v>0</v>
      </c>
      <c r="G20" s="807">
        <v>0</v>
      </c>
      <c r="H20" s="358">
        <f>E20*G20</f>
        <v>0</v>
      </c>
      <c r="I20" s="1047"/>
      <c r="J20" s="353">
        <f t="shared" si="2"/>
        <v>0</v>
      </c>
      <c r="K20" s="1047"/>
      <c r="L20" s="353">
        <f t="shared" si="3"/>
        <v>0</v>
      </c>
      <c r="M20" s="1182">
        <v>166666.66666666666</v>
      </c>
      <c r="N20" s="1182">
        <v>312500</v>
      </c>
      <c r="O20" s="1184">
        <v>145833.33333333334</v>
      </c>
      <c r="P20" s="1181">
        <v>0.38250000000000006</v>
      </c>
      <c r="Q20" s="1182">
        <v>55781.250000000015</v>
      </c>
      <c r="R20" s="1185">
        <f t="shared" si="4"/>
        <v>32</v>
      </c>
    </row>
    <row r="21" spans="1:20" ht="20.100000000000001" customHeight="1">
      <c r="A21" s="375">
        <f t="shared" si="0"/>
        <v>13</v>
      </c>
      <c r="B21" s="1030" t="s">
        <v>676</v>
      </c>
      <c r="C21" s="374" t="s">
        <v>137</v>
      </c>
      <c r="D21" s="1176">
        <f t="shared" si="5"/>
        <v>2016</v>
      </c>
      <c r="E21" s="1356">
        <f>1/365</f>
        <v>2.7397260273972603E-3</v>
      </c>
      <c r="F21" s="807">
        <v>0</v>
      </c>
      <c r="G21" s="807">
        <v>0</v>
      </c>
      <c r="H21" s="358">
        <f t="shared" si="1"/>
        <v>0</v>
      </c>
      <c r="I21" s="1047"/>
      <c r="J21" s="353">
        <f t="shared" si="2"/>
        <v>0</v>
      </c>
      <c r="K21" s="1047"/>
      <c r="L21" s="353">
        <f t="shared" si="3"/>
        <v>0</v>
      </c>
      <c r="M21" s="1182">
        <v>166666.66666666666</v>
      </c>
      <c r="N21" s="1182">
        <v>312500</v>
      </c>
      <c r="O21" s="1184">
        <v>145833.33333333334</v>
      </c>
      <c r="P21" s="1181">
        <v>0.38250000000000006</v>
      </c>
      <c r="Q21" s="1182">
        <v>55781.250000000015</v>
      </c>
      <c r="R21" s="1185">
        <f t="shared" si="4"/>
        <v>1</v>
      </c>
    </row>
    <row r="22" spans="1:20" ht="20.100000000000001" customHeight="1">
      <c r="A22" s="375">
        <f t="shared" si="0"/>
        <v>14</v>
      </c>
      <c r="B22" s="373" t="s">
        <v>680</v>
      </c>
      <c r="C22" s="374"/>
      <c r="D22" s="1177"/>
      <c r="E22" s="374"/>
      <c r="F22" s="358">
        <f>SUM(F9:F21)</f>
        <v>0</v>
      </c>
      <c r="G22" s="358">
        <f>SUM(G9:G21)</f>
        <v>0</v>
      </c>
      <c r="H22" s="358">
        <f t="shared" ref="H22:L22" si="6">SUM(H9:H21)</f>
        <v>0</v>
      </c>
      <c r="I22" s="353">
        <f>SUM(I9:I21)</f>
        <v>0</v>
      </c>
      <c r="J22" s="353">
        <f t="shared" si="6"/>
        <v>0</v>
      </c>
      <c r="K22" s="353">
        <f>SUM(K9:K21)</f>
        <v>0</v>
      </c>
      <c r="L22" s="353">
        <f t="shared" si="6"/>
        <v>0</v>
      </c>
    </row>
    <row r="23" spans="1:20">
      <c r="A23" s="375"/>
      <c r="B23" s="373"/>
      <c r="C23" s="374"/>
      <c r="D23" s="1177"/>
      <c r="E23" s="374"/>
      <c r="F23" s="374"/>
      <c r="G23" s="1033">
        <f>G22-'6d- ADIT EOY'!E50</f>
        <v>0</v>
      </c>
      <c r="H23" s="374"/>
      <c r="I23" s="1032">
        <f>I22-'6d- ADIT EOY'!F50</f>
        <v>0</v>
      </c>
      <c r="K23" s="1032">
        <f>K22-'6d- ADIT EOY'!G50</f>
        <v>0</v>
      </c>
    </row>
    <row r="24" spans="1:20">
      <c r="A24" s="1029" t="s">
        <v>679</v>
      </c>
      <c r="C24" s="374"/>
      <c r="D24" s="1174"/>
      <c r="E24" s="405"/>
      <c r="F24" s="405"/>
      <c r="G24" s="405"/>
      <c r="H24" s="374"/>
      <c r="J24" s="367"/>
      <c r="K24" s="367"/>
      <c r="L24" s="367"/>
      <c r="M24" s="367"/>
      <c r="N24" s="367"/>
      <c r="O24" s="367"/>
      <c r="P24" s="367"/>
      <c r="Q24" s="367"/>
      <c r="R24" s="367"/>
      <c r="S24" s="367"/>
      <c r="T24" s="368"/>
    </row>
    <row r="25" spans="1:20" ht="20.100000000000001" customHeight="1">
      <c r="A25" s="375">
        <f>A22+1</f>
        <v>15</v>
      </c>
      <c r="B25" s="1030" t="s">
        <v>983</v>
      </c>
      <c r="C25" s="374" t="s">
        <v>137</v>
      </c>
      <c r="D25" s="1176" t="s">
        <v>660</v>
      </c>
      <c r="E25" s="1356">
        <f>365/365</f>
        <v>1</v>
      </c>
      <c r="F25" s="1357">
        <f>'6c- ADIT BOY'!C74</f>
        <v>0</v>
      </c>
      <c r="G25" s="358">
        <f>'6c- ADIT BOY'!E74</f>
        <v>0</v>
      </c>
      <c r="H25" s="358">
        <f>E25*G25</f>
        <v>0</v>
      </c>
      <c r="I25" s="353">
        <f>'6c- ADIT BOY'!F74</f>
        <v>0</v>
      </c>
      <c r="J25" s="353">
        <f>I25*E25</f>
        <v>0</v>
      </c>
      <c r="K25" s="353">
        <f>'6c- ADIT BOY'!G74</f>
        <v>0</v>
      </c>
      <c r="L25" s="353">
        <f>E25*K25</f>
        <v>0</v>
      </c>
    </row>
    <row r="26" spans="1:20" ht="20.100000000000001" customHeight="1">
      <c r="A26" s="375">
        <f t="shared" ref="A26:A38" si="7">+A25+1</f>
        <v>16</v>
      </c>
      <c r="B26" s="1030" t="s">
        <v>676</v>
      </c>
      <c r="C26" s="374" t="s">
        <v>147</v>
      </c>
      <c r="D26" s="1176" t="s">
        <v>660</v>
      </c>
      <c r="E26" s="1356">
        <f>335/365</f>
        <v>0.9178082191780822</v>
      </c>
      <c r="F26" s="1048">
        <v>0</v>
      </c>
      <c r="G26" s="807">
        <v>0</v>
      </c>
      <c r="H26" s="358">
        <f>E26*G26</f>
        <v>0</v>
      </c>
      <c r="I26" s="807"/>
      <c r="J26" s="353">
        <f t="shared" ref="J26:J37" si="8">I26*E26</f>
        <v>0</v>
      </c>
      <c r="K26" s="807"/>
      <c r="L26" s="353">
        <f t="shared" ref="L26:L37" si="9">E26*K26</f>
        <v>0</v>
      </c>
    </row>
    <row r="27" spans="1:20" ht="20.100000000000001" customHeight="1">
      <c r="A27" s="375">
        <f t="shared" si="7"/>
        <v>17</v>
      </c>
      <c r="B27" s="1030" t="s">
        <v>676</v>
      </c>
      <c r="C27" s="374" t="s">
        <v>146</v>
      </c>
      <c r="D27" s="1176" t="s">
        <v>660</v>
      </c>
      <c r="E27" s="1356">
        <f>307/365</f>
        <v>0.84109589041095889</v>
      </c>
      <c r="F27" s="1048">
        <v>0</v>
      </c>
      <c r="G27" s="807">
        <v>0</v>
      </c>
      <c r="H27" s="358">
        <f t="shared" ref="H27:H37" si="10">E27*G27</f>
        <v>0</v>
      </c>
      <c r="I27" s="807"/>
      <c r="J27" s="353">
        <f t="shared" si="8"/>
        <v>0</v>
      </c>
      <c r="K27" s="807"/>
      <c r="L27" s="353">
        <f t="shared" si="9"/>
        <v>0</v>
      </c>
    </row>
    <row r="28" spans="1:20" ht="20.100000000000001" customHeight="1">
      <c r="A28" s="375">
        <f t="shared" si="7"/>
        <v>18</v>
      </c>
      <c r="B28" s="1030" t="s">
        <v>676</v>
      </c>
      <c r="C28" s="374" t="s">
        <v>145</v>
      </c>
      <c r="D28" s="1176" t="s">
        <v>660</v>
      </c>
      <c r="E28" s="1356">
        <f>276/365</f>
        <v>0.75616438356164384</v>
      </c>
      <c r="F28" s="1048">
        <v>0</v>
      </c>
      <c r="G28" s="807">
        <v>0</v>
      </c>
      <c r="H28" s="358">
        <f t="shared" si="10"/>
        <v>0</v>
      </c>
      <c r="I28" s="807"/>
      <c r="J28" s="353">
        <f t="shared" si="8"/>
        <v>0</v>
      </c>
      <c r="K28" s="807"/>
      <c r="L28" s="353">
        <f t="shared" si="9"/>
        <v>0</v>
      </c>
    </row>
    <row r="29" spans="1:20" ht="20.100000000000001" customHeight="1">
      <c r="A29" s="375">
        <f t="shared" si="7"/>
        <v>19</v>
      </c>
      <c r="B29" s="1030" t="s">
        <v>676</v>
      </c>
      <c r="C29" s="374" t="s">
        <v>128</v>
      </c>
      <c r="D29" s="1176" t="s">
        <v>660</v>
      </c>
      <c r="E29" s="1356">
        <f>246/365</f>
        <v>0.67397260273972603</v>
      </c>
      <c r="F29" s="1048">
        <v>0</v>
      </c>
      <c r="G29" s="807">
        <v>0</v>
      </c>
      <c r="H29" s="358">
        <f t="shared" si="10"/>
        <v>0</v>
      </c>
      <c r="I29" s="807"/>
      <c r="J29" s="353">
        <f t="shared" si="8"/>
        <v>0</v>
      </c>
      <c r="K29" s="807"/>
      <c r="L29" s="353">
        <f t="shared" si="9"/>
        <v>0</v>
      </c>
    </row>
    <row r="30" spans="1:20" ht="20.100000000000001" customHeight="1">
      <c r="A30" s="375">
        <f t="shared" si="7"/>
        <v>20</v>
      </c>
      <c r="B30" s="1030" t="s">
        <v>676</v>
      </c>
      <c r="C30" s="374" t="s">
        <v>127</v>
      </c>
      <c r="D30" s="1176" t="s">
        <v>660</v>
      </c>
      <c r="E30" s="1356">
        <f>215/365</f>
        <v>0.58904109589041098</v>
      </c>
      <c r="F30" s="1048">
        <v>0</v>
      </c>
      <c r="G30" s="807">
        <v>0</v>
      </c>
      <c r="H30" s="358">
        <f t="shared" si="10"/>
        <v>0</v>
      </c>
      <c r="I30" s="807"/>
      <c r="J30" s="353">
        <f t="shared" si="8"/>
        <v>0</v>
      </c>
      <c r="K30" s="807"/>
      <c r="L30" s="353">
        <f t="shared" si="9"/>
        <v>0</v>
      </c>
    </row>
    <row r="31" spans="1:20" ht="20.100000000000001" customHeight="1">
      <c r="A31" s="375">
        <f t="shared" si="7"/>
        <v>21</v>
      </c>
      <c r="B31" s="1030" t="s">
        <v>676</v>
      </c>
      <c r="C31" s="374" t="s">
        <v>198</v>
      </c>
      <c r="D31" s="1176" t="s">
        <v>660</v>
      </c>
      <c r="E31" s="1356">
        <f>185/365</f>
        <v>0.50684931506849318</v>
      </c>
      <c r="F31" s="1048">
        <v>0</v>
      </c>
      <c r="G31" s="807">
        <v>0</v>
      </c>
      <c r="H31" s="358">
        <f t="shared" si="10"/>
        <v>0</v>
      </c>
      <c r="I31" s="807"/>
      <c r="J31" s="353">
        <f t="shared" si="8"/>
        <v>0</v>
      </c>
      <c r="K31" s="807"/>
      <c r="L31" s="353">
        <f t="shared" si="9"/>
        <v>0</v>
      </c>
    </row>
    <row r="32" spans="1:20" ht="20.100000000000001" customHeight="1">
      <c r="A32" s="375">
        <f t="shared" si="7"/>
        <v>22</v>
      </c>
      <c r="B32" s="1030" t="s">
        <v>676</v>
      </c>
      <c r="C32" s="374" t="s">
        <v>143</v>
      </c>
      <c r="D32" s="1176" t="s">
        <v>660</v>
      </c>
      <c r="E32" s="1356">
        <f>154/365</f>
        <v>0.42191780821917807</v>
      </c>
      <c r="F32" s="1048">
        <v>0</v>
      </c>
      <c r="G32" s="807">
        <v>0</v>
      </c>
      <c r="H32" s="358">
        <f t="shared" si="10"/>
        <v>0</v>
      </c>
      <c r="I32" s="807"/>
      <c r="J32" s="353">
        <f t="shared" si="8"/>
        <v>0</v>
      </c>
      <c r="K32" s="807"/>
      <c r="L32" s="353">
        <f t="shared" si="9"/>
        <v>0</v>
      </c>
    </row>
    <row r="33" spans="1:20" s="366" customFormat="1" ht="20.100000000000001" customHeight="1">
      <c r="A33" s="375">
        <f t="shared" si="7"/>
        <v>23</v>
      </c>
      <c r="B33" s="1030" t="s">
        <v>676</v>
      </c>
      <c r="C33" s="374" t="s">
        <v>142</v>
      </c>
      <c r="D33" s="1176" t="s">
        <v>660</v>
      </c>
      <c r="E33" s="1356">
        <f>123/365</f>
        <v>0.33698630136986302</v>
      </c>
      <c r="F33" s="1048">
        <v>0</v>
      </c>
      <c r="G33" s="807">
        <v>0</v>
      </c>
      <c r="H33" s="358">
        <f t="shared" si="10"/>
        <v>0</v>
      </c>
      <c r="I33" s="807"/>
      <c r="J33" s="353">
        <f t="shared" si="8"/>
        <v>0</v>
      </c>
      <c r="K33" s="807"/>
      <c r="L33" s="353">
        <f t="shared" si="9"/>
        <v>0</v>
      </c>
    </row>
    <row r="34" spans="1:20" s="366" customFormat="1" ht="20.100000000000001" customHeight="1">
      <c r="A34" s="375">
        <f t="shared" si="7"/>
        <v>24</v>
      </c>
      <c r="B34" s="1030" t="s">
        <v>676</v>
      </c>
      <c r="C34" s="374" t="s">
        <v>141</v>
      </c>
      <c r="D34" s="1176" t="s">
        <v>660</v>
      </c>
      <c r="E34" s="1356">
        <f>93/365</f>
        <v>0.25479452054794521</v>
      </c>
      <c r="F34" s="1048">
        <v>0</v>
      </c>
      <c r="G34" s="807">
        <v>0</v>
      </c>
      <c r="H34" s="358">
        <f t="shared" si="10"/>
        <v>0</v>
      </c>
      <c r="I34" s="807"/>
      <c r="J34" s="353">
        <f t="shared" si="8"/>
        <v>0</v>
      </c>
      <c r="K34" s="807"/>
      <c r="L34" s="353">
        <f t="shared" si="9"/>
        <v>0</v>
      </c>
    </row>
    <row r="35" spans="1:20" ht="20.100000000000001" customHeight="1">
      <c r="A35" s="375">
        <f t="shared" si="7"/>
        <v>25</v>
      </c>
      <c r="B35" s="1030" t="s">
        <v>676</v>
      </c>
      <c r="C35" s="374" t="s">
        <v>154</v>
      </c>
      <c r="D35" s="1176" t="s">
        <v>660</v>
      </c>
      <c r="E35" s="1356">
        <f>62/365</f>
        <v>0.16986301369863013</v>
      </c>
      <c r="F35" s="1048">
        <v>0</v>
      </c>
      <c r="G35" s="807">
        <v>0</v>
      </c>
      <c r="H35" s="358">
        <f t="shared" si="10"/>
        <v>0</v>
      </c>
      <c r="I35" s="807"/>
      <c r="J35" s="353">
        <f t="shared" si="8"/>
        <v>0</v>
      </c>
      <c r="K35" s="807"/>
      <c r="L35" s="353">
        <f t="shared" si="9"/>
        <v>0</v>
      </c>
    </row>
    <row r="36" spans="1:20" ht="20.100000000000001" customHeight="1">
      <c r="A36" s="375">
        <f t="shared" si="7"/>
        <v>26</v>
      </c>
      <c r="B36" s="1030" t="s">
        <v>676</v>
      </c>
      <c r="C36" s="374" t="s">
        <v>139</v>
      </c>
      <c r="D36" s="1176" t="s">
        <v>660</v>
      </c>
      <c r="E36" s="1356">
        <f>32/365</f>
        <v>8.7671232876712329E-2</v>
      </c>
      <c r="F36" s="1048">
        <v>0</v>
      </c>
      <c r="G36" s="807">
        <v>0</v>
      </c>
      <c r="H36" s="358">
        <f t="shared" si="10"/>
        <v>0</v>
      </c>
      <c r="I36" s="807"/>
      <c r="J36" s="353">
        <f t="shared" si="8"/>
        <v>0</v>
      </c>
      <c r="K36" s="807"/>
      <c r="L36" s="353">
        <f t="shared" si="9"/>
        <v>0</v>
      </c>
    </row>
    <row r="37" spans="1:20" ht="20.100000000000001" customHeight="1">
      <c r="A37" s="375">
        <f t="shared" si="7"/>
        <v>27</v>
      </c>
      <c r="B37" s="1030" t="s">
        <v>676</v>
      </c>
      <c r="C37" s="374" t="s">
        <v>137</v>
      </c>
      <c r="D37" s="1176" t="s">
        <v>660</v>
      </c>
      <c r="E37" s="1356">
        <f>1/365</f>
        <v>2.7397260273972603E-3</v>
      </c>
      <c r="F37" s="1048">
        <v>0</v>
      </c>
      <c r="G37" s="807">
        <v>0</v>
      </c>
      <c r="H37" s="358">
        <f t="shared" si="10"/>
        <v>0</v>
      </c>
      <c r="I37" s="807"/>
      <c r="J37" s="353">
        <f t="shared" si="8"/>
        <v>0</v>
      </c>
      <c r="K37" s="807"/>
      <c r="L37" s="353">
        <f t="shared" si="9"/>
        <v>0</v>
      </c>
    </row>
    <row r="38" spans="1:20" ht="20.100000000000001" customHeight="1">
      <c r="A38" s="375">
        <f t="shared" si="7"/>
        <v>28</v>
      </c>
      <c r="B38" s="373" t="s">
        <v>678</v>
      </c>
      <c r="C38" s="374"/>
      <c r="D38" s="1177"/>
      <c r="E38" s="374"/>
      <c r="F38" s="378">
        <f>SUM(F25:F37)</f>
        <v>0</v>
      </c>
      <c r="G38" s="358">
        <f>SUM(G25:G37)</f>
        <v>0</v>
      </c>
      <c r="H38" s="358">
        <f t="shared" ref="H38:L38" si="11">SUM(H25:H37)</f>
        <v>0</v>
      </c>
      <c r="I38" s="353">
        <f t="shared" si="11"/>
        <v>0</v>
      </c>
      <c r="J38" s="353">
        <f t="shared" si="11"/>
        <v>0</v>
      </c>
      <c r="K38" s="353">
        <f>SUM(K25:K37)</f>
        <v>0</v>
      </c>
      <c r="L38" s="353">
        <f t="shared" si="11"/>
        <v>0</v>
      </c>
    </row>
    <row r="39" spans="1:20">
      <c r="A39" s="375"/>
      <c r="B39" s="373"/>
      <c r="C39" s="374"/>
      <c r="D39" s="1177"/>
      <c r="E39" s="374"/>
      <c r="F39" s="378"/>
      <c r="G39" s="358">
        <f>G38-'6d- ADIT EOY'!E74</f>
        <v>0</v>
      </c>
      <c r="H39" s="358"/>
      <c r="I39" s="353">
        <f>I38-'6d- ADIT EOY'!F74</f>
        <v>0</v>
      </c>
      <c r="J39" s="178"/>
      <c r="K39" s="353">
        <f>K38-'6d- ADIT EOY'!G74</f>
        <v>0</v>
      </c>
      <c r="L39" s="178"/>
    </row>
    <row r="40" spans="1:20">
      <c r="A40" s="1029" t="s">
        <v>677</v>
      </c>
      <c r="C40" s="374"/>
      <c r="D40" s="1174"/>
      <c r="E40" s="405"/>
      <c r="F40" s="405"/>
      <c r="G40" s="1354"/>
      <c r="H40" s="358"/>
      <c r="I40" s="178"/>
      <c r="J40" s="110"/>
      <c r="K40" s="110"/>
      <c r="L40" s="110"/>
      <c r="M40" s="367"/>
      <c r="N40" s="367"/>
      <c r="O40" s="367"/>
      <c r="P40" s="367"/>
      <c r="Q40" s="367"/>
      <c r="R40" s="367"/>
      <c r="S40" s="367"/>
      <c r="T40" s="368"/>
    </row>
    <row r="41" spans="1:20" ht="20.100000000000001" customHeight="1">
      <c r="A41" s="375">
        <f>A38+1</f>
        <v>29</v>
      </c>
      <c r="B41" s="1030" t="s">
        <v>985</v>
      </c>
      <c r="C41" s="374" t="s">
        <v>137</v>
      </c>
      <c r="D41" s="1176" t="s">
        <v>660</v>
      </c>
      <c r="E41" s="1356">
        <f>365/365</f>
        <v>1</v>
      </c>
      <c r="F41" s="1357">
        <f>'6c- ADIT BOY'!C28</f>
        <v>0</v>
      </c>
      <c r="G41" s="358">
        <f>'6c- ADIT BOY'!E28</f>
        <v>0</v>
      </c>
      <c r="H41" s="358">
        <f t="shared" ref="H41:H53" si="12">E41*G41</f>
        <v>0</v>
      </c>
      <c r="I41" s="353">
        <f>'6c- ADIT BOY'!F28</f>
        <v>0</v>
      </c>
      <c r="J41" s="353">
        <f t="shared" ref="J41:J53" si="13">I41*E41</f>
        <v>0</v>
      </c>
      <c r="K41" s="353">
        <f>'6c- ADIT BOY'!G28</f>
        <v>0</v>
      </c>
      <c r="L41" s="353">
        <f t="shared" ref="L41:L53" si="14">E41*K41</f>
        <v>0</v>
      </c>
    </row>
    <row r="42" spans="1:20" ht="20.100000000000001" customHeight="1">
      <c r="A42" s="375">
        <f t="shared" ref="A42:A54" si="15">+A41+1</f>
        <v>30</v>
      </c>
      <c r="B42" s="1030" t="s">
        <v>676</v>
      </c>
      <c r="C42" s="374" t="s">
        <v>147</v>
      </c>
      <c r="D42" s="1176" t="s">
        <v>660</v>
      </c>
      <c r="E42" s="1356">
        <f>335/365</f>
        <v>0.9178082191780822</v>
      </c>
      <c r="F42" s="1048">
        <v>0</v>
      </c>
      <c r="G42" s="807">
        <v>0</v>
      </c>
      <c r="H42" s="358">
        <f>E42*G42</f>
        <v>0</v>
      </c>
      <c r="I42" s="1047"/>
      <c r="J42" s="353">
        <f t="shared" si="13"/>
        <v>0</v>
      </c>
      <c r="K42" s="1047"/>
      <c r="L42" s="353">
        <f>E42*K42</f>
        <v>0</v>
      </c>
    </row>
    <row r="43" spans="1:20" ht="20.100000000000001" customHeight="1">
      <c r="A43" s="375">
        <f t="shared" si="15"/>
        <v>31</v>
      </c>
      <c r="B43" s="1030" t="s">
        <v>676</v>
      </c>
      <c r="C43" s="374" t="s">
        <v>146</v>
      </c>
      <c r="D43" s="1176" t="s">
        <v>660</v>
      </c>
      <c r="E43" s="1356">
        <f>307/365</f>
        <v>0.84109589041095889</v>
      </c>
      <c r="F43" s="1048">
        <v>0</v>
      </c>
      <c r="G43" s="807">
        <v>0</v>
      </c>
      <c r="H43" s="358">
        <f t="shared" si="12"/>
        <v>0</v>
      </c>
      <c r="I43" s="1047"/>
      <c r="J43" s="353">
        <f t="shared" si="13"/>
        <v>0</v>
      </c>
      <c r="K43" s="1047"/>
      <c r="L43" s="353">
        <f t="shared" si="14"/>
        <v>0</v>
      </c>
    </row>
    <row r="44" spans="1:20" ht="20.100000000000001" customHeight="1">
      <c r="A44" s="375">
        <f t="shared" si="15"/>
        <v>32</v>
      </c>
      <c r="B44" s="1030" t="s">
        <v>676</v>
      </c>
      <c r="C44" s="374" t="s">
        <v>145</v>
      </c>
      <c r="D44" s="1176" t="s">
        <v>660</v>
      </c>
      <c r="E44" s="1356">
        <f>276/365</f>
        <v>0.75616438356164384</v>
      </c>
      <c r="F44" s="1048">
        <v>0</v>
      </c>
      <c r="G44" s="807">
        <v>0</v>
      </c>
      <c r="H44" s="358">
        <f t="shared" si="12"/>
        <v>0</v>
      </c>
      <c r="I44" s="1047"/>
      <c r="J44" s="353">
        <f t="shared" si="13"/>
        <v>0</v>
      </c>
      <c r="K44" s="1047"/>
      <c r="L44" s="353">
        <f t="shared" si="14"/>
        <v>0</v>
      </c>
    </row>
    <row r="45" spans="1:20" ht="20.100000000000001" customHeight="1">
      <c r="A45" s="375">
        <f t="shared" si="15"/>
        <v>33</v>
      </c>
      <c r="B45" s="1030" t="s">
        <v>676</v>
      </c>
      <c r="C45" s="374" t="s">
        <v>128</v>
      </c>
      <c r="D45" s="1176" t="s">
        <v>660</v>
      </c>
      <c r="E45" s="1356">
        <f>246/365</f>
        <v>0.67397260273972603</v>
      </c>
      <c r="F45" s="1048">
        <v>0</v>
      </c>
      <c r="G45" s="807">
        <v>0</v>
      </c>
      <c r="H45" s="358">
        <f t="shared" si="12"/>
        <v>0</v>
      </c>
      <c r="I45" s="1047"/>
      <c r="J45" s="353">
        <f t="shared" si="13"/>
        <v>0</v>
      </c>
      <c r="K45" s="1047"/>
      <c r="L45" s="353">
        <f t="shared" si="14"/>
        <v>0</v>
      </c>
    </row>
    <row r="46" spans="1:20" ht="20.100000000000001" customHeight="1">
      <c r="A46" s="375">
        <f t="shared" si="15"/>
        <v>34</v>
      </c>
      <c r="B46" s="1030" t="s">
        <v>676</v>
      </c>
      <c r="C46" s="374" t="s">
        <v>127</v>
      </c>
      <c r="D46" s="1176" t="s">
        <v>660</v>
      </c>
      <c r="E46" s="1356">
        <f>215/365</f>
        <v>0.58904109589041098</v>
      </c>
      <c r="F46" s="1048">
        <v>0</v>
      </c>
      <c r="G46" s="807">
        <v>0</v>
      </c>
      <c r="H46" s="358">
        <f t="shared" si="12"/>
        <v>0</v>
      </c>
      <c r="I46" s="1047"/>
      <c r="J46" s="353">
        <f t="shared" si="13"/>
        <v>0</v>
      </c>
      <c r="K46" s="1047"/>
      <c r="L46" s="353">
        <f t="shared" si="14"/>
        <v>0</v>
      </c>
    </row>
    <row r="47" spans="1:20" ht="20.100000000000001" customHeight="1">
      <c r="A47" s="375">
        <f t="shared" si="15"/>
        <v>35</v>
      </c>
      <c r="B47" s="1030" t="s">
        <v>676</v>
      </c>
      <c r="C47" s="374" t="s">
        <v>198</v>
      </c>
      <c r="D47" s="1176" t="s">
        <v>660</v>
      </c>
      <c r="E47" s="1356">
        <f>185/365</f>
        <v>0.50684931506849318</v>
      </c>
      <c r="F47" s="1048">
        <v>0</v>
      </c>
      <c r="G47" s="807">
        <v>0</v>
      </c>
      <c r="H47" s="358">
        <f t="shared" si="12"/>
        <v>0</v>
      </c>
      <c r="I47" s="1047"/>
      <c r="J47" s="353">
        <f t="shared" si="13"/>
        <v>0</v>
      </c>
      <c r="K47" s="1047"/>
      <c r="L47" s="353">
        <f t="shared" si="14"/>
        <v>0</v>
      </c>
    </row>
    <row r="48" spans="1:20" ht="20.100000000000001" customHeight="1">
      <c r="A48" s="375">
        <f t="shared" si="15"/>
        <v>36</v>
      </c>
      <c r="B48" s="1030" t="s">
        <v>676</v>
      </c>
      <c r="C48" s="374" t="s">
        <v>143</v>
      </c>
      <c r="D48" s="1176" t="s">
        <v>660</v>
      </c>
      <c r="E48" s="1356">
        <f>154/365</f>
        <v>0.42191780821917807</v>
      </c>
      <c r="F48" s="1048">
        <v>0</v>
      </c>
      <c r="G48" s="807">
        <v>0</v>
      </c>
      <c r="H48" s="358">
        <f t="shared" si="12"/>
        <v>0</v>
      </c>
      <c r="I48" s="1047"/>
      <c r="J48" s="353">
        <f t="shared" si="13"/>
        <v>0</v>
      </c>
      <c r="K48" s="1047"/>
      <c r="L48" s="353">
        <f t="shared" si="14"/>
        <v>0</v>
      </c>
    </row>
    <row r="49" spans="1:12" s="366" customFormat="1" ht="20.100000000000001" customHeight="1">
      <c r="A49" s="375">
        <f t="shared" si="15"/>
        <v>37</v>
      </c>
      <c r="B49" s="1030" t="s">
        <v>676</v>
      </c>
      <c r="C49" s="374" t="s">
        <v>142</v>
      </c>
      <c r="D49" s="1176" t="s">
        <v>660</v>
      </c>
      <c r="E49" s="1356">
        <f>123/365</f>
        <v>0.33698630136986302</v>
      </c>
      <c r="F49" s="1048">
        <v>0</v>
      </c>
      <c r="G49" s="807">
        <v>0</v>
      </c>
      <c r="H49" s="358">
        <f t="shared" si="12"/>
        <v>0</v>
      </c>
      <c r="I49" s="1047"/>
      <c r="J49" s="353">
        <f t="shared" si="13"/>
        <v>0</v>
      </c>
      <c r="K49" s="1047"/>
      <c r="L49" s="353">
        <f t="shared" si="14"/>
        <v>0</v>
      </c>
    </row>
    <row r="50" spans="1:12" s="366" customFormat="1" ht="20.100000000000001" customHeight="1">
      <c r="A50" s="375">
        <f t="shared" si="15"/>
        <v>38</v>
      </c>
      <c r="B50" s="1030" t="s">
        <v>676</v>
      </c>
      <c r="C50" s="374" t="s">
        <v>141</v>
      </c>
      <c r="D50" s="1176" t="s">
        <v>660</v>
      </c>
      <c r="E50" s="1356">
        <f>93/365</f>
        <v>0.25479452054794521</v>
      </c>
      <c r="F50" s="1048">
        <v>0</v>
      </c>
      <c r="G50" s="807">
        <v>0</v>
      </c>
      <c r="H50" s="358">
        <f t="shared" si="12"/>
        <v>0</v>
      </c>
      <c r="I50" s="1047"/>
      <c r="J50" s="353">
        <f t="shared" si="13"/>
        <v>0</v>
      </c>
      <c r="K50" s="1047"/>
      <c r="L50" s="353">
        <f t="shared" si="14"/>
        <v>0</v>
      </c>
    </row>
    <row r="51" spans="1:12" ht="20.100000000000001" customHeight="1">
      <c r="A51" s="375">
        <f t="shared" si="15"/>
        <v>39</v>
      </c>
      <c r="B51" s="1030" t="s">
        <v>676</v>
      </c>
      <c r="C51" s="374" t="s">
        <v>154</v>
      </c>
      <c r="D51" s="1176" t="s">
        <v>660</v>
      </c>
      <c r="E51" s="1356">
        <f>62/365</f>
        <v>0.16986301369863013</v>
      </c>
      <c r="F51" s="1048">
        <v>0</v>
      </c>
      <c r="G51" s="807">
        <v>0</v>
      </c>
      <c r="H51" s="358">
        <f t="shared" si="12"/>
        <v>0</v>
      </c>
      <c r="I51" s="1047"/>
      <c r="J51" s="353">
        <f t="shared" si="13"/>
        <v>0</v>
      </c>
      <c r="K51" s="1047"/>
      <c r="L51" s="353">
        <f t="shared" si="14"/>
        <v>0</v>
      </c>
    </row>
    <row r="52" spans="1:12" ht="20.100000000000001" customHeight="1">
      <c r="A52" s="375">
        <f t="shared" si="15"/>
        <v>40</v>
      </c>
      <c r="B52" s="1030" t="s">
        <v>676</v>
      </c>
      <c r="C52" s="374" t="s">
        <v>139</v>
      </c>
      <c r="D52" s="1176" t="s">
        <v>660</v>
      </c>
      <c r="E52" s="1356">
        <f>32/365</f>
        <v>8.7671232876712329E-2</v>
      </c>
      <c r="F52" s="1048">
        <v>0</v>
      </c>
      <c r="G52" s="807">
        <v>0</v>
      </c>
      <c r="H52" s="358">
        <f t="shared" si="12"/>
        <v>0</v>
      </c>
      <c r="I52" s="1047"/>
      <c r="J52" s="353">
        <f t="shared" si="13"/>
        <v>0</v>
      </c>
      <c r="K52" s="1047"/>
      <c r="L52" s="353">
        <f t="shared" si="14"/>
        <v>0</v>
      </c>
    </row>
    <row r="53" spans="1:12" ht="20.100000000000001" customHeight="1">
      <c r="A53" s="375">
        <f t="shared" si="15"/>
        <v>41</v>
      </c>
      <c r="B53" s="1030" t="s">
        <v>676</v>
      </c>
      <c r="C53" s="374" t="s">
        <v>137</v>
      </c>
      <c r="D53" s="1176" t="s">
        <v>660</v>
      </c>
      <c r="E53" s="1356">
        <f>1/365</f>
        <v>2.7397260273972603E-3</v>
      </c>
      <c r="F53" s="1048">
        <v>0</v>
      </c>
      <c r="G53" s="807">
        <v>0</v>
      </c>
      <c r="H53" s="358">
        <f t="shared" si="12"/>
        <v>0</v>
      </c>
      <c r="I53" s="1047"/>
      <c r="J53" s="353">
        <f t="shared" si="13"/>
        <v>0</v>
      </c>
      <c r="K53" s="1047"/>
      <c r="L53" s="353">
        <f t="shared" si="14"/>
        <v>0</v>
      </c>
    </row>
    <row r="54" spans="1:12" ht="20.100000000000001" customHeight="1">
      <c r="A54" s="375">
        <f t="shared" si="15"/>
        <v>42</v>
      </c>
      <c r="B54" s="373" t="s">
        <v>675</v>
      </c>
      <c r="C54" s="374"/>
      <c r="D54" s="1177"/>
      <c r="E54" s="374"/>
      <c r="F54" s="378">
        <f>SUM(F41:F53)</f>
        <v>0</v>
      </c>
      <c r="G54" s="358">
        <f>SUM(G41:G53)</f>
        <v>0</v>
      </c>
      <c r="H54" s="358">
        <f t="shared" ref="H54:L54" si="16">SUM(H41:H53)</f>
        <v>0</v>
      </c>
      <c r="I54" s="353">
        <f t="shared" si="16"/>
        <v>0</v>
      </c>
      <c r="J54" s="353">
        <f t="shared" si="16"/>
        <v>0</v>
      </c>
      <c r="K54" s="353">
        <f t="shared" si="16"/>
        <v>0</v>
      </c>
      <c r="L54" s="353">
        <f t="shared" si="16"/>
        <v>0</v>
      </c>
    </row>
    <row r="55" spans="1:12">
      <c r="B55" s="397"/>
      <c r="C55" s="397"/>
      <c r="D55" s="1178"/>
      <c r="E55" s="397"/>
      <c r="F55" s="397"/>
      <c r="G55" s="1360">
        <f>G54-'6d- ADIT EOY'!E28</f>
        <v>0</v>
      </c>
      <c r="H55" s="397"/>
      <c r="I55" s="1359">
        <f>I54-'6d- ADIT EOY'!F28</f>
        <v>0</v>
      </c>
      <c r="K55" s="1358">
        <f>K54-'6d- ADIT EOY'!G28</f>
        <v>0</v>
      </c>
    </row>
    <row r="56" spans="1:12">
      <c r="B56" s="397"/>
      <c r="C56" s="397"/>
      <c r="D56" s="1178"/>
      <c r="E56" s="397"/>
      <c r="F56" s="397"/>
      <c r="G56" s="397"/>
      <c r="H56" s="397"/>
      <c r="I56" s="369"/>
    </row>
    <row r="57" spans="1:12" ht="15.75" customHeight="1">
      <c r="A57" s="1046" t="s">
        <v>171</v>
      </c>
      <c r="B57" s="397" t="s">
        <v>802</v>
      </c>
      <c r="C57" s="397"/>
      <c r="D57" s="1178"/>
      <c r="E57" s="397"/>
      <c r="F57" s="397"/>
      <c r="G57" s="397"/>
      <c r="H57" s="397"/>
      <c r="I57" s="369"/>
    </row>
    <row r="58" spans="1:12">
      <c r="A58" s="1046" t="s">
        <v>170</v>
      </c>
      <c r="B58" s="397" t="s">
        <v>674</v>
      </c>
      <c r="C58" s="397"/>
      <c r="D58" s="1179"/>
      <c r="E58" s="421"/>
      <c r="F58" s="421"/>
      <c r="G58" s="421"/>
      <c r="H58" s="421"/>
      <c r="I58" s="372"/>
    </row>
    <row r="59" spans="1:12">
      <c r="A59" s="1045" t="s">
        <v>75</v>
      </c>
      <c r="B59" s="397" t="s">
        <v>673</v>
      </c>
      <c r="C59" s="397"/>
      <c r="D59" s="1179"/>
      <c r="E59" s="421"/>
      <c r="F59" s="421"/>
      <c r="G59" s="421"/>
      <c r="H59" s="421"/>
      <c r="I59" s="372"/>
    </row>
    <row r="60" spans="1:12">
      <c r="A60" s="1045" t="s">
        <v>76</v>
      </c>
      <c r="B60" s="397" t="s">
        <v>989</v>
      </c>
      <c r="C60" s="397"/>
      <c r="D60" s="1179"/>
      <c r="E60" s="421"/>
      <c r="F60" s="421"/>
      <c r="G60" s="421"/>
      <c r="H60" s="421"/>
      <c r="I60" s="372"/>
    </row>
    <row r="61" spans="1:12">
      <c r="A61" s="1045" t="s">
        <v>77</v>
      </c>
      <c r="B61" s="404" t="s">
        <v>990</v>
      </c>
      <c r="C61" s="397"/>
      <c r="D61" s="1179"/>
      <c r="E61" s="954"/>
      <c r="F61" s="397"/>
      <c r="G61" s="397"/>
      <c r="H61" s="397"/>
      <c r="I61" s="369"/>
    </row>
    <row r="62" spans="1:12">
      <c r="B62" s="404"/>
      <c r="C62" s="397"/>
      <c r="D62" s="1180"/>
      <c r="E62" s="158"/>
      <c r="F62" s="397"/>
      <c r="G62" s="397"/>
      <c r="H62" s="397"/>
      <c r="I62" s="369"/>
    </row>
    <row r="63" spans="1:12">
      <c r="B63" s="404"/>
      <c r="C63" s="397"/>
      <c r="D63" s="1180"/>
      <c r="E63" s="158"/>
      <c r="F63" s="397"/>
      <c r="G63" s="397"/>
      <c r="H63" s="397"/>
      <c r="I63" s="369"/>
    </row>
    <row r="64" spans="1:12">
      <c r="B64" s="404"/>
      <c r="C64" s="397"/>
      <c r="D64" s="1180"/>
      <c r="E64" s="158"/>
      <c r="F64" s="397"/>
      <c r="G64" s="397"/>
      <c r="H64" s="397"/>
      <c r="I64" s="369"/>
    </row>
    <row r="65" spans="2:9">
      <c r="B65" s="404"/>
      <c r="C65" s="397"/>
      <c r="D65" s="1180"/>
      <c r="E65" s="158"/>
      <c r="F65" s="397"/>
      <c r="G65" s="397"/>
      <c r="H65" s="397"/>
      <c r="I65" s="369"/>
    </row>
    <row r="66" spans="2:9">
      <c r="B66" s="404"/>
      <c r="C66" s="397"/>
      <c r="D66" s="1180"/>
      <c r="E66" s="158"/>
      <c r="F66" s="397"/>
      <c r="G66" s="397"/>
      <c r="H66" s="397"/>
      <c r="I66" s="369"/>
    </row>
    <row r="67" spans="2:9">
      <c r="B67" s="404"/>
      <c r="C67" s="397"/>
      <c r="D67" s="1180"/>
      <c r="E67" s="158"/>
      <c r="F67" s="397"/>
      <c r="G67" s="397"/>
      <c r="H67" s="397"/>
      <c r="I67" s="369"/>
    </row>
    <row r="68" spans="2:9">
      <c r="B68" s="404"/>
      <c r="C68" s="397"/>
      <c r="D68" s="1180"/>
      <c r="E68" s="158"/>
      <c r="F68" s="397"/>
      <c r="G68" s="397"/>
      <c r="H68" s="397"/>
      <c r="I68" s="369"/>
    </row>
    <row r="69" spans="2:9">
      <c r="B69" s="404"/>
      <c r="C69" s="397"/>
      <c r="D69" s="1180"/>
      <c r="E69" s="158"/>
      <c r="F69" s="397"/>
      <c r="G69" s="397"/>
      <c r="H69" s="397"/>
      <c r="I69" s="369"/>
    </row>
    <row r="70" spans="2:9">
      <c r="B70" s="404"/>
      <c r="C70" s="397"/>
      <c r="D70" s="1180"/>
      <c r="E70" s="158"/>
      <c r="F70" s="397"/>
      <c r="G70" s="397"/>
      <c r="H70" s="397"/>
      <c r="I70" s="369"/>
    </row>
    <row r="71" spans="2:9">
      <c r="B71" s="404"/>
      <c r="C71" s="397"/>
      <c r="D71" s="1180"/>
      <c r="E71" s="158"/>
      <c r="F71" s="397"/>
      <c r="G71" s="397"/>
      <c r="H71" s="397"/>
      <c r="I71" s="369"/>
    </row>
    <row r="72" spans="2:9">
      <c r="B72" s="397"/>
      <c r="C72" s="397"/>
      <c r="D72" s="1180"/>
      <c r="E72" s="158"/>
      <c r="F72" s="397"/>
      <c r="G72" s="397"/>
      <c r="H72" s="397"/>
      <c r="I72" s="369"/>
    </row>
    <row r="73" spans="2:9">
      <c r="B73" s="404"/>
      <c r="C73" s="397"/>
      <c r="D73" s="1180"/>
      <c r="E73" s="158"/>
      <c r="F73" s="397"/>
      <c r="G73" s="397"/>
      <c r="H73" s="397"/>
      <c r="I73" s="369"/>
    </row>
    <row r="74" spans="2:9">
      <c r="B74" s="397"/>
      <c r="C74" s="397"/>
      <c r="D74" s="1180"/>
      <c r="E74" s="158"/>
      <c r="F74" s="397"/>
      <c r="G74" s="397"/>
      <c r="H74" s="397"/>
      <c r="I74" s="369"/>
    </row>
    <row r="75" spans="2:9">
      <c r="B75" s="404"/>
      <c r="C75" s="397"/>
      <c r="D75" s="1178"/>
      <c r="E75" s="397"/>
      <c r="F75" s="397"/>
      <c r="G75" s="397"/>
      <c r="H75" s="397"/>
      <c r="I75" s="369"/>
    </row>
    <row r="76" spans="2:9">
      <c r="B76" s="404"/>
      <c r="C76" s="397"/>
      <c r="D76" s="1178"/>
      <c r="E76" s="397"/>
      <c r="F76" s="397"/>
      <c r="G76" s="397"/>
      <c r="H76" s="397"/>
    </row>
    <row r="77" spans="2:9">
      <c r="B77" s="404"/>
      <c r="C77" s="397"/>
      <c r="D77" s="1178"/>
      <c r="E77" s="397"/>
      <c r="F77" s="397"/>
      <c r="G77" s="397"/>
      <c r="H77" s="397"/>
    </row>
    <row r="78" spans="2:9">
      <c r="B78" s="404"/>
      <c r="C78" s="397"/>
      <c r="D78" s="1178"/>
      <c r="E78" s="397"/>
      <c r="F78" s="397"/>
      <c r="G78" s="397"/>
      <c r="H78" s="397"/>
    </row>
    <row r="79" spans="2:9">
      <c r="B79" s="404"/>
      <c r="C79" s="397"/>
      <c r="D79" s="1178"/>
      <c r="E79" s="397"/>
      <c r="F79" s="397"/>
      <c r="G79" s="397"/>
      <c r="H79" s="397"/>
    </row>
    <row r="80" spans="2:9">
      <c r="B80" s="404"/>
      <c r="C80" s="397"/>
      <c r="D80" s="1178"/>
      <c r="E80" s="397"/>
      <c r="F80" s="397"/>
      <c r="G80" s="397"/>
      <c r="H80" s="397"/>
    </row>
    <row r="81" spans="2:8">
      <c r="B81" s="404"/>
      <c r="C81" s="397"/>
      <c r="D81" s="1178"/>
      <c r="E81" s="397"/>
      <c r="F81" s="397"/>
      <c r="G81" s="397"/>
      <c r="H81" s="397"/>
    </row>
    <row r="82" spans="2:8">
      <c r="B82" s="404"/>
      <c r="C82" s="397"/>
      <c r="D82" s="1178"/>
      <c r="E82" s="397"/>
      <c r="F82" s="397"/>
      <c r="G82" s="397"/>
      <c r="H82" s="397"/>
    </row>
    <row r="83" spans="2:8">
      <c r="B83" s="404"/>
      <c r="C83" s="397"/>
      <c r="D83" s="1178"/>
      <c r="E83" s="397"/>
      <c r="F83" s="397"/>
      <c r="G83" s="397"/>
      <c r="H83" s="397"/>
    </row>
    <row r="84" spans="2:8">
      <c r="B84" s="404"/>
      <c r="C84" s="397"/>
      <c r="D84" s="1178"/>
      <c r="E84" s="397"/>
      <c r="F84" s="397"/>
      <c r="G84" s="397"/>
      <c r="H84" s="397"/>
    </row>
    <row r="85" spans="2:8">
      <c r="B85" s="404"/>
      <c r="C85" s="397"/>
      <c r="D85" s="1178"/>
      <c r="E85" s="397"/>
      <c r="F85" s="397"/>
      <c r="G85" s="397"/>
      <c r="H85" s="397"/>
    </row>
    <row r="86" spans="2:8">
      <c r="B86" s="404"/>
      <c r="C86" s="397"/>
      <c r="D86" s="1178"/>
      <c r="E86" s="397"/>
      <c r="F86" s="397"/>
      <c r="G86" s="397"/>
      <c r="H86" s="397"/>
    </row>
    <row r="87" spans="2:8">
      <c r="B87" s="404"/>
      <c r="C87" s="397"/>
      <c r="D87" s="1178"/>
      <c r="E87" s="397"/>
      <c r="F87" s="397"/>
      <c r="G87" s="397"/>
      <c r="H87" s="397"/>
    </row>
    <row r="88" spans="2:8">
      <c r="B88" s="404"/>
      <c r="C88" s="397"/>
      <c r="D88" s="1178"/>
      <c r="E88" s="397"/>
      <c r="F88" s="397"/>
      <c r="G88" s="397"/>
      <c r="H88" s="397"/>
    </row>
    <row r="89" spans="2:8">
      <c r="B89" s="404"/>
      <c r="C89" s="397"/>
      <c r="D89" s="1178"/>
      <c r="E89" s="397"/>
      <c r="F89" s="397"/>
      <c r="G89" s="397"/>
      <c r="H89" s="397"/>
    </row>
    <row r="90" spans="2:8">
      <c r="B90" s="404"/>
      <c r="C90" s="397"/>
      <c r="D90" s="1178"/>
      <c r="E90" s="397"/>
      <c r="F90" s="397"/>
      <c r="G90" s="397"/>
      <c r="H90" s="397"/>
    </row>
    <row r="91" spans="2:8">
      <c r="B91" s="404"/>
      <c r="C91" s="397"/>
      <c r="D91" s="1178"/>
      <c r="E91" s="397"/>
      <c r="F91" s="397"/>
      <c r="G91" s="397"/>
      <c r="H91" s="397"/>
    </row>
    <row r="92" spans="2:8">
      <c r="B92" s="404"/>
      <c r="C92" s="397"/>
      <c r="D92" s="1178"/>
      <c r="E92" s="397"/>
      <c r="F92" s="397"/>
      <c r="G92" s="397"/>
      <c r="H92" s="397"/>
    </row>
    <row r="93" spans="2:8">
      <c r="B93" s="404"/>
      <c r="C93" s="397"/>
      <c r="D93" s="1178"/>
      <c r="E93" s="397"/>
      <c r="F93" s="397"/>
      <c r="G93" s="397"/>
      <c r="H93" s="397"/>
    </row>
    <row r="94" spans="2:8">
      <c r="B94" s="404"/>
      <c r="C94" s="397"/>
      <c r="D94" s="1178"/>
      <c r="E94" s="397"/>
      <c r="F94" s="397"/>
      <c r="G94" s="397"/>
      <c r="H94" s="397"/>
    </row>
    <row r="95" spans="2:8">
      <c r="B95" s="404"/>
      <c r="C95" s="397"/>
      <c r="D95" s="1178"/>
      <c r="E95" s="397"/>
      <c r="F95" s="397"/>
      <c r="G95" s="397"/>
      <c r="H95" s="397"/>
    </row>
    <row r="96" spans="2:8">
      <c r="B96" s="404"/>
      <c r="C96" s="397"/>
      <c r="D96" s="1178"/>
      <c r="E96" s="397"/>
      <c r="F96" s="397"/>
      <c r="G96" s="397"/>
      <c r="H96" s="397"/>
    </row>
    <row r="97" spans="2:8">
      <c r="B97" s="404"/>
      <c r="C97" s="397"/>
      <c r="D97" s="1178"/>
      <c r="E97" s="397"/>
      <c r="F97" s="397"/>
      <c r="G97" s="397"/>
      <c r="H97" s="397"/>
    </row>
    <row r="98" spans="2:8">
      <c r="B98" s="404"/>
      <c r="C98" s="397"/>
      <c r="D98" s="1178"/>
      <c r="E98" s="397"/>
      <c r="F98" s="397"/>
      <c r="G98" s="397"/>
      <c r="H98" s="397"/>
    </row>
    <row r="99" spans="2:8">
      <c r="B99" s="404"/>
      <c r="C99" s="397"/>
      <c r="D99" s="1178"/>
      <c r="E99" s="397"/>
      <c r="F99" s="397"/>
      <c r="G99" s="397"/>
      <c r="H99" s="397"/>
    </row>
    <row r="100" spans="2:8">
      <c r="B100" s="404"/>
      <c r="C100" s="397"/>
      <c r="D100" s="1178"/>
      <c r="E100" s="397"/>
      <c r="F100" s="397"/>
      <c r="G100" s="397"/>
      <c r="H100" s="397"/>
    </row>
    <row r="101" spans="2:8">
      <c r="B101" s="404"/>
      <c r="C101" s="397"/>
      <c r="D101" s="1178"/>
      <c r="E101" s="397"/>
      <c r="F101" s="397"/>
      <c r="G101" s="397"/>
      <c r="H101" s="397"/>
    </row>
    <row r="102" spans="2:8">
      <c r="B102" s="404"/>
      <c r="C102" s="397"/>
      <c r="D102" s="1178"/>
      <c r="E102" s="397"/>
      <c r="F102" s="397"/>
      <c r="G102" s="397"/>
      <c r="H102" s="397"/>
    </row>
    <row r="103" spans="2:8">
      <c r="B103" s="404"/>
      <c r="C103" s="397"/>
      <c r="D103" s="1178"/>
      <c r="E103" s="397"/>
      <c r="F103" s="397"/>
      <c r="G103" s="397"/>
      <c r="H103" s="397"/>
    </row>
    <row r="104" spans="2:8">
      <c r="B104" s="404"/>
      <c r="C104" s="397"/>
      <c r="D104" s="1178"/>
      <c r="E104" s="397"/>
      <c r="F104" s="397"/>
      <c r="G104" s="397"/>
      <c r="H104" s="397"/>
    </row>
    <row r="105" spans="2:8">
      <c r="B105" s="404"/>
      <c r="C105" s="397"/>
      <c r="D105" s="1178"/>
      <c r="E105" s="397"/>
      <c r="F105" s="397"/>
      <c r="G105" s="397"/>
      <c r="H105" s="397"/>
    </row>
    <row r="106" spans="2:8">
      <c r="B106" s="404"/>
      <c r="C106" s="397"/>
      <c r="D106" s="1178"/>
      <c r="E106" s="397"/>
      <c r="F106" s="397"/>
      <c r="G106" s="397"/>
      <c r="H106" s="397"/>
    </row>
    <row r="107" spans="2:8">
      <c r="B107" s="404"/>
      <c r="C107" s="397"/>
      <c r="D107" s="1178"/>
      <c r="E107" s="397"/>
      <c r="F107" s="397"/>
      <c r="G107" s="397"/>
      <c r="H107" s="397"/>
    </row>
    <row r="108" spans="2:8">
      <c r="B108" s="404"/>
      <c r="C108" s="397"/>
      <c r="D108" s="1178"/>
      <c r="E108" s="397"/>
      <c r="F108" s="397"/>
      <c r="G108" s="397"/>
      <c r="H108" s="397"/>
    </row>
    <row r="109" spans="2:8">
      <c r="B109" s="404"/>
      <c r="C109" s="397"/>
      <c r="D109" s="1178"/>
      <c r="E109" s="397"/>
      <c r="F109" s="397"/>
      <c r="G109" s="397"/>
      <c r="H109" s="397"/>
    </row>
    <row r="110" spans="2:8">
      <c r="B110" s="404"/>
      <c r="C110" s="397"/>
      <c r="D110" s="1178"/>
      <c r="E110" s="397"/>
      <c r="F110" s="397"/>
      <c r="G110" s="397"/>
      <c r="H110" s="397"/>
    </row>
    <row r="111" spans="2:8">
      <c r="B111" s="404"/>
      <c r="C111" s="397"/>
      <c r="D111" s="1178"/>
      <c r="E111" s="397"/>
      <c r="F111" s="397"/>
      <c r="G111" s="397"/>
      <c r="H111" s="397"/>
    </row>
    <row r="112" spans="2:8">
      <c r="B112" s="404"/>
      <c r="C112" s="397"/>
      <c r="D112" s="1178"/>
      <c r="E112" s="397"/>
      <c r="F112" s="397"/>
      <c r="G112" s="397"/>
      <c r="H112" s="397"/>
    </row>
    <row r="113" spans="2:8">
      <c r="B113" s="404"/>
      <c r="C113" s="397"/>
      <c r="D113" s="1178"/>
      <c r="E113" s="397"/>
      <c r="F113" s="397"/>
      <c r="G113" s="397"/>
      <c r="H113" s="397"/>
    </row>
    <row r="114" spans="2:8">
      <c r="B114" s="404"/>
      <c r="C114" s="397"/>
      <c r="D114" s="1178"/>
      <c r="E114" s="397"/>
      <c r="F114" s="397"/>
      <c r="G114" s="397"/>
      <c r="H114" s="397"/>
    </row>
    <row r="115" spans="2:8">
      <c r="B115" s="404"/>
      <c r="C115" s="397"/>
      <c r="D115" s="1178"/>
      <c r="E115" s="397"/>
      <c r="F115" s="397"/>
      <c r="G115" s="397"/>
      <c r="H115" s="397"/>
    </row>
    <row r="116" spans="2:8">
      <c r="B116" s="404"/>
      <c r="C116" s="397"/>
      <c r="D116" s="1178"/>
      <c r="E116" s="397"/>
      <c r="F116" s="397"/>
      <c r="G116" s="397"/>
      <c r="H116" s="397"/>
    </row>
    <row r="117" spans="2:8">
      <c r="B117" s="404"/>
      <c r="C117" s="397"/>
      <c r="D117" s="1178"/>
      <c r="E117" s="397"/>
      <c r="F117" s="397"/>
      <c r="G117" s="397"/>
      <c r="H117" s="397"/>
    </row>
    <row r="118" spans="2:8">
      <c r="B118" s="404"/>
      <c r="C118" s="397"/>
      <c r="D118" s="1178"/>
      <c r="E118" s="397"/>
      <c r="F118" s="397"/>
      <c r="G118" s="397"/>
      <c r="H118" s="397"/>
    </row>
    <row r="119" spans="2:8">
      <c r="B119" s="404"/>
      <c r="C119" s="397"/>
      <c r="D119" s="1178"/>
      <c r="E119" s="397"/>
      <c r="F119" s="397"/>
      <c r="G119" s="397"/>
      <c r="H119" s="397"/>
    </row>
    <row r="120" spans="2:8">
      <c r="B120" s="404"/>
      <c r="C120" s="397"/>
      <c r="D120" s="1178"/>
      <c r="E120" s="397"/>
      <c r="F120" s="397"/>
      <c r="G120" s="397"/>
      <c r="H120" s="397"/>
    </row>
    <row r="121" spans="2:8">
      <c r="B121" s="404"/>
      <c r="C121" s="397"/>
      <c r="D121" s="1178"/>
      <c r="E121" s="397"/>
      <c r="F121" s="397"/>
      <c r="G121" s="397"/>
      <c r="H121" s="397"/>
    </row>
    <row r="122" spans="2:8">
      <c r="B122" s="404"/>
      <c r="C122" s="397"/>
      <c r="D122" s="1178"/>
      <c r="E122" s="397"/>
      <c r="F122" s="397"/>
      <c r="G122" s="397"/>
      <c r="H122" s="397"/>
    </row>
    <row r="123" spans="2:8">
      <c r="B123" s="404"/>
      <c r="C123" s="397"/>
      <c r="D123" s="1178"/>
      <c r="E123" s="397"/>
      <c r="F123" s="397"/>
      <c r="G123" s="397"/>
      <c r="H123" s="397"/>
    </row>
    <row r="124" spans="2:8">
      <c r="B124" s="404"/>
      <c r="C124" s="397"/>
      <c r="D124" s="1178"/>
      <c r="E124" s="397"/>
      <c r="F124" s="397"/>
      <c r="G124" s="397"/>
      <c r="H124" s="397"/>
    </row>
    <row r="125" spans="2:8">
      <c r="B125" s="404"/>
      <c r="C125" s="397"/>
      <c r="D125" s="1178"/>
      <c r="E125" s="397"/>
      <c r="F125" s="397"/>
      <c r="G125" s="397"/>
      <c r="H125" s="397"/>
    </row>
    <row r="126" spans="2:8">
      <c r="B126" s="404"/>
      <c r="C126" s="397"/>
      <c r="D126" s="1178"/>
      <c r="E126" s="397"/>
      <c r="F126" s="397"/>
      <c r="G126" s="397"/>
      <c r="H126" s="397"/>
    </row>
    <row r="127" spans="2:8">
      <c r="B127" s="404"/>
      <c r="C127" s="397"/>
      <c r="D127" s="1178"/>
      <c r="E127" s="397"/>
      <c r="F127" s="397"/>
      <c r="G127" s="397"/>
      <c r="H127" s="397"/>
    </row>
    <row r="128" spans="2:8">
      <c r="B128" s="404"/>
      <c r="C128" s="397"/>
      <c r="D128" s="1178"/>
      <c r="E128" s="397"/>
      <c r="F128" s="397"/>
      <c r="G128" s="397"/>
      <c r="H128" s="397"/>
    </row>
    <row r="129" spans="2:8">
      <c r="B129" s="404"/>
      <c r="C129" s="397"/>
      <c r="D129" s="1178"/>
      <c r="E129" s="397"/>
      <c r="F129" s="397"/>
      <c r="G129" s="397"/>
      <c r="H129" s="397"/>
    </row>
    <row r="130" spans="2:8">
      <c r="B130" s="404"/>
      <c r="C130" s="397"/>
      <c r="D130" s="1178"/>
      <c r="E130" s="397"/>
      <c r="F130" s="397"/>
      <c r="G130" s="397"/>
      <c r="H130" s="397"/>
    </row>
    <row r="131" spans="2:8">
      <c r="B131" s="404"/>
      <c r="C131" s="397"/>
      <c r="D131" s="1178"/>
      <c r="E131" s="397"/>
      <c r="F131" s="397"/>
      <c r="G131" s="397"/>
      <c r="H131" s="397"/>
    </row>
    <row r="132" spans="2:8">
      <c r="B132" s="404"/>
      <c r="C132" s="397"/>
      <c r="D132" s="1178"/>
      <c r="E132" s="397"/>
      <c r="F132" s="397"/>
      <c r="G132" s="397"/>
      <c r="H132" s="397"/>
    </row>
    <row r="133" spans="2:8">
      <c r="B133" s="404"/>
      <c r="C133" s="397"/>
      <c r="D133" s="1178"/>
      <c r="E133" s="397"/>
      <c r="F133" s="397"/>
      <c r="G133" s="397"/>
      <c r="H133" s="397"/>
    </row>
    <row r="134" spans="2:8">
      <c r="B134" s="404"/>
      <c r="C134" s="397"/>
      <c r="D134" s="1178"/>
      <c r="E134" s="397"/>
      <c r="F134" s="397"/>
      <c r="G134" s="397"/>
      <c r="H134" s="397"/>
    </row>
    <row r="135" spans="2:8">
      <c r="B135" s="404"/>
      <c r="C135" s="397"/>
      <c r="D135" s="1178"/>
      <c r="E135" s="397"/>
      <c r="F135" s="397"/>
      <c r="G135" s="397"/>
      <c r="H135" s="397"/>
    </row>
    <row r="136" spans="2:8">
      <c r="B136" s="404"/>
      <c r="C136" s="397"/>
      <c r="D136" s="1178"/>
      <c r="E136" s="397"/>
      <c r="F136" s="397"/>
      <c r="G136" s="397"/>
      <c r="H136" s="397"/>
    </row>
    <row r="137" spans="2:8">
      <c r="B137" s="404"/>
      <c r="C137" s="397"/>
      <c r="D137" s="1178"/>
      <c r="E137" s="397"/>
      <c r="F137" s="397"/>
      <c r="G137" s="397"/>
      <c r="H137" s="397"/>
    </row>
    <row r="138" spans="2:8">
      <c r="B138" s="404"/>
      <c r="C138" s="397"/>
      <c r="D138" s="1178"/>
      <c r="E138" s="397"/>
      <c r="F138" s="397"/>
      <c r="G138" s="397"/>
      <c r="H138" s="397"/>
    </row>
    <row r="139" spans="2:8">
      <c r="B139" s="404"/>
      <c r="C139" s="397"/>
      <c r="D139" s="1178"/>
      <c r="E139" s="397"/>
      <c r="F139" s="397"/>
      <c r="G139" s="397"/>
      <c r="H139" s="397"/>
    </row>
    <row r="140" spans="2:8">
      <c r="B140" s="404"/>
      <c r="C140" s="397"/>
      <c r="D140" s="1178"/>
      <c r="E140" s="397"/>
      <c r="F140" s="397"/>
      <c r="G140" s="397"/>
      <c r="H140" s="397"/>
    </row>
    <row r="141" spans="2:8">
      <c r="B141" s="404"/>
      <c r="C141" s="397"/>
      <c r="D141" s="1178"/>
      <c r="E141" s="397"/>
      <c r="F141" s="397"/>
      <c r="G141" s="397"/>
      <c r="H141" s="397"/>
    </row>
    <row r="142" spans="2:8">
      <c r="B142" s="404"/>
      <c r="C142" s="397"/>
      <c r="D142" s="1178"/>
      <c r="E142" s="397"/>
      <c r="F142" s="397"/>
      <c r="G142" s="397"/>
      <c r="H142" s="397"/>
    </row>
    <row r="143" spans="2:8">
      <c r="B143" s="404"/>
      <c r="C143" s="397"/>
      <c r="D143" s="1178"/>
      <c r="E143" s="397"/>
      <c r="F143" s="397"/>
      <c r="G143" s="397"/>
      <c r="H143" s="397"/>
    </row>
    <row r="144" spans="2:8">
      <c r="B144" s="404"/>
      <c r="C144" s="397"/>
      <c r="D144" s="1178"/>
      <c r="E144" s="397"/>
      <c r="F144" s="397"/>
      <c r="G144" s="397"/>
      <c r="H144" s="397"/>
    </row>
    <row r="145" spans="2:8">
      <c r="B145" s="404"/>
      <c r="C145" s="397"/>
      <c r="D145" s="1178"/>
      <c r="E145" s="397"/>
      <c r="F145" s="397"/>
      <c r="G145" s="397"/>
      <c r="H145" s="397"/>
    </row>
    <row r="146" spans="2:8">
      <c r="B146" s="404"/>
      <c r="C146" s="397"/>
      <c r="D146" s="1178"/>
      <c r="E146" s="397"/>
      <c r="F146" s="397"/>
      <c r="G146" s="397"/>
      <c r="H146" s="397"/>
    </row>
    <row r="147" spans="2:8">
      <c r="B147" s="404"/>
      <c r="C147" s="397"/>
      <c r="D147" s="1178"/>
      <c r="E147" s="397"/>
      <c r="F147" s="397"/>
      <c r="G147" s="397"/>
      <c r="H147" s="397"/>
    </row>
    <row r="148" spans="2:8">
      <c r="B148" s="404"/>
      <c r="C148" s="397"/>
      <c r="D148" s="1178"/>
      <c r="E148" s="397"/>
      <c r="F148" s="397"/>
      <c r="G148" s="397"/>
      <c r="H148" s="397"/>
    </row>
    <row r="149" spans="2:8">
      <c r="B149" s="404"/>
      <c r="C149" s="397"/>
      <c r="D149" s="1178"/>
      <c r="E149" s="397"/>
      <c r="F149" s="397"/>
      <c r="G149" s="397"/>
      <c r="H149" s="397"/>
    </row>
    <row r="150" spans="2:8">
      <c r="B150" s="404"/>
      <c r="C150" s="397"/>
      <c r="D150" s="1178"/>
      <c r="E150" s="397"/>
      <c r="F150" s="397"/>
      <c r="G150" s="397"/>
      <c r="H150" s="397"/>
    </row>
    <row r="151" spans="2:8">
      <c r="B151" s="404"/>
      <c r="C151" s="397"/>
      <c r="D151" s="1178"/>
      <c r="E151" s="397"/>
      <c r="F151" s="397"/>
      <c r="G151" s="397"/>
      <c r="H151" s="397"/>
    </row>
    <row r="152" spans="2:8">
      <c r="B152" s="404"/>
      <c r="C152" s="397"/>
      <c r="D152" s="1178"/>
      <c r="E152" s="397"/>
      <c r="F152" s="397"/>
      <c r="G152" s="397"/>
      <c r="H152" s="397"/>
    </row>
    <row r="153" spans="2:8">
      <c r="B153" s="404"/>
      <c r="C153" s="397"/>
      <c r="D153" s="1178"/>
      <c r="E153" s="397"/>
      <c r="F153" s="397"/>
      <c r="G153" s="397"/>
      <c r="H153" s="397"/>
    </row>
    <row r="154" spans="2:8">
      <c r="B154" s="404"/>
      <c r="C154" s="397"/>
      <c r="D154" s="1178"/>
      <c r="E154" s="397"/>
      <c r="F154" s="397"/>
      <c r="G154" s="397"/>
      <c r="H154" s="397"/>
    </row>
    <row r="155" spans="2:8">
      <c r="B155" s="404"/>
      <c r="C155" s="397"/>
      <c r="D155" s="1178"/>
      <c r="E155" s="397"/>
      <c r="F155" s="397"/>
      <c r="G155" s="397"/>
      <c r="H155" s="397"/>
    </row>
    <row r="156" spans="2:8">
      <c r="B156" s="404"/>
      <c r="C156" s="397"/>
      <c r="D156" s="1178"/>
      <c r="E156" s="397"/>
      <c r="F156" s="397"/>
      <c r="G156" s="397"/>
      <c r="H156" s="397"/>
    </row>
    <row r="157" spans="2:8">
      <c r="B157" s="404"/>
      <c r="C157" s="397"/>
      <c r="D157" s="1178"/>
      <c r="E157" s="397"/>
      <c r="F157" s="397"/>
      <c r="G157" s="397"/>
      <c r="H157" s="397"/>
    </row>
    <row r="158" spans="2:8">
      <c r="B158" s="404"/>
      <c r="C158" s="397"/>
      <c r="D158" s="1178"/>
      <c r="E158" s="397"/>
      <c r="F158" s="397"/>
      <c r="G158" s="397"/>
      <c r="H158" s="397"/>
    </row>
    <row r="159" spans="2:8">
      <c r="B159" s="404"/>
      <c r="C159" s="397"/>
      <c r="D159" s="1178"/>
      <c r="E159" s="397"/>
      <c r="F159" s="397"/>
      <c r="G159" s="397"/>
      <c r="H159" s="397"/>
    </row>
    <row r="160" spans="2:8">
      <c r="B160" s="404"/>
      <c r="C160" s="397"/>
      <c r="D160" s="1178"/>
      <c r="E160" s="397"/>
      <c r="F160" s="397"/>
      <c r="G160" s="397"/>
      <c r="H160" s="397"/>
    </row>
    <row r="161" spans="2:8">
      <c r="B161" s="404"/>
      <c r="C161" s="397"/>
      <c r="D161" s="1178"/>
      <c r="E161" s="397"/>
      <c r="F161" s="397"/>
      <c r="G161" s="397"/>
      <c r="H161" s="397"/>
    </row>
    <row r="162" spans="2:8">
      <c r="B162" s="404"/>
      <c r="C162" s="397"/>
      <c r="D162" s="1178"/>
      <c r="E162" s="397"/>
      <c r="F162" s="397"/>
      <c r="G162" s="397"/>
      <c r="H162" s="397"/>
    </row>
    <row r="163" spans="2:8">
      <c r="B163" s="404"/>
      <c r="C163" s="397"/>
      <c r="D163" s="1178"/>
      <c r="E163" s="397"/>
      <c r="F163" s="397"/>
      <c r="G163" s="397"/>
      <c r="H163" s="397"/>
    </row>
    <row r="164" spans="2:8">
      <c r="B164" s="404"/>
      <c r="C164" s="397"/>
      <c r="D164" s="1178"/>
      <c r="E164" s="397"/>
      <c r="F164" s="397"/>
      <c r="G164" s="397"/>
      <c r="H164" s="397"/>
    </row>
    <row r="165" spans="2:8">
      <c r="B165" s="404"/>
      <c r="C165" s="397"/>
      <c r="D165" s="1178"/>
      <c r="E165" s="397"/>
      <c r="F165" s="397"/>
      <c r="G165" s="397"/>
      <c r="H165" s="397"/>
    </row>
    <row r="166" spans="2:8">
      <c r="B166" s="404"/>
      <c r="C166" s="397"/>
      <c r="D166" s="1178"/>
      <c r="E166" s="397"/>
      <c r="F166" s="397"/>
      <c r="G166" s="397"/>
      <c r="H166" s="397"/>
    </row>
    <row r="167" spans="2:8">
      <c r="B167" s="404"/>
      <c r="C167" s="397"/>
      <c r="D167" s="1178"/>
      <c r="E167" s="397"/>
      <c r="F167" s="397"/>
      <c r="G167" s="397"/>
      <c r="H167" s="397"/>
    </row>
    <row r="168" spans="2:8">
      <c r="B168" s="404"/>
      <c r="C168" s="397"/>
      <c r="D168" s="1178"/>
      <c r="E168" s="397"/>
      <c r="F168" s="397"/>
      <c r="G168" s="397"/>
      <c r="H168" s="397"/>
    </row>
    <row r="169" spans="2:8">
      <c r="B169" s="404"/>
      <c r="C169" s="397"/>
      <c r="D169" s="1178"/>
      <c r="E169" s="397"/>
      <c r="F169" s="397"/>
      <c r="G169" s="397"/>
      <c r="H169" s="397"/>
    </row>
    <row r="170" spans="2:8">
      <c r="B170" s="404"/>
      <c r="C170" s="397"/>
      <c r="D170" s="1178"/>
      <c r="E170" s="397"/>
      <c r="F170" s="397"/>
      <c r="G170" s="397"/>
      <c r="H170" s="397"/>
    </row>
    <row r="171" spans="2:8">
      <c r="B171" s="404"/>
      <c r="C171" s="397"/>
      <c r="D171" s="1178"/>
      <c r="E171" s="397"/>
      <c r="F171" s="397"/>
      <c r="G171" s="397"/>
      <c r="H171" s="397"/>
    </row>
    <row r="172" spans="2:8">
      <c r="B172" s="404"/>
      <c r="C172" s="397"/>
      <c r="D172" s="1178"/>
      <c r="E172" s="397"/>
      <c r="F172" s="397"/>
      <c r="G172" s="397"/>
      <c r="H172" s="397"/>
    </row>
    <row r="173" spans="2:8">
      <c r="B173" s="404"/>
      <c r="C173" s="397"/>
      <c r="D173" s="1178"/>
      <c r="E173" s="397"/>
      <c r="F173" s="397"/>
      <c r="G173" s="397"/>
      <c r="H173" s="397"/>
    </row>
    <row r="174" spans="2:8">
      <c r="B174" s="404"/>
      <c r="C174" s="397"/>
      <c r="D174" s="1178"/>
      <c r="E174" s="397"/>
      <c r="F174" s="397"/>
      <c r="G174" s="397"/>
      <c r="H174" s="397"/>
    </row>
    <row r="175" spans="2:8">
      <c r="B175" s="404"/>
      <c r="C175" s="397"/>
      <c r="D175" s="1178"/>
      <c r="E175" s="397"/>
      <c r="F175" s="397"/>
      <c r="G175" s="397"/>
      <c r="H175" s="397"/>
    </row>
    <row r="176" spans="2:8">
      <c r="B176" s="404"/>
      <c r="C176" s="397"/>
      <c r="D176" s="1178"/>
      <c r="E176" s="397"/>
      <c r="F176" s="397"/>
      <c r="G176" s="397"/>
      <c r="H176" s="397"/>
    </row>
    <row r="177" spans="2:9">
      <c r="B177" s="404"/>
      <c r="C177" s="397"/>
      <c r="D177" s="1178"/>
      <c r="E177" s="397"/>
      <c r="F177" s="397"/>
      <c r="G177" s="397"/>
      <c r="H177" s="397"/>
    </row>
    <row r="178" spans="2:9">
      <c r="B178" s="404"/>
      <c r="C178" s="397"/>
      <c r="D178" s="1178"/>
      <c r="E178" s="397"/>
      <c r="F178" s="397"/>
      <c r="G178" s="397"/>
      <c r="H178" s="397"/>
      <c r="I178" s="1031"/>
    </row>
    <row r="179" spans="2:9">
      <c r="B179" s="404"/>
      <c r="C179" s="397"/>
      <c r="D179" s="1178"/>
      <c r="E179" s="397"/>
      <c r="F179" s="397"/>
      <c r="G179" s="397"/>
      <c r="H179" s="397"/>
    </row>
    <row r="180" spans="2:9">
      <c r="B180" s="404"/>
      <c r="C180" s="397"/>
      <c r="D180" s="1178"/>
      <c r="E180" s="397"/>
      <c r="F180" s="397"/>
      <c r="G180" s="397"/>
      <c r="H180" s="397"/>
    </row>
    <row r="181" spans="2:9">
      <c r="B181" s="404"/>
      <c r="C181" s="397"/>
      <c r="D181" s="1178"/>
      <c r="E181" s="397"/>
      <c r="F181" s="397"/>
      <c r="G181" s="397"/>
      <c r="H181" s="397"/>
    </row>
    <row r="182" spans="2:9">
      <c r="B182" s="404"/>
      <c r="C182" s="397"/>
      <c r="D182" s="1178"/>
      <c r="E182" s="397"/>
      <c r="F182" s="397"/>
      <c r="G182" s="397"/>
      <c r="H182" s="397"/>
    </row>
    <row r="183" spans="2:9">
      <c r="B183" s="404"/>
      <c r="C183" s="397"/>
      <c r="D183" s="1178"/>
      <c r="E183" s="397"/>
      <c r="F183" s="397"/>
      <c r="G183" s="397"/>
      <c r="H183" s="397"/>
    </row>
    <row r="184" spans="2:9">
      <c r="B184" s="404"/>
      <c r="C184" s="397"/>
      <c r="D184" s="1178"/>
      <c r="E184" s="397"/>
      <c r="F184" s="397"/>
      <c r="G184" s="397"/>
      <c r="H184" s="397"/>
    </row>
    <row r="185" spans="2:9">
      <c r="B185" s="404"/>
      <c r="C185" s="397"/>
      <c r="D185" s="1178"/>
      <c r="E185" s="397"/>
      <c r="F185" s="397"/>
      <c r="G185" s="397"/>
      <c r="H185" s="397"/>
    </row>
    <row r="186" spans="2:9">
      <c r="B186" s="404"/>
      <c r="C186" s="397"/>
      <c r="D186" s="1178"/>
      <c r="E186" s="397"/>
      <c r="F186" s="397"/>
      <c r="G186" s="397"/>
      <c r="H186" s="397"/>
    </row>
    <row r="187" spans="2:9">
      <c r="B187" s="404"/>
      <c r="C187" s="397"/>
      <c r="D187" s="1178"/>
      <c r="E187" s="397"/>
      <c r="F187" s="397"/>
      <c r="G187" s="397"/>
      <c r="H187" s="397"/>
    </row>
    <row r="188" spans="2:9">
      <c r="B188" s="404"/>
      <c r="C188" s="397"/>
      <c r="D188" s="1178"/>
      <c r="E188" s="397"/>
      <c r="F188" s="397"/>
      <c r="G188" s="397"/>
      <c r="H188" s="397"/>
    </row>
    <row r="189" spans="2:9">
      <c r="B189" s="404"/>
      <c r="C189" s="397"/>
      <c r="D189" s="1178"/>
      <c r="E189" s="397"/>
      <c r="F189" s="397"/>
      <c r="G189" s="397"/>
      <c r="H189" s="397"/>
    </row>
    <row r="190" spans="2:9">
      <c r="B190" s="404"/>
      <c r="C190" s="397"/>
      <c r="D190" s="1178"/>
      <c r="E190" s="397"/>
      <c r="F190" s="397"/>
      <c r="G190" s="397"/>
      <c r="H190" s="397"/>
    </row>
    <row r="191" spans="2:9">
      <c r="B191" s="404"/>
      <c r="C191" s="397"/>
      <c r="D191" s="1178"/>
      <c r="E191" s="397"/>
      <c r="F191" s="397"/>
      <c r="G191" s="397"/>
      <c r="H191" s="397"/>
    </row>
    <row r="192" spans="2:9">
      <c r="B192" s="404"/>
      <c r="C192" s="397"/>
      <c r="D192" s="1178"/>
      <c r="E192" s="397"/>
      <c r="F192" s="397"/>
      <c r="G192" s="397"/>
      <c r="H192" s="397"/>
    </row>
    <row r="193" spans="2:8">
      <c r="B193" s="404"/>
      <c r="C193" s="397"/>
      <c r="D193" s="1178"/>
      <c r="E193" s="397"/>
      <c r="F193" s="397"/>
      <c r="G193" s="397"/>
      <c r="H193" s="397"/>
    </row>
    <row r="194" spans="2:8">
      <c r="B194" s="404"/>
      <c r="C194" s="397"/>
      <c r="D194" s="1178"/>
      <c r="E194" s="397"/>
      <c r="F194" s="397"/>
      <c r="G194" s="397"/>
      <c r="H194" s="397"/>
    </row>
    <row r="195" spans="2:8">
      <c r="B195" s="404"/>
      <c r="C195" s="397"/>
      <c r="D195" s="1178"/>
      <c r="E195" s="397"/>
      <c r="F195" s="397"/>
      <c r="G195" s="397"/>
      <c r="H195" s="397"/>
    </row>
    <row r="196" spans="2:8">
      <c r="B196" s="404"/>
      <c r="C196" s="397"/>
      <c r="D196" s="1178"/>
      <c r="E196" s="397"/>
      <c r="F196" s="397"/>
      <c r="G196" s="397"/>
      <c r="H196" s="397"/>
    </row>
    <row r="197" spans="2:8">
      <c r="B197" s="404"/>
      <c r="C197" s="397"/>
      <c r="D197" s="1178"/>
      <c r="E197" s="397"/>
      <c r="F197" s="397"/>
      <c r="G197" s="397"/>
      <c r="H197" s="397"/>
    </row>
    <row r="198" spans="2:8">
      <c r="B198" s="404"/>
      <c r="C198" s="397"/>
      <c r="D198" s="1178"/>
      <c r="E198" s="397"/>
      <c r="F198" s="397"/>
      <c r="G198" s="397"/>
      <c r="H198" s="397"/>
    </row>
    <row r="199" spans="2:8">
      <c r="B199" s="404"/>
      <c r="C199" s="397"/>
      <c r="D199" s="1178"/>
      <c r="E199" s="397"/>
      <c r="F199" s="397"/>
      <c r="G199" s="397"/>
      <c r="H199" s="397"/>
    </row>
    <row r="200" spans="2:8">
      <c r="B200" s="404"/>
      <c r="C200" s="397"/>
      <c r="D200" s="1178"/>
      <c r="E200" s="397"/>
      <c r="F200" s="397"/>
      <c r="G200" s="397"/>
      <c r="H200" s="397"/>
    </row>
    <row r="201" spans="2:8">
      <c r="B201" s="404"/>
      <c r="C201" s="397"/>
      <c r="D201" s="1178"/>
      <c r="E201" s="397"/>
      <c r="F201" s="397"/>
      <c r="G201" s="397"/>
      <c r="H201" s="397"/>
    </row>
    <row r="202" spans="2:8">
      <c r="B202" s="404"/>
      <c r="C202" s="397"/>
      <c r="D202" s="1178"/>
      <c r="E202" s="397"/>
      <c r="F202" s="397"/>
      <c r="G202" s="397"/>
      <c r="H202" s="397"/>
    </row>
    <row r="203" spans="2:8">
      <c r="B203" s="404"/>
      <c r="C203" s="397"/>
      <c r="D203" s="1178"/>
      <c r="E203" s="397"/>
      <c r="F203" s="397"/>
      <c r="G203" s="397"/>
      <c r="H203" s="397"/>
    </row>
    <row r="204" spans="2:8">
      <c r="B204" s="404"/>
      <c r="C204" s="397"/>
      <c r="D204" s="1178"/>
      <c r="E204" s="397"/>
      <c r="F204" s="397"/>
      <c r="G204" s="397"/>
      <c r="H204" s="397"/>
    </row>
    <row r="205" spans="2:8">
      <c r="B205" s="404"/>
      <c r="C205" s="397"/>
      <c r="D205" s="1178"/>
      <c r="E205" s="397"/>
      <c r="F205" s="397"/>
      <c r="G205" s="397"/>
      <c r="H205" s="397"/>
    </row>
    <row r="206" spans="2:8">
      <c r="B206" s="404"/>
      <c r="C206" s="397"/>
      <c r="D206" s="1178"/>
      <c r="E206" s="397"/>
      <c r="F206" s="397"/>
      <c r="G206" s="397"/>
      <c r="H206" s="397"/>
    </row>
    <row r="207" spans="2:8">
      <c r="B207" s="404"/>
      <c r="C207" s="397"/>
      <c r="D207" s="1178"/>
      <c r="E207" s="397"/>
      <c r="F207" s="397"/>
      <c r="G207" s="397"/>
      <c r="H207" s="397"/>
    </row>
    <row r="208" spans="2:8">
      <c r="B208" s="404"/>
      <c r="C208" s="397"/>
      <c r="D208" s="1178"/>
      <c r="E208" s="397"/>
      <c r="F208" s="397"/>
      <c r="G208" s="397"/>
      <c r="H208" s="397"/>
    </row>
    <row r="209" spans="2:8">
      <c r="B209" s="404"/>
      <c r="C209" s="397"/>
      <c r="D209" s="1178"/>
      <c r="E209" s="397"/>
      <c r="F209" s="397"/>
      <c r="G209" s="397"/>
      <c r="H209" s="397"/>
    </row>
    <row r="210" spans="2:8">
      <c r="B210" s="404"/>
      <c r="C210" s="397"/>
      <c r="D210" s="1178"/>
      <c r="E210" s="397"/>
      <c r="F210" s="397"/>
      <c r="G210" s="397"/>
      <c r="H210" s="397"/>
    </row>
    <row r="211" spans="2:8">
      <c r="B211" s="404"/>
      <c r="C211" s="397"/>
      <c r="D211" s="1178"/>
      <c r="E211" s="397"/>
      <c r="F211" s="397"/>
      <c r="G211" s="397"/>
      <c r="H211" s="397"/>
    </row>
    <row r="212" spans="2:8">
      <c r="B212" s="404"/>
      <c r="C212" s="397"/>
      <c r="D212" s="1178"/>
      <c r="E212" s="397"/>
      <c r="F212" s="397"/>
      <c r="G212" s="397"/>
      <c r="H212" s="397"/>
    </row>
    <row r="213" spans="2:8">
      <c r="B213" s="404"/>
      <c r="C213" s="397"/>
      <c r="D213" s="1178"/>
      <c r="E213" s="397"/>
      <c r="F213" s="397"/>
      <c r="G213" s="397"/>
      <c r="H213" s="397"/>
    </row>
    <row r="214" spans="2:8">
      <c r="B214" s="404"/>
      <c r="C214" s="397"/>
      <c r="D214" s="1178"/>
      <c r="E214" s="397"/>
      <c r="F214" s="397"/>
      <c r="G214" s="397"/>
      <c r="H214" s="397"/>
    </row>
    <row r="215" spans="2:8">
      <c r="B215" s="404"/>
      <c r="C215" s="397"/>
      <c r="D215" s="1178"/>
      <c r="E215" s="397"/>
      <c r="F215" s="397"/>
      <c r="G215" s="397"/>
      <c r="H215" s="397"/>
    </row>
    <row r="216" spans="2:8">
      <c r="B216" s="404"/>
      <c r="C216" s="397"/>
      <c r="D216" s="1178"/>
      <c r="E216" s="397"/>
      <c r="F216" s="397"/>
      <c r="G216" s="397"/>
      <c r="H216" s="397"/>
    </row>
    <row r="217" spans="2:8">
      <c r="B217" s="404"/>
      <c r="C217" s="397"/>
      <c r="D217" s="1178"/>
      <c r="E217" s="397"/>
      <c r="F217" s="397"/>
      <c r="G217" s="397"/>
      <c r="H217" s="397"/>
    </row>
    <row r="218" spans="2:8">
      <c r="B218" s="404"/>
      <c r="C218" s="397"/>
      <c r="D218" s="1178"/>
      <c r="E218" s="397"/>
      <c r="F218" s="397"/>
      <c r="G218" s="397"/>
      <c r="H218" s="397"/>
    </row>
    <row r="219" spans="2:8">
      <c r="B219" s="404"/>
      <c r="C219" s="397"/>
      <c r="D219" s="1178"/>
      <c r="E219" s="397"/>
      <c r="F219" s="397"/>
      <c r="G219" s="397"/>
      <c r="H219" s="397"/>
    </row>
    <row r="220" spans="2:8">
      <c r="B220" s="404"/>
      <c r="C220" s="397"/>
      <c r="D220" s="1178"/>
      <c r="E220" s="397"/>
      <c r="F220" s="397"/>
      <c r="G220" s="397"/>
      <c r="H220" s="397"/>
    </row>
    <row r="221" spans="2:8">
      <c r="B221" s="404"/>
      <c r="C221" s="397"/>
      <c r="D221" s="1178"/>
      <c r="E221" s="397"/>
      <c r="F221" s="397"/>
      <c r="G221" s="397"/>
      <c r="H221" s="397"/>
    </row>
    <row r="222" spans="2:8">
      <c r="B222" s="404"/>
      <c r="C222" s="397"/>
      <c r="D222" s="1178"/>
      <c r="E222" s="397"/>
      <c r="F222" s="397"/>
      <c r="G222" s="397"/>
      <c r="H222" s="397"/>
    </row>
    <row r="223" spans="2:8">
      <c r="B223" s="404"/>
      <c r="C223" s="397"/>
      <c r="D223" s="1178"/>
      <c r="E223" s="397"/>
      <c r="F223" s="397"/>
      <c r="G223" s="397"/>
      <c r="H223" s="397"/>
    </row>
    <row r="224" spans="2:8">
      <c r="B224" s="404"/>
      <c r="C224" s="397"/>
      <c r="D224" s="1178"/>
      <c r="E224" s="397"/>
      <c r="F224" s="397"/>
      <c r="G224" s="397"/>
      <c r="H224" s="397"/>
    </row>
    <row r="225" spans="2:8">
      <c r="B225" s="404"/>
      <c r="C225" s="397"/>
      <c r="D225" s="1178"/>
      <c r="E225" s="397"/>
      <c r="F225" s="397"/>
      <c r="G225" s="397"/>
      <c r="H225" s="397"/>
    </row>
    <row r="226" spans="2:8">
      <c r="B226" s="404"/>
      <c r="C226" s="397"/>
      <c r="D226" s="1178"/>
      <c r="E226" s="397"/>
      <c r="F226" s="397"/>
      <c r="G226" s="397"/>
      <c r="H226" s="397"/>
    </row>
    <row r="227" spans="2:8">
      <c r="B227" s="404"/>
      <c r="C227" s="397"/>
      <c r="D227" s="1178"/>
      <c r="E227" s="397"/>
      <c r="F227" s="397"/>
      <c r="G227" s="397"/>
      <c r="H227" s="397"/>
    </row>
    <row r="228" spans="2:8">
      <c r="B228" s="404"/>
      <c r="C228" s="397"/>
      <c r="D228" s="1178"/>
      <c r="E228" s="397"/>
      <c r="F228" s="397"/>
      <c r="G228" s="397"/>
      <c r="H228" s="397"/>
    </row>
    <row r="229" spans="2:8">
      <c r="B229" s="404"/>
      <c r="C229" s="397"/>
      <c r="D229" s="1178"/>
      <c r="E229" s="397"/>
      <c r="F229" s="397"/>
      <c r="G229" s="397"/>
      <c r="H229" s="397"/>
    </row>
    <row r="230" spans="2:8">
      <c r="B230" s="404"/>
      <c r="C230" s="397"/>
      <c r="D230" s="1178"/>
      <c r="E230" s="397"/>
      <c r="F230" s="397"/>
      <c r="G230" s="397"/>
      <c r="H230" s="397"/>
    </row>
    <row r="231" spans="2:8">
      <c r="B231" s="404"/>
      <c r="C231" s="397"/>
      <c r="D231" s="1178"/>
      <c r="E231" s="397"/>
      <c r="F231" s="397"/>
      <c r="G231" s="397"/>
      <c r="H231" s="397"/>
    </row>
    <row r="232" spans="2:8">
      <c r="B232" s="404"/>
      <c r="C232" s="397"/>
      <c r="D232" s="1178"/>
      <c r="E232" s="397"/>
      <c r="F232" s="397"/>
      <c r="G232" s="397"/>
      <c r="H232" s="397"/>
    </row>
    <row r="233" spans="2:8">
      <c r="B233" s="404"/>
      <c r="C233" s="397"/>
      <c r="D233" s="1178"/>
      <c r="E233" s="397"/>
      <c r="F233" s="397"/>
      <c r="G233" s="397"/>
      <c r="H233" s="397"/>
    </row>
    <row r="234" spans="2:8">
      <c r="B234" s="404"/>
      <c r="C234" s="397"/>
      <c r="D234" s="1178"/>
      <c r="E234" s="397"/>
      <c r="F234" s="397"/>
      <c r="G234" s="397"/>
      <c r="H234" s="397"/>
    </row>
    <row r="235" spans="2:8">
      <c r="B235" s="404"/>
      <c r="C235" s="397"/>
      <c r="D235" s="1178"/>
      <c r="E235" s="397"/>
      <c r="F235" s="397"/>
      <c r="G235" s="397"/>
      <c r="H235" s="397"/>
    </row>
    <row r="236" spans="2:8">
      <c r="B236" s="404"/>
      <c r="C236" s="397"/>
      <c r="D236" s="1178"/>
      <c r="E236" s="397"/>
      <c r="F236" s="397"/>
      <c r="G236" s="397"/>
      <c r="H236" s="397"/>
    </row>
    <row r="237" spans="2:8">
      <c r="B237" s="404"/>
      <c r="C237" s="397"/>
      <c r="D237" s="1178"/>
      <c r="E237" s="397"/>
      <c r="F237" s="397"/>
      <c r="G237" s="397"/>
      <c r="H237" s="397"/>
    </row>
    <row r="238" spans="2:8">
      <c r="B238" s="404"/>
      <c r="C238" s="397"/>
      <c r="D238" s="1178"/>
      <c r="E238" s="397"/>
      <c r="F238" s="397"/>
      <c r="G238" s="397"/>
      <c r="H238" s="397"/>
    </row>
    <row r="239" spans="2:8">
      <c r="B239" s="404"/>
      <c r="C239" s="397"/>
      <c r="D239" s="1178"/>
      <c r="E239" s="397"/>
      <c r="F239" s="397"/>
      <c r="G239" s="397"/>
      <c r="H239" s="397"/>
    </row>
    <row r="240" spans="2:8">
      <c r="B240" s="404"/>
      <c r="C240" s="397"/>
      <c r="D240" s="1178"/>
      <c r="E240" s="397"/>
      <c r="F240" s="397"/>
      <c r="G240" s="397"/>
      <c r="H240" s="397"/>
    </row>
    <row r="241" spans="2:8">
      <c r="B241" s="404"/>
      <c r="C241" s="397"/>
      <c r="D241" s="1178"/>
      <c r="E241" s="397"/>
      <c r="F241" s="397"/>
      <c r="G241" s="397"/>
      <c r="H241" s="397"/>
    </row>
    <row r="242" spans="2:8">
      <c r="B242" s="404"/>
      <c r="C242" s="397"/>
      <c r="D242" s="1178"/>
      <c r="E242" s="397"/>
      <c r="F242" s="397"/>
      <c r="G242" s="397"/>
      <c r="H242" s="397"/>
    </row>
    <row r="243" spans="2:8">
      <c r="B243" s="404"/>
      <c r="C243" s="397"/>
      <c r="D243" s="1178"/>
      <c r="E243" s="397"/>
      <c r="F243" s="397"/>
      <c r="G243" s="397"/>
      <c r="H243" s="397"/>
    </row>
    <row r="244" spans="2:8">
      <c r="B244" s="404"/>
      <c r="C244" s="397"/>
      <c r="D244" s="1178"/>
      <c r="E244" s="397"/>
      <c r="F244" s="397"/>
      <c r="G244" s="397"/>
      <c r="H244" s="397"/>
    </row>
    <row r="245" spans="2:8">
      <c r="B245" s="404"/>
      <c r="C245" s="397"/>
      <c r="D245" s="1178"/>
      <c r="E245" s="397"/>
      <c r="F245" s="397"/>
      <c r="G245" s="397"/>
      <c r="H245" s="397"/>
    </row>
    <row r="246" spans="2:8">
      <c r="B246" s="404"/>
      <c r="C246" s="397"/>
      <c r="D246" s="1178"/>
      <c r="E246" s="397"/>
      <c r="F246" s="397"/>
      <c r="G246" s="397"/>
      <c r="H246" s="397"/>
    </row>
    <row r="247" spans="2:8">
      <c r="B247" s="404"/>
      <c r="C247" s="397"/>
      <c r="D247" s="1178"/>
      <c r="E247" s="397"/>
      <c r="F247" s="397"/>
      <c r="G247" s="397"/>
      <c r="H247" s="397"/>
    </row>
    <row r="248" spans="2:8">
      <c r="B248" s="404"/>
      <c r="C248" s="397"/>
      <c r="D248" s="1178"/>
      <c r="E248" s="397"/>
      <c r="F248" s="397"/>
      <c r="G248" s="397"/>
      <c r="H248" s="397"/>
    </row>
    <row r="249" spans="2:8">
      <c r="B249" s="404"/>
      <c r="C249" s="397"/>
      <c r="D249" s="1178"/>
      <c r="E249" s="397"/>
      <c r="F249" s="397"/>
      <c r="G249" s="397"/>
      <c r="H249" s="397"/>
    </row>
    <row r="250" spans="2:8">
      <c r="B250" s="404"/>
      <c r="C250" s="397"/>
      <c r="D250" s="1178"/>
      <c r="E250" s="397"/>
      <c r="F250" s="397"/>
      <c r="G250" s="397"/>
      <c r="H250" s="397"/>
    </row>
    <row r="251" spans="2:8">
      <c r="B251" s="404"/>
      <c r="C251" s="397"/>
      <c r="D251" s="1178"/>
      <c r="E251" s="397"/>
      <c r="F251" s="397"/>
      <c r="G251" s="397"/>
      <c r="H251" s="397"/>
    </row>
    <row r="252" spans="2:8">
      <c r="B252" s="404"/>
      <c r="C252" s="397"/>
      <c r="D252" s="1178"/>
      <c r="E252" s="397"/>
      <c r="F252" s="397"/>
      <c r="G252" s="397"/>
      <c r="H252" s="397"/>
    </row>
    <row r="253" spans="2:8">
      <c r="B253" s="404"/>
      <c r="C253" s="397"/>
      <c r="D253" s="1178"/>
      <c r="E253" s="397"/>
      <c r="F253" s="397"/>
      <c r="G253" s="397"/>
      <c r="H253" s="397"/>
    </row>
    <row r="254" spans="2:8">
      <c r="B254" s="404"/>
      <c r="C254" s="397"/>
      <c r="D254" s="1178"/>
      <c r="E254" s="397"/>
      <c r="F254" s="397"/>
      <c r="G254" s="397"/>
      <c r="H254" s="397"/>
    </row>
    <row r="255" spans="2:8">
      <c r="B255" s="404"/>
      <c r="C255" s="397"/>
      <c r="D255" s="1178"/>
      <c r="E255" s="397"/>
      <c r="F255" s="397"/>
      <c r="G255" s="397"/>
      <c r="H255" s="397"/>
    </row>
    <row r="256" spans="2:8">
      <c r="B256" s="404"/>
      <c r="C256" s="397"/>
      <c r="D256" s="1178"/>
      <c r="E256" s="397"/>
      <c r="F256" s="397"/>
      <c r="G256" s="397"/>
      <c r="H256" s="397"/>
    </row>
    <row r="257" spans="2:8">
      <c r="B257" s="404"/>
      <c r="C257" s="397"/>
      <c r="D257" s="1178"/>
      <c r="E257" s="397"/>
      <c r="F257" s="397"/>
      <c r="G257" s="397"/>
      <c r="H257" s="397"/>
    </row>
    <row r="258" spans="2:8">
      <c r="B258" s="404"/>
      <c r="C258" s="397"/>
      <c r="D258" s="1178"/>
      <c r="E258" s="397"/>
      <c r="F258" s="397"/>
      <c r="G258" s="397"/>
      <c r="H258" s="397"/>
    </row>
    <row r="259" spans="2:8">
      <c r="B259" s="404"/>
      <c r="C259" s="397"/>
      <c r="D259" s="1178"/>
      <c r="E259" s="397"/>
      <c r="F259" s="397"/>
      <c r="G259" s="397"/>
      <c r="H259" s="397"/>
    </row>
    <row r="260" spans="2:8">
      <c r="B260" s="404"/>
      <c r="C260" s="397"/>
      <c r="D260" s="1178"/>
      <c r="E260" s="397"/>
      <c r="F260" s="397"/>
      <c r="G260" s="397"/>
      <c r="H260" s="397"/>
    </row>
    <row r="261" spans="2:8">
      <c r="B261" s="404"/>
      <c r="C261" s="397"/>
      <c r="D261" s="1178"/>
      <c r="E261" s="397"/>
      <c r="F261" s="397"/>
      <c r="G261" s="397"/>
      <c r="H261" s="397"/>
    </row>
    <row r="262" spans="2:8">
      <c r="B262" s="404"/>
      <c r="C262" s="397"/>
      <c r="D262" s="1178"/>
      <c r="E262" s="397"/>
      <c r="F262" s="397"/>
      <c r="G262" s="397"/>
      <c r="H262" s="397"/>
    </row>
    <row r="263" spans="2:8">
      <c r="B263" s="404"/>
      <c r="C263" s="397"/>
      <c r="D263" s="1178"/>
      <c r="E263" s="397"/>
      <c r="F263" s="397"/>
      <c r="G263" s="397"/>
      <c r="H263" s="397"/>
    </row>
    <row r="264" spans="2:8">
      <c r="B264" s="404"/>
      <c r="C264" s="397"/>
      <c r="D264" s="1178"/>
      <c r="E264" s="397"/>
      <c r="F264" s="397"/>
      <c r="G264" s="397"/>
      <c r="H264" s="397"/>
    </row>
    <row r="265" spans="2:8">
      <c r="B265" s="404"/>
      <c r="C265" s="397"/>
      <c r="D265" s="1178"/>
      <c r="E265" s="397"/>
      <c r="F265" s="397"/>
      <c r="G265" s="397"/>
      <c r="H265" s="397"/>
    </row>
    <row r="266" spans="2:8">
      <c r="B266" s="404"/>
      <c r="C266" s="397"/>
      <c r="D266" s="1178"/>
      <c r="E266" s="397"/>
      <c r="F266" s="397"/>
      <c r="G266" s="397"/>
      <c r="H266" s="397"/>
    </row>
    <row r="267" spans="2:8">
      <c r="B267" s="404"/>
      <c r="C267" s="397"/>
      <c r="D267" s="1178"/>
      <c r="E267" s="397"/>
      <c r="F267" s="397"/>
      <c r="G267" s="397"/>
      <c r="H267" s="397"/>
    </row>
    <row r="268" spans="2:8">
      <c r="B268" s="404"/>
      <c r="C268" s="397"/>
      <c r="D268" s="1178"/>
      <c r="E268" s="397"/>
      <c r="F268" s="397"/>
      <c r="G268" s="397"/>
      <c r="H268" s="397"/>
    </row>
    <row r="269" spans="2:8">
      <c r="B269" s="404"/>
      <c r="C269" s="397"/>
      <c r="D269" s="1178"/>
      <c r="E269" s="397"/>
      <c r="F269" s="397"/>
      <c r="G269" s="397"/>
      <c r="H269" s="397"/>
    </row>
    <row r="270" spans="2:8">
      <c r="B270" s="404"/>
      <c r="C270" s="397"/>
      <c r="D270" s="1178"/>
      <c r="E270" s="397"/>
      <c r="F270" s="397"/>
      <c r="G270" s="397"/>
      <c r="H270" s="397"/>
    </row>
    <row r="271" spans="2:8">
      <c r="B271" s="404"/>
      <c r="C271" s="397"/>
      <c r="D271" s="1178"/>
      <c r="E271" s="397"/>
      <c r="F271" s="397"/>
      <c r="G271" s="397"/>
      <c r="H271" s="397"/>
    </row>
    <row r="272" spans="2:8">
      <c r="B272" s="404"/>
      <c r="C272" s="397"/>
      <c r="D272" s="1178"/>
      <c r="E272" s="397"/>
      <c r="F272" s="397"/>
      <c r="G272" s="397"/>
      <c r="H272" s="397"/>
    </row>
    <row r="273" spans="2:8">
      <c r="B273" s="404"/>
      <c r="C273" s="397"/>
      <c r="D273" s="1178"/>
      <c r="E273" s="397"/>
      <c r="F273" s="397"/>
      <c r="G273" s="397"/>
      <c r="H273" s="397"/>
    </row>
    <row r="274" spans="2:8">
      <c r="B274" s="404"/>
      <c r="C274" s="397"/>
      <c r="D274" s="1178"/>
      <c r="E274" s="397"/>
      <c r="F274" s="397"/>
      <c r="G274" s="397"/>
      <c r="H274" s="397"/>
    </row>
    <row r="275" spans="2:8">
      <c r="B275" s="404"/>
      <c r="C275" s="397"/>
      <c r="D275" s="1178"/>
      <c r="E275" s="397"/>
      <c r="F275" s="397"/>
      <c r="G275" s="397"/>
      <c r="H275" s="397"/>
    </row>
    <row r="276" spans="2:8">
      <c r="B276" s="404"/>
      <c r="C276" s="397"/>
      <c r="D276" s="1178"/>
      <c r="E276" s="397"/>
      <c r="F276" s="397"/>
      <c r="G276" s="397"/>
      <c r="H276" s="397"/>
    </row>
    <row r="277" spans="2:8">
      <c r="B277" s="404"/>
      <c r="C277" s="397"/>
      <c r="D277" s="1178"/>
      <c r="E277" s="397"/>
      <c r="F277" s="397"/>
      <c r="G277" s="397"/>
      <c r="H277" s="397"/>
    </row>
    <row r="278" spans="2:8">
      <c r="B278" s="404"/>
      <c r="C278" s="397"/>
      <c r="D278" s="1178"/>
      <c r="E278" s="397"/>
      <c r="F278" s="397"/>
      <c r="G278" s="397"/>
      <c r="H278" s="397"/>
    </row>
    <row r="279" spans="2:8">
      <c r="B279" s="404"/>
      <c r="C279" s="397"/>
      <c r="D279" s="1178"/>
      <c r="E279" s="397"/>
      <c r="F279" s="397"/>
      <c r="G279" s="397"/>
      <c r="H279" s="397"/>
    </row>
    <row r="280" spans="2:8">
      <c r="B280" s="404"/>
      <c r="C280" s="397"/>
      <c r="D280" s="1178"/>
      <c r="E280" s="397"/>
      <c r="F280" s="397"/>
      <c r="G280" s="397"/>
      <c r="H280" s="397"/>
    </row>
    <row r="281" spans="2:8">
      <c r="B281" s="404"/>
      <c r="C281" s="397"/>
      <c r="D281" s="1178"/>
      <c r="E281" s="397"/>
      <c r="F281" s="397"/>
      <c r="G281" s="397"/>
      <c r="H281" s="397"/>
    </row>
    <row r="282" spans="2:8">
      <c r="B282" s="404"/>
      <c r="C282" s="397"/>
      <c r="D282" s="1178"/>
      <c r="E282" s="397"/>
      <c r="F282" s="397"/>
      <c r="G282" s="397"/>
      <c r="H282" s="397"/>
    </row>
    <row r="283" spans="2:8">
      <c r="B283" s="404"/>
      <c r="C283" s="397"/>
      <c r="D283" s="1178"/>
      <c r="E283" s="397"/>
      <c r="F283" s="397"/>
      <c r="G283" s="397"/>
      <c r="H283" s="397"/>
    </row>
    <row r="284" spans="2:8">
      <c r="B284" s="404"/>
      <c r="C284" s="397"/>
      <c r="D284" s="1178"/>
      <c r="E284" s="397"/>
      <c r="F284" s="397"/>
      <c r="G284" s="397"/>
      <c r="H284" s="397"/>
    </row>
    <row r="285" spans="2:8">
      <c r="B285" s="404"/>
      <c r="C285" s="397"/>
      <c r="D285" s="1178"/>
      <c r="E285" s="397"/>
      <c r="F285" s="397"/>
      <c r="G285" s="397"/>
      <c r="H285" s="397"/>
    </row>
    <row r="286" spans="2:8">
      <c r="B286" s="404"/>
      <c r="C286" s="397"/>
      <c r="D286" s="1178"/>
      <c r="E286" s="397"/>
      <c r="F286" s="397"/>
      <c r="G286" s="397"/>
      <c r="H286" s="397"/>
    </row>
    <row r="287" spans="2:8">
      <c r="B287" s="404"/>
      <c r="C287" s="397"/>
      <c r="D287" s="1178"/>
      <c r="E287" s="397"/>
      <c r="F287" s="397"/>
      <c r="G287" s="397"/>
      <c r="H287" s="397"/>
    </row>
    <row r="288" spans="2:8">
      <c r="B288" s="404"/>
      <c r="C288" s="397"/>
      <c r="D288" s="1178"/>
      <c r="E288" s="397"/>
      <c r="F288" s="397"/>
      <c r="G288" s="397"/>
      <c r="H288" s="397"/>
    </row>
    <row r="289" spans="2:8">
      <c r="B289" s="404"/>
      <c r="C289" s="397"/>
      <c r="D289" s="1178"/>
      <c r="E289" s="397"/>
      <c r="F289" s="397"/>
      <c r="G289" s="397"/>
      <c r="H289" s="397"/>
    </row>
    <row r="290" spans="2:8">
      <c r="B290" s="404"/>
      <c r="C290" s="397"/>
      <c r="D290" s="1178"/>
      <c r="E290" s="397"/>
      <c r="F290" s="397"/>
      <c r="G290" s="397"/>
      <c r="H290" s="397"/>
    </row>
    <row r="291" spans="2:8">
      <c r="B291" s="404"/>
      <c r="C291" s="397"/>
      <c r="D291" s="1178"/>
      <c r="E291" s="397"/>
      <c r="F291" s="397"/>
      <c r="G291" s="397"/>
      <c r="H291" s="397"/>
    </row>
    <row r="292" spans="2:8">
      <c r="B292" s="404"/>
      <c r="C292" s="397"/>
      <c r="D292" s="1178"/>
      <c r="E292" s="397"/>
      <c r="F292" s="397"/>
      <c r="G292" s="397"/>
      <c r="H292" s="397"/>
    </row>
    <row r="293" spans="2:8">
      <c r="B293" s="404"/>
      <c r="C293" s="397"/>
      <c r="D293" s="1178"/>
      <c r="E293" s="397"/>
      <c r="F293" s="397"/>
      <c r="G293" s="397"/>
      <c r="H293" s="397"/>
    </row>
    <row r="294" spans="2:8">
      <c r="B294" s="404"/>
      <c r="C294" s="397"/>
      <c r="D294" s="1178"/>
      <c r="E294" s="397"/>
      <c r="F294" s="397"/>
      <c r="G294" s="397"/>
      <c r="H294" s="397"/>
    </row>
    <row r="295" spans="2:8">
      <c r="B295" s="404"/>
      <c r="C295" s="397"/>
      <c r="D295" s="1178"/>
      <c r="E295" s="397"/>
      <c r="F295" s="397"/>
      <c r="G295" s="397"/>
      <c r="H295" s="397"/>
    </row>
    <row r="296" spans="2:8">
      <c r="B296" s="404"/>
      <c r="C296" s="397"/>
      <c r="D296" s="1178"/>
      <c r="E296" s="397"/>
      <c r="F296" s="397"/>
      <c r="G296" s="397"/>
      <c r="H296" s="397"/>
    </row>
    <row r="297" spans="2:8">
      <c r="B297" s="404"/>
      <c r="C297" s="397"/>
      <c r="D297" s="1178"/>
      <c r="E297" s="397"/>
      <c r="F297" s="397"/>
      <c r="G297" s="397"/>
      <c r="H297" s="397"/>
    </row>
    <row r="298" spans="2:8">
      <c r="B298" s="404"/>
      <c r="C298" s="397"/>
      <c r="D298" s="1178"/>
      <c r="E298" s="397"/>
      <c r="F298" s="397"/>
      <c r="G298" s="397"/>
      <c r="H298" s="397"/>
    </row>
    <row r="299" spans="2:8">
      <c r="B299" s="404"/>
      <c r="C299" s="397"/>
      <c r="D299" s="1178"/>
      <c r="E299" s="397"/>
      <c r="F299" s="397"/>
      <c r="G299" s="397"/>
      <c r="H299" s="397"/>
    </row>
    <row r="300" spans="2:8">
      <c r="B300" s="404"/>
      <c r="C300" s="397"/>
      <c r="D300" s="1178"/>
      <c r="E300" s="397"/>
      <c r="F300" s="397"/>
      <c r="G300" s="397"/>
      <c r="H300" s="397"/>
    </row>
    <row r="301" spans="2:8">
      <c r="B301" s="404"/>
      <c r="C301" s="397"/>
      <c r="D301" s="1178"/>
      <c r="E301" s="397"/>
      <c r="F301" s="397"/>
      <c r="G301" s="397"/>
      <c r="H301" s="397"/>
    </row>
    <row r="302" spans="2:8">
      <c r="B302" s="404"/>
      <c r="C302" s="397"/>
      <c r="D302" s="1178"/>
      <c r="E302" s="397"/>
      <c r="F302" s="397"/>
      <c r="G302" s="397"/>
      <c r="H302" s="397"/>
    </row>
    <row r="303" spans="2:8">
      <c r="B303" s="404"/>
      <c r="C303" s="397"/>
      <c r="D303" s="1178"/>
      <c r="E303" s="397"/>
      <c r="F303" s="397"/>
      <c r="G303" s="397"/>
      <c r="H303" s="397"/>
    </row>
    <row r="304" spans="2:8">
      <c r="B304" s="404"/>
      <c r="C304" s="397"/>
      <c r="D304" s="1178"/>
      <c r="E304" s="397"/>
      <c r="F304" s="397"/>
      <c r="G304" s="397"/>
      <c r="H304" s="397"/>
    </row>
    <row r="305" spans="2:8">
      <c r="B305" s="404"/>
      <c r="C305" s="397"/>
      <c r="D305" s="1178"/>
      <c r="E305" s="397"/>
      <c r="F305" s="397"/>
      <c r="G305" s="397"/>
      <c r="H305" s="397"/>
    </row>
    <row r="306" spans="2:8">
      <c r="B306" s="404"/>
      <c r="C306" s="397"/>
      <c r="D306" s="1178"/>
      <c r="E306" s="397"/>
      <c r="F306" s="397"/>
      <c r="G306" s="397"/>
      <c r="H306" s="397"/>
    </row>
    <row r="307" spans="2:8">
      <c r="B307" s="404"/>
      <c r="C307" s="397"/>
      <c r="D307" s="1178"/>
      <c r="E307" s="397"/>
      <c r="F307" s="397"/>
      <c r="G307" s="397"/>
      <c r="H307" s="397"/>
    </row>
    <row r="308" spans="2:8">
      <c r="B308" s="404"/>
      <c r="C308" s="397"/>
      <c r="D308" s="1178"/>
      <c r="E308" s="397"/>
      <c r="F308" s="397"/>
      <c r="G308" s="397"/>
      <c r="H308" s="397"/>
    </row>
    <row r="309" spans="2:8">
      <c r="B309" s="404"/>
      <c r="C309" s="397"/>
      <c r="D309" s="1178"/>
      <c r="E309" s="397"/>
      <c r="F309" s="397"/>
      <c r="G309" s="397"/>
      <c r="H309" s="397"/>
    </row>
    <row r="310" spans="2:8">
      <c r="B310" s="404"/>
      <c r="C310" s="397"/>
      <c r="D310" s="1178"/>
      <c r="E310" s="397"/>
      <c r="F310" s="397"/>
      <c r="G310" s="397"/>
      <c r="H310" s="397"/>
    </row>
    <row r="311" spans="2:8">
      <c r="B311" s="404"/>
      <c r="C311" s="397"/>
      <c r="D311" s="1178"/>
      <c r="E311" s="397"/>
      <c r="F311" s="397"/>
      <c r="G311" s="397"/>
      <c r="H311" s="397"/>
    </row>
    <row r="312" spans="2:8">
      <c r="B312" s="404"/>
      <c r="C312" s="397"/>
      <c r="D312" s="1178"/>
      <c r="E312" s="397"/>
      <c r="F312" s="397"/>
      <c r="G312" s="397"/>
      <c r="H312" s="397"/>
    </row>
    <row r="313" spans="2:8">
      <c r="B313" s="404"/>
      <c r="C313" s="397"/>
      <c r="D313" s="1178"/>
      <c r="E313" s="397"/>
      <c r="F313" s="397"/>
      <c r="G313" s="397"/>
      <c r="H313" s="397"/>
    </row>
    <row r="314" spans="2:8">
      <c r="B314" s="404"/>
      <c r="C314" s="397"/>
      <c r="D314" s="1178"/>
      <c r="E314" s="397"/>
      <c r="F314" s="397"/>
      <c r="G314" s="397"/>
      <c r="H314" s="397"/>
    </row>
    <row r="315" spans="2:8">
      <c r="B315" s="404"/>
      <c r="C315" s="397"/>
      <c r="D315" s="1178"/>
      <c r="E315" s="397"/>
      <c r="F315" s="397"/>
      <c r="G315" s="397"/>
      <c r="H315" s="397"/>
    </row>
    <row r="316" spans="2:8">
      <c r="B316" s="404"/>
      <c r="C316" s="397"/>
      <c r="D316" s="1178"/>
      <c r="E316" s="397"/>
      <c r="F316" s="397"/>
      <c r="G316" s="397"/>
      <c r="H316" s="397"/>
    </row>
    <row r="317" spans="2:8">
      <c r="B317" s="404"/>
      <c r="C317" s="397"/>
      <c r="D317" s="1178"/>
      <c r="E317" s="397"/>
      <c r="F317" s="397"/>
      <c r="G317" s="397"/>
      <c r="H317" s="397"/>
    </row>
    <row r="318" spans="2:8">
      <c r="B318" s="404"/>
      <c r="C318" s="397"/>
      <c r="D318" s="1178"/>
      <c r="E318" s="397"/>
      <c r="F318" s="397"/>
      <c r="G318" s="397"/>
      <c r="H318" s="397"/>
    </row>
    <row r="319" spans="2:8">
      <c r="B319" s="404"/>
      <c r="C319" s="397"/>
      <c r="D319" s="1178"/>
      <c r="E319" s="397"/>
      <c r="F319" s="397"/>
      <c r="G319" s="397"/>
      <c r="H319" s="397"/>
    </row>
    <row r="320" spans="2:8">
      <c r="B320" s="404"/>
      <c r="C320" s="397"/>
      <c r="D320" s="1178"/>
      <c r="E320" s="397"/>
      <c r="F320" s="397"/>
      <c r="G320" s="397"/>
      <c r="H320" s="397"/>
    </row>
    <row r="321" spans="2:8">
      <c r="B321" s="404"/>
      <c r="C321" s="397"/>
      <c r="D321" s="1178"/>
      <c r="E321" s="397"/>
      <c r="F321" s="397"/>
      <c r="G321" s="397"/>
      <c r="H321" s="397"/>
    </row>
    <row r="322" spans="2:8">
      <c r="B322" s="404"/>
      <c r="C322" s="397"/>
      <c r="D322" s="1178"/>
      <c r="E322" s="397"/>
      <c r="F322" s="397"/>
      <c r="G322" s="397"/>
      <c r="H322" s="397"/>
    </row>
    <row r="323" spans="2:8">
      <c r="B323" s="404"/>
      <c r="C323" s="397"/>
      <c r="D323" s="1178"/>
      <c r="E323" s="397"/>
      <c r="F323" s="397"/>
      <c r="G323" s="397"/>
      <c r="H323" s="397"/>
    </row>
    <row r="324" spans="2:8">
      <c r="B324" s="404"/>
      <c r="C324" s="397"/>
      <c r="D324" s="1178"/>
      <c r="E324" s="397"/>
      <c r="F324" s="397"/>
      <c r="G324" s="397"/>
      <c r="H324" s="397"/>
    </row>
    <row r="325" spans="2:8">
      <c r="B325" s="404"/>
      <c r="C325" s="397"/>
      <c r="D325" s="1178"/>
      <c r="E325" s="397"/>
      <c r="F325" s="397"/>
      <c r="G325" s="397"/>
      <c r="H325" s="397"/>
    </row>
    <row r="326" spans="2:8">
      <c r="B326" s="404"/>
      <c r="C326" s="397"/>
      <c r="D326" s="1178"/>
      <c r="E326" s="397"/>
      <c r="F326" s="397"/>
      <c r="G326" s="397"/>
      <c r="H326" s="397"/>
    </row>
    <row r="327" spans="2:8">
      <c r="B327" s="404"/>
      <c r="C327" s="397"/>
      <c r="D327" s="1178"/>
      <c r="E327" s="397"/>
      <c r="F327" s="397"/>
      <c r="G327" s="397"/>
      <c r="H327" s="397"/>
    </row>
    <row r="328" spans="2:8">
      <c r="B328" s="404"/>
      <c r="C328" s="397"/>
      <c r="D328" s="1178"/>
      <c r="E328" s="397"/>
      <c r="F328" s="397"/>
      <c r="G328" s="397"/>
      <c r="H328" s="397"/>
    </row>
    <row r="329" spans="2:8">
      <c r="B329" s="404"/>
      <c r="C329" s="397"/>
      <c r="D329" s="1178"/>
      <c r="E329" s="397"/>
      <c r="F329" s="397"/>
      <c r="G329" s="397"/>
      <c r="H329" s="397"/>
    </row>
    <row r="330" spans="2:8">
      <c r="B330" s="404"/>
      <c r="C330" s="397"/>
      <c r="D330" s="1178"/>
      <c r="E330" s="397"/>
      <c r="F330" s="397"/>
      <c r="G330" s="397"/>
      <c r="H330" s="397"/>
    </row>
    <row r="331" spans="2:8">
      <c r="B331" s="404"/>
      <c r="C331" s="397"/>
      <c r="D331" s="1178"/>
      <c r="E331" s="397"/>
      <c r="F331" s="397"/>
      <c r="G331" s="397"/>
      <c r="H331" s="397"/>
    </row>
    <row r="332" spans="2:8">
      <c r="B332" s="404"/>
      <c r="C332" s="397"/>
      <c r="D332" s="1178"/>
      <c r="E332" s="397"/>
      <c r="F332" s="397"/>
      <c r="G332" s="397"/>
      <c r="H332" s="397"/>
    </row>
    <row r="333" spans="2:8">
      <c r="B333" s="404"/>
      <c r="C333" s="397"/>
      <c r="D333" s="1178"/>
      <c r="E333" s="397"/>
      <c r="F333" s="397"/>
      <c r="G333" s="397"/>
      <c r="H333" s="397"/>
    </row>
    <row r="334" spans="2:8">
      <c r="B334" s="404"/>
      <c r="C334" s="397"/>
      <c r="D334" s="1178"/>
      <c r="E334" s="397"/>
      <c r="F334" s="397"/>
      <c r="G334" s="397"/>
      <c r="H334" s="397"/>
    </row>
    <row r="335" spans="2:8">
      <c r="B335" s="404"/>
      <c r="C335" s="397"/>
      <c r="D335" s="1178"/>
      <c r="E335" s="397"/>
      <c r="F335" s="397"/>
      <c r="G335" s="397"/>
      <c r="H335" s="397"/>
    </row>
    <row r="336" spans="2:8">
      <c r="B336" s="404"/>
      <c r="C336" s="397"/>
      <c r="D336" s="1178"/>
      <c r="E336" s="397"/>
      <c r="F336" s="397"/>
      <c r="G336" s="397"/>
      <c r="H336" s="397"/>
    </row>
    <row r="337" spans="2:8">
      <c r="B337" s="404"/>
      <c r="C337" s="397"/>
      <c r="D337" s="1178"/>
      <c r="E337" s="397"/>
      <c r="F337" s="397"/>
      <c r="G337" s="397"/>
      <c r="H337" s="397"/>
    </row>
    <row r="338" spans="2:8">
      <c r="B338" s="404"/>
      <c r="C338" s="397"/>
      <c r="D338" s="1178"/>
      <c r="E338" s="397"/>
      <c r="F338" s="397"/>
      <c r="G338" s="397"/>
      <c r="H338" s="397"/>
    </row>
    <row r="339" spans="2:8">
      <c r="B339" s="404"/>
      <c r="C339" s="397"/>
      <c r="D339" s="1178"/>
      <c r="E339" s="397"/>
      <c r="F339" s="397"/>
      <c r="G339" s="397"/>
      <c r="H339" s="397"/>
    </row>
    <row r="340" spans="2:8">
      <c r="B340" s="404"/>
      <c r="C340" s="397"/>
      <c r="D340" s="1178"/>
      <c r="E340" s="397"/>
      <c r="F340" s="397"/>
      <c r="G340" s="397"/>
      <c r="H340" s="397"/>
    </row>
    <row r="341" spans="2:8">
      <c r="B341" s="404"/>
      <c r="C341" s="397"/>
      <c r="D341" s="1178"/>
      <c r="E341" s="397"/>
      <c r="F341" s="397"/>
      <c r="G341" s="397"/>
      <c r="H341" s="397"/>
    </row>
    <row r="342" spans="2:8">
      <c r="B342" s="404"/>
      <c r="C342" s="397"/>
      <c r="D342" s="1178"/>
      <c r="E342" s="397"/>
      <c r="F342" s="397"/>
      <c r="G342" s="397"/>
      <c r="H342" s="397"/>
    </row>
    <row r="343" spans="2:8">
      <c r="B343" s="404"/>
      <c r="C343" s="397"/>
      <c r="D343" s="1178"/>
      <c r="E343" s="397"/>
      <c r="F343" s="397"/>
      <c r="G343" s="397"/>
      <c r="H343" s="397"/>
    </row>
    <row r="344" spans="2:8">
      <c r="B344" s="404"/>
      <c r="C344" s="397"/>
      <c r="D344" s="1178"/>
      <c r="E344" s="397"/>
      <c r="F344" s="397"/>
      <c r="G344" s="397"/>
      <c r="H344" s="397"/>
    </row>
    <row r="345" spans="2:8">
      <c r="B345" s="404"/>
      <c r="C345" s="397"/>
      <c r="D345" s="1178"/>
      <c r="E345" s="397"/>
      <c r="F345" s="397"/>
      <c r="G345" s="397"/>
      <c r="H345" s="397"/>
    </row>
    <row r="346" spans="2:8">
      <c r="B346" s="404"/>
      <c r="C346" s="397"/>
      <c r="D346" s="1178"/>
      <c r="E346" s="397"/>
      <c r="F346" s="397"/>
      <c r="G346" s="397"/>
      <c r="H346" s="397"/>
    </row>
    <row r="347" spans="2:8">
      <c r="B347" s="404"/>
      <c r="C347" s="397"/>
      <c r="D347" s="1178"/>
      <c r="E347" s="397"/>
      <c r="F347" s="397"/>
      <c r="G347" s="397"/>
      <c r="H347" s="397"/>
    </row>
    <row r="348" spans="2:8">
      <c r="B348" s="404"/>
      <c r="C348" s="397"/>
      <c r="D348" s="1178"/>
      <c r="E348" s="397"/>
      <c r="F348" s="397"/>
      <c r="G348" s="397"/>
      <c r="H348" s="397"/>
    </row>
    <row r="349" spans="2:8">
      <c r="B349" s="404"/>
      <c r="C349" s="397"/>
      <c r="D349" s="1178"/>
      <c r="E349" s="397"/>
      <c r="F349" s="397"/>
      <c r="G349" s="397"/>
      <c r="H349" s="397"/>
    </row>
    <row r="350" spans="2:8">
      <c r="B350" s="404"/>
      <c r="C350" s="397"/>
      <c r="D350" s="1178"/>
      <c r="E350" s="397"/>
      <c r="F350" s="397"/>
      <c r="G350" s="397"/>
      <c r="H350" s="397"/>
    </row>
    <row r="351" spans="2:8">
      <c r="B351" s="404"/>
      <c r="C351" s="397"/>
      <c r="D351" s="1178"/>
      <c r="E351" s="397"/>
      <c r="F351" s="397"/>
      <c r="G351" s="397"/>
      <c r="H351" s="397"/>
    </row>
    <row r="352" spans="2:8">
      <c r="B352" s="404"/>
      <c r="C352" s="397"/>
      <c r="D352" s="1178"/>
      <c r="E352" s="397"/>
      <c r="F352" s="397"/>
      <c r="G352" s="397"/>
      <c r="H352" s="397"/>
    </row>
    <row r="353" spans="2:8">
      <c r="B353" s="404"/>
      <c r="C353" s="397"/>
      <c r="D353" s="1178"/>
      <c r="E353" s="397"/>
      <c r="F353" s="397"/>
      <c r="G353" s="397"/>
      <c r="H353" s="397"/>
    </row>
    <row r="354" spans="2:8">
      <c r="B354" s="404"/>
      <c r="C354" s="397"/>
      <c r="D354" s="1178"/>
      <c r="E354" s="397"/>
      <c r="F354" s="397"/>
      <c r="G354" s="397"/>
      <c r="H354" s="397"/>
    </row>
    <row r="355" spans="2:8">
      <c r="B355" s="404"/>
      <c r="C355" s="397"/>
      <c r="D355" s="1178"/>
      <c r="E355" s="397"/>
      <c r="F355" s="397"/>
      <c r="G355" s="397"/>
      <c r="H355" s="397"/>
    </row>
    <row r="356" spans="2:8">
      <c r="B356" s="404"/>
      <c r="C356" s="397"/>
      <c r="D356" s="1178"/>
      <c r="E356" s="397"/>
      <c r="F356" s="397"/>
      <c r="G356" s="397"/>
      <c r="H356" s="397"/>
    </row>
    <row r="357" spans="2:8">
      <c r="B357" s="404"/>
      <c r="C357" s="397"/>
      <c r="D357" s="1178"/>
      <c r="E357" s="397"/>
      <c r="F357" s="397"/>
      <c r="G357" s="397"/>
      <c r="H357" s="397"/>
    </row>
    <row r="358" spans="2:8">
      <c r="B358" s="404"/>
      <c r="C358" s="397"/>
      <c r="D358" s="1178"/>
      <c r="E358" s="397"/>
      <c r="F358" s="397"/>
      <c r="G358" s="397"/>
      <c r="H358" s="397"/>
    </row>
    <row r="359" spans="2:8">
      <c r="B359" s="404"/>
      <c r="C359" s="397"/>
      <c r="D359" s="1178"/>
      <c r="E359" s="397"/>
      <c r="F359" s="397"/>
      <c r="G359" s="397"/>
      <c r="H359" s="397"/>
    </row>
    <row r="360" spans="2:8">
      <c r="B360" s="404"/>
      <c r="C360" s="397"/>
      <c r="D360" s="1178"/>
      <c r="E360" s="397"/>
      <c r="F360" s="397"/>
      <c r="G360" s="397"/>
      <c r="H360" s="397"/>
    </row>
    <row r="361" spans="2:8">
      <c r="B361" s="404"/>
      <c r="C361" s="397"/>
      <c r="D361" s="1178"/>
      <c r="E361" s="397"/>
      <c r="F361" s="397"/>
      <c r="G361" s="397"/>
      <c r="H361" s="397"/>
    </row>
    <row r="362" spans="2:8">
      <c r="B362" s="404"/>
      <c r="C362" s="397"/>
      <c r="D362" s="1178"/>
      <c r="E362" s="397"/>
      <c r="F362" s="397"/>
      <c r="G362" s="397"/>
      <c r="H362" s="397"/>
    </row>
    <row r="363" spans="2:8">
      <c r="B363" s="404"/>
      <c r="C363" s="397"/>
      <c r="D363" s="1178"/>
      <c r="E363" s="397"/>
      <c r="F363" s="397"/>
      <c r="G363" s="397"/>
      <c r="H363" s="397"/>
    </row>
    <row r="364" spans="2:8">
      <c r="B364" s="404"/>
      <c r="C364" s="397"/>
      <c r="D364" s="1178"/>
      <c r="E364" s="397"/>
      <c r="F364" s="397"/>
      <c r="G364" s="397"/>
      <c r="H364" s="397"/>
    </row>
    <row r="365" spans="2:8">
      <c r="B365" s="404"/>
      <c r="C365" s="397"/>
      <c r="D365" s="1178"/>
      <c r="E365" s="397"/>
      <c r="F365" s="397"/>
      <c r="G365" s="397"/>
      <c r="H365" s="397"/>
    </row>
    <row r="366" spans="2:8">
      <c r="B366" s="404"/>
      <c r="C366" s="397"/>
      <c r="D366" s="1178"/>
      <c r="E366" s="397"/>
      <c r="F366" s="397"/>
      <c r="G366" s="397"/>
      <c r="H366" s="397"/>
    </row>
    <row r="367" spans="2:8">
      <c r="B367" s="404"/>
      <c r="C367" s="397"/>
      <c r="D367" s="1178"/>
      <c r="E367" s="397"/>
      <c r="F367" s="397"/>
      <c r="G367" s="397"/>
      <c r="H367" s="397"/>
    </row>
    <row r="368" spans="2:8">
      <c r="B368" s="404"/>
      <c r="C368" s="397"/>
      <c r="D368" s="1178"/>
      <c r="E368" s="397"/>
      <c r="F368" s="397"/>
      <c r="G368" s="397"/>
      <c r="H368" s="397"/>
    </row>
    <row r="369" spans="2:8">
      <c r="B369" s="404"/>
      <c r="C369" s="397"/>
      <c r="D369" s="1178"/>
      <c r="E369" s="397"/>
      <c r="F369" s="397"/>
      <c r="G369" s="397"/>
      <c r="H369" s="397"/>
    </row>
    <row r="370" spans="2:8">
      <c r="B370" s="404"/>
      <c r="C370" s="397"/>
      <c r="D370" s="1178"/>
      <c r="E370" s="397"/>
      <c r="F370" s="397"/>
      <c r="G370" s="397"/>
      <c r="H370" s="397"/>
    </row>
    <row r="371" spans="2:8">
      <c r="B371" s="404"/>
      <c r="C371" s="397"/>
      <c r="D371" s="1178"/>
      <c r="E371" s="397"/>
      <c r="F371" s="397"/>
      <c r="G371" s="397"/>
      <c r="H371" s="397"/>
    </row>
    <row r="372" spans="2:8">
      <c r="B372" s="404"/>
      <c r="C372" s="397"/>
      <c r="D372" s="1178"/>
      <c r="E372" s="397"/>
      <c r="F372" s="397"/>
      <c r="G372" s="397"/>
      <c r="H372" s="397"/>
    </row>
    <row r="373" spans="2:8">
      <c r="B373" s="404"/>
      <c r="C373" s="397"/>
      <c r="D373" s="1178"/>
      <c r="E373" s="397"/>
      <c r="F373" s="397"/>
      <c r="G373" s="397"/>
      <c r="H373" s="397"/>
    </row>
    <row r="374" spans="2:8">
      <c r="B374" s="404"/>
      <c r="C374" s="397"/>
      <c r="D374" s="1178"/>
      <c r="E374" s="397"/>
      <c r="F374" s="397"/>
      <c r="G374" s="397"/>
      <c r="H374" s="397"/>
    </row>
    <row r="375" spans="2:8">
      <c r="B375" s="404"/>
      <c r="C375" s="397"/>
      <c r="D375" s="1178"/>
      <c r="E375" s="397"/>
      <c r="F375" s="397"/>
      <c r="G375" s="397"/>
      <c r="H375" s="397"/>
    </row>
    <row r="376" spans="2:8">
      <c r="B376" s="404"/>
      <c r="C376" s="397"/>
      <c r="D376" s="1178"/>
      <c r="E376" s="397"/>
      <c r="F376" s="397"/>
      <c r="G376" s="397"/>
      <c r="H376" s="397"/>
    </row>
    <row r="377" spans="2:8">
      <c r="B377" s="404"/>
      <c r="C377" s="397"/>
      <c r="D377" s="1178"/>
      <c r="E377" s="397"/>
      <c r="F377" s="397"/>
      <c r="G377" s="397"/>
      <c r="H377" s="397"/>
    </row>
    <row r="378" spans="2:8">
      <c r="B378" s="404"/>
      <c r="C378" s="397"/>
      <c r="D378" s="1178"/>
      <c r="E378" s="397"/>
      <c r="F378" s="397"/>
      <c r="G378" s="397"/>
      <c r="H378" s="397"/>
    </row>
    <row r="379" spans="2:8">
      <c r="B379" s="404"/>
      <c r="C379" s="397"/>
      <c r="D379" s="1178"/>
      <c r="E379" s="397"/>
      <c r="F379" s="397"/>
      <c r="G379" s="397"/>
      <c r="H379" s="397"/>
    </row>
    <row r="380" spans="2:8">
      <c r="B380" s="404"/>
      <c r="C380" s="397"/>
      <c r="D380" s="1178"/>
      <c r="E380" s="397"/>
      <c r="F380" s="397"/>
      <c r="G380" s="397"/>
      <c r="H380" s="397"/>
    </row>
    <row r="381" spans="2:8">
      <c r="B381" s="404"/>
      <c r="C381" s="397"/>
      <c r="D381" s="1178"/>
      <c r="E381" s="397"/>
      <c r="F381" s="397"/>
      <c r="G381" s="397"/>
      <c r="H381" s="397"/>
    </row>
    <row r="382" spans="2:8">
      <c r="B382" s="404"/>
      <c r="C382" s="397"/>
      <c r="D382" s="1178"/>
      <c r="E382" s="397"/>
      <c r="F382" s="397"/>
      <c r="G382" s="397"/>
      <c r="H382" s="397"/>
    </row>
    <row r="383" spans="2:8">
      <c r="B383" s="404"/>
      <c r="C383" s="397"/>
      <c r="D383" s="1178"/>
      <c r="E383" s="397"/>
      <c r="F383" s="397"/>
      <c r="G383" s="397"/>
      <c r="H383" s="397"/>
    </row>
    <row r="384" spans="2:8">
      <c r="B384" s="404"/>
      <c r="C384" s="397"/>
      <c r="D384" s="1178"/>
      <c r="E384" s="397"/>
      <c r="F384" s="397"/>
      <c r="G384" s="397"/>
      <c r="H384" s="397"/>
    </row>
    <row r="385" spans="2:8">
      <c r="B385" s="404"/>
      <c r="C385" s="397"/>
      <c r="D385" s="1178"/>
      <c r="E385" s="397"/>
      <c r="F385" s="397"/>
      <c r="G385" s="397"/>
      <c r="H385" s="397"/>
    </row>
    <row r="386" spans="2:8">
      <c r="B386" s="404"/>
      <c r="C386" s="397"/>
      <c r="D386" s="1178"/>
      <c r="E386" s="397"/>
      <c r="F386" s="397"/>
      <c r="G386" s="397"/>
      <c r="H386" s="397"/>
    </row>
    <row r="387" spans="2:8">
      <c r="B387" s="404"/>
      <c r="C387" s="397"/>
      <c r="D387" s="1178"/>
      <c r="E387" s="397"/>
      <c r="F387" s="397"/>
      <c r="G387" s="397"/>
      <c r="H387" s="397"/>
    </row>
    <row r="388" spans="2:8">
      <c r="B388" s="404"/>
      <c r="C388" s="397"/>
      <c r="D388" s="1178"/>
      <c r="E388" s="397"/>
      <c r="F388" s="397"/>
      <c r="G388" s="397"/>
      <c r="H388" s="397"/>
    </row>
    <row r="389" spans="2:8">
      <c r="B389" s="404"/>
      <c r="C389" s="397"/>
      <c r="D389" s="1178"/>
      <c r="E389" s="397"/>
      <c r="F389" s="397"/>
      <c r="G389" s="397"/>
      <c r="H389" s="397"/>
    </row>
    <row r="390" spans="2:8">
      <c r="B390" s="404"/>
      <c r="C390" s="397"/>
      <c r="D390" s="1178"/>
      <c r="E390" s="397"/>
      <c r="F390" s="397"/>
      <c r="G390" s="397"/>
      <c r="H390" s="397"/>
    </row>
    <row r="391" spans="2:8">
      <c r="B391" s="404"/>
      <c r="C391" s="397"/>
      <c r="D391" s="1178"/>
      <c r="E391" s="397"/>
      <c r="F391" s="397"/>
      <c r="G391" s="397"/>
      <c r="H391" s="397"/>
    </row>
    <row r="392" spans="2:8">
      <c r="B392" s="404"/>
      <c r="C392" s="397"/>
      <c r="D392" s="1178"/>
      <c r="E392" s="397"/>
      <c r="F392" s="397"/>
      <c r="G392" s="397"/>
      <c r="H392" s="397"/>
    </row>
    <row r="393" spans="2:8">
      <c r="B393" s="404"/>
      <c r="C393" s="397"/>
      <c r="D393" s="1178"/>
      <c r="E393" s="397"/>
      <c r="F393" s="397"/>
      <c r="G393" s="397"/>
      <c r="H393" s="397"/>
    </row>
    <row r="394" spans="2:8">
      <c r="B394" s="404"/>
      <c r="C394" s="397"/>
      <c r="D394" s="1178"/>
      <c r="E394" s="397"/>
      <c r="F394" s="397"/>
      <c r="G394" s="397"/>
      <c r="H394" s="397"/>
    </row>
    <row r="395" spans="2:8">
      <c r="B395" s="404"/>
      <c r="C395" s="397"/>
      <c r="D395" s="1178"/>
      <c r="E395" s="397"/>
      <c r="F395" s="397"/>
      <c r="G395" s="397"/>
      <c r="H395" s="397"/>
    </row>
    <row r="396" spans="2:8">
      <c r="B396" s="404"/>
      <c r="C396" s="397"/>
      <c r="D396" s="1178"/>
      <c r="E396" s="397"/>
      <c r="F396" s="397"/>
      <c r="G396" s="397"/>
      <c r="H396" s="397"/>
    </row>
    <row r="397" spans="2:8">
      <c r="B397" s="404"/>
      <c r="C397" s="397"/>
      <c r="D397" s="1178"/>
      <c r="E397" s="397"/>
      <c r="F397" s="397"/>
      <c r="G397" s="397"/>
      <c r="H397" s="397"/>
    </row>
    <row r="398" spans="2:8">
      <c r="B398" s="404"/>
      <c r="C398" s="397"/>
      <c r="D398" s="1178"/>
      <c r="E398" s="397"/>
      <c r="F398" s="397"/>
      <c r="G398" s="397"/>
      <c r="H398" s="397"/>
    </row>
    <row r="399" spans="2:8">
      <c r="B399" s="404"/>
      <c r="C399" s="397"/>
      <c r="D399" s="1178"/>
      <c r="E399" s="397"/>
      <c r="F399" s="397"/>
      <c r="G399" s="397"/>
      <c r="H399" s="397"/>
    </row>
    <row r="400" spans="2:8">
      <c r="B400" s="404"/>
      <c r="C400" s="397"/>
      <c r="D400" s="1178"/>
      <c r="E400" s="397"/>
      <c r="F400" s="397"/>
      <c r="G400" s="397"/>
      <c r="H400" s="397"/>
    </row>
    <row r="401" spans="2:8">
      <c r="B401" s="404"/>
      <c r="C401" s="397"/>
      <c r="D401" s="1178"/>
      <c r="E401" s="397"/>
      <c r="F401" s="397"/>
      <c r="G401" s="397"/>
      <c r="H401" s="397"/>
    </row>
    <row r="402" spans="2:8">
      <c r="B402" s="404"/>
      <c r="C402" s="397"/>
      <c r="D402" s="1178"/>
      <c r="E402" s="397"/>
      <c r="F402" s="397"/>
      <c r="G402" s="397"/>
      <c r="H402" s="397"/>
    </row>
    <row r="403" spans="2:8">
      <c r="B403" s="404"/>
      <c r="C403" s="397"/>
      <c r="D403" s="1178"/>
      <c r="E403" s="397"/>
      <c r="F403" s="397"/>
      <c r="G403" s="397"/>
      <c r="H403" s="397"/>
    </row>
    <row r="404" spans="2:8">
      <c r="B404" s="404"/>
      <c r="C404" s="397"/>
      <c r="D404" s="1178"/>
      <c r="E404" s="397"/>
      <c r="F404" s="397"/>
      <c r="G404" s="397"/>
      <c r="H404" s="397"/>
    </row>
    <row r="405" spans="2:8">
      <c r="B405" s="404"/>
      <c r="C405" s="397"/>
      <c r="D405" s="1178"/>
      <c r="E405" s="397"/>
      <c r="F405" s="397"/>
      <c r="G405" s="397"/>
      <c r="H405" s="397"/>
    </row>
    <row r="406" spans="2:8">
      <c r="B406" s="404"/>
      <c r="C406" s="397"/>
      <c r="D406" s="1178"/>
      <c r="E406" s="397"/>
      <c r="F406" s="397"/>
      <c r="G406" s="397"/>
      <c r="H406" s="397"/>
    </row>
    <row r="407" spans="2:8">
      <c r="B407" s="404"/>
      <c r="C407" s="397"/>
      <c r="D407" s="1178"/>
      <c r="E407" s="397"/>
      <c r="F407" s="397"/>
      <c r="G407" s="397"/>
      <c r="H407" s="397"/>
    </row>
    <row r="408" spans="2:8">
      <c r="B408" s="404"/>
      <c r="C408" s="397"/>
      <c r="D408" s="1178"/>
      <c r="E408" s="397"/>
      <c r="F408" s="397"/>
      <c r="G408" s="397"/>
      <c r="H408" s="397"/>
    </row>
    <row r="409" spans="2:8">
      <c r="B409" s="404"/>
      <c r="C409" s="397"/>
      <c r="D409" s="1178"/>
      <c r="E409" s="397"/>
      <c r="F409" s="397"/>
      <c r="G409" s="397"/>
      <c r="H409" s="397"/>
    </row>
    <row r="410" spans="2:8">
      <c r="B410" s="404"/>
      <c r="C410" s="397"/>
      <c r="D410" s="1178"/>
      <c r="E410" s="397"/>
      <c r="F410" s="397"/>
      <c r="G410" s="397"/>
      <c r="H410" s="397"/>
    </row>
    <row r="411" spans="2:8">
      <c r="B411" s="404"/>
      <c r="C411" s="397"/>
      <c r="D411" s="1178"/>
      <c r="E411" s="397"/>
      <c r="F411" s="397"/>
      <c r="G411" s="397"/>
      <c r="H411" s="397"/>
    </row>
    <row r="412" spans="2:8">
      <c r="B412" s="404"/>
      <c r="C412" s="397"/>
      <c r="D412" s="1178"/>
      <c r="E412" s="397"/>
      <c r="F412" s="397"/>
      <c r="G412" s="397"/>
      <c r="H412" s="397"/>
    </row>
    <row r="413" spans="2:8">
      <c r="B413" s="404"/>
      <c r="C413" s="397"/>
      <c r="D413" s="1178"/>
      <c r="E413" s="397"/>
      <c r="F413" s="397"/>
      <c r="G413" s="397"/>
      <c r="H413" s="397"/>
    </row>
    <row r="414" spans="2:8">
      <c r="B414" s="404"/>
      <c r="C414" s="397"/>
      <c r="D414" s="1178"/>
      <c r="E414" s="397"/>
      <c r="F414" s="397"/>
      <c r="G414" s="397"/>
      <c r="H414" s="397"/>
    </row>
    <row r="415" spans="2:8">
      <c r="B415" s="404"/>
      <c r="C415" s="397"/>
      <c r="D415" s="1178"/>
      <c r="E415" s="397"/>
      <c r="F415" s="397"/>
      <c r="G415" s="397"/>
      <c r="H415" s="397"/>
    </row>
    <row r="416" spans="2:8">
      <c r="B416" s="404"/>
      <c r="C416" s="397"/>
      <c r="D416" s="1178"/>
      <c r="E416" s="397"/>
      <c r="F416" s="397"/>
      <c r="G416" s="397"/>
      <c r="H416" s="397"/>
    </row>
    <row r="417" spans="2:8">
      <c r="B417" s="404"/>
      <c r="C417" s="397"/>
      <c r="D417" s="1178"/>
      <c r="E417" s="397"/>
      <c r="F417" s="397"/>
      <c r="G417" s="397"/>
      <c r="H417" s="397"/>
    </row>
    <row r="418" spans="2:8">
      <c r="B418" s="404"/>
      <c r="C418" s="397"/>
      <c r="D418" s="1178"/>
      <c r="E418" s="397"/>
      <c r="F418" s="397"/>
      <c r="G418" s="397"/>
      <c r="H418" s="397"/>
    </row>
    <row r="419" spans="2:8">
      <c r="B419" s="404"/>
      <c r="C419" s="397"/>
      <c r="D419" s="1178"/>
      <c r="E419" s="397"/>
      <c r="F419" s="397"/>
      <c r="G419" s="397"/>
      <c r="H419" s="397"/>
    </row>
    <row r="420" spans="2:8">
      <c r="B420" s="404"/>
      <c r="C420" s="397"/>
      <c r="D420" s="1178"/>
      <c r="E420" s="397"/>
      <c r="F420" s="397"/>
      <c r="G420" s="397"/>
      <c r="H420" s="397"/>
    </row>
    <row r="421" spans="2:8">
      <c r="B421" s="404"/>
      <c r="C421" s="397"/>
      <c r="D421" s="1178"/>
      <c r="E421" s="397"/>
      <c r="F421" s="397"/>
      <c r="G421" s="397"/>
      <c r="H421" s="397"/>
    </row>
    <row r="422" spans="2:8">
      <c r="B422" s="404"/>
      <c r="C422" s="397"/>
      <c r="D422" s="1178"/>
      <c r="E422" s="397"/>
      <c r="F422" s="397"/>
      <c r="G422" s="397"/>
      <c r="H422" s="397"/>
    </row>
    <row r="423" spans="2:8">
      <c r="B423" s="404"/>
      <c r="C423" s="397"/>
      <c r="D423" s="1178"/>
      <c r="E423" s="397"/>
      <c r="F423" s="397"/>
      <c r="G423" s="397"/>
      <c r="H423" s="397"/>
    </row>
    <row r="424" spans="2:8">
      <c r="B424" s="404"/>
      <c r="C424" s="397"/>
      <c r="D424" s="1178"/>
      <c r="E424" s="397"/>
      <c r="F424" s="397"/>
      <c r="G424" s="397"/>
      <c r="H424" s="397"/>
    </row>
    <row r="425" spans="2:8">
      <c r="B425" s="404"/>
      <c r="C425" s="397"/>
      <c r="D425" s="1178"/>
      <c r="E425" s="397"/>
      <c r="F425" s="397"/>
      <c r="G425" s="397"/>
      <c r="H425" s="397"/>
    </row>
    <row r="426" spans="2:8">
      <c r="B426" s="404"/>
      <c r="C426" s="397"/>
      <c r="D426" s="1178"/>
      <c r="E426" s="397"/>
      <c r="F426" s="397"/>
      <c r="G426" s="397"/>
      <c r="H426" s="397"/>
    </row>
    <row r="427" spans="2:8">
      <c r="B427" s="404"/>
      <c r="C427" s="397"/>
      <c r="D427" s="1178"/>
      <c r="E427" s="397"/>
      <c r="F427" s="397"/>
      <c r="G427" s="397"/>
      <c r="H427" s="397"/>
    </row>
    <row r="428" spans="2:8">
      <c r="B428" s="404"/>
      <c r="C428" s="397"/>
      <c r="D428" s="1178"/>
      <c r="E428" s="397"/>
      <c r="F428" s="397"/>
      <c r="G428" s="397"/>
      <c r="H428" s="397"/>
    </row>
    <row r="429" spans="2:8">
      <c r="B429" s="404"/>
      <c r="C429" s="397"/>
      <c r="D429" s="1178"/>
      <c r="E429" s="397"/>
      <c r="F429" s="397"/>
      <c r="G429" s="397"/>
      <c r="H429" s="397"/>
    </row>
    <row r="430" spans="2:8">
      <c r="B430" s="404"/>
      <c r="C430" s="397"/>
      <c r="D430" s="1178"/>
      <c r="E430" s="397"/>
      <c r="F430" s="397"/>
      <c r="G430" s="397"/>
      <c r="H430" s="397"/>
    </row>
    <row r="431" spans="2:8">
      <c r="B431" s="404"/>
      <c r="C431" s="397"/>
      <c r="D431" s="1178"/>
      <c r="E431" s="397"/>
      <c r="F431" s="397"/>
      <c r="G431" s="397"/>
      <c r="H431" s="397"/>
    </row>
    <row r="432" spans="2:8">
      <c r="B432" s="404"/>
      <c r="C432" s="397"/>
      <c r="D432" s="1178"/>
      <c r="E432" s="397"/>
      <c r="F432" s="397"/>
      <c r="G432" s="397"/>
      <c r="H432" s="397"/>
    </row>
    <row r="433" spans="2:8">
      <c r="B433" s="404"/>
      <c r="C433" s="397"/>
      <c r="D433" s="1178"/>
      <c r="E433" s="397"/>
      <c r="F433" s="397"/>
      <c r="G433" s="397"/>
      <c r="H433" s="397"/>
    </row>
    <row r="434" spans="2:8">
      <c r="B434" s="404"/>
      <c r="C434" s="397"/>
      <c r="D434" s="1178"/>
      <c r="E434" s="397"/>
      <c r="F434" s="397"/>
      <c r="G434" s="397"/>
      <c r="H434" s="397"/>
    </row>
    <row r="435" spans="2:8">
      <c r="B435" s="404"/>
      <c r="C435" s="397"/>
      <c r="D435" s="1178"/>
      <c r="E435" s="397"/>
      <c r="F435" s="397"/>
      <c r="G435" s="397"/>
      <c r="H435" s="397"/>
    </row>
    <row r="436" spans="2:8">
      <c r="B436" s="404"/>
      <c r="C436" s="397"/>
      <c r="D436" s="1178"/>
      <c r="E436" s="397"/>
      <c r="F436" s="397"/>
      <c r="G436" s="397"/>
      <c r="H436" s="397"/>
    </row>
    <row r="437" spans="2:8">
      <c r="B437" s="404"/>
      <c r="C437" s="397"/>
      <c r="D437" s="1178"/>
      <c r="E437" s="397"/>
      <c r="F437" s="397"/>
      <c r="G437" s="397"/>
      <c r="H437" s="397"/>
    </row>
    <row r="438" spans="2:8">
      <c r="B438" s="404"/>
      <c r="C438" s="397"/>
      <c r="D438" s="1178"/>
      <c r="E438" s="397"/>
      <c r="F438" s="397"/>
      <c r="G438" s="397"/>
      <c r="H438" s="397"/>
    </row>
    <row r="439" spans="2:8">
      <c r="B439" s="404"/>
      <c r="C439" s="397"/>
      <c r="D439" s="1178"/>
      <c r="E439" s="397"/>
      <c r="F439" s="397"/>
      <c r="G439" s="397"/>
      <c r="H439" s="397"/>
    </row>
    <row r="440" spans="2:8">
      <c r="B440" s="404"/>
      <c r="C440" s="397"/>
      <c r="D440" s="1178"/>
      <c r="E440" s="397"/>
      <c r="F440" s="397"/>
      <c r="G440" s="397"/>
      <c r="H440" s="397"/>
    </row>
    <row r="441" spans="2:8">
      <c r="B441" s="404"/>
      <c r="C441" s="397"/>
      <c r="D441" s="1178"/>
      <c r="E441" s="397"/>
      <c r="F441" s="397"/>
      <c r="G441" s="397"/>
      <c r="H441" s="397"/>
    </row>
    <row r="442" spans="2:8">
      <c r="B442" s="404"/>
      <c r="C442" s="397"/>
      <c r="D442" s="1178"/>
      <c r="E442" s="397"/>
      <c r="F442" s="397"/>
      <c r="G442" s="397"/>
      <c r="H442" s="397"/>
    </row>
    <row r="443" spans="2:8">
      <c r="B443" s="404"/>
      <c r="C443" s="397"/>
      <c r="D443" s="1178"/>
      <c r="E443" s="397"/>
      <c r="F443" s="397"/>
      <c r="G443" s="397"/>
      <c r="H443" s="397"/>
    </row>
    <row r="444" spans="2:8">
      <c r="B444" s="404"/>
      <c r="C444" s="397"/>
      <c r="D444" s="1178"/>
      <c r="E444" s="397"/>
      <c r="F444" s="397"/>
      <c r="G444" s="397"/>
      <c r="H444" s="397"/>
    </row>
    <row r="445" spans="2:8">
      <c r="B445" s="404"/>
      <c r="C445" s="397"/>
      <c r="D445" s="1178"/>
      <c r="E445" s="397"/>
      <c r="F445" s="397"/>
      <c r="G445" s="397"/>
      <c r="H445" s="397"/>
    </row>
    <row r="446" spans="2:8">
      <c r="B446" s="404"/>
      <c r="C446" s="397"/>
      <c r="D446" s="1178"/>
      <c r="E446" s="397"/>
      <c r="F446" s="397"/>
      <c r="G446" s="397"/>
      <c r="H446" s="397"/>
    </row>
    <row r="447" spans="2:8">
      <c r="B447" s="404"/>
      <c r="C447" s="397"/>
      <c r="D447" s="1178"/>
      <c r="E447" s="397"/>
      <c r="F447" s="397"/>
      <c r="G447" s="397"/>
      <c r="H447" s="397"/>
    </row>
    <row r="448" spans="2:8">
      <c r="B448" s="404"/>
      <c r="C448" s="397"/>
      <c r="D448" s="1178"/>
      <c r="E448" s="397"/>
      <c r="F448" s="397"/>
      <c r="G448" s="397"/>
      <c r="H448" s="397"/>
    </row>
    <row r="449" spans="2:8">
      <c r="B449" s="404"/>
      <c r="C449" s="397"/>
      <c r="D449" s="1178"/>
      <c r="E449" s="397"/>
      <c r="F449" s="397"/>
      <c r="G449" s="397"/>
      <c r="H449" s="397"/>
    </row>
    <row r="450" spans="2:8">
      <c r="B450" s="404"/>
      <c r="C450" s="397"/>
      <c r="D450" s="1178"/>
      <c r="E450" s="397"/>
      <c r="F450" s="397"/>
      <c r="G450" s="397"/>
      <c r="H450" s="397"/>
    </row>
    <row r="451" spans="2:8">
      <c r="B451" s="404"/>
      <c r="C451" s="397"/>
      <c r="D451" s="1178"/>
      <c r="E451" s="397"/>
      <c r="F451" s="397"/>
      <c r="G451" s="397"/>
      <c r="H451" s="397"/>
    </row>
    <row r="452" spans="2:8">
      <c r="B452" s="404"/>
      <c r="C452" s="397"/>
      <c r="D452" s="1178"/>
      <c r="E452" s="397"/>
      <c r="F452" s="397"/>
      <c r="G452" s="397"/>
      <c r="H452" s="397"/>
    </row>
    <row r="453" spans="2:8">
      <c r="B453" s="404"/>
      <c r="C453" s="397"/>
      <c r="D453" s="1178"/>
      <c r="E453" s="397"/>
      <c r="F453" s="397"/>
      <c r="G453" s="397"/>
      <c r="H453" s="397"/>
    </row>
    <row r="454" spans="2:8">
      <c r="B454" s="404"/>
      <c r="C454" s="397"/>
      <c r="D454" s="1178"/>
      <c r="E454" s="397"/>
      <c r="F454" s="397"/>
      <c r="G454" s="397"/>
      <c r="H454" s="397"/>
    </row>
    <row r="455" spans="2:8">
      <c r="B455" s="404"/>
      <c r="C455" s="397"/>
      <c r="D455" s="1178"/>
      <c r="E455" s="397"/>
      <c r="F455" s="397"/>
      <c r="G455" s="397"/>
      <c r="H455" s="397"/>
    </row>
    <row r="456" spans="2:8">
      <c r="B456" s="404"/>
      <c r="C456" s="397"/>
      <c r="D456" s="1178"/>
      <c r="E456" s="397"/>
      <c r="F456" s="397"/>
      <c r="G456" s="397"/>
      <c r="H456" s="397"/>
    </row>
    <row r="457" spans="2:8">
      <c r="B457" s="404"/>
      <c r="C457" s="397"/>
      <c r="D457" s="1178"/>
      <c r="E457" s="397"/>
      <c r="F457" s="397"/>
      <c r="G457" s="397"/>
      <c r="H457" s="397"/>
    </row>
    <row r="458" spans="2:8">
      <c r="B458" s="404"/>
      <c r="C458" s="397"/>
      <c r="D458" s="1178"/>
      <c r="E458" s="397"/>
      <c r="F458" s="397"/>
      <c r="G458" s="397"/>
      <c r="H458" s="397"/>
    </row>
    <row r="459" spans="2:8">
      <c r="B459" s="404"/>
      <c r="C459" s="397"/>
      <c r="D459" s="1178"/>
      <c r="E459" s="397"/>
      <c r="F459" s="397"/>
      <c r="G459" s="397"/>
      <c r="H459" s="397"/>
    </row>
    <row r="460" spans="2:8">
      <c r="B460" s="404"/>
      <c r="C460" s="397"/>
      <c r="D460" s="1178"/>
      <c r="E460" s="397"/>
      <c r="F460" s="397"/>
      <c r="G460" s="397"/>
      <c r="H460" s="397"/>
    </row>
    <row r="461" spans="2:8">
      <c r="B461" s="404"/>
      <c r="C461" s="397"/>
      <c r="D461" s="1178"/>
      <c r="E461" s="397"/>
      <c r="F461" s="397"/>
      <c r="G461" s="397"/>
      <c r="H461" s="397"/>
    </row>
    <row r="462" spans="2:8">
      <c r="B462" s="404"/>
      <c r="C462" s="397"/>
      <c r="D462" s="1178"/>
      <c r="E462" s="397"/>
      <c r="F462" s="397"/>
      <c r="G462" s="397"/>
      <c r="H462" s="397"/>
    </row>
    <row r="463" spans="2:8">
      <c r="B463" s="404"/>
      <c r="C463" s="397"/>
      <c r="D463" s="1178"/>
      <c r="E463" s="397"/>
      <c r="F463" s="397"/>
      <c r="G463" s="397"/>
      <c r="H463" s="397"/>
    </row>
    <row r="464" spans="2:8">
      <c r="B464" s="404"/>
      <c r="C464" s="397"/>
      <c r="D464" s="1178"/>
      <c r="E464" s="397"/>
      <c r="F464" s="397"/>
      <c r="G464" s="397"/>
      <c r="H464" s="397"/>
    </row>
    <row r="465" spans="2:8">
      <c r="B465" s="404"/>
      <c r="C465" s="397"/>
      <c r="D465" s="1178"/>
      <c r="E465" s="397"/>
      <c r="F465" s="397"/>
      <c r="G465" s="397"/>
      <c r="H465" s="397"/>
    </row>
    <row r="466" spans="2:8">
      <c r="B466" s="404"/>
      <c r="C466" s="397"/>
      <c r="D466" s="1178"/>
      <c r="E466" s="397"/>
      <c r="F466" s="397"/>
      <c r="G466" s="397"/>
      <c r="H466" s="397"/>
    </row>
    <row r="467" spans="2:8">
      <c r="B467" s="404"/>
      <c r="C467" s="397"/>
      <c r="D467" s="1178"/>
      <c r="E467" s="397"/>
      <c r="F467" s="397"/>
      <c r="G467" s="397"/>
      <c r="H467" s="397"/>
    </row>
    <row r="468" spans="2:8">
      <c r="B468" s="404"/>
      <c r="C468" s="397"/>
      <c r="D468" s="1178"/>
      <c r="E468" s="397"/>
      <c r="F468" s="397"/>
      <c r="G468" s="397"/>
      <c r="H468" s="397"/>
    </row>
    <row r="469" spans="2:8">
      <c r="B469" s="404"/>
      <c r="C469" s="397"/>
      <c r="D469" s="1178"/>
      <c r="E469" s="397"/>
      <c r="F469" s="397"/>
      <c r="G469" s="397"/>
      <c r="H469" s="397"/>
    </row>
    <row r="470" spans="2:8">
      <c r="B470" s="404"/>
      <c r="C470" s="397"/>
      <c r="D470" s="1178"/>
      <c r="E470" s="397"/>
      <c r="F470" s="397"/>
      <c r="G470" s="397"/>
      <c r="H470" s="397"/>
    </row>
    <row r="471" spans="2:8">
      <c r="B471" s="404"/>
      <c r="C471" s="397"/>
      <c r="D471" s="1178"/>
      <c r="E471" s="397"/>
      <c r="F471" s="397"/>
      <c r="G471" s="397"/>
      <c r="H471" s="397"/>
    </row>
  </sheetData>
  <mergeCells count="2">
    <mergeCell ref="A2:L2"/>
    <mergeCell ref="A3:L3"/>
  </mergeCells>
  <printOptions horizontalCentered="1"/>
  <pageMargins left="0.25" right="0.25" top="0.5" bottom="0.5" header="0.3" footer="0.3"/>
  <pageSetup scale="44" orientation="landscape" cellComments="asDisplayed" r:id="rId1"/>
  <headerFooter alignWithMargins="0"/>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503"/>
  <sheetViews>
    <sheetView view="pageBreakPreview" topLeftCell="A49" zoomScale="70" zoomScaleNormal="50" zoomScaleSheetLayoutView="70" workbookViewId="0">
      <selection activeCell="E65" sqref="E65"/>
    </sheetView>
  </sheetViews>
  <sheetFormatPr defaultColWidth="8.7265625" defaultRowHeight="15.6"/>
  <cols>
    <col min="1" max="1" width="5.26953125" style="1029" customWidth="1"/>
    <col min="2" max="2" width="51.453125" style="1030" customWidth="1"/>
    <col min="3" max="3" width="22.08984375" style="1029" customWidth="1"/>
    <col min="4" max="4" width="16.26953125" style="1029" customWidth="1"/>
    <col min="5" max="5" width="11.7265625" style="1029" customWidth="1"/>
    <col min="6" max="6" width="13.7265625" style="1029" customWidth="1"/>
    <col min="7" max="7" width="13.26953125" style="1029" customWidth="1"/>
    <col min="8" max="8" width="77.7265625" style="1029" customWidth="1"/>
    <col min="9" max="16384" width="8.7265625" style="365"/>
  </cols>
  <sheetData>
    <row r="1" spans="1:21" ht="17.399999999999999">
      <c r="A1" s="374"/>
      <c r="B1" s="1473" t="s">
        <v>699</v>
      </c>
      <c r="C1" s="1473"/>
      <c r="D1" s="1473"/>
      <c r="E1" s="1473"/>
      <c r="F1" s="1473"/>
      <c r="G1" s="1473"/>
      <c r="H1" s="1473"/>
      <c r="I1" s="364"/>
      <c r="J1" s="364"/>
    </row>
    <row r="2" spans="1:21" ht="17.399999999999999">
      <c r="B2" s="1473" t="s">
        <v>698</v>
      </c>
      <c r="C2" s="1473"/>
      <c r="D2" s="1473"/>
      <c r="E2" s="1473"/>
      <c r="F2" s="1473"/>
      <c r="G2" s="1473"/>
      <c r="H2" s="1473"/>
      <c r="I2" s="364"/>
      <c r="J2" s="364"/>
    </row>
    <row r="3" spans="1:21" ht="17.399999999999999">
      <c r="B3" s="1473" t="s">
        <v>184</v>
      </c>
      <c r="C3" s="1473"/>
      <c r="D3" s="1473"/>
      <c r="E3" s="1473"/>
      <c r="F3" s="1473"/>
      <c r="G3" s="1473"/>
      <c r="H3" s="1473"/>
      <c r="I3" s="364"/>
      <c r="J3" s="364"/>
    </row>
    <row r="4" spans="1:21" s="366" customFormat="1" ht="17.399999999999999">
      <c r="A4" s="374"/>
      <c r="B4" s="374"/>
      <c r="C4" s="374"/>
      <c r="D4" s="374"/>
      <c r="E4" s="374"/>
      <c r="F4" s="374"/>
      <c r="G4" s="374"/>
      <c r="H4" s="374"/>
      <c r="I4" s="502"/>
      <c r="J4" s="502"/>
    </row>
    <row r="5" spans="1:21" s="366" customFormat="1">
      <c r="A5" s="374"/>
      <c r="B5" s="373"/>
      <c r="C5" s="374"/>
      <c r="D5" s="405"/>
      <c r="E5" s="405"/>
      <c r="F5" s="374"/>
      <c r="G5" s="405"/>
      <c r="H5" s="374"/>
    </row>
    <row r="6" spans="1:21" s="366" customFormat="1">
      <c r="A6" s="374"/>
      <c r="B6" s="373"/>
      <c r="C6" s="374"/>
      <c r="H6" s="374"/>
      <c r="J6" s="367"/>
      <c r="K6" s="367"/>
      <c r="L6" s="367"/>
      <c r="M6" s="367"/>
      <c r="N6" s="367"/>
      <c r="O6" s="367"/>
      <c r="P6" s="367"/>
      <c r="Q6" s="367"/>
      <c r="R6" s="367"/>
      <c r="S6" s="367"/>
      <c r="T6" s="367"/>
      <c r="U6" s="368"/>
    </row>
    <row r="7" spans="1:21" s="366" customFormat="1" ht="34.5" customHeight="1">
      <c r="A7" s="1042" t="s">
        <v>670</v>
      </c>
      <c r="B7" s="1042" t="s">
        <v>199</v>
      </c>
      <c r="C7" s="1039"/>
      <c r="D7" s="1041"/>
      <c r="E7" s="1040" t="s">
        <v>109</v>
      </c>
      <c r="F7" s="1040" t="s">
        <v>662</v>
      </c>
      <c r="G7" s="1042" t="s">
        <v>661</v>
      </c>
      <c r="H7" s="1039"/>
      <c r="J7" s="367"/>
      <c r="K7" s="367"/>
      <c r="L7" s="367"/>
      <c r="M7" s="367"/>
      <c r="N7" s="367"/>
      <c r="O7" s="367"/>
      <c r="P7" s="367"/>
      <c r="Q7" s="367"/>
      <c r="R7" s="367"/>
      <c r="S7" s="367"/>
      <c r="T7" s="367"/>
      <c r="U7" s="368"/>
    </row>
    <row r="8" spans="1:21" s="366" customFormat="1">
      <c r="A8" s="374"/>
      <c r="B8" s="375"/>
      <c r="C8" s="374"/>
      <c r="E8" s="374"/>
      <c r="F8" s="374"/>
      <c r="G8" s="374"/>
      <c r="H8" s="374"/>
    </row>
    <row r="9" spans="1:21" s="366" customFormat="1" ht="20.100000000000001" customHeight="1">
      <c r="A9" s="374">
        <v>1</v>
      </c>
      <c r="B9" s="374" t="s">
        <v>616</v>
      </c>
      <c r="C9" s="374"/>
      <c r="E9" s="358">
        <f>+E54</f>
        <v>0</v>
      </c>
      <c r="F9" s="358">
        <f>+F54</f>
        <v>0</v>
      </c>
      <c r="G9" s="358">
        <f>+G54</f>
        <v>0</v>
      </c>
      <c r="H9" s="374" t="s">
        <v>697</v>
      </c>
    </row>
    <row r="10" spans="1:21" s="366" customFormat="1" ht="20.100000000000001" customHeight="1">
      <c r="A10" s="374">
        <f>+A9+1</f>
        <v>2</v>
      </c>
      <c r="B10" s="374" t="s">
        <v>251</v>
      </c>
      <c r="C10" s="374"/>
      <c r="E10" s="358">
        <f>+E78</f>
        <v>0</v>
      </c>
      <c r="F10" s="358">
        <f>+F78</f>
        <v>0</v>
      </c>
      <c r="G10" s="358">
        <f>+G78</f>
        <v>0</v>
      </c>
      <c r="H10" s="374" t="s">
        <v>696</v>
      </c>
    </row>
    <row r="11" spans="1:21" s="366" customFormat="1" ht="20.100000000000001" customHeight="1">
      <c r="A11" s="374">
        <f>+A10+1</f>
        <v>3</v>
      </c>
      <c r="B11" s="374" t="s">
        <v>252</v>
      </c>
      <c r="C11" s="374"/>
      <c r="E11" s="358">
        <f>E32</f>
        <v>0</v>
      </c>
      <c r="F11" s="358">
        <f>F32</f>
        <v>0</v>
      </c>
      <c r="G11" s="358">
        <f>G32</f>
        <v>0</v>
      </c>
      <c r="H11" s="374" t="s">
        <v>695</v>
      </c>
    </row>
    <row r="12" spans="1:21" s="366" customFormat="1" ht="20.100000000000001" customHeight="1">
      <c r="A12" s="374">
        <f>+A11+1</f>
        <v>4</v>
      </c>
      <c r="B12" s="374" t="s">
        <v>253</v>
      </c>
      <c r="C12" s="374"/>
      <c r="E12" s="358">
        <f>SUM(E9:E11)</f>
        <v>0</v>
      </c>
      <c r="F12" s="358">
        <f>SUM(F9:F11)</f>
        <v>0</v>
      </c>
      <c r="G12" s="358">
        <f>SUM(G9:G11)</f>
        <v>0</v>
      </c>
      <c r="H12" s="376" t="s">
        <v>694</v>
      </c>
    </row>
    <row r="13" spans="1:21" s="366" customFormat="1">
      <c r="A13" s="374"/>
      <c r="B13" s="374"/>
      <c r="C13" s="374"/>
      <c r="D13" s="376"/>
      <c r="E13" s="374"/>
      <c r="F13" s="374"/>
      <c r="G13" s="374"/>
      <c r="H13" s="358"/>
    </row>
    <row r="14" spans="1:21" s="366" customFormat="1">
      <c r="A14" s="374"/>
      <c r="B14" s="374"/>
      <c r="C14" s="374"/>
      <c r="D14" s="374"/>
      <c r="E14" s="374"/>
      <c r="F14" s="374"/>
      <c r="G14" s="374"/>
      <c r="H14" s="378"/>
    </row>
    <row r="15" spans="1:21" s="366" customFormat="1" ht="33" customHeight="1">
      <c r="A15" s="374"/>
      <c r="B15" s="1475" t="s">
        <v>693</v>
      </c>
      <c r="C15" s="1475"/>
      <c r="D15" s="1475"/>
      <c r="E15" s="1475"/>
      <c r="F15" s="1475"/>
      <c r="G15" s="1475"/>
      <c r="H15" s="1475"/>
    </row>
    <row r="16" spans="1:21" s="366" customFormat="1">
      <c r="A16" s="374"/>
      <c r="B16" s="373"/>
      <c r="D16" s="405"/>
      <c r="E16" s="405"/>
      <c r="F16" s="405"/>
      <c r="G16" s="405"/>
      <c r="H16" s="374"/>
    </row>
    <row r="17" spans="1:9" s="366" customFormat="1">
      <c r="A17" s="374"/>
      <c r="B17" s="405" t="s">
        <v>75</v>
      </c>
      <c r="C17" s="405" t="s">
        <v>76</v>
      </c>
      <c r="D17" s="405" t="s">
        <v>77</v>
      </c>
      <c r="E17" s="405" t="s">
        <v>78</v>
      </c>
      <c r="F17" s="405" t="s">
        <v>79</v>
      </c>
      <c r="G17" s="405" t="s">
        <v>80</v>
      </c>
      <c r="H17" s="405" t="s">
        <v>81</v>
      </c>
    </row>
    <row r="18" spans="1:9" s="366" customFormat="1" ht="31.2">
      <c r="A18" s="374"/>
      <c r="B18" s="373" t="s">
        <v>252</v>
      </c>
      <c r="C18" s="1052" t="s">
        <v>19</v>
      </c>
      <c r="D18" s="1052" t="s">
        <v>691</v>
      </c>
      <c r="E18" s="1052" t="s">
        <v>109</v>
      </c>
      <c r="F18" s="1052" t="s">
        <v>662</v>
      </c>
      <c r="G18" s="1052" t="s">
        <v>661</v>
      </c>
      <c r="H18" s="1052" t="s">
        <v>255</v>
      </c>
    </row>
    <row r="19" spans="1:9" ht="30" customHeight="1">
      <c r="A19" s="374">
        <f>A12+1</f>
        <v>5</v>
      </c>
      <c r="B19" s="379"/>
      <c r="C19" s="380"/>
      <c r="D19" s="381"/>
      <c r="E19" s="381"/>
      <c r="F19" s="381"/>
      <c r="G19" s="381"/>
      <c r="H19" s="382"/>
      <c r="I19" s="369"/>
    </row>
    <row r="20" spans="1:9" ht="30" customHeight="1">
      <c r="A20" s="374">
        <f t="shared" ref="A20:A32" si="0">+A19+1</f>
        <v>6</v>
      </c>
      <c r="B20" s="383"/>
      <c r="C20" s="380"/>
      <c r="D20" s="381"/>
      <c r="E20" s="381"/>
      <c r="F20" s="381"/>
      <c r="G20" s="381"/>
      <c r="H20" s="382"/>
      <c r="I20" s="369"/>
    </row>
    <row r="21" spans="1:9" ht="30" customHeight="1">
      <c r="A21" s="374">
        <f t="shared" si="0"/>
        <v>7</v>
      </c>
      <c r="B21" s="383"/>
      <c r="C21" s="380"/>
      <c r="D21" s="381"/>
      <c r="E21" s="381"/>
      <c r="F21" s="381"/>
      <c r="G21" s="381"/>
      <c r="H21" s="382"/>
      <c r="I21" s="369"/>
    </row>
    <row r="22" spans="1:9" ht="30" customHeight="1">
      <c r="A22" s="374">
        <f t="shared" si="0"/>
        <v>8</v>
      </c>
      <c r="B22" s="383"/>
      <c r="C22" s="380"/>
      <c r="D22" s="381"/>
      <c r="E22" s="381"/>
      <c r="F22" s="381"/>
      <c r="G22" s="381"/>
      <c r="H22" s="382"/>
      <c r="I22" s="369"/>
    </row>
    <row r="23" spans="1:9" ht="30" customHeight="1">
      <c r="A23" s="374">
        <f t="shared" si="0"/>
        <v>9</v>
      </c>
      <c r="B23" s="383"/>
      <c r="C23" s="380"/>
      <c r="D23" s="381"/>
      <c r="E23" s="381"/>
      <c r="F23" s="381"/>
      <c r="G23" s="381"/>
      <c r="H23" s="382"/>
      <c r="I23" s="369"/>
    </row>
    <row r="24" spans="1:9" ht="30" customHeight="1">
      <c r="A24" s="374">
        <f t="shared" si="0"/>
        <v>10</v>
      </c>
      <c r="B24" s="383"/>
      <c r="C24" s="380"/>
      <c r="D24" s="381"/>
      <c r="E24" s="381"/>
      <c r="F24" s="381"/>
      <c r="G24" s="381"/>
      <c r="H24" s="382"/>
      <c r="I24" s="369"/>
    </row>
    <row r="25" spans="1:9" ht="30" customHeight="1">
      <c r="A25" s="374">
        <f t="shared" si="0"/>
        <v>11</v>
      </c>
      <c r="B25" s="383"/>
      <c r="C25" s="380"/>
      <c r="D25" s="381"/>
      <c r="E25" s="381"/>
      <c r="F25" s="381"/>
      <c r="G25" s="381"/>
      <c r="H25" s="382"/>
      <c r="I25" s="369"/>
    </row>
    <row r="26" spans="1:9" ht="30" customHeight="1">
      <c r="A26" s="374">
        <f t="shared" si="0"/>
        <v>12</v>
      </c>
      <c r="B26" s="383"/>
      <c r="C26" s="380"/>
      <c r="D26" s="384"/>
      <c r="E26" s="381"/>
      <c r="F26" s="381"/>
      <c r="G26" s="381"/>
      <c r="H26" s="382"/>
      <c r="I26" s="369"/>
    </row>
    <row r="27" spans="1:9" ht="30" customHeight="1">
      <c r="A27" s="374">
        <f t="shared" si="0"/>
        <v>13</v>
      </c>
      <c r="B27" s="383"/>
      <c r="C27" s="380"/>
      <c r="D27" s="381"/>
      <c r="E27" s="381"/>
      <c r="F27" s="381"/>
      <c r="G27" s="381"/>
      <c r="H27" s="382"/>
      <c r="I27" s="369"/>
    </row>
    <row r="28" spans="1:9" ht="30" customHeight="1">
      <c r="A28" s="374">
        <f t="shared" si="0"/>
        <v>14</v>
      </c>
      <c r="B28" s="1051" t="s">
        <v>692</v>
      </c>
      <c r="C28" s="1054"/>
      <c r="D28" s="1054"/>
      <c r="E28" s="1054"/>
      <c r="F28" s="1054"/>
      <c r="G28" s="1054"/>
      <c r="H28" s="1049" t="s">
        <v>689</v>
      </c>
      <c r="I28" s="369"/>
    </row>
    <row r="29" spans="1:9" ht="20.100000000000001" customHeight="1">
      <c r="A29" s="374">
        <f t="shared" si="0"/>
        <v>15</v>
      </c>
      <c r="B29" s="406" t="s">
        <v>803</v>
      </c>
      <c r="C29" s="407">
        <f>SUBTOTAL(9,C19:C28)</f>
        <v>0</v>
      </c>
      <c r="D29" s="396">
        <f>SUM(D19:D28)</f>
        <v>0</v>
      </c>
      <c r="E29" s="396">
        <f>SUM(E19:E28)</f>
        <v>0</v>
      </c>
      <c r="F29" s="396">
        <f>SUM(F19:F28)</f>
        <v>0</v>
      </c>
      <c r="G29" s="396">
        <f>SUM(G19:G28)</f>
        <v>0</v>
      </c>
      <c r="H29" s="385"/>
      <c r="I29" s="369"/>
    </row>
    <row r="30" spans="1:9" ht="20.100000000000001" customHeight="1">
      <c r="A30" s="374">
        <f t="shared" si="0"/>
        <v>16</v>
      </c>
      <c r="B30" s="408" t="s">
        <v>256</v>
      </c>
      <c r="C30" s="386"/>
      <c r="D30" s="386"/>
      <c r="E30" s="386"/>
      <c r="F30" s="387"/>
      <c r="G30" s="388"/>
      <c r="H30" s="382"/>
      <c r="I30" s="369"/>
    </row>
    <row r="31" spans="1:9" ht="20.100000000000001" customHeight="1">
      <c r="A31" s="374">
        <f t="shared" si="0"/>
        <v>17</v>
      </c>
      <c r="B31" s="409" t="s">
        <v>257</v>
      </c>
      <c r="C31" s="389"/>
      <c r="D31" s="389"/>
      <c r="E31" s="389"/>
      <c r="F31" s="389"/>
      <c r="G31" s="389"/>
      <c r="H31" s="390"/>
      <c r="I31" s="369"/>
    </row>
    <row r="32" spans="1:9" ht="20.100000000000001" customHeight="1" thickBot="1">
      <c r="A32" s="374">
        <f t="shared" si="0"/>
        <v>18</v>
      </c>
      <c r="B32" s="410" t="s">
        <v>19</v>
      </c>
      <c r="C32" s="411">
        <f>+C29-C30-C31</f>
        <v>0</v>
      </c>
      <c r="D32" s="411">
        <f>+D29-D30-D31</f>
        <v>0</v>
      </c>
      <c r="E32" s="411">
        <f>+E29-E30-E31</f>
        <v>0</v>
      </c>
      <c r="F32" s="411">
        <f>+F29-F30-F31</f>
        <v>0</v>
      </c>
      <c r="G32" s="411">
        <f>+G29-G30-G31</f>
        <v>0</v>
      </c>
      <c r="H32" s="412"/>
      <c r="I32" s="369"/>
    </row>
    <row r="33" spans="1:9" ht="20.100000000000001" customHeight="1" thickTop="1">
      <c r="A33" s="374"/>
      <c r="B33" s="397" t="s">
        <v>258</v>
      </c>
      <c r="C33" s="398"/>
      <c r="D33" s="399"/>
      <c r="E33" s="954"/>
      <c r="F33" s="391"/>
      <c r="G33" s="413"/>
      <c r="H33" s="391"/>
    </row>
    <row r="34" spans="1:9" ht="20.100000000000001" customHeight="1">
      <c r="A34" s="374"/>
      <c r="B34" s="1474" t="s">
        <v>259</v>
      </c>
      <c r="C34" s="1476"/>
      <c r="D34" s="1476"/>
      <c r="E34" s="1476"/>
      <c r="F34" s="1476"/>
      <c r="G34" s="1476"/>
      <c r="H34" s="391"/>
    </row>
    <row r="35" spans="1:9" ht="20.100000000000001" customHeight="1">
      <c r="A35" s="374"/>
      <c r="B35" s="404" t="s">
        <v>260</v>
      </c>
      <c r="C35" s="391"/>
      <c r="D35" s="397"/>
      <c r="E35" s="397"/>
      <c r="F35" s="954"/>
      <c r="G35" s="954"/>
      <c r="H35" s="391"/>
    </row>
    <row r="36" spans="1:9" ht="20.100000000000001" customHeight="1">
      <c r="A36" s="374"/>
      <c r="B36" s="404" t="s">
        <v>261</v>
      </c>
      <c r="C36" s="391"/>
      <c r="D36" s="397"/>
      <c r="E36" s="397"/>
      <c r="F36" s="954"/>
      <c r="G36" s="954"/>
      <c r="H36" s="391"/>
    </row>
    <row r="37" spans="1:9" ht="20.100000000000001" customHeight="1">
      <c r="A37" s="374"/>
      <c r="B37" s="404" t="s">
        <v>262</v>
      </c>
      <c r="C37" s="391"/>
      <c r="D37" s="397"/>
      <c r="E37" s="397"/>
      <c r="F37" s="954"/>
      <c r="G37" s="954"/>
      <c r="H37" s="391"/>
    </row>
    <row r="38" spans="1:9" ht="35.25" customHeight="1">
      <c r="A38" s="374"/>
      <c r="B38" s="1474" t="s">
        <v>688</v>
      </c>
      <c r="C38" s="1474"/>
      <c r="D38" s="1474"/>
      <c r="E38" s="1474"/>
      <c r="F38" s="1474"/>
      <c r="G38" s="1474"/>
      <c r="H38" s="955"/>
    </row>
    <row r="39" spans="1:9">
      <c r="A39" s="374"/>
      <c r="B39" s="953"/>
      <c r="C39" s="953"/>
      <c r="D39" s="953"/>
      <c r="E39" s="953"/>
      <c r="F39" s="953"/>
      <c r="G39" s="953"/>
      <c r="H39" s="955"/>
    </row>
    <row r="40" spans="1:9" s="366" customFormat="1">
      <c r="A40" s="374"/>
      <c r="B40" s="503"/>
      <c r="C40" s="503"/>
      <c r="D40" s="503"/>
      <c r="E40" s="503"/>
      <c r="F40" s="503"/>
      <c r="G40" s="503"/>
      <c r="H40" s="503"/>
      <c r="I40" s="371"/>
    </row>
    <row r="41" spans="1:9" s="366" customFormat="1">
      <c r="A41" s="374"/>
      <c r="B41" s="405" t="s">
        <v>75</v>
      </c>
      <c r="C41" s="405" t="s">
        <v>76</v>
      </c>
      <c r="D41" s="405" t="s">
        <v>77</v>
      </c>
      <c r="E41" s="405" t="s">
        <v>78</v>
      </c>
      <c r="F41" s="405" t="s">
        <v>79</v>
      </c>
      <c r="G41" s="405" t="s">
        <v>80</v>
      </c>
      <c r="H41" s="405" t="s">
        <v>81</v>
      </c>
      <c r="I41" s="371"/>
    </row>
    <row r="42" spans="1:9" ht="31.2">
      <c r="A42" s="374"/>
      <c r="B42" s="397" t="s">
        <v>250</v>
      </c>
      <c r="C42" s="1052" t="s">
        <v>19</v>
      </c>
      <c r="D42" s="1053" t="s">
        <v>691</v>
      </c>
      <c r="E42" s="1053" t="s">
        <v>109</v>
      </c>
      <c r="F42" s="1053" t="s">
        <v>662</v>
      </c>
      <c r="G42" s="1053" t="s">
        <v>661</v>
      </c>
      <c r="H42" s="1052" t="s">
        <v>255</v>
      </c>
      <c r="I42" s="369"/>
    </row>
    <row r="43" spans="1:9" ht="30" customHeight="1">
      <c r="A43" s="374">
        <f>A32+1</f>
        <v>19</v>
      </c>
      <c r="B43" s="383"/>
      <c r="C43" s="380"/>
      <c r="D43" s="381"/>
      <c r="E43" s="381"/>
      <c r="F43" s="381"/>
      <c r="G43" s="381"/>
      <c r="H43" s="382"/>
      <c r="I43" s="369"/>
    </row>
    <row r="44" spans="1:9" ht="30" customHeight="1">
      <c r="A44" s="374">
        <f t="shared" ref="A44:A54" si="1">+A43+1</f>
        <v>20</v>
      </c>
      <c r="B44" s="383"/>
      <c r="C44" s="380"/>
      <c r="D44" s="381"/>
      <c r="E44" s="381"/>
      <c r="F44" s="381"/>
      <c r="G44" s="381"/>
      <c r="H44" s="382"/>
      <c r="I44" s="369"/>
    </row>
    <row r="45" spans="1:9" ht="30" customHeight="1">
      <c r="A45" s="374">
        <f t="shared" si="1"/>
        <v>21</v>
      </c>
      <c r="B45" s="383"/>
      <c r="C45" s="380"/>
      <c r="D45" s="381"/>
      <c r="E45" s="381"/>
      <c r="F45" s="381"/>
      <c r="G45" s="381"/>
      <c r="H45" s="382"/>
      <c r="I45" s="369"/>
    </row>
    <row r="46" spans="1:9" ht="30" customHeight="1">
      <c r="A46" s="374">
        <f t="shared" si="1"/>
        <v>22</v>
      </c>
      <c r="B46" s="383"/>
      <c r="C46" s="381"/>
      <c r="D46" s="381"/>
      <c r="E46" s="381"/>
      <c r="F46" s="381"/>
      <c r="G46" s="381"/>
      <c r="H46" s="382"/>
      <c r="I46" s="369"/>
    </row>
    <row r="47" spans="1:9" ht="30" customHeight="1">
      <c r="A47" s="374">
        <f t="shared" si="1"/>
        <v>23</v>
      </c>
      <c r="B47" s="383"/>
      <c r="C47" s="381"/>
      <c r="D47" s="381"/>
      <c r="E47" s="381"/>
      <c r="F47" s="381"/>
      <c r="G47" s="381"/>
      <c r="H47" s="382"/>
      <c r="I47" s="369"/>
    </row>
    <row r="48" spans="1:9" ht="30" customHeight="1">
      <c r="A48" s="374">
        <f t="shared" si="1"/>
        <v>24</v>
      </c>
      <c r="B48" s="393"/>
      <c r="C48" s="394"/>
      <c r="D48" s="394"/>
      <c r="E48" s="394"/>
      <c r="F48" s="394"/>
      <c r="G48" s="394"/>
      <c r="H48" s="382"/>
      <c r="I48" s="369"/>
    </row>
    <row r="49" spans="1:9" ht="30" customHeight="1">
      <c r="A49" s="374">
        <f t="shared" si="1"/>
        <v>25</v>
      </c>
      <c r="B49" s="395"/>
      <c r="C49" s="394"/>
      <c r="D49" s="394"/>
      <c r="E49" s="394"/>
      <c r="F49" s="394"/>
      <c r="G49" s="394"/>
      <c r="H49" s="382"/>
      <c r="I49" s="369"/>
    </row>
    <row r="50" spans="1:9" ht="30" customHeight="1">
      <c r="A50" s="374">
        <f t="shared" si="1"/>
        <v>26</v>
      </c>
      <c r="B50" s="1051" t="s">
        <v>690</v>
      </c>
      <c r="C50" s="1050"/>
      <c r="D50" s="1050"/>
      <c r="E50" s="1050"/>
      <c r="F50" s="1050"/>
      <c r="G50" s="1050"/>
      <c r="H50" s="1049" t="s">
        <v>689</v>
      </c>
      <c r="I50" s="369"/>
    </row>
    <row r="51" spans="1:9" ht="20.100000000000001" customHeight="1">
      <c r="A51" s="374">
        <f t="shared" si="1"/>
        <v>27</v>
      </c>
      <c r="B51" s="414" t="s">
        <v>804</v>
      </c>
      <c r="C51" s="396">
        <f>SUBTOTAL(9,C43:C50)</f>
        <v>0</v>
      </c>
      <c r="D51" s="396">
        <f>SUM(D43:D50)</f>
        <v>0</v>
      </c>
      <c r="E51" s="396">
        <f>SUM(E43:E50)</f>
        <v>0</v>
      </c>
      <c r="F51" s="396">
        <f>SUM(F43:F50)</f>
        <v>0</v>
      </c>
      <c r="G51" s="396">
        <f>SUM(G43:G50)</f>
        <v>0</v>
      </c>
      <c r="H51" s="385"/>
      <c r="I51" s="369"/>
    </row>
    <row r="52" spans="1:9" ht="20.100000000000001" customHeight="1">
      <c r="A52" s="374">
        <f t="shared" si="1"/>
        <v>28</v>
      </c>
      <c r="B52" s="415" t="s">
        <v>256</v>
      </c>
      <c r="C52" s="386"/>
      <c r="D52" s="386"/>
      <c r="E52" s="386"/>
      <c r="F52" s="386"/>
      <c r="G52" s="386"/>
      <c r="H52" s="382"/>
      <c r="I52" s="369"/>
    </row>
    <row r="53" spans="1:9" ht="20.100000000000001" customHeight="1">
      <c r="A53" s="374">
        <f t="shared" si="1"/>
        <v>29</v>
      </c>
      <c r="B53" s="416" t="s">
        <v>257</v>
      </c>
      <c r="C53" s="389"/>
      <c r="D53" s="389"/>
      <c r="E53" s="389"/>
      <c r="F53" s="389"/>
      <c r="G53" s="389"/>
      <c r="H53" s="390"/>
      <c r="I53" s="369"/>
    </row>
    <row r="54" spans="1:9" ht="20.100000000000001" customHeight="1" thickBot="1">
      <c r="A54" s="374">
        <f t="shared" si="1"/>
        <v>30</v>
      </c>
      <c r="B54" s="410" t="s">
        <v>19</v>
      </c>
      <c r="C54" s="411">
        <f>+C51-C52-C53</f>
        <v>0</v>
      </c>
      <c r="D54" s="411">
        <f>+D51-D52-D53</f>
        <v>0</v>
      </c>
      <c r="E54" s="411">
        <f>+E51-E52-E53</f>
        <v>0</v>
      </c>
      <c r="F54" s="411">
        <f>+F51-F52-F53</f>
        <v>0</v>
      </c>
      <c r="G54" s="411">
        <f>+G51-G52-G53</f>
        <v>0</v>
      </c>
      <c r="H54" s="412"/>
      <c r="I54" s="369"/>
    </row>
    <row r="55" spans="1:9" ht="20.100000000000001" customHeight="1" thickTop="1">
      <c r="A55" s="374"/>
      <c r="B55" s="397" t="s">
        <v>263</v>
      </c>
      <c r="C55" s="397"/>
      <c r="D55" s="954"/>
      <c r="E55" s="399"/>
      <c r="F55" s="391"/>
      <c r="G55" s="955"/>
      <c r="H55" s="391"/>
    </row>
    <row r="56" spans="1:9" ht="20.100000000000001" customHeight="1">
      <c r="A56" s="374"/>
      <c r="B56" s="1474" t="s">
        <v>259</v>
      </c>
      <c r="C56" s="1476"/>
      <c r="D56" s="1476"/>
      <c r="E56" s="1476"/>
      <c r="F56" s="1476"/>
      <c r="G56" s="1476"/>
      <c r="H56" s="391"/>
    </row>
    <row r="57" spans="1:9" ht="20.100000000000001" customHeight="1">
      <c r="A57" s="374"/>
      <c r="B57" s="404" t="s">
        <v>260</v>
      </c>
      <c r="C57" s="391"/>
      <c r="D57" s="397"/>
      <c r="E57" s="397"/>
      <c r="F57" s="954"/>
      <c r="G57" s="954"/>
      <c r="H57" s="391"/>
    </row>
    <row r="58" spans="1:9" ht="20.100000000000001" customHeight="1">
      <c r="A58" s="374"/>
      <c r="B58" s="404" t="s">
        <v>261</v>
      </c>
      <c r="C58" s="391"/>
      <c r="D58" s="397"/>
      <c r="E58" s="397"/>
      <c r="F58" s="954"/>
      <c r="G58" s="954"/>
      <c r="H58" s="391"/>
    </row>
    <row r="59" spans="1:9" ht="20.100000000000001" customHeight="1">
      <c r="A59" s="374"/>
      <c r="B59" s="404" t="s">
        <v>262</v>
      </c>
      <c r="C59" s="391"/>
      <c r="D59" s="397"/>
      <c r="E59" s="397"/>
      <c r="F59" s="954"/>
      <c r="G59" s="954"/>
      <c r="H59" s="391"/>
    </row>
    <row r="60" spans="1:9" ht="35.1" customHeight="1">
      <c r="A60" s="374"/>
      <c r="B60" s="1474" t="s">
        <v>688</v>
      </c>
      <c r="C60" s="1474"/>
      <c r="D60" s="1474"/>
      <c r="E60" s="1474"/>
      <c r="F60" s="1474"/>
      <c r="G60" s="1474"/>
      <c r="H60" s="955"/>
    </row>
    <row r="61" spans="1:9" s="366" customFormat="1">
      <c r="A61" s="374"/>
      <c r="B61" s="404"/>
      <c r="C61" s="397"/>
      <c r="D61" s="397"/>
      <c r="E61" s="397"/>
      <c r="F61" s="397"/>
      <c r="G61" s="397"/>
      <c r="H61" s="955"/>
      <c r="I61" s="371"/>
    </row>
    <row r="62" spans="1:9" s="366" customFormat="1">
      <c r="A62" s="374"/>
      <c r="B62" s="404"/>
      <c r="C62" s="397"/>
      <c r="D62" s="397"/>
      <c r="E62" s="397"/>
      <c r="F62" s="397"/>
      <c r="G62" s="397"/>
      <c r="H62" s="955"/>
      <c r="I62" s="371"/>
    </row>
    <row r="63" spans="1:9" s="366" customFormat="1">
      <c r="A63" s="374"/>
      <c r="B63" s="405" t="s">
        <v>75</v>
      </c>
      <c r="C63" s="405" t="s">
        <v>76</v>
      </c>
      <c r="D63" s="405" t="s">
        <v>77</v>
      </c>
      <c r="E63" s="405" t="s">
        <v>78</v>
      </c>
      <c r="F63" s="405" t="s">
        <v>79</v>
      </c>
      <c r="G63" s="405" t="s">
        <v>80</v>
      </c>
      <c r="H63" s="405" t="s">
        <v>81</v>
      </c>
      <c r="I63" s="371"/>
    </row>
    <row r="64" spans="1:9" s="366" customFormat="1" ht="31.2">
      <c r="A64" s="374"/>
      <c r="B64" s="397" t="s">
        <v>265</v>
      </c>
      <c r="C64" s="1052" t="s">
        <v>19</v>
      </c>
      <c r="D64" s="1053" t="s">
        <v>691</v>
      </c>
      <c r="E64" s="1053" t="s">
        <v>109</v>
      </c>
      <c r="F64" s="1053" t="s">
        <v>662</v>
      </c>
      <c r="G64" s="1053" t="s">
        <v>661</v>
      </c>
      <c r="H64" s="1052" t="s">
        <v>255</v>
      </c>
      <c r="I64" s="371"/>
    </row>
    <row r="65" spans="1:9" ht="30" customHeight="1">
      <c r="A65" s="374">
        <f>A54+1</f>
        <v>31</v>
      </c>
      <c r="B65" s="400"/>
      <c r="C65" s="380"/>
      <c r="D65" s="381"/>
      <c r="E65" s="381"/>
      <c r="F65" s="381"/>
      <c r="G65" s="381"/>
      <c r="H65" s="382"/>
      <c r="I65" s="369"/>
    </row>
    <row r="66" spans="1:9" ht="30" customHeight="1">
      <c r="A66" s="374">
        <f t="shared" ref="A66:A78" si="2">+A65+1</f>
        <v>32</v>
      </c>
      <c r="B66" s="383"/>
      <c r="C66" s="380"/>
      <c r="D66" s="381"/>
      <c r="E66" s="381"/>
      <c r="F66" s="381"/>
      <c r="G66" s="381"/>
      <c r="H66" s="382"/>
      <c r="I66" s="369"/>
    </row>
    <row r="67" spans="1:9" ht="30" customHeight="1">
      <c r="A67" s="374">
        <f t="shared" si="2"/>
        <v>33</v>
      </c>
      <c r="B67" s="383"/>
      <c r="C67" s="380"/>
      <c r="D67" s="381"/>
      <c r="E67" s="381"/>
      <c r="F67" s="381"/>
      <c r="G67" s="381"/>
      <c r="H67" s="382"/>
      <c r="I67" s="369"/>
    </row>
    <row r="68" spans="1:9" ht="30" customHeight="1">
      <c r="A68" s="374">
        <f t="shared" si="2"/>
        <v>34</v>
      </c>
      <c r="B68" s="383"/>
      <c r="C68" s="380"/>
      <c r="D68" s="381"/>
      <c r="E68" s="381"/>
      <c r="F68" s="381"/>
      <c r="G68" s="381"/>
      <c r="H68" s="382"/>
      <c r="I68" s="369"/>
    </row>
    <row r="69" spans="1:9" ht="30" customHeight="1">
      <c r="A69" s="374">
        <f t="shared" si="2"/>
        <v>35</v>
      </c>
      <c r="B69" s="383"/>
      <c r="C69" s="381"/>
      <c r="D69" s="394"/>
      <c r="E69" s="381"/>
      <c r="F69" s="381"/>
      <c r="G69" s="381"/>
      <c r="H69" s="382"/>
      <c r="I69" s="369"/>
    </row>
    <row r="70" spans="1:9" ht="30" customHeight="1">
      <c r="A70" s="374">
        <f t="shared" si="2"/>
        <v>36</v>
      </c>
      <c r="B70" s="383"/>
      <c r="C70" s="381"/>
      <c r="D70" s="394"/>
      <c r="E70" s="381"/>
      <c r="F70" s="381"/>
      <c r="G70" s="381"/>
      <c r="H70" s="382"/>
      <c r="I70" s="369"/>
    </row>
    <row r="71" spans="1:9" ht="30" customHeight="1">
      <c r="A71" s="374">
        <f t="shared" si="2"/>
        <v>37</v>
      </c>
      <c r="B71" s="383"/>
      <c r="C71" s="381"/>
      <c r="D71" s="394"/>
      <c r="E71" s="381"/>
      <c r="F71" s="381"/>
      <c r="G71" s="381"/>
      <c r="H71" s="382"/>
      <c r="I71" s="369"/>
    </row>
    <row r="72" spans="1:9" ht="30" customHeight="1">
      <c r="A72" s="374">
        <f t="shared" si="2"/>
        <v>38</v>
      </c>
      <c r="B72" s="383"/>
      <c r="C72" s="381"/>
      <c r="D72" s="384"/>
      <c r="E72" s="381"/>
      <c r="F72" s="381"/>
      <c r="G72" s="381"/>
      <c r="H72" s="382"/>
      <c r="I72" s="369"/>
    </row>
    <row r="73" spans="1:9" ht="30" customHeight="1">
      <c r="A73" s="374">
        <f t="shared" si="2"/>
        <v>39</v>
      </c>
      <c r="B73" s="383"/>
      <c r="C73" s="381"/>
      <c r="D73" s="381"/>
      <c r="E73" s="381"/>
      <c r="F73" s="381"/>
      <c r="G73" s="381"/>
      <c r="H73" s="382"/>
      <c r="I73" s="369"/>
    </row>
    <row r="74" spans="1:9" ht="30" customHeight="1">
      <c r="A74" s="374">
        <f t="shared" si="2"/>
        <v>40</v>
      </c>
      <c r="B74" s="1051" t="s">
        <v>690</v>
      </c>
      <c r="C74" s="1050"/>
      <c r="D74" s="1050"/>
      <c r="E74" s="1050"/>
      <c r="F74" s="1050"/>
      <c r="G74" s="1050"/>
      <c r="H74" s="1049" t="s">
        <v>689</v>
      </c>
      <c r="I74" s="369"/>
    </row>
    <row r="75" spans="1:9" ht="20.100000000000001" customHeight="1">
      <c r="A75" s="374">
        <f t="shared" si="2"/>
        <v>41</v>
      </c>
      <c r="B75" s="417" t="s">
        <v>805</v>
      </c>
      <c r="C75" s="407">
        <f>SUBTOTAL(9,C65:C74)</f>
        <v>0</v>
      </c>
      <c r="D75" s="407">
        <f>SUM(D65:D74)</f>
        <v>0</v>
      </c>
      <c r="E75" s="396">
        <f>SUM(E65:E74)</f>
        <v>0</v>
      </c>
      <c r="F75" s="407">
        <f>SUM(F65:F74)</f>
        <v>0</v>
      </c>
      <c r="G75" s="407">
        <f>SUM(G65:G74)</f>
        <v>0</v>
      </c>
      <c r="H75" s="382"/>
      <c r="I75" s="369"/>
    </row>
    <row r="76" spans="1:9" ht="20.100000000000001" customHeight="1">
      <c r="A76" s="374">
        <f t="shared" si="2"/>
        <v>42</v>
      </c>
      <c r="B76" s="418" t="s">
        <v>256</v>
      </c>
      <c r="C76" s="387"/>
      <c r="D76" s="387"/>
      <c r="E76" s="387"/>
      <c r="F76" s="387"/>
      <c r="G76" s="387"/>
      <c r="H76" s="382"/>
      <c r="I76" s="369"/>
    </row>
    <row r="77" spans="1:9" ht="20.100000000000001" customHeight="1">
      <c r="A77" s="374">
        <f t="shared" si="2"/>
        <v>43</v>
      </c>
      <c r="B77" s="419" t="s">
        <v>257</v>
      </c>
      <c r="C77" s="401"/>
      <c r="D77" s="401"/>
      <c r="E77" s="401"/>
      <c r="F77" s="401"/>
      <c r="G77" s="401"/>
      <c r="H77" s="390"/>
      <c r="I77" s="369"/>
    </row>
    <row r="78" spans="1:9" ht="20.100000000000001" customHeight="1" thickBot="1">
      <c r="A78" s="374">
        <f t="shared" si="2"/>
        <v>44</v>
      </c>
      <c r="B78" s="410" t="s">
        <v>19</v>
      </c>
      <c r="C78" s="420">
        <f>+C75-C76-C77</f>
        <v>0</v>
      </c>
      <c r="D78" s="420">
        <f>+D75-D76-D77</f>
        <v>0</v>
      </c>
      <c r="E78" s="420">
        <f>+E75-E76-E77</f>
        <v>0</v>
      </c>
      <c r="F78" s="420">
        <f>+F75-F76-F77</f>
        <v>0</v>
      </c>
      <c r="G78" s="420">
        <f>+G75-G76-G77</f>
        <v>0</v>
      </c>
      <c r="H78" s="412"/>
      <c r="I78" s="369"/>
    </row>
    <row r="79" spans="1:9" ht="20.100000000000001" customHeight="1" thickTop="1">
      <c r="A79" s="374"/>
      <c r="B79" s="397" t="s">
        <v>264</v>
      </c>
      <c r="C79" s="397"/>
      <c r="D79" s="397"/>
      <c r="E79" s="954"/>
      <c r="F79" s="954"/>
      <c r="G79" s="391"/>
      <c r="H79" s="402"/>
      <c r="I79" s="369"/>
    </row>
    <row r="80" spans="1:9" ht="20.100000000000001" customHeight="1">
      <c r="A80" s="374"/>
      <c r="B80" s="1474" t="s">
        <v>259</v>
      </c>
      <c r="C80" s="1476"/>
      <c r="D80" s="1476"/>
      <c r="E80" s="1476"/>
      <c r="F80" s="1476"/>
      <c r="G80" s="1476"/>
      <c r="H80" s="391"/>
    </row>
    <row r="81" spans="1:9" ht="20.100000000000001" customHeight="1">
      <c r="A81" s="374"/>
      <c r="B81" s="404" t="s">
        <v>260</v>
      </c>
      <c r="C81" s="391"/>
      <c r="D81" s="397"/>
      <c r="E81" s="397"/>
      <c r="F81" s="954"/>
      <c r="G81" s="954"/>
      <c r="H81" s="391"/>
    </row>
    <row r="82" spans="1:9" ht="20.100000000000001" customHeight="1">
      <c r="A82" s="374"/>
      <c r="B82" s="404" t="s">
        <v>261</v>
      </c>
      <c r="C82" s="391"/>
      <c r="D82" s="397"/>
      <c r="E82" s="397"/>
      <c r="F82" s="954"/>
      <c r="G82" s="954"/>
      <c r="H82" s="391"/>
    </row>
    <row r="83" spans="1:9" ht="20.100000000000001" customHeight="1">
      <c r="A83" s="374"/>
      <c r="B83" s="404" t="s">
        <v>262</v>
      </c>
      <c r="C83" s="391"/>
      <c r="D83" s="397"/>
      <c r="E83" s="397"/>
      <c r="F83" s="954"/>
      <c r="G83" s="954"/>
      <c r="H83" s="391"/>
    </row>
    <row r="84" spans="1:9" ht="35.1" customHeight="1">
      <c r="A84" s="374"/>
      <c r="B84" s="1474" t="s">
        <v>688</v>
      </c>
      <c r="C84" s="1474"/>
      <c r="D84" s="1474"/>
      <c r="E84" s="1474"/>
      <c r="F84" s="1474"/>
      <c r="G84" s="1474"/>
      <c r="H84" s="391"/>
    </row>
    <row r="85" spans="1:9">
      <c r="B85" s="392"/>
      <c r="C85" s="391"/>
      <c r="D85" s="391"/>
      <c r="E85" s="391"/>
      <c r="F85" s="391"/>
      <c r="G85" s="391"/>
      <c r="H85" s="391"/>
      <c r="I85" s="369"/>
    </row>
    <row r="86" spans="1:9" ht="15.75" customHeight="1">
      <c r="B86" s="403"/>
      <c r="C86" s="403"/>
      <c r="D86" s="403"/>
      <c r="E86" s="403"/>
      <c r="F86" s="403"/>
      <c r="G86" s="403"/>
      <c r="H86" s="403"/>
      <c r="I86" s="369"/>
    </row>
    <row r="87" spans="1:9">
      <c r="B87" s="1477"/>
      <c r="C87" s="1477"/>
      <c r="D87" s="1477"/>
      <c r="E87" s="1477"/>
      <c r="F87" s="1477"/>
      <c r="G87" s="1477"/>
      <c r="H87" s="1477"/>
      <c r="I87" s="370"/>
    </row>
    <row r="88" spans="1:9">
      <c r="B88" s="397"/>
      <c r="C88" s="397"/>
      <c r="D88" s="397"/>
      <c r="E88" s="397"/>
      <c r="F88" s="397"/>
      <c r="G88" s="397"/>
      <c r="H88" s="397"/>
      <c r="I88" s="369"/>
    </row>
    <row r="89" spans="1:9">
      <c r="B89" s="397"/>
      <c r="C89" s="397"/>
      <c r="D89" s="397"/>
      <c r="E89" s="397"/>
      <c r="F89" s="397"/>
      <c r="G89" s="397"/>
      <c r="H89" s="397"/>
      <c r="I89" s="369"/>
    </row>
    <row r="90" spans="1:9" ht="15.75" customHeight="1">
      <c r="B90" s="397"/>
      <c r="C90" s="397"/>
      <c r="D90" s="397"/>
      <c r="E90" s="397"/>
      <c r="F90" s="397"/>
      <c r="G90" s="397"/>
      <c r="H90" s="397"/>
      <c r="I90" s="369"/>
    </row>
    <row r="91" spans="1:9">
      <c r="B91" s="397"/>
      <c r="C91" s="397"/>
      <c r="D91" s="421"/>
      <c r="E91" s="421"/>
      <c r="F91" s="421"/>
      <c r="G91" s="421"/>
      <c r="H91" s="421"/>
      <c r="I91" s="372"/>
    </row>
    <row r="92" spans="1:9">
      <c r="B92" s="397"/>
      <c r="C92" s="397"/>
      <c r="D92" s="421"/>
      <c r="E92" s="421"/>
      <c r="F92" s="421"/>
      <c r="G92" s="421"/>
      <c r="H92" s="421"/>
      <c r="I92" s="372"/>
    </row>
    <row r="93" spans="1:9">
      <c r="B93" s="404"/>
      <c r="C93" s="397"/>
      <c r="D93" s="954"/>
      <c r="E93" s="954"/>
      <c r="F93" s="397"/>
      <c r="G93" s="397"/>
      <c r="H93" s="397"/>
      <c r="I93" s="369"/>
    </row>
    <row r="94" spans="1:9">
      <c r="B94" s="404"/>
      <c r="C94" s="397"/>
      <c r="D94" s="158"/>
      <c r="E94" s="158"/>
      <c r="F94" s="397"/>
      <c r="G94" s="397"/>
      <c r="H94" s="397"/>
      <c r="I94" s="369"/>
    </row>
    <row r="95" spans="1:9">
      <c r="B95" s="404"/>
      <c r="C95" s="397"/>
      <c r="D95" s="158"/>
      <c r="E95" s="158"/>
      <c r="F95" s="397"/>
      <c r="G95" s="397"/>
      <c r="H95" s="397"/>
      <c r="I95" s="369"/>
    </row>
    <row r="96" spans="1:9">
      <c r="B96" s="404"/>
      <c r="C96" s="397"/>
      <c r="D96" s="158"/>
      <c r="E96" s="158"/>
      <c r="F96" s="397"/>
      <c r="G96" s="397"/>
      <c r="H96" s="397"/>
      <c r="I96" s="369"/>
    </row>
    <row r="97" spans="2:9">
      <c r="B97" s="404"/>
      <c r="C97" s="397"/>
      <c r="D97" s="158"/>
      <c r="E97" s="158"/>
      <c r="F97" s="397"/>
      <c r="G97" s="397"/>
      <c r="H97" s="397"/>
      <c r="I97" s="369"/>
    </row>
    <row r="98" spans="2:9">
      <c r="B98" s="404"/>
      <c r="C98" s="397"/>
      <c r="D98" s="158"/>
      <c r="E98" s="158"/>
      <c r="F98" s="397"/>
      <c r="G98" s="397"/>
      <c r="H98" s="397"/>
      <c r="I98" s="369"/>
    </row>
    <row r="99" spans="2:9">
      <c r="B99" s="404"/>
      <c r="C99" s="397"/>
      <c r="D99" s="158"/>
      <c r="E99" s="158"/>
      <c r="F99" s="397"/>
      <c r="G99" s="397"/>
      <c r="H99" s="397"/>
      <c r="I99" s="369"/>
    </row>
    <row r="100" spans="2:9">
      <c r="B100" s="404"/>
      <c r="C100" s="397"/>
      <c r="D100" s="158"/>
      <c r="E100" s="158"/>
      <c r="F100" s="397"/>
      <c r="G100" s="397"/>
      <c r="H100" s="397"/>
      <c r="I100" s="369"/>
    </row>
    <row r="101" spans="2:9">
      <c r="B101" s="404"/>
      <c r="C101" s="397"/>
      <c r="D101" s="158"/>
      <c r="E101" s="158"/>
      <c r="F101" s="397"/>
      <c r="G101" s="397"/>
      <c r="H101" s="397"/>
      <c r="I101" s="369"/>
    </row>
    <row r="102" spans="2:9">
      <c r="B102" s="404"/>
      <c r="C102" s="397"/>
      <c r="D102" s="158"/>
      <c r="E102" s="158"/>
      <c r="F102" s="397"/>
      <c r="G102" s="397"/>
      <c r="H102" s="397"/>
      <c r="I102" s="369"/>
    </row>
    <row r="103" spans="2:9">
      <c r="B103" s="404"/>
      <c r="C103" s="397"/>
      <c r="D103" s="158"/>
      <c r="E103" s="158"/>
      <c r="F103" s="397"/>
      <c r="G103" s="397"/>
      <c r="H103" s="397"/>
      <c r="I103" s="369"/>
    </row>
    <row r="104" spans="2:9">
      <c r="B104" s="397"/>
      <c r="C104" s="397"/>
      <c r="D104" s="158"/>
      <c r="E104" s="158"/>
      <c r="F104" s="397"/>
      <c r="G104" s="397"/>
      <c r="H104" s="397"/>
      <c r="I104" s="369"/>
    </row>
    <row r="105" spans="2:9">
      <c r="B105" s="404"/>
      <c r="C105" s="397"/>
      <c r="D105" s="158"/>
      <c r="E105" s="158"/>
      <c r="F105" s="397"/>
      <c r="G105" s="397"/>
      <c r="H105" s="397"/>
      <c r="I105" s="369"/>
    </row>
    <row r="106" spans="2:9">
      <c r="B106" s="397"/>
      <c r="C106" s="397"/>
      <c r="D106" s="158"/>
      <c r="E106" s="158"/>
      <c r="F106" s="397"/>
      <c r="G106" s="397"/>
      <c r="H106" s="397"/>
      <c r="I106" s="369"/>
    </row>
    <row r="107" spans="2:9">
      <c r="B107" s="404"/>
      <c r="C107" s="397"/>
      <c r="D107" s="397"/>
      <c r="E107" s="397"/>
      <c r="F107" s="397"/>
      <c r="G107" s="397"/>
      <c r="H107" s="397"/>
      <c r="I107" s="369"/>
    </row>
    <row r="108" spans="2:9">
      <c r="B108" s="404"/>
      <c r="C108" s="397"/>
      <c r="D108" s="397"/>
      <c r="E108" s="397"/>
      <c r="F108" s="397"/>
      <c r="G108" s="397"/>
      <c r="H108" s="397"/>
    </row>
    <row r="109" spans="2:9">
      <c r="B109" s="404"/>
      <c r="C109" s="397"/>
      <c r="D109" s="397"/>
      <c r="E109" s="397"/>
      <c r="F109" s="397"/>
      <c r="G109" s="397"/>
      <c r="H109" s="397"/>
    </row>
    <row r="110" spans="2:9">
      <c r="B110" s="404"/>
      <c r="C110" s="397"/>
      <c r="D110" s="397"/>
      <c r="E110" s="397"/>
      <c r="F110" s="397"/>
      <c r="G110" s="397"/>
      <c r="H110" s="397"/>
    </row>
    <row r="111" spans="2:9">
      <c r="B111" s="404"/>
      <c r="C111" s="397"/>
      <c r="D111" s="397"/>
      <c r="E111" s="397"/>
      <c r="F111" s="397"/>
      <c r="G111" s="397"/>
      <c r="H111" s="397"/>
    </row>
    <row r="112" spans="2:9">
      <c r="B112" s="404"/>
      <c r="C112" s="397"/>
      <c r="D112" s="397"/>
      <c r="E112" s="397"/>
      <c r="F112" s="397"/>
      <c r="G112" s="397"/>
      <c r="H112" s="397"/>
    </row>
    <row r="113" spans="2:8">
      <c r="B113" s="404"/>
      <c r="C113" s="397"/>
      <c r="D113" s="397"/>
      <c r="E113" s="397"/>
      <c r="F113" s="397"/>
      <c r="G113" s="397"/>
      <c r="H113" s="397"/>
    </row>
    <row r="114" spans="2:8">
      <c r="B114" s="404"/>
      <c r="C114" s="397"/>
      <c r="D114" s="397"/>
      <c r="E114" s="397"/>
      <c r="F114" s="397"/>
      <c r="G114" s="397"/>
      <c r="H114" s="397"/>
    </row>
    <row r="115" spans="2:8">
      <c r="B115" s="404"/>
      <c r="C115" s="397"/>
      <c r="D115" s="397"/>
      <c r="E115" s="397"/>
      <c r="F115" s="397"/>
      <c r="G115" s="397"/>
      <c r="H115" s="397"/>
    </row>
    <row r="116" spans="2:8">
      <c r="B116" s="404"/>
      <c r="C116" s="397"/>
      <c r="D116" s="397"/>
      <c r="E116" s="397"/>
      <c r="F116" s="397"/>
      <c r="G116" s="397"/>
      <c r="H116" s="397"/>
    </row>
    <row r="117" spans="2:8">
      <c r="B117" s="404"/>
      <c r="C117" s="397"/>
      <c r="D117" s="397"/>
      <c r="E117" s="397"/>
      <c r="F117" s="397"/>
      <c r="G117" s="397"/>
      <c r="H117" s="397"/>
    </row>
    <row r="118" spans="2:8">
      <c r="B118" s="404"/>
      <c r="C118" s="397"/>
      <c r="D118" s="397"/>
      <c r="E118" s="397"/>
      <c r="F118" s="397"/>
      <c r="G118" s="397"/>
      <c r="H118" s="397"/>
    </row>
    <row r="119" spans="2:8">
      <c r="B119" s="404"/>
      <c r="C119" s="397"/>
      <c r="D119" s="397"/>
      <c r="E119" s="397"/>
      <c r="F119" s="397"/>
      <c r="G119" s="397"/>
      <c r="H119" s="397"/>
    </row>
    <row r="120" spans="2:8">
      <c r="B120" s="404"/>
      <c r="C120" s="397"/>
      <c r="D120" s="397"/>
      <c r="E120" s="397"/>
      <c r="F120" s="397"/>
      <c r="G120" s="397"/>
      <c r="H120" s="397"/>
    </row>
    <row r="121" spans="2:8">
      <c r="B121" s="404"/>
      <c r="C121" s="397"/>
      <c r="D121" s="397"/>
      <c r="E121" s="397"/>
      <c r="F121" s="397"/>
      <c r="G121" s="397"/>
      <c r="H121" s="397"/>
    </row>
    <row r="122" spans="2:8">
      <c r="B122" s="404"/>
      <c r="C122" s="397"/>
      <c r="D122" s="397"/>
      <c r="E122" s="397"/>
      <c r="F122" s="397"/>
      <c r="G122" s="397"/>
      <c r="H122" s="397"/>
    </row>
    <row r="123" spans="2:8">
      <c r="B123" s="404"/>
      <c r="C123" s="397"/>
      <c r="D123" s="397"/>
      <c r="E123" s="397"/>
      <c r="F123" s="397"/>
      <c r="G123" s="397"/>
      <c r="H123" s="397"/>
    </row>
    <row r="124" spans="2:8">
      <c r="B124" s="404"/>
      <c r="C124" s="397"/>
      <c r="D124" s="397"/>
      <c r="E124" s="397"/>
      <c r="F124" s="397"/>
      <c r="G124" s="397"/>
      <c r="H124" s="397"/>
    </row>
    <row r="125" spans="2:8">
      <c r="B125" s="404"/>
      <c r="C125" s="397"/>
      <c r="D125" s="397"/>
      <c r="E125" s="397"/>
      <c r="F125" s="397"/>
      <c r="G125" s="397"/>
      <c r="H125" s="397"/>
    </row>
    <row r="126" spans="2:8">
      <c r="B126" s="404"/>
      <c r="C126" s="397"/>
      <c r="D126" s="397"/>
      <c r="E126" s="397"/>
      <c r="F126" s="397"/>
      <c r="G126" s="397"/>
      <c r="H126" s="397"/>
    </row>
    <row r="127" spans="2:8">
      <c r="B127" s="404"/>
      <c r="C127" s="397"/>
      <c r="D127" s="397"/>
      <c r="E127" s="397"/>
      <c r="F127" s="397"/>
      <c r="G127" s="397"/>
      <c r="H127" s="397"/>
    </row>
    <row r="128" spans="2:8">
      <c r="B128" s="404"/>
      <c r="C128" s="397"/>
      <c r="D128" s="397"/>
      <c r="E128" s="397"/>
      <c r="F128" s="397"/>
      <c r="G128" s="397"/>
      <c r="H128" s="397"/>
    </row>
    <row r="129" spans="2:8">
      <c r="B129" s="404"/>
      <c r="C129" s="397"/>
      <c r="D129" s="397"/>
      <c r="E129" s="397"/>
      <c r="F129" s="397"/>
      <c r="G129" s="397"/>
      <c r="H129" s="397"/>
    </row>
    <row r="130" spans="2:8">
      <c r="B130" s="404"/>
      <c r="C130" s="397"/>
      <c r="D130" s="397"/>
      <c r="E130" s="397"/>
      <c r="F130" s="397"/>
      <c r="G130" s="397"/>
      <c r="H130" s="397"/>
    </row>
    <row r="131" spans="2:8">
      <c r="B131" s="404"/>
      <c r="C131" s="397"/>
      <c r="D131" s="397"/>
      <c r="E131" s="397"/>
      <c r="F131" s="397"/>
      <c r="G131" s="397"/>
      <c r="H131" s="397"/>
    </row>
    <row r="132" spans="2:8">
      <c r="B132" s="404"/>
      <c r="C132" s="397"/>
      <c r="D132" s="397"/>
      <c r="E132" s="397"/>
      <c r="F132" s="397"/>
      <c r="G132" s="397"/>
      <c r="H132" s="397"/>
    </row>
    <row r="133" spans="2:8">
      <c r="B133" s="404"/>
      <c r="C133" s="397"/>
      <c r="D133" s="397"/>
      <c r="E133" s="397"/>
      <c r="F133" s="397"/>
      <c r="G133" s="397"/>
      <c r="H133" s="397"/>
    </row>
    <row r="134" spans="2:8">
      <c r="B134" s="404"/>
      <c r="C134" s="397"/>
      <c r="D134" s="397"/>
      <c r="E134" s="397"/>
      <c r="F134" s="397"/>
      <c r="G134" s="397"/>
      <c r="H134" s="397"/>
    </row>
    <row r="135" spans="2:8">
      <c r="B135" s="404"/>
      <c r="C135" s="397"/>
      <c r="D135" s="397"/>
      <c r="E135" s="397"/>
      <c r="F135" s="397"/>
      <c r="G135" s="397"/>
      <c r="H135" s="397"/>
    </row>
    <row r="136" spans="2:8">
      <c r="B136" s="404"/>
      <c r="C136" s="397"/>
      <c r="D136" s="397"/>
      <c r="E136" s="397"/>
      <c r="F136" s="397"/>
      <c r="G136" s="397"/>
      <c r="H136" s="397"/>
    </row>
    <row r="137" spans="2:8">
      <c r="B137" s="404"/>
      <c r="C137" s="397"/>
      <c r="D137" s="397"/>
      <c r="E137" s="397"/>
      <c r="F137" s="397"/>
      <c r="G137" s="397"/>
      <c r="H137" s="397"/>
    </row>
    <row r="138" spans="2:8">
      <c r="B138" s="404"/>
      <c r="C138" s="397"/>
      <c r="D138" s="397"/>
      <c r="E138" s="397"/>
      <c r="F138" s="397"/>
      <c r="G138" s="397"/>
      <c r="H138" s="397"/>
    </row>
    <row r="139" spans="2:8">
      <c r="B139" s="404"/>
      <c r="C139" s="397"/>
      <c r="D139" s="397"/>
      <c r="E139" s="397"/>
      <c r="F139" s="397"/>
      <c r="G139" s="397"/>
      <c r="H139" s="397"/>
    </row>
    <row r="140" spans="2:8">
      <c r="B140" s="404"/>
      <c r="C140" s="397"/>
      <c r="D140" s="397"/>
      <c r="E140" s="397"/>
      <c r="F140" s="397"/>
      <c r="G140" s="397"/>
      <c r="H140" s="397"/>
    </row>
    <row r="141" spans="2:8">
      <c r="B141" s="404"/>
      <c r="C141" s="397"/>
      <c r="D141" s="397"/>
      <c r="E141" s="397"/>
      <c r="F141" s="397"/>
      <c r="G141" s="397"/>
      <c r="H141" s="397"/>
    </row>
    <row r="142" spans="2:8">
      <c r="B142" s="404"/>
      <c r="C142" s="397"/>
      <c r="D142" s="397"/>
      <c r="E142" s="397"/>
      <c r="F142" s="397"/>
      <c r="G142" s="397"/>
      <c r="H142" s="397"/>
    </row>
    <row r="143" spans="2:8">
      <c r="B143" s="404"/>
      <c r="C143" s="397"/>
      <c r="D143" s="397"/>
      <c r="E143" s="397"/>
      <c r="F143" s="397"/>
      <c r="G143" s="397"/>
      <c r="H143" s="397"/>
    </row>
    <row r="144" spans="2:8">
      <c r="B144" s="404"/>
      <c r="C144" s="397"/>
      <c r="D144" s="397"/>
      <c r="E144" s="397"/>
      <c r="F144" s="397"/>
      <c r="G144" s="397"/>
      <c r="H144" s="397"/>
    </row>
    <row r="145" spans="2:8">
      <c r="B145" s="404"/>
      <c r="C145" s="397"/>
      <c r="D145" s="397"/>
      <c r="E145" s="397"/>
      <c r="F145" s="397"/>
      <c r="G145" s="397"/>
      <c r="H145" s="397"/>
    </row>
    <row r="146" spans="2:8">
      <c r="B146" s="404"/>
      <c r="C146" s="397"/>
      <c r="D146" s="397"/>
      <c r="E146" s="397"/>
      <c r="F146" s="397"/>
      <c r="G146" s="397"/>
      <c r="H146" s="397"/>
    </row>
    <row r="147" spans="2:8">
      <c r="B147" s="404"/>
      <c r="C147" s="397"/>
      <c r="D147" s="397"/>
      <c r="E147" s="397"/>
      <c r="F147" s="397"/>
      <c r="G147" s="397"/>
      <c r="H147" s="397"/>
    </row>
    <row r="148" spans="2:8">
      <c r="B148" s="404"/>
      <c r="C148" s="397"/>
      <c r="D148" s="397"/>
      <c r="E148" s="397"/>
      <c r="F148" s="397"/>
      <c r="G148" s="397"/>
      <c r="H148" s="397"/>
    </row>
    <row r="149" spans="2:8">
      <c r="B149" s="404"/>
      <c r="C149" s="397"/>
      <c r="D149" s="397"/>
      <c r="E149" s="397"/>
      <c r="F149" s="397"/>
      <c r="G149" s="397"/>
      <c r="H149" s="397"/>
    </row>
    <row r="150" spans="2:8">
      <c r="B150" s="404"/>
      <c r="C150" s="397"/>
      <c r="D150" s="397"/>
      <c r="E150" s="397"/>
      <c r="F150" s="397"/>
      <c r="G150" s="397"/>
      <c r="H150" s="397"/>
    </row>
    <row r="151" spans="2:8">
      <c r="B151" s="404"/>
      <c r="C151" s="397"/>
      <c r="D151" s="397"/>
      <c r="E151" s="397"/>
      <c r="F151" s="397"/>
      <c r="G151" s="397"/>
      <c r="H151" s="397"/>
    </row>
    <row r="152" spans="2:8">
      <c r="B152" s="404"/>
      <c r="C152" s="397"/>
      <c r="D152" s="397"/>
      <c r="E152" s="397"/>
      <c r="F152" s="397"/>
      <c r="G152" s="397"/>
      <c r="H152" s="397"/>
    </row>
    <row r="153" spans="2:8">
      <c r="B153" s="404"/>
      <c r="C153" s="397"/>
      <c r="D153" s="397"/>
      <c r="E153" s="397"/>
      <c r="F153" s="397"/>
      <c r="G153" s="397"/>
      <c r="H153" s="397"/>
    </row>
    <row r="154" spans="2:8">
      <c r="B154" s="404"/>
      <c r="C154" s="397"/>
      <c r="D154" s="397"/>
      <c r="E154" s="397"/>
      <c r="F154" s="397"/>
      <c r="G154" s="397"/>
      <c r="H154" s="397"/>
    </row>
    <row r="155" spans="2:8">
      <c r="B155" s="404"/>
      <c r="C155" s="397"/>
      <c r="D155" s="397"/>
      <c r="E155" s="397"/>
      <c r="F155" s="397"/>
      <c r="G155" s="397"/>
      <c r="H155" s="397"/>
    </row>
    <row r="156" spans="2:8">
      <c r="B156" s="404"/>
      <c r="C156" s="397"/>
      <c r="D156" s="397"/>
      <c r="E156" s="397"/>
      <c r="F156" s="397"/>
      <c r="G156" s="397"/>
      <c r="H156" s="397"/>
    </row>
    <row r="157" spans="2:8">
      <c r="B157" s="404"/>
      <c r="C157" s="397"/>
      <c r="D157" s="397"/>
      <c r="E157" s="397"/>
      <c r="F157" s="397"/>
      <c r="G157" s="397"/>
      <c r="H157" s="397"/>
    </row>
    <row r="158" spans="2:8">
      <c r="B158" s="404"/>
      <c r="C158" s="397"/>
      <c r="D158" s="397"/>
      <c r="E158" s="397"/>
      <c r="F158" s="397"/>
      <c r="G158" s="397"/>
      <c r="H158" s="397"/>
    </row>
    <row r="159" spans="2:8">
      <c r="B159" s="404"/>
      <c r="C159" s="397"/>
      <c r="D159" s="397"/>
      <c r="E159" s="397"/>
      <c r="F159" s="397"/>
      <c r="G159" s="397"/>
      <c r="H159" s="397"/>
    </row>
    <row r="160" spans="2:8">
      <c r="B160" s="404"/>
      <c r="C160" s="397"/>
      <c r="D160" s="397"/>
      <c r="E160" s="397"/>
      <c r="F160" s="397"/>
      <c r="G160" s="397"/>
      <c r="H160" s="397"/>
    </row>
    <row r="161" spans="2:8">
      <c r="B161" s="404"/>
      <c r="C161" s="397"/>
      <c r="D161" s="397"/>
      <c r="E161" s="397"/>
      <c r="F161" s="397"/>
      <c r="G161" s="397"/>
      <c r="H161" s="397"/>
    </row>
    <row r="162" spans="2:8">
      <c r="B162" s="404"/>
      <c r="C162" s="397"/>
      <c r="D162" s="397"/>
      <c r="E162" s="397"/>
      <c r="F162" s="397"/>
      <c r="G162" s="397"/>
      <c r="H162" s="397"/>
    </row>
    <row r="163" spans="2:8">
      <c r="B163" s="404"/>
      <c r="C163" s="397"/>
      <c r="D163" s="397"/>
      <c r="E163" s="397"/>
      <c r="F163" s="397"/>
      <c r="G163" s="397"/>
      <c r="H163" s="397"/>
    </row>
    <row r="164" spans="2:8">
      <c r="B164" s="404"/>
      <c r="C164" s="397"/>
      <c r="D164" s="397"/>
      <c r="E164" s="397"/>
      <c r="F164" s="397"/>
      <c r="G164" s="397"/>
      <c r="H164" s="397"/>
    </row>
    <row r="165" spans="2:8">
      <c r="B165" s="404"/>
      <c r="C165" s="397"/>
      <c r="D165" s="397"/>
      <c r="E165" s="397"/>
      <c r="F165" s="397"/>
      <c r="G165" s="397"/>
      <c r="H165" s="397"/>
    </row>
    <row r="166" spans="2:8">
      <c r="B166" s="404"/>
      <c r="C166" s="397"/>
      <c r="D166" s="397"/>
      <c r="E166" s="397"/>
      <c r="F166" s="397"/>
      <c r="G166" s="397"/>
      <c r="H166" s="397"/>
    </row>
    <row r="167" spans="2:8">
      <c r="B167" s="404"/>
      <c r="C167" s="397"/>
      <c r="D167" s="397"/>
      <c r="E167" s="397"/>
      <c r="F167" s="397"/>
      <c r="G167" s="397"/>
      <c r="H167" s="397"/>
    </row>
    <row r="168" spans="2:8">
      <c r="B168" s="404"/>
      <c r="C168" s="397"/>
      <c r="D168" s="397"/>
      <c r="E168" s="397"/>
      <c r="F168" s="397"/>
      <c r="G168" s="397"/>
      <c r="H168" s="397"/>
    </row>
    <row r="169" spans="2:8">
      <c r="B169" s="404"/>
      <c r="C169" s="397"/>
      <c r="D169" s="397"/>
      <c r="E169" s="397"/>
      <c r="F169" s="397"/>
      <c r="G169" s="397"/>
      <c r="H169" s="397"/>
    </row>
    <row r="170" spans="2:8">
      <c r="B170" s="404"/>
      <c r="C170" s="397"/>
      <c r="D170" s="397"/>
      <c r="E170" s="397"/>
      <c r="F170" s="397"/>
      <c r="G170" s="397"/>
      <c r="H170" s="397"/>
    </row>
    <row r="171" spans="2:8">
      <c r="B171" s="404"/>
      <c r="C171" s="397"/>
      <c r="D171" s="397"/>
      <c r="E171" s="397"/>
      <c r="F171" s="397"/>
      <c r="G171" s="397"/>
      <c r="H171" s="397"/>
    </row>
    <row r="172" spans="2:8">
      <c r="B172" s="404"/>
      <c r="C172" s="397"/>
      <c r="D172" s="397"/>
      <c r="E172" s="397"/>
      <c r="F172" s="397"/>
      <c r="G172" s="397"/>
      <c r="H172" s="397"/>
    </row>
    <row r="173" spans="2:8">
      <c r="B173" s="404"/>
      <c r="C173" s="397"/>
      <c r="D173" s="397"/>
      <c r="E173" s="397"/>
      <c r="F173" s="397"/>
      <c r="G173" s="397"/>
      <c r="H173" s="397"/>
    </row>
    <row r="174" spans="2:8">
      <c r="B174" s="404"/>
      <c r="C174" s="397"/>
      <c r="D174" s="397"/>
      <c r="E174" s="397"/>
      <c r="F174" s="397"/>
      <c r="G174" s="397"/>
      <c r="H174" s="397"/>
    </row>
    <row r="175" spans="2:8">
      <c r="B175" s="404"/>
      <c r="C175" s="397"/>
      <c r="D175" s="397"/>
      <c r="E175" s="397"/>
      <c r="F175" s="397"/>
      <c r="G175" s="397"/>
      <c r="H175" s="397"/>
    </row>
    <row r="176" spans="2:8">
      <c r="B176" s="404"/>
      <c r="C176" s="397"/>
      <c r="D176" s="397"/>
      <c r="E176" s="397"/>
      <c r="F176" s="397"/>
      <c r="G176" s="397"/>
      <c r="H176" s="397"/>
    </row>
    <row r="177" spans="2:8">
      <c r="B177" s="404"/>
      <c r="C177" s="397"/>
      <c r="D177" s="397"/>
      <c r="E177" s="397"/>
      <c r="F177" s="397"/>
      <c r="G177" s="397"/>
      <c r="H177" s="397"/>
    </row>
    <row r="178" spans="2:8">
      <c r="B178" s="404"/>
      <c r="C178" s="397"/>
      <c r="D178" s="397"/>
      <c r="E178" s="397"/>
      <c r="F178" s="397"/>
      <c r="G178" s="397"/>
      <c r="H178" s="397"/>
    </row>
    <row r="179" spans="2:8">
      <c r="B179" s="404"/>
      <c r="C179" s="397"/>
      <c r="D179" s="397"/>
      <c r="E179" s="397"/>
      <c r="F179" s="397"/>
      <c r="G179" s="397"/>
      <c r="H179" s="397"/>
    </row>
    <row r="180" spans="2:8">
      <c r="B180" s="404"/>
      <c r="C180" s="397"/>
      <c r="D180" s="397"/>
      <c r="E180" s="397"/>
      <c r="F180" s="397"/>
      <c r="G180" s="397"/>
      <c r="H180" s="397"/>
    </row>
    <row r="181" spans="2:8">
      <c r="B181" s="404"/>
      <c r="C181" s="397"/>
      <c r="D181" s="397"/>
      <c r="E181" s="397"/>
      <c r="F181" s="397"/>
      <c r="G181" s="397"/>
      <c r="H181" s="397"/>
    </row>
    <row r="182" spans="2:8">
      <c r="B182" s="404"/>
      <c r="C182" s="397"/>
      <c r="D182" s="397"/>
      <c r="E182" s="397"/>
      <c r="F182" s="397"/>
      <c r="G182" s="397"/>
      <c r="H182" s="397"/>
    </row>
    <row r="183" spans="2:8">
      <c r="B183" s="404"/>
      <c r="C183" s="397"/>
      <c r="D183" s="397"/>
      <c r="E183" s="397"/>
      <c r="F183" s="397"/>
      <c r="G183" s="397"/>
      <c r="H183" s="397"/>
    </row>
    <row r="184" spans="2:8">
      <c r="B184" s="404"/>
      <c r="C184" s="397"/>
      <c r="D184" s="397"/>
      <c r="E184" s="397"/>
      <c r="F184" s="397"/>
      <c r="G184" s="397"/>
      <c r="H184" s="397"/>
    </row>
    <row r="185" spans="2:8">
      <c r="B185" s="404"/>
      <c r="C185" s="397"/>
      <c r="D185" s="397"/>
      <c r="E185" s="397"/>
      <c r="F185" s="397"/>
      <c r="G185" s="397"/>
      <c r="H185" s="397"/>
    </row>
    <row r="186" spans="2:8">
      <c r="B186" s="404"/>
      <c r="C186" s="397"/>
      <c r="D186" s="397"/>
      <c r="E186" s="397"/>
      <c r="F186" s="397"/>
      <c r="G186" s="397"/>
      <c r="H186" s="397"/>
    </row>
    <row r="187" spans="2:8">
      <c r="B187" s="404"/>
      <c r="C187" s="397"/>
      <c r="D187" s="397"/>
      <c r="E187" s="397"/>
      <c r="F187" s="397"/>
      <c r="G187" s="397"/>
      <c r="H187" s="397"/>
    </row>
    <row r="188" spans="2:8">
      <c r="B188" s="404"/>
      <c r="C188" s="397"/>
      <c r="D188" s="397"/>
      <c r="E188" s="397"/>
      <c r="F188" s="397"/>
      <c r="G188" s="397"/>
      <c r="H188" s="397"/>
    </row>
    <row r="189" spans="2:8">
      <c r="B189" s="404"/>
      <c r="C189" s="397"/>
      <c r="D189" s="397"/>
      <c r="E189" s="397"/>
      <c r="F189" s="397"/>
      <c r="G189" s="397"/>
      <c r="H189" s="397"/>
    </row>
    <row r="190" spans="2:8">
      <c r="B190" s="404"/>
      <c r="C190" s="397"/>
      <c r="D190" s="397"/>
      <c r="E190" s="397"/>
      <c r="F190" s="397"/>
      <c r="G190" s="397"/>
      <c r="H190" s="397"/>
    </row>
    <row r="191" spans="2:8">
      <c r="B191" s="404"/>
      <c r="C191" s="397"/>
      <c r="D191" s="397"/>
      <c r="E191" s="397"/>
      <c r="F191" s="397"/>
      <c r="G191" s="397"/>
      <c r="H191" s="397"/>
    </row>
    <row r="192" spans="2:8">
      <c r="B192" s="404"/>
      <c r="C192" s="397"/>
      <c r="D192" s="397"/>
      <c r="E192" s="397"/>
      <c r="F192" s="397"/>
      <c r="G192" s="397"/>
      <c r="H192" s="397"/>
    </row>
    <row r="193" spans="2:8">
      <c r="B193" s="404"/>
      <c r="C193" s="397"/>
      <c r="D193" s="397"/>
      <c r="E193" s="397"/>
      <c r="F193" s="397"/>
      <c r="G193" s="397"/>
      <c r="H193" s="397"/>
    </row>
    <row r="194" spans="2:8">
      <c r="B194" s="404"/>
      <c r="C194" s="397"/>
      <c r="D194" s="397"/>
      <c r="E194" s="397"/>
      <c r="F194" s="397"/>
      <c r="G194" s="397"/>
      <c r="H194" s="397"/>
    </row>
    <row r="195" spans="2:8">
      <c r="B195" s="404"/>
      <c r="C195" s="397"/>
      <c r="D195" s="397"/>
      <c r="E195" s="397"/>
      <c r="F195" s="397"/>
      <c r="G195" s="397"/>
      <c r="H195" s="397"/>
    </row>
    <row r="196" spans="2:8">
      <c r="B196" s="404"/>
      <c r="C196" s="397"/>
      <c r="D196" s="397"/>
      <c r="E196" s="397"/>
      <c r="F196" s="397"/>
      <c r="G196" s="397"/>
      <c r="H196" s="397"/>
    </row>
    <row r="197" spans="2:8">
      <c r="B197" s="404"/>
      <c r="C197" s="397"/>
      <c r="D197" s="397"/>
      <c r="E197" s="397"/>
      <c r="F197" s="397"/>
      <c r="G197" s="397"/>
      <c r="H197" s="397"/>
    </row>
    <row r="198" spans="2:8">
      <c r="B198" s="404"/>
      <c r="C198" s="397"/>
      <c r="D198" s="397"/>
      <c r="E198" s="397"/>
      <c r="F198" s="397"/>
      <c r="G198" s="397"/>
      <c r="H198" s="397"/>
    </row>
    <row r="199" spans="2:8">
      <c r="B199" s="404"/>
      <c r="C199" s="397"/>
      <c r="D199" s="397"/>
      <c r="E199" s="397"/>
      <c r="F199" s="397"/>
      <c r="G199" s="397"/>
      <c r="H199" s="397"/>
    </row>
    <row r="200" spans="2:8">
      <c r="B200" s="404"/>
      <c r="C200" s="397"/>
      <c r="D200" s="397"/>
      <c r="E200" s="397"/>
      <c r="F200" s="397"/>
      <c r="G200" s="397"/>
      <c r="H200" s="397"/>
    </row>
    <row r="201" spans="2:8">
      <c r="B201" s="404"/>
      <c r="C201" s="397"/>
      <c r="D201" s="397"/>
      <c r="E201" s="397"/>
      <c r="F201" s="397"/>
      <c r="G201" s="397"/>
      <c r="H201" s="397"/>
    </row>
    <row r="202" spans="2:8">
      <c r="B202" s="404"/>
      <c r="C202" s="397"/>
      <c r="D202" s="397"/>
      <c r="E202" s="397"/>
      <c r="F202" s="397"/>
      <c r="G202" s="397"/>
      <c r="H202" s="397"/>
    </row>
    <row r="203" spans="2:8">
      <c r="B203" s="404"/>
      <c r="C203" s="397"/>
      <c r="D203" s="397"/>
      <c r="E203" s="397"/>
      <c r="F203" s="397"/>
      <c r="G203" s="397"/>
      <c r="H203" s="397"/>
    </row>
    <row r="204" spans="2:8">
      <c r="B204" s="404"/>
      <c r="C204" s="397"/>
      <c r="D204" s="397"/>
      <c r="E204" s="397"/>
      <c r="F204" s="397"/>
      <c r="G204" s="397"/>
      <c r="H204" s="397"/>
    </row>
    <row r="205" spans="2:8">
      <c r="B205" s="404"/>
      <c r="C205" s="397"/>
      <c r="D205" s="397"/>
      <c r="E205" s="397"/>
      <c r="F205" s="397"/>
      <c r="G205" s="397"/>
      <c r="H205" s="397"/>
    </row>
    <row r="206" spans="2:8">
      <c r="B206" s="404"/>
      <c r="C206" s="397"/>
      <c r="D206" s="397"/>
      <c r="E206" s="397"/>
      <c r="F206" s="397"/>
      <c r="G206" s="397"/>
      <c r="H206" s="397"/>
    </row>
    <row r="207" spans="2:8">
      <c r="B207" s="404"/>
      <c r="C207" s="397"/>
      <c r="D207" s="397"/>
      <c r="E207" s="397"/>
      <c r="F207" s="397"/>
      <c r="G207" s="397"/>
      <c r="H207" s="397"/>
    </row>
    <row r="208" spans="2:8">
      <c r="B208" s="404"/>
      <c r="C208" s="397"/>
      <c r="D208" s="397"/>
      <c r="E208" s="397"/>
      <c r="F208" s="397"/>
      <c r="G208" s="397"/>
      <c r="H208" s="397"/>
    </row>
    <row r="209" spans="2:9">
      <c r="B209" s="404"/>
      <c r="C209" s="397"/>
      <c r="D209" s="397"/>
      <c r="E209" s="397"/>
      <c r="F209" s="397"/>
      <c r="G209" s="397"/>
      <c r="H209" s="397"/>
    </row>
    <row r="210" spans="2:9">
      <c r="B210" s="404"/>
      <c r="C210" s="397"/>
      <c r="D210" s="397"/>
      <c r="E210" s="397"/>
      <c r="F210" s="397"/>
      <c r="G210" s="397"/>
      <c r="H210" s="397"/>
      <c r="I210" s="1031"/>
    </row>
    <row r="211" spans="2:9">
      <c r="B211" s="404"/>
      <c r="C211" s="397"/>
      <c r="D211" s="397"/>
      <c r="E211" s="397"/>
      <c r="F211" s="397"/>
      <c r="G211" s="397"/>
      <c r="H211" s="397"/>
    </row>
    <row r="212" spans="2:9">
      <c r="B212" s="404"/>
      <c r="C212" s="397"/>
      <c r="D212" s="397"/>
      <c r="E212" s="397"/>
      <c r="F212" s="397"/>
      <c r="G212" s="397"/>
      <c r="H212" s="397"/>
    </row>
    <row r="213" spans="2:9">
      <c r="B213" s="404"/>
      <c r="C213" s="397"/>
      <c r="D213" s="397"/>
      <c r="E213" s="397"/>
      <c r="F213" s="397"/>
      <c r="G213" s="397"/>
      <c r="H213" s="397"/>
    </row>
    <row r="214" spans="2:9">
      <c r="B214" s="404"/>
      <c r="C214" s="397"/>
      <c r="D214" s="397"/>
      <c r="E214" s="397"/>
      <c r="F214" s="397"/>
      <c r="G214" s="397"/>
      <c r="H214" s="397"/>
    </row>
    <row r="215" spans="2:9">
      <c r="B215" s="404"/>
      <c r="C215" s="397"/>
      <c r="D215" s="397"/>
      <c r="E215" s="397"/>
      <c r="F215" s="397"/>
      <c r="G215" s="397"/>
      <c r="H215" s="397"/>
    </row>
    <row r="216" spans="2:9">
      <c r="B216" s="404"/>
      <c r="C216" s="397"/>
      <c r="D216" s="397"/>
      <c r="E216" s="397"/>
      <c r="F216" s="397"/>
      <c r="G216" s="397"/>
      <c r="H216" s="397"/>
    </row>
    <row r="217" spans="2:9">
      <c r="B217" s="404"/>
      <c r="C217" s="397"/>
      <c r="D217" s="397"/>
      <c r="E217" s="397"/>
      <c r="F217" s="397"/>
      <c r="G217" s="397"/>
      <c r="H217" s="397"/>
    </row>
    <row r="218" spans="2:9">
      <c r="B218" s="404"/>
      <c r="C218" s="397"/>
      <c r="D218" s="397"/>
      <c r="E218" s="397"/>
      <c r="F218" s="397"/>
      <c r="G218" s="397"/>
      <c r="H218" s="397"/>
    </row>
    <row r="219" spans="2:9">
      <c r="B219" s="404"/>
      <c r="C219" s="397"/>
      <c r="D219" s="397"/>
      <c r="E219" s="397"/>
      <c r="F219" s="397"/>
      <c r="G219" s="397"/>
      <c r="H219" s="397"/>
    </row>
    <row r="220" spans="2:9">
      <c r="B220" s="404"/>
      <c r="C220" s="397"/>
      <c r="D220" s="397"/>
      <c r="E220" s="397"/>
      <c r="F220" s="397"/>
      <c r="G220" s="397"/>
      <c r="H220" s="397"/>
    </row>
    <row r="221" spans="2:9">
      <c r="B221" s="404"/>
      <c r="C221" s="397"/>
      <c r="D221" s="397"/>
      <c r="E221" s="397"/>
      <c r="F221" s="397"/>
      <c r="G221" s="397"/>
      <c r="H221" s="397"/>
    </row>
    <row r="222" spans="2:9">
      <c r="B222" s="404"/>
      <c r="C222" s="397"/>
      <c r="D222" s="397"/>
      <c r="E222" s="397"/>
      <c r="F222" s="397"/>
      <c r="G222" s="397"/>
      <c r="H222" s="397"/>
    </row>
    <row r="223" spans="2:9">
      <c r="B223" s="404"/>
      <c r="C223" s="397"/>
      <c r="D223" s="397"/>
      <c r="E223" s="397"/>
      <c r="F223" s="397"/>
      <c r="G223" s="397"/>
      <c r="H223" s="397"/>
    </row>
    <row r="224" spans="2:9">
      <c r="B224" s="404"/>
      <c r="C224" s="397"/>
      <c r="D224" s="397"/>
      <c r="E224" s="397"/>
      <c r="F224" s="397"/>
      <c r="G224" s="397"/>
      <c r="H224" s="397"/>
    </row>
    <row r="225" spans="2:8">
      <c r="B225" s="404"/>
      <c r="C225" s="397"/>
      <c r="D225" s="397"/>
      <c r="E225" s="397"/>
      <c r="F225" s="397"/>
      <c r="G225" s="397"/>
      <c r="H225" s="397"/>
    </row>
    <row r="226" spans="2:8">
      <c r="B226" s="404"/>
      <c r="C226" s="397"/>
      <c r="D226" s="397"/>
      <c r="E226" s="397"/>
      <c r="F226" s="397"/>
      <c r="G226" s="397"/>
      <c r="H226" s="397"/>
    </row>
    <row r="227" spans="2:8">
      <c r="B227" s="404"/>
      <c r="C227" s="397"/>
      <c r="D227" s="397"/>
      <c r="E227" s="397"/>
      <c r="F227" s="397"/>
      <c r="G227" s="397"/>
      <c r="H227" s="397"/>
    </row>
    <row r="228" spans="2:8">
      <c r="B228" s="404"/>
      <c r="C228" s="397"/>
      <c r="D228" s="397"/>
      <c r="E228" s="397"/>
      <c r="F228" s="397"/>
      <c r="G228" s="397"/>
      <c r="H228" s="397"/>
    </row>
    <row r="229" spans="2:8">
      <c r="B229" s="404"/>
      <c r="C229" s="397"/>
      <c r="D229" s="397"/>
      <c r="E229" s="397"/>
      <c r="F229" s="397"/>
      <c r="G229" s="397"/>
      <c r="H229" s="397"/>
    </row>
    <row r="230" spans="2:8">
      <c r="B230" s="404"/>
      <c r="C230" s="397"/>
      <c r="D230" s="397"/>
      <c r="E230" s="397"/>
      <c r="F230" s="397"/>
      <c r="G230" s="397"/>
      <c r="H230" s="397"/>
    </row>
    <row r="231" spans="2:8">
      <c r="B231" s="404"/>
      <c r="C231" s="397"/>
      <c r="D231" s="397"/>
      <c r="E231" s="397"/>
      <c r="F231" s="397"/>
      <c r="G231" s="397"/>
      <c r="H231" s="397"/>
    </row>
    <row r="232" spans="2:8">
      <c r="B232" s="404"/>
      <c r="C232" s="397"/>
      <c r="D232" s="397"/>
      <c r="E232" s="397"/>
      <c r="F232" s="397"/>
      <c r="G232" s="397"/>
      <c r="H232" s="397"/>
    </row>
    <row r="233" spans="2:8">
      <c r="B233" s="404"/>
      <c r="C233" s="397"/>
      <c r="D233" s="397"/>
      <c r="E233" s="397"/>
      <c r="F233" s="397"/>
      <c r="G233" s="397"/>
      <c r="H233" s="397"/>
    </row>
    <row r="234" spans="2:8">
      <c r="B234" s="404"/>
      <c r="C234" s="397"/>
      <c r="D234" s="397"/>
      <c r="E234" s="397"/>
      <c r="F234" s="397"/>
      <c r="G234" s="397"/>
      <c r="H234" s="397"/>
    </row>
    <row r="235" spans="2:8">
      <c r="B235" s="404"/>
      <c r="C235" s="397"/>
      <c r="D235" s="397"/>
      <c r="E235" s="397"/>
      <c r="F235" s="397"/>
      <c r="G235" s="397"/>
      <c r="H235" s="397"/>
    </row>
    <row r="236" spans="2:8">
      <c r="B236" s="404"/>
      <c r="C236" s="397"/>
      <c r="D236" s="397"/>
      <c r="E236" s="397"/>
      <c r="F236" s="397"/>
      <c r="G236" s="397"/>
      <c r="H236" s="397"/>
    </row>
    <row r="237" spans="2:8">
      <c r="B237" s="404"/>
      <c r="C237" s="397"/>
      <c r="D237" s="397"/>
      <c r="E237" s="397"/>
      <c r="F237" s="397"/>
      <c r="G237" s="397"/>
      <c r="H237" s="397"/>
    </row>
    <row r="238" spans="2:8">
      <c r="B238" s="404"/>
      <c r="C238" s="397"/>
      <c r="D238" s="397"/>
      <c r="E238" s="397"/>
      <c r="F238" s="397"/>
      <c r="G238" s="397"/>
      <c r="H238" s="397"/>
    </row>
    <row r="239" spans="2:8">
      <c r="B239" s="404"/>
      <c r="C239" s="397"/>
      <c r="D239" s="397"/>
      <c r="E239" s="397"/>
      <c r="F239" s="397"/>
      <c r="G239" s="397"/>
      <c r="H239" s="397"/>
    </row>
    <row r="240" spans="2:8">
      <c r="B240" s="404"/>
      <c r="C240" s="397"/>
      <c r="D240" s="397"/>
      <c r="E240" s="397"/>
      <c r="F240" s="397"/>
      <c r="G240" s="397"/>
      <c r="H240" s="397"/>
    </row>
    <row r="241" spans="2:8">
      <c r="B241" s="404"/>
      <c r="C241" s="397"/>
      <c r="D241" s="397"/>
      <c r="E241" s="397"/>
      <c r="F241" s="397"/>
      <c r="G241" s="397"/>
      <c r="H241" s="397"/>
    </row>
    <row r="242" spans="2:8">
      <c r="B242" s="404"/>
      <c r="C242" s="397"/>
      <c r="D242" s="397"/>
      <c r="E242" s="397"/>
      <c r="F242" s="397"/>
      <c r="G242" s="397"/>
      <c r="H242" s="397"/>
    </row>
    <row r="243" spans="2:8">
      <c r="B243" s="404"/>
      <c r="C243" s="397"/>
      <c r="D243" s="397"/>
      <c r="E243" s="397"/>
      <c r="F243" s="397"/>
      <c r="G243" s="397"/>
      <c r="H243" s="397"/>
    </row>
    <row r="244" spans="2:8">
      <c r="B244" s="404"/>
      <c r="C244" s="397"/>
      <c r="D244" s="397"/>
      <c r="E244" s="397"/>
      <c r="F244" s="397"/>
      <c r="G244" s="397"/>
      <c r="H244" s="397"/>
    </row>
    <row r="245" spans="2:8">
      <c r="B245" s="404"/>
      <c r="C245" s="397"/>
      <c r="D245" s="397"/>
      <c r="E245" s="397"/>
      <c r="F245" s="397"/>
      <c r="G245" s="397"/>
      <c r="H245" s="397"/>
    </row>
    <row r="246" spans="2:8">
      <c r="B246" s="404"/>
      <c r="C246" s="397"/>
      <c r="D246" s="397"/>
      <c r="E246" s="397"/>
      <c r="F246" s="397"/>
      <c r="G246" s="397"/>
      <c r="H246" s="397"/>
    </row>
    <row r="247" spans="2:8">
      <c r="B247" s="404"/>
      <c r="C247" s="397"/>
      <c r="D247" s="397"/>
      <c r="E247" s="397"/>
      <c r="F247" s="397"/>
      <c r="G247" s="397"/>
      <c r="H247" s="397"/>
    </row>
    <row r="248" spans="2:8">
      <c r="B248" s="404"/>
      <c r="C248" s="397"/>
      <c r="D248" s="397"/>
      <c r="E248" s="397"/>
      <c r="F248" s="397"/>
      <c r="G248" s="397"/>
      <c r="H248" s="397"/>
    </row>
    <row r="249" spans="2:8">
      <c r="B249" s="404"/>
      <c r="C249" s="397"/>
      <c r="D249" s="397"/>
      <c r="E249" s="397"/>
      <c r="F249" s="397"/>
      <c r="G249" s="397"/>
      <c r="H249" s="397"/>
    </row>
    <row r="250" spans="2:8">
      <c r="B250" s="404"/>
      <c r="C250" s="397"/>
      <c r="D250" s="397"/>
      <c r="E250" s="397"/>
      <c r="F250" s="397"/>
      <c r="G250" s="397"/>
      <c r="H250" s="397"/>
    </row>
    <row r="251" spans="2:8">
      <c r="B251" s="404"/>
      <c r="C251" s="397"/>
      <c r="D251" s="397"/>
      <c r="E251" s="397"/>
      <c r="F251" s="397"/>
      <c r="G251" s="397"/>
      <c r="H251" s="397"/>
    </row>
    <row r="252" spans="2:8">
      <c r="B252" s="404"/>
      <c r="C252" s="397"/>
      <c r="D252" s="397"/>
      <c r="E252" s="397"/>
      <c r="F252" s="397"/>
      <c r="G252" s="397"/>
      <c r="H252" s="397"/>
    </row>
    <row r="253" spans="2:8">
      <c r="B253" s="404"/>
      <c r="C253" s="397"/>
      <c r="D253" s="397"/>
      <c r="E253" s="397"/>
      <c r="F253" s="397"/>
      <c r="G253" s="397"/>
      <c r="H253" s="397"/>
    </row>
    <row r="254" spans="2:8">
      <c r="B254" s="404"/>
      <c r="C254" s="397"/>
      <c r="D254" s="397"/>
      <c r="E254" s="397"/>
      <c r="F254" s="397"/>
      <c r="G254" s="397"/>
      <c r="H254" s="397"/>
    </row>
    <row r="255" spans="2:8">
      <c r="B255" s="404"/>
      <c r="C255" s="397"/>
      <c r="D255" s="397"/>
      <c r="E255" s="397"/>
      <c r="F255" s="397"/>
      <c r="G255" s="397"/>
      <c r="H255" s="397"/>
    </row>
    <row r="256" spans="2:8">
      <c r="B256" s="404"/>
      <c r="C256" s="397"/>
      <c r="D256" s="397"/>
      <c r="E256" s="397"/>
      <c r="F256" s="397"/>
      <c r="G256" s="397"/>
      <c r="H256" s="397"/>
    </row>
    <row r="257" spans="2:8">
      <c r="B257" s="404"/>
      <c r="C257" s="397"/>
      <c r="D257" s="397"/>
      <c r="E257" s="397"/>
      <c r="F257" s="397"/>
      <c r="G257" s="397"/>
      <c r="H257" s="397"/>
    </row>
    <row r="258" spans="2:8">
      <c r="B258" s="404"/>
      <c r="C258" s="397"/>
      <c r="D258" s="397"/>
      <c r="E258" s="397"/>
      <c r="F258" s="397"/>
      <c r="G258" s="397"/>
      <c r="H258" s="397"/>
    </row>
    <row r="259" spans="2:8">
      <c r="B259" s="404"/>
      <c r="C259" s="397"/>
      <c r="D259" s="397"/>
      <c r="E259" s="397"/>
      <c r="F259" s="397"/>
      <c r="G259" s="397"/>
      <c r="H259" s="397"/>
    </row>
    <row r="260" spans="2:8">
      <c r="B260" s="404"/>
      <c r="C260" s="397"/>
      <c r="D260" s="397"/>
      <c r="E260" s="397"/>
      <c r="F260" s="397"/>
      <c r="G260" s="397"/>
      <c r="H260" s="397"/>
    </row>
    <row r="261" spans="2:8">
      <c r="B261" s="404"/>
      <c r="C261" s="397"/>
      <c r="D261" s="397"/>
      <c r="E261" s="397"/>
      <c r="F261" s="397"/>
      <c r="G261" s="397"/>
      <c r="H261" s="397"/>
    </row>
    <row r="262" spans="2:8">
      <c r="B262" s="404"/>
      <c r="C262" s="397"/>
      <c r="D262" s="397"/>
      <c r="E262" s="397"/>
      <c r="F262" s="397"/>
      <c r="G262" s="397"/>
      <c r="H262" s="397"/>
    </row>
    <row r="263" spans="2:8">
      <c r="B263" s="404"/>
      <c r="C263" s="397"/>
      <c r="D263" s="397"/>
      <c r="E263" s="397"/>
      <c r="F263" s="397"/>
      <c r="G263" s="397"/>
      <c r="H263" s="397"/>
    </row>
    <row r="264" spans="2:8">
      <c r="B264" s="404"/>
      <c r="C264" s="397"/>
      <c r="D264" s="397"/>
      <c r="E264" s="397"/>
      <c r="F264" s="397"/>
      <c r="G264" s="397"/>
      <c r="H264" s="397"/>
    </row>
    <row r="265" spans="2:8">
      <c r="B265" s="404"/>
      <c r="C265" s="397"/>
      <c r="D265" s="397"/>
      <c r="E265" s="397"/>
      <c r="F265" s="397"/>
      <c r="G265" s="397"/>
      <c r="H265" s="397"/>
    </row>
    <row r="266" spans="2:8">
      <c r="B266" s="404"/>
      <c r="C266" s="397"/>
      <c r="D266" s="397"/>
      <c r="E266" s="397"/>
      <c r="F266" s="397"/>
      <c r="G266" s="397"/>
      <c r="H266" s="397"/>
    </row>
    <row r="267" spans="2:8">
      <c r="B267" s="404"/>
      <c r="C267" s="397"/>
      <c r="D267" s="397"/>
      <c r="E267" s="397"/>
      <c r="F267" s="397"/>
      <c r="G267" s="397"/>
      <c r="H267" s="397"/>
    </row>
    <row r="268" spans="2:8">
      <c r="B268" s="404"/>
      <c r="C268" s="397"/>
      <c r="D268" s="397"/>
      <c r="E268" s="397"/>
      <c r="F268" s="397"/>
      <c r="G268" s="397"/>
      <c r="H268" s="397"/>
    </row>
    <row r="269" spans="2:8">
      <c r="B269" s="404"/>
      <c r="C269" s="397"/>
      <c r="D269" s="397"/>
      <c r="E269" s="397"/>
      <c r="F269" s="397"/>
      <c r="G269" s="397"/>
      <c r="H269" s="397"/>
    </row>
    <row r="270" spans="2:8">
      <c r="B270" s="404"/>
      <c r="C270" s="397"/>
      <c r="D270" s="397"/>
      <c r="E270" s="397"/>
      <c r="F270" s="397"/>
      <c r="G270" s="397"/>
      <c r="H270" s="397"/>
    </row>
    <row r="271" spans="2:8">
      <c r="B271" s="404"/>
      <c r="C271" s="397"/>
      <c r="D271" s="397"/>
      <c r="E271" s="397"/>
      <c r="F271" s="397"/>
      <c r="G271" s="397"/>
      <c r="H271" s="397"/>
    </row>
    <row r="272" spans="2:8">
      <c r="B272" s="404"/>
      <c r="C272" s="397"/>
      <c r="D272" s="397"/>
      <c r="E272" s="397"/>
      <c r="F272" s="397"/>
      <c r="G272" s="397"/>
      <c r="H272" s="397"/>
    </row>
    <row r="273" spans="2:8">
      <c r="B273" s="404"/>
      <c r="C273" s="397"/>
      <c r="D273" s="397"/>
      <c r="E273" s="397"/>
      <c r="F273" s="397"/>
      <c r="G273" s="397"/>
      <c r="H273" s="397"/>
    </row>
    <row r="274" spans="2:8">
      <c r="B274" s="404"/>
      <c r="C274" s="397"/>
      <c r="D274" s="397"/>
      <c r="E274" s="397"/>
      <c r="F274" s="397"/>
      <c r="G274" s="397"/>
      <c r="H274" s="397"/>
    </row>
    <row r="275" spans="2:8">
      <c r="B275" s="404"/>
      <c r="C275" s="397"/>
      <c r="D275" s="397"/>
      <c r="E275" s="397"/>
      <c r="F275" s="397"/>
      <c r="G275" s="397"/>
      <c r="H275" s="397"/>
    </row>
    <row r="276" spans="2:8">
      <c r="B276" s="404"/>
      <c r="C276" s="397"/>
      <c r="D276" s="397"/>
      <c r="E276" s="397"/>
      <c r="F276" s="397"/>
      <c r="G276" s="397"/>
      <c r="H276" s="397"/>
    </row>
    <row r="277" spans="2:8">
      <c r="B277" s="404"/>
      <c r="C277" s="397"/>
      <c r="D277" s="397"/>
      <c r="E277" s="397"/>
      <c r="F277" s="397"/>
      <c r="G277" s="397"/>
      <c r="H277" s="397"/>
    </row>
    <row r="278" spans="2:8">
      <c r="B278" s="404"/>
      <c r="C278" s="397"/>
      <c r="D278" s="397"/>
      <c r="E278" s="397"/>
      <c r="F278" s="397"/>
      <c r="G278" s="397"/>
      <c r="H278" s="397"/>
    </row>
    <row r="279" spans="2:8">
      <c r="B279" s="404"/>
      <c r="C279" s="397"/>
      <c r="D279" s="397"/>
      <c r="E279" s="397"/>
      <c r="F279" s="397"/>
      <c r="G279" s="397"/>
      <c r="H279" s="397"/>
    </row>
    <row r="280" spans="2:8">
      <c r="B280" s="404"/>
      <c r="C280" s="397"/>
      <c r="D280" s="397"/>
      <c r="E280" s="397"/>
      <c r="F280" s="397"/>
      <c r="G280" s="397"/>
      <c r="H280" s="397"/>
    </row>
    <row r="281" spans="2:8">
      <c r="B281" s="404"/>
      <c r="C281" s="397"/>
      <c r="D281" s="397"/>
      <c r="E281" s="397"/>
      <c r="F281" s="397"/>
      <c r="G281" s="397"/>
      <c r="H281" s="397"/>
    </row>
    <row r="282" spans="2:8">
      <c r="B282" s="404"/>
      <c r="C282" s="397"/>
      <c r="D282" s="397"/>
      <c r="E282" s="397"/>
      <c r="F282" s="397"/>
      <c r="G282" s="397"/>
      <c r="H282" s="397"/>
    </row>
    <row r="283" spans="2:8">
      <c r="B283" s="404"/>
      <c r="C283" s="397"/>
      <c r="D283" s="397"/>
      <c r="E283" s="397"/>
      <c r="F283" s="397"/>
      <c r="G283" s="397"/>
      <c r="H283" s="397"/>
    </row>
    <row r="284" spans="2:8">
      <c r="B284" s="404"/>
      <c r="C284" s="397"/>
      <c r="D284" s="397"/>
      <c r="E284" s="397"/>
      <c r="F284" s="397"/>
      <c r="G284" s="397"/>
      <c r="H284" s="397"/>
    </row>
    <row r="285" spans="2:8">
      <c r="B285" s="404"/>
      <c r="C285" s="397"/>
      <c r="D285" s="397"/>
      <c r="E285" s="397"/>
      <c r="F285" s="397"/>
      <c r="G285" s="397"/>
      <c r="H285" s="397"/>
    </row>
    <row r="286" spans="2:8">
      <c r="B286" s="404"/>
      <c r="C286" s="397"/>
      <c r="D286" s="397"/>
      <c r="E286" s="397"/>
      <c r="F286" s="397"/>
      <c r="G286" s="397"/>
      <c r="H286" s="397"/>
    </row>
    <row r="287" spans="2:8">
      <c r="B287" s="404"/>
      <c r="C287" s="397"/>
      <c r="D287" s="397"/>
      <c r="E287" s="397"/>
      <c r="F287" s="397"/>
      <c r="G287" s="397"/>
      <c r="H287" s="397"/>
    </row>
    <row r="288" spans="2:8">
      <c r="B288" s="404"/>
      <c r="C288" s="397"/>
      <c r="D288" s="397"/>
      <c r="E288" s="397"/>
      <c r="F288" s="397"/>
      <c r="G288" s="397"/>
      <c r="H288" s="397"/>
    </row>
    <row r="289" spans="2:8">
      <c r="B289" s="404"/>
      <c r="C289" s="397"/>
      <c r="D289" s="397"/>
      <c r="E289" s="397"/>
      <c r="F289" s="397"/>
      <c r="G289" s="397"/>
      <c r="H289" s="397"/>
    </row>
    <row r="290" spans="2:8">
      <c r="B290" s="404"/>
      <c r="C290" s="397"/>
      <c r="D290" s="397"/>
      <c r="E290" s="397"/>
      <c r="F290" s="397"/>
      <c r="G290" s="397"/>
      <c r="H290" s="397"/>
    </row>
    <row r="291" spans="2:8">
      <c r="B291" s="404"/>
      <c r="C291" s="397"/>
      <c r="D291" s="397"/>
      <c r="E291" s="397"/>
      <c r="F291" s="397"/>
      <c r="G291" s="397"/>
      <c r="H291" s="397"/>
    </row>
    <row r="292" spans="2:8">
      <c r="B292" s="404"/>
      <c r="C292" s="397"/>
      <c r="D292" s="397"/>
      <c r="E292" s="397"/>
      <c r="F292" s="397"/>
      <c r="G292" s="397"/>
      <c r="H292" s="397"/>
    </row>
    <row r="293" spans="2:8">
      <c r="B293" s="404"/>
      <c r="C293" s="397"/>
      <c r="D293" s="397"/>
      <c r="E293" s="397"/>
      <c r="F293" s="397"/>
      <c r="G293" s="397"/>
      <c r="H293" s="397"/>
    </row>
    <row r="294" spans="2:8">
      <c r="B294" s="404"/>
      <c r="C294" s="397"/>
      <c r="D294" s="397"/>
      <c r="E294" s="397"/>
      <c r="F294" s="397"/>
      <c r="G294" s="397"/>
      <c r="H294" s="397"/>
    </row>
    <row r="295" spans="2:8">
      <c r="B295" s="404"/>
      <c r="C295" s="397"/>
      <c r="D295" s="397"/>
      <c r="E295" s="397"/>
      <c r="F295" s="397"/>
      <c r="G295" s="397"/>
      <c r="H295" s="397"/>
    </row>
    <row r="296" spans="2:8">
      <c r="B296" s="404"/>
      <c r="C296" s="397"/>
      <c r="D296" s="397"/>
      <c r="E296" s="397"/>
      <c r="F296" s="397"/>
      <c r="G296" s="397"/>
      <c r="H296" s="397"/>
    </row>
    <row r="297" spans="2:8">
      <c r="B297" s="404"/>
      <c r="C297" s="397"/>
      <c r="D297" s="397"/>
      <c r="E297" s="397"/>
      <c r="F297" s="397"/>
      <c r="G297" s="397"/>
      <c r="H297" s="397"/>
    </row>
    <row r="298" spans="2:8">
      <c r="B298" s="404"/>
      <c r="C298" s="397"/>
      <c r="D298" s="397"/>
      <c r="E298" s="397"/>
      <c r="F298" s="397"/>
      <c r="G298" s="397"/>
      <c r="H298" s="397"/>
    </row>
    <row r="299" spans="2:8">
      <c r="B299" s="404"/>
      <c r="C299" s="397"/>
      <c r="D299" s="397"/>
      <c r="E299" s="397"/>
      <c r="F299" s="397"/>
      <c r="G299" s="397"/>
      <c r="H299" s="397"/>
    </row>
    <row r="300" spans="2:8">
      <c r="B300" s="404"/>
      <c r="C300" s="397"/>
      <c r="D300" s="397"/>
      <c r="E300" s="397"/>
      <c r="F300" s="397"/>
      <c r="G300" s="397"/>
      <c r="H300" s="397"/>
    </row>
    <row r="301" spans="2:8">
      <c r="B301" s="404"/>
      <c r="C301" s="397"/>
      <c r="D301" s="397"/>
      <c r="E301" s="397"/>
      <c r="F301" s="397"/>
      <c r="G301" s="397"/>
      <c r="H301" s="397"/>
    </row>
    <row r="302" spans="2:8">
      <c r="B302" s="404"/>
      <c r="C302" s="397"/>
      <c r="D302" s="397"/>
      <c r="E302" s="397"/>
      <c r="F302" s="397"/>
      <c r="G302" s="397"/>
      <c r="H302" s="397"/>
    </row>
    <row r="303" spans="2:8">
      <c r="B303" s="404"/>
      <c r="C303" s="397"/>
      <c r="D303" s="397"/>
      <c r="E303" s="397"/>
      <c r="F303" s="397"/>
      <c r="G303" s="397"/>
      <c r="H303" s="397"/>
    </row>
    <row r="304" spans="2:8">
      <c r="B304" s="404"/>
      <c r="C304" s="397"/>
      <c r="D304" s="397"/>
      <c r="E304" s="397"/>
      <c r="F304" s="397"/>
      <c r="G304" s="397"/>
      <c r="H304" s="397"/>
    </row>
    <row r="305" spans="2:8">
      <c r="B305" s="404"/>
      <c r="C305" s="397"/>
      <c r="D305" s="397"/>
      <c r="E305" s="397"/>
      <c r="F305" s="397"/>
      <c r="G305" s="397"/>
      <c r="H305" s="397"/>
    </row>
    <row r="306" spans="2:8">
      <c r="B306" s="404"/>
      <c r="C306" s="397"/>
      <c r="D306" s="397"/>
      <c r="E306" s="397"/>
      <c r="F306" s="397"/>
      <c r="G306" s="397"/>
      <c r="H306" s="397"/>
    </row>
    <row r="307" spans="2:8">
      <c r="B307" s="404"/>
      <c r="C307" s="397"/>
      <c r="D307" s="397"/>
      <c r="E307" s="397"/>
      <c r="F307" s="397"/>
      <c r="G307" s="397"/>
      <c r="H307" s="397"/>
    </row>
    <row r="308" spans="2:8">
      <c r="B308" s="404"/>
      <c r="C308" s="397"/>
      <c r="D308" s="397"/>
      <c r="E308" s="397"/>
      <c r="F308" s="397"/>
      <c r="G308" s="397"/>
      <c r="H308" s="397"/>
    </row>
    <row r="309" spans="2:8">
      <c r="B309" s="404"/>
      <c r="C309" s="397"/>
      <c r="D309" s="397"/>
      <c r="E309" s="397"/>
      <c r="F309" s="397"/>
      <c r="G309" s="397"/>
      <c r="H309" s="397"/>
    </row>
    <row r="310" spans="2:8">
      <c r="B310" s="404"/>
      <c r="C310" s="397"/>
      <c r="D310" s="397"/>
      <c r="E310" s="397"/>
      <c r="F310" s="397"/>
      <c r="G310" s="397"/>
      <c r="H310" s="397"/>
    </row>
    <row r="311" spans="2:8">
      <c r="B311" s="404"/>
      <c r="C311" s="397"/>
      <c r="D311" s="397"/>
      <c r="E311" s="397"/>
      <c r="F311" s="397"/>
      <c r="G311" s="397"/>
      <c r="H311" s="397"/>
    </row>
    <row r="312" spans="2:8">
      <c r="B312" s="404"/>
      <c r="C312" s="397"/>
      <c r="D312" s="397"/>
      <c r="E312" s="397"/>
      <c r="F312" s="397"/>
      <c r="G312" s="397"/>
      <c r="H312" s="397"/>
    </row>
    <row r="313" spans="2:8">
      <c r="B313" s="404"/>
      <c r="C313" s="397"/>
      <c r="D313" s="397"/>
      <c r="E313" s="397"/>
      <c r="F313" s="397"/>
      <c r="G313" s="397"/>
      <c r="H313" s="397"/>
    </row>
    <row r="314" spans="2:8">
      <c r="B314" s="404"/>
      <c r="C314" s="397"/>
      <c r="D314" s="397"/>
      <c r="E314" s="397"/>
      <c r="F314" s="397"/>
      <c r="G314" s="397"/>
      <c r="H314" s="397"/>
    </row>
    <row r="315" spans="2:8">
      <c r="B315" s="404"/>
      <c r="C315" s="397"/>
      <c r="D315" s="397"/>
      <c r="E315" s="397"/>
      <c r="F315" s="397"/>
      <c r="G315" s="397"/>
      <c r="H315" s="397"/>
    </row>
    <row r="316" spans="2:8">
      <c r="B316" s="404"/>
      <c r="C316" s="397"/>
      <c r="D316" s="397"/>
      <c r="E316" s="397"/>
      <c r="F316" s="397"/>
      <c r="G316" s="397"/>
      <c r="H316" s="397"/>
    </row>
    <row r="317" spans="2:8">
      <c r="B317" s="404"/>
      <c r="C317" s="397"/>
      <c r="D317" s="397"/>
      <c r="E317" s="397"/>
      <c r="F317" s="397"/>
      <c r="G317" s="397"/>
      <c r="H317" s="397"/>
    </row>
    <row r="318" spans="2:8">
      <c r="B318" s="404"/>
      <c r="C318" s="397"/>
      <c r="D318" s="397"/>
      <c r="E318" s="397"/>
      <c r="F318" s="397"/>
      <c r="G318" s="397"/>
      <c r="H318" s="397"/>
    </row>
    <row r="319" spans="2:8">
      <c r="B319" s="404"/>
      <c r="C319" s="397"/>
      <c r="D319" s="397"/>
      <c r="E319" s="397"/>
      <c r="F319" s="397"/>
      <c r="G319" s="397"/>
      <c r="H319" s="397"/>
    </row>
    <row r="320" spans="2:8">
      <c r="B320" s="404"/>
      <c r="C320" s="397"/>
      <c r="D320" s="397"/>
      <c r="E320" s="397"/>
      <c r="F320" s="397"/>
      <c r="G320" s="397"/>
      <c r="H320" s="397"/>
    </row>
    <row r="321" spans="2:8">
      <c r="B321" s="404"/>
      <c r="C321" s="397"/>
      <c r="D321" s="397"/>
      <c r="E321" s="397"/>
      <c r="F321" s="397"/>
      <c r="G321" s="397"/>
      <c r="H321" s="397"/>
    </row>
    <row r="322" spans="2:8">
      <c r="B322" s="404"/>
      <c r="C322" s="397"/>
      <c r="D322" s="397"/>
      <c r="E322" s="397"/>
      <c r="F322" s="397"/>
      <c r="G322" s="397"/>
      <c r="H322" s="397"/>
    </row>
    <row r="323" spans="2:8">
      <c r="B323" s="404"/>
      <c r="C323" s="397"/>
      <c r="D323" s="397"/>
      <c r="E323" s="397"/>
      <c r="F323" s="397"/>
      <c r="G323" s="397"/>
      <c r="H323" s="397"/>
    </row>
    <row r="324" spans="2:8">
      <c r="B324" s="404"/>
      <c r="C324" s="397"/>
      <c r="D324" s="397"/>
      <c r="E324" s="397"/>
      <c r="F324" s="397"/>
      <c r="G324" s="397"/>
      <c r="H324" s="397"/>
    </row>
    <row r="325" spans="2:8">
      <c r="B325" s="404"/>
      <c r="C325" s="397"/>
      <c r="D325" s="397"/>
      <c r="E325" s="397"/>
      <c r="F325" s="397"/>
      <c r="G325" s="397"/>
      <c r="H325" s="397"/>
    </row>
    <row r="326" spans="2:8">
      <c r="B326" s="404"/>
      <c r="C326" s="397"/>
      <c r="D326" s="397"/>
      <c r="E326" s="397"/>
      <c r="F326" s="397"/>
      <c r="G326" s="397"/>
      <c r="H326" s="397"/>
    </row>
    <row r="327" spans="2:8">
      <c r="B327" s="404"/>
      <c r="C327" s="397"/>
      <c r="D327" s="397"/>
      <c r="E327" s="397"/>
      <c r="F327" s="397"/>
      <c r="G327" s="397"/>
      <c r="H327" s="397"/>
    </row>
    <row r="328" spans="2:8">
      <c r="B328" s="404"/>
      <c r="C328" s="397"/>
      <c r="D328" s="397"/>
      <c r="E328" s="397"/>
      <c r="F328" s="397"/>
      <c r="G328" s="397"/>
      <c r="H328" s="397"/>
    </row>
    <row r="329" spans="2:8">
      <c r="B329" s="404"/>
      <c r="C329" s="397"/>
      <c r="D329" s="397"/>
      <c r="E329" s="397"/>
      <c r="F329" s="397"/>
      <c r="G329" s="397"/>
      <c r="H329" s="397"/>
    </row>
    <row r="330" spans="2:8">
      <c r="B330" s="404"/>
      <c r="C330" s="397"/>
      <c r="D330" s="397"/>
      <c r="E330" s="397"/>
      <c r="F330" s="397"/>
      <c r="G330" s="397"/>
      <c r="H330" s="397"/>
    </row>
    <row r="331" spans="2:8">
      <c r="B331" s="404"/>
      <c r="C331" s="397"/>
      <c r="D331" s="397"/>
      <c r="E331" s="397"/>
      <c r="F331" s="397"/>
      <c r="G331" s="397"/>
      <c r="H331" s="397"/>
    </row>
    <row r="332" spans="2:8">
      <c r="B332" s="404"/>
      <c r="C332" s="397"/>
      <c r="D332" s="397"/>
      <c r="E332" s="397"/>
      <c r="F332" s="397"/>
      <c r="G332" s="397"/>
      <c r="H332" s="397"/>
    </row>
    <row r="333" spans="2:8">
      <c r="B333" s="404"/>
      <c r="C333" s="397"/>
      <c r="D333" s="397"/>
      <c r="E333" s="397"/>
      <c r="F333" s="397"/>
      <c r="G333" s="397"/>
      <c r="H333" s="397"/>
    </row>
    <row r="334" spans="2:8">
      <c r="B334" s="404"/>
      <c r="C334" s="397"/>
      <c r="D334" s="397"/>
      <c r="E334" s="397"/>
      <c r="F334" s="397"/>
      <c r="G334" s="397"/>
      <c r="H334" s="397"/>
    </row>
    <row r="335" spans="2:8">
      <c r="B335" s="404"/>
      <c r="C335" s="397"/>
      <c r="D335" s="397"/>
      <c r="E335" s="397"/>
      <c r="F335" s="397"/>
      <c r="G335" s="397"/>
      <c r="H335" s="397"/>
    </row>
    <row r="336" spans="2:8">
      <c r="B336" s="404"/>
      <c r="C336" s="397"/>
      <c r="D336" s="397"/>
      <c r="E336" s="397"/>
      <c r="F336" s="397"/>
      <c r="G336" s="397"/>
      <c r="H336" s="397"/>
    </row>
    <row r="337" spans="2:8">
      <c r="B337" s="404"/>
      <c r="C337" s="397"/>
      <c r="D337" s="397"/>
      <c r="E337" s="397"/>
      <c r="F337" s="397"/>
      <c r="G337" s="397"/>
      <c r="H337" s="397"/>
    </row>
    <row r="338" spans="2:8">
      <c r="B338" s="404"/>
      <c r="C338" s="397"/>
      <c r="D338" s="397"/>
      <c r="E338" s="397"/>
      <c r="F338" s="397"/>
      <c r="G338" s="397"/>
      <c r="H338" s="397"/>
    </row>
    <row r="339" spans="2:8">
      <c r="B339" s="404"/>
      <c r="C339" s="397"/>
      <c r="D339" s="397"/>
      <c r="E339" s="397"/>
      <c r="F339" s="397"/>
      <c r="G339" s="397"/>
      <c r="H339" s="397"/>
    </row>
    <row r="340" spans="2:8">
      <c r="B340" s="404"/>
      <c r="C340" s="397"/>
      <c r="D340" s="397"/>
      <c r="E340" s="397"/>
      <c r="F340" s="397"/>
      <c r="G340" s="397"/>
      <c r="H340" s="397"/>
    </row>
    <row r="341" spans="2:8">
      <c r="B341" s="404"/>
      <c r="C341" s="397"/>
      <c r="D341" s="397"/>
      <c r="E341" s="397"/>
      <c r="F341" s="397"/>
      <c r="G341" s="397"/>
      <c r="H341" s="397"/>
    </row>
    <row r="342" spans="2:8">
      <c r="B342" s="404"/>
      <c r="C342" s="397"/>
      <c r="D342" s="397"/>
      <c r="E342" s="397"/>
      <c r="F342" s="397"/>
      <c r="G342" s="397"/>
      <c r="H342" s="397"/>
    </row>
    <row r="343" spans="2:8">
      <c r="B343" s="404"/>
      <c r="C343" s="397"/>
      <c r="D343" s="397"/>
      <c r="E343" s="397"/>
      <c r="F343" s="397"/>
      <c r="G343" s="397"/>
      <c r="H343" s="397"/>
    </row>
    <row r="344" spans="2:8">
      <c r="B344" s="404"/>
      <c r="C344" s="397"/>
      <c r="D344" s="397"/>
      <c r="E344" s="397"/>
      <c r="F344" s="397"/>
      <c r="G344" s="397"/>
      <c r="H344" s="397"/>
    </row>
    <row r="345" spans="2:8">
      <c r="B345" s="404"/>
      <c r="C345" s="397"/>
      <c r="D345" s="397"/>
      <c r="E345" s="397"/>
      <c r="F345" s="397"/>
      <c r="G345" s="397"/>
      <c r="H345" s="397"/>
    </row>
    <row r="346" spans="2:8">
      <c r="B346" s="404"/>
      <c r="C346" s="397"/>
      <c r="D346" s="397"/>
      <c r="E346" s="397"/>
      <c r="F346" s="397"/>
      <c r="G346" s="397"/>
      <c r="H346" s="397"/>
    </row>
    <row r="347" spans="2:8">
      <c r="B347" s="404"/>
      <c r="C347" s="397"/>
      <c r="D347" s="397"/>
      <c r="E347" s="397"/>
      <c r="F347" s="397"/>
      <c r="G347" s="397"/>
      <c r="H347" s="397"/>
    </row>
    <row r="348" spans="2:8">
      <c r="B348" s="404"/>
      <c r="C348" s="397"/>
      <c r="D348" s="397"/>
      <c r="E348" s="397"/>
      <c r="F348" s="397"/>
      <c r="G348" s="397"/>
      <c r="H348" s="397"/>
    </row>
    <row r="349" spans="2:8">
      <c r="B349" s="404"/>
      <c r="C349" s="397"/>
      <c r="D349" s="397"/>
      <c r="E349" s="397"/>
      <c r="F349" s="397"/>
      <c r="G349" s="397"/>
      <c r="H349" s="397"/>
    </row>
    <row r="350" spans="2:8">
      <c r="B350" s="404"/>
      <c r="C350" s="397"/>
      <c r="D350" s="397"/>
      <c r="E350" s="397"/>
      <c r="F350" s="397"/>
      <c r="G350" s="397"/>
      <c r="H350" s="397"/>
    </row>
    <row r="351" spans="2:8">
      <c r="B351" s="404"/>
      <c r="C351" s="397"/>
      <c r="D351" s="397"/>
      <c r="E351" s="397"/>
      <c r="F351" s="397"/>
      <c r="G351" s="397"/>
      <c r="H351" s="397"/>
    </row>
    <row r="352" spans="2:8">
      <c r="B352" s="404"/>
      <c r="C352" s="397"/>
      <c r="D352" s="397"/>
      <c r="E352" s="397"/>
      <c r="F352" s="397"/>
      <c r="G352" s="397"/>
      <c r="H352" s="397"/>
    </row>
    <row r="353" spans="2:8">
      <c r="B353" s="404"/>
      <c r="C353" s="397"/>
      <c r="D353" s="397"/>
      <c r="E353" s="397"/>
      <c r="F353" s="397"/>
      <c r="G353" s="397"/>
      <c r="H353" s="397"/>
    </row>
    <row r="354" spans="2:8">
      <c r="B354" s="404"/>
      <c r="C354" s="397"/>
      <c r="D354" s="397"/>
      <c r="E354" s="397"/>
      <c r="F354" s="397"/>
      <c r="G354" s="397"/>
      <c r="H354" s="397"/>
    </row>
    <row r="355" spans="2:8">
      <c r="B355" s="404"/>
      <c r="C355" s="397"/>
      <c r="D355" s="397"/>
      <c r="E355" s="397"/>
      <c r="F355" s="397"/>
      <c r="G355" s="397"/>
      <c r="H355" s="397"/>
    </row>
    <row r="356" spans="2:8">
      <c r="B356" s="404"/>
      <c r="C356" s="397"/>
      <c r="D356" s="397"/>
      <c r="E356" s="397"/>
      <c r="F356" s="397"/>
      <c r="G356" s="397"/>
      <c r="H356" s="397"/>
    </row>
    <row r="357" spans="2:8">
      <c r="B357" s="404"/>
      <c r="C357" s="397"/>
      <c r="D357" s="397"/>
      <c r="E357" s="397"/>
      <c r="F357" s="397"/>
      <c r="G357" s="397"/>
      <c r="H357" s="397"/>
    </row>
    <row r="358" spans="2:8">
      <c r="B358" s="404"/>
      <c r="C358" s="397"/>
      <c r="D358" s="397"/>
      <c r="E358" s="397"/>
      <c r="F358" s="397"/>
      <c r="G358" s="397"/>
      <c r="H358" s="397"/>
    </row>
    <row r="359" spans="2:8">
      <c r="B359" s="404"/>
      <c r="C359" s="397"/>
      <c r="D359" s="397"/>
      <c r="E359" s="397"/>
      <c r="F359" s="397"/>
      <c r="G359" s="397"/>
      <c r="H359" s="397"/>
    </row>
    <row r="360" spans="2:8">
      <c r="B360" s="404"/>
      <c r="C360" s="397"/>
      <c r="D360" s="397"/>
      <c r="E360" s="397"/>
      <c r="F360" s="397"/>
      <c r="G360" s="397"/>
      <c r="H360" s="397"/>
    </row>
    <row r="361" spans="2:8">
      <c r="B361" s="404"/>
      <c r="C361" s="397"/>
      <c r="D361" s="397"/>
      <c r="E361" s="397"/>
      <c r="F361" s="397"/>
      <c r="G361" s="397"/>
      <c r="H361" s="397"/>
    </row>
    <row r="362" spans="2:8">
      <c r="B362" s="404"/>
      <c r="C362" s="397"/>
      <c r="D362" s="397"/>
      <c r="E362" s="397"/>
      <c r="F362" s="397"/>
      <c r="G362" s="397"/>
      <c r="H362" s="397"/>
    </row>
    <row r="363" spans="2:8">
      <c r="B363" s="404"/>
      <c r="C363" s="397"/>
      <c r="D363" s="397"/>
      <c r="E363" s="397"/>
      <c r="F363" s="397"/>
      <c r="G363" s="397"/>
      <c r="H363" s="397"/>
    </row>
    <row r="364" spans="2:8">
      <c r="B364" s="404"/>
      <c r="C364" s="397"/>
      <c r="D364" s="397"/>
      <c r="E364" s="397"/>
      <c r="F364" s="397"/>
      <c r="G364" s="397"/>
      <c r="H364" s="397"/>
    </row>
    <row r="365" spans="2:8">
      <c r="B365" s="404"/>
      <c r="C365" s="397"/>
      <c r="D365" s="397"/>
      <c r="E365" s="397"/>
      <c r="F365" s="397"/>
      <c r="G365" s="397"/>
      <c r="H365" s="397"/>
    </row>
    <row r="366" spans="2:8">
      <c r="B366" s="404"/>
      <c r="C366" s="397"/>
      <c r="D366" s="397"/>
      <c r="E366" s="397"/>
      <c r="F366" s="397"/>
      <c r="G366" s="397"/>
      <c r="H366" s="397"/>
    </row>
    <row r="367" spans="2:8">
      <c r="B367" s="404"/>
      <c r="C367" s="397"/>
      <c r="D367" s="397"/>
      <c r="E367" s="397"/>
      <c r="F367" s="397"/>
      <c r="G367" s="397"/>
      <c r="H367" s="397"/>
    </row>
    <row r="368" spans="2:8">
      <c r="B368" s="404"/>
      <c r="C368" s="397"/>
      <c r="D368" s="397"/>
      <c r="E368" s="397"/>
      <c r="F368" s="397"/>
      <c r="G368" s="397"/>
      <c r="H368" s="397"/>
    </row>
    <row r="369" spans="2:8">
      <c r="B369" s="404"/>
      <c r="C369" s="397"/>
      <c r="D369" s="397"/>
      <c r="E369" s="397"/>
      <c r="F369" s="397"/>
      <c r="G369" s="397"/>
      <c r="H369" s="397"/>
    </row>
    <row r="370" spans="2:8">
      <c r="B370" s="404"/>
      <c r="C370" s="397"/>
      <c r="D370" s="397"/>
      <c r="E370" s="397"/>
      <c r="F370" s="397"/>
      <c r="G370" s="397"/>
      <c r="H370" s="397"/>
    </row>
    <row r="371" spans="2:8">
      <c r="B371" s="404"/>
      <c r="C371" s="397"/>
      <c r="D371" s="397"/>
      <c r="E371" s="397"/>
      <c r="F371" s="397"/>
      <c r="G371" s="397"/>
      <c r="H371" s="397"/>
    </row>
    <row r="372" spans="2:8">
      <c r="B372" s="404"/>
      <c r="C372" s="397"/>
      <c r="D372" s="397"/>
      <c r="E372" s="397"/>
      <c r="F372" s="397"/>
      <c r="G372" s="397"/>
      <c r="H372" s="397"/>
    </row>
    <row r="373" spans="2:8">
      <c r="B373" s="404"/>
      <c r="C373" s="397"/>
      <c r="D373" s="397"/>
      <c r="E373" s="397"/>
      <c r="F373" s="397"/>
      <c r="G373" s="397"/>
      <c r="H373" s="397"/>
    </row>
    <row r="374" spans="2:8">
      <c r="B374" s="404"/>
      <c r="C374" s="397"/>
      <c r="D374" s="397"/>
      <c r="E374" s="397"/>
      <c r="F374" s="397"/>
      <c r="G374" s="397"/>
      <c r="H374" s="397"/>
    </row>
    <row r="375" spans="2:8">
      <c r="B375" s="404"/>
      <c r="C375" s="397"/>
      <c r="D375" s="397"/>
      <c r="E375" s="397"/>
      <c r="F375" s="397"/>
      <c r="G375" s="397"/>
      <c r="H375" s="397"/>
    </row>
    <row r="376" spans="2:8">
      <c r="B376" s="404"/>
      <c r="C376" s="397"/>
      <c r="D376" s="397"/>
      <c r="E376" s="397"/>
      <c r="F376" s="397"/>
      <c r="G376" s="397"/>
      <c r="H376" s="397"/>
    </row>
    <row r="377" spans="2:8">
      <c r="B377" s="404"/>
      <c r="C377" s="397"/>
      <c r="D377" s="397"/>
      <c r="E377" s="397"/>
      <c r="F377" s="397"/>
      <c r="G377" s="397"/>
      <c r="H377" s="397"/>
    </row>
    <row r="378" spans="2:8">
      <c r="B378" s="404"/>
      <c r="C378" s="397"/>
      <c r="D378" s="397"/>
      <c r="E378" s="397"/>
      <c r="F378" s="397"/>
      <c r="G378" s="397"/>
      <c r="H378" s="397"/>
    </row>
    <row r="379" spans="2:8">
      <c r="B379" s="404"/>
      <c r="C379" s="397"/>
      <c r="D379" s="397"/>
      <c r="E379" s="397"/>
      <c r="F379" s="397"/>
      <c r="G379" s="397"/>
      <c r="H379" s="397"/>
    </row>
    <row r="380" spans="2:8">
      <c r="B380" s="404"/>
      <c r="C380" s="397"/>
      <c r="D380" s="397"/>
      <c r="E380" s="397"/>
      <c r="F380" s="397"/>
      <c r="G380" s="397"/>
      <c r="H380" s="397"/>
    </row>
    <row r="381" spans="2:8">
      <c r="B381" s="404"/>
      <c r="C381" s="397"/>
      <c r="D381" s="397"/>
      <c r="E381" s="397"/>
      <c r="F381" s="397"/>
      <c r="G381" s="397"/>
      <c r="H381" s="397"/>
    </row>
    <row r="382" spans="2:8">
      <c r="B382" s="404"/>
      <c r="C382" s="397"/>
      <c r="D382" s="397"/>
      <c r="E382" s="397"/>
      <c r="F382" s="397"/>
      <c r="G382" s="397"/>
      <c r="H382" s="397"/>
    </row>
    <row r="383" spans="2:8">
      <c r="B383" s="404"/>
      <c r="C383" s="397"/>
      <c r="D383" s="397"/>
      <c r="E383" s="397"/>
      <c r="F383" s="397"/>
      <c r="G383" s="397"/>
      <c r="H383" s="397"/>
    </row>
    <row r="384" spans="2:8">
      <c r="B384" s="404"/>
      <c r="C384" s="397"/>
      <c r="D384" s="397"/>
      <c r="E384" s="397"/>
      <c r="F384" s="397"/>
      <c r="G384" s="397"/>
      <c r="H384" s="397"/>
    </row>
    <row r="385" spans="2:8">
      <c r="B385" s="404"/>
      <c r="C385" s="397"/>
      <c r="D385" s="397"/>
      <c r="E385" s="397"/>
      <c r="F385" s="397"/>
      <c r="G385" s="397"/>
      <c r="H385" s="397"/>
    </row>
    <row r="386" spans="2:8">
      <c r="B386" s="404"/>
      <c r="C386" s="397"/>
      <c r="D386" s="397"/>
      <c r="E386" s="397"/>
      <c r="F386" s="397"/>
      <c r="G386" s="397"/>
      <c r="H386" s="397"/>
    </row>
    <row r="387" spans="2:8">
      <c r="B387" s="404"/>
      <c r="C387" s="397"/>
      <c r="D387" s="397"/>
      <c r="E387" s="397"/>
      <c r="F387" s="397"/>
      <c r="G387" s="397"/>
      <c r="H387" s="397"/>
    </row>
    <row r="388" spans="2:8">
      <c r="B388" s="404"/>
      <c r="C388" s="397"/>
      <c r="D388" s="397"/>
      <c r="E388" s="397"/>
      <c r="F388" s="397"/>
      <c r="G388" s="397"/>
      <c r="H388" s="397"/>
    </row>
    <row r="389" spans="2:8">
      <c r="B389" s="404"/>
      <c r="C389" s="397"/>
      <c r="D389" s="397"/>
      <c r="E389" s="397"/>
      <c r="F389" s="397"/>
      <c r="G389" s="397"/>
      <c r="H389" s="397"/>
    </row>
    <row r="390" spans="2:8">
      <c r="B390" s="404"/>
      <c r="C390" s="397"/>
      <c r="D390" s="397"/>
      <c r="E390" s="397"/>
      <c r="F390" s="397"/>
      <c r="G390" s="397"/>
      <c r="H390" s="397"/>
    </row>
    <row r="391" spans="2:8">
      <c r="B391" s="404"/>
      <c r="C391" s="397"/>
      <c r="D391" s="397"/>
      <c r="E391" s="397"/>
      <c r="F391" s="397"/>
      <c r="G391" s="397"/>
      <c r="H391" s="397"/>
    </row>
    <row r="392" spans="2:8">
      <c r="B392" s="404"/>
      <c r="C392" s="397"/>
      <c r="D392" s="397"/>
      <c r="E392" s="397"/>
      <c r="F392" s="397"/>
      <c r="G392" s="397"/>
      <c r="H392" s="397"/>
    </row>
    <row r="393" spans="2:8">
      <c r="B393" s="404"/>
      <c r="C393" s="397"/>
      <c r="D393" s="397"/>
      <c r="E393" s="397"/>
      <c r="F393" s="397"/>
      <c r="G393" s="397"/>
      <c r="H393" s="397"/>
    </row>
    <row r="394" spans="2:8">
      <c r="B394" s="404"/>
      <c r="C394" s="397"/>
      <c r="D394" s="397"/>
      <c r="E394" s="397"/>
      <c r="F394" s="397"/>
      <c r="G394" s="397"/>
      <c r="H394" s="397"/>
    </row>
    <row r="395" spans="2:8">
      <c r="B395" s="404"/>
      <c r="C395" s="397"/>
      <c r="D395" s="397"/>
      <c r="E395" s="397"/>
      <c r="F395" s="397"/>
      <c r="G395" s="397"/>
      <c r="H395" s="397"/>
    </row>
    <row r="396" spans="2:8">
      <c r="B396" s="404"/>
      <c r="C396" s="397"/>
      <c r="D396" s="397"/>
      <c r="E396" s="397"/>
      <c r="F396" s="397"/>
      <c r="G396" s="397"/>
      <c r="H396" s="397"/>
    </row>
    <row r="397" spans="2:8">
      <c r="B397" s="404"/>
      <c r="C397" s="397"/>
      <c r="D397" s="397"/>
      <c r="E397" s="397"/>
      <c r="F397" s="397"/>
      <c r="G397" s="397"/>
      <c r="H397" s="397"/>
    </row>
    <row r="398" spans="2:8">
      <c r="B398" s="404"/>
      <c r="C398" s="397"/>
      <c r="D398" s="397"/>
      <c r="E398" s="397"/>
      <c r="F398" s="397"/>
      <c r="G398" s="397"/>
      <c r="H398" s="397"/>
    </row>
    <row r="399" spans="2:8">
      <c r="B399" s="404"/>
      <c r="C399" s="397"/>
      <c r="D399" s="397"/>
      <c r="E399" s="397"/>
      <c r="F399" s="397"/>
      <c r="G399" s="397"/>
      <c r="H399" s="397"/>
    </row>
    <row r="400" spans="2:8">
      <c r="B400" s="404"/>
      <c r="C400" s="397"/>
      <c r="D400" s="397"/>
      <c r="E400" s="397"/>
      <c r="F400" s="397"/>
      <c r="G400" s="397"/>
      <c r="H400" s="397"/>
    </row>
    <row r="401" spans="2:8">
      <c r="B401" s="404"/>
      <c r="C401" s="397"/>
      <c r="D401" s="397"/>
      <c r="E401" s="397"/>
      <c r="F401" s="397"/>
      <c r="G401" s="397"/>
      <c r="H401" s="397"/>
    </row>
    <row r="402" spans="2:8">
      <c r="B402" s="404"/>
      <c r="C402" s="397"/>
      <c r="D402" s="397"/>
      <c r="E402" s="397"/>
      <c r="F402" s="397"/>
      <c r="G402" s="397"/>
      <c r="H402" s="397"/>
    </row>
    <row r="403" spans="2:8">
      <c r="B403" s="404"/>
      <c r="C403" s="397"/>
      <c r="D403" s="397"/>
      <c r="E403" s="397"/>
      <c r="F403" s="397"/>
      <c r="G403" s="397"/>
      <c r="H403" s="397"/>
    </row>
    <row r="404" spans="2:8">
      <c r="B404" s="404"/>
      <c r="C404" s="397"/>
      <c r="D404" s="397"/>
      <c r="E404" s="397"/>
      <c r="F404" s="397"/>
      <c r="G404" s="397"/>
      <c r="H404" s="397"/>
    </row>
    <row r="405" spans="2:8">
      <c r="B405" s="404"/>
      <c r="C405" s="397"/>
      <c r="D405" s="397"/>
      <c r="E405" s="397"/>
      <c r="F405" s="397"/>
      <c r="G405" s="397"/>
      <c r="H405" s="397"/>
    </row>
    <row r="406" spans="2:8">
      <c r="B406" s="404"/>
      <c r="C406" s="397"/>
      <c r="D406" s="397"/>
      <c r="E406" s="397"/>
      <c r="F406" s="397"/>
      <c r="G406" s="397"/>
      <c r="H406" s="397"/>
    </row>
    <row r="407" spans="2:8">
      <c r="B407" s="404"/>
      <c r="C407" s="397"/>
      <c r="D407" s="397"/>
      <c r="E407" s="397"/>
      <c r="F407" s="397"/>
      <c r="G407" s="397"/>
      <c r="H407" s="397"/>
    </row>
    <row r="408" spans="2:8">
      <c r="B408" s="404"/>
      <c r="C408" s="397"/>
      <c r="D408" s="397"/>
      <c r="E408" s="397"/>
      <c r="F408" s="397"/>
      <c r="G408" s="397"/>
      <c r="H408" s="397"/>
    </row>
    <row r="409" spans="2:8">
      <c r="B409" s="404"/>
      <c r="C409" s="397"/>
      <c r="D409" s="397"/>
      <c r="E409" s="397"/>
      <c r="F409" s="397"/>
      <c r="G409" s="397"/>
      <c r="H409" s="397"/>
    </row>
    <row r="410" spans="2:8">
      <c r="B410" s="404"/>
      <c r="C410" s="397"/>
      <c r="D410" s="397"/>
      <c r="E410" s="397"/>
      <c r="F410" s="397"/>
      <c r="G410" s="397"/>
      <c r="H410" s="397"/>
    </row>
    <row r="411" spans="2:8">
      <c r="B411" s="404"/>
      <c r="C411" s="397"/>
      <c r="D411" s="397"/>
      <c r="E411" s="397"/>
      <c r="F411" s="397"/>
      <c r="G411" s="397"/>
      <c r="H411" s="397"/>
    </row>
    <row r="412" spans="2:8">
      <c r="B412" s="404"/>
      <c r="C412" s="397"/>
      <c r="D412" s="397"/>
      <c r="E412" s="397"/>
      <c r="F412" s="397"/>
      <c r="G412" s="397"/>
      <c r="H412" s="397"/>
    </row>
    <row r="413" spans="2:8">
      <c r="B413" s="404"/>
      <c r="C413" s="397"/>
      <c r="D413" s="397"/>
      <c r="E413" s="397"/>
      <c r="F413" s="397"/>
      <c r="G413" s="397"/>
      <c r="H413" s="397"/>
    </row>
    <row r="414" spans="2:8">
      <c r="B414" s="404"/>
      <c r="C414" s="397"/>
      <c r="D414" s="397"/>
      <c r="E414" s="397"/>
      <c r="F414" s="397"/>
      <c r="G414" s="397"/>
      <c r="H414" s="397"/>
    </row>
    <row r="415" spans="2:8">
      <c r="B415" s="404"/>
      <c r="C415" s="397"/>
      <c r="D415" s="397"/>
      <c r="E415" s="397"/>
      <c r="F415" s="397"/>
      <c r="G415" s="397"/>
      <c r="H415" s="397"/>
    </row>
    <row r="416" spans="2:8">
      <c r="B416" s="404"/>
      <c r="C416" s="397"/>
      <c r="D416" s="397"/>
      <c r="E416" s="397"/>
      <c r="F416" s="397"/>
      <c r="G416" s="397"/>
      <c r="H416" s="397"/>
    </row>
    <row r="417" spans="2:8">
      <c r="B417" s="404"/>
      <c r="C417" s="397"/>
      <c r="D417" s="397"/>
      <c r="E417" s="397"/>
      <c r="F417" s="397"/>
      <c r="G417" s="397"/>
      <c r="H417" s="397"/>
    </row>
    <row r="418" spans="2:8">
      <c r="B418" s="404"/>
      <c r="C418" s="397"/>
      <c r="D418" s="397"/>
      <c r="E418" s="397"/>
      <c r="F418" s="397"/>
      <c r="G418" s="397"/>
      <c r="H418" s="397"/>
    </row>
    <row r="419" spans="2:8">
      <c r="B419" s="404"/>
      <c r="C419" s="397"/>
      <c r="D419" s="397"/>
      <c r="E419" s="397"/>
      <c r="F419" s="397"/>
      <c r="G419" s="397"/>
      <c r="H419" s="397"/>
    </row>
    <row r="420" spans="2:8">
      <c r="B420" s="404"/>
      <c r="C420" s="397"/>
      <c r="D420" s="397"/>
      <c r="E420" s="397"/>
      <c r="F420" s="397"/>
      <c r="G420" s="397"/>
      <c r="H420" s="397"/>
    </row>
    <row r="421" spans="2:8">
      <c r="B421" s="404"/>
      <c r="C421" s="397"/>
      <c r="D421" s="397"/>
      <c r="E421" s="397"/>
      <c r="F421" s="397"/>
      <c r="G421" s="397"/>
      <c r="H421" s="397"/>
    </row>
    <row r="422" spans="2:8">
      <c r="B422" s="404"/>
      <c r="C422" s="397"/>
      <c r="D422" s="397"/>
      <c r="E422" s="397"/>
      <c r="F422" s="397"/>
      <c r="G422" s="397"/>
      <c r="H422" s="397"/>
    </row>
    <row r="423" spans="2:8">
      <c r="B423" s="404"/>
      <c r="C423" s="397"/>
      <c r="D423" s="397"/>
      <c r="E423" s="397"/>
      <c r="F423" s="397"/>
      <c r="G423" s="397"/>
      <c r="H423" s="397"/>
    </row>
    <row r="424" spans="2:8">
      <c r="B424" s="404"/>
      <c r="C424" s="397"/>
      <c r="D424" s="397"/>
      <c r="E424" s="397"/>
      <c r="F424" s="397"/>
      <c r="G424" s="397"/>
      <c r="H424" s="397"/>
    </row>
    <row r="425" spans="2:8">
      <c r="B425" s="404"/>
      <c r="C425" s="397"/>
      <c r="D425" s="397"/>
      <c r="E425" s="397"/>
      <c r="F425" s="397"/>
      <c r="G425" s="397"/>
      <c r="H425" s="397"/>
    </row>
    <row r="426" spans="2:8">
      <c r="B426" s="404"/>
      <c r="C426" s="397"/>
      <c r="D426" s="397"/>
      <c r="E426" s="397"/>
      <c r="F426" s="397"/>
      <c r="G426" s="397"/>
      <c r="H426" s="397"/>
    </row>
    <row r="427" spans="2:8">
      <c r="B427" s="404"/>
      <c r="C427" s="397"/>
      <c r="D427" s="397"/>
      <c r="E427" s="397"/>
      <c r="F427" s="397"/>
      <c r="G427" s="397"/>
      <c r="H427" s="397"/>
    </row>
    <row r="428" spans="2:8">
      <c r="B428" s="404"/>
      <c r="C428" s="397"/>
      <c r="D428" s="397"/>
      <c r="E428" s="397"/>
      <c r="F428" s="397"/>
      <c r="G428" s="397"/>
      <c r="H428" s="397"/>
    </row>
    <row r="429" spans="2:8">
      <c r="B429" s="404"/>
      <c r="C429" s="397"/>
      <c r="D429" s="397"/>
      <c r="E429" s="397"/>
      <c r="F429" s="397"/>
      <c r="G429" s="397"/>
      <c r="H429" s="397"/>
    </row>
    <row r="430" spans="2:8">
      <c r="B430" s="404"/>
      <c r="C430" s="397"/>
      <c r="D430" s="397"/>
      <c r="E430" s="397"/>
      <c r="F430" s="397"/>
      <c r="G430" s="397"/>
      <c r="H430" s="397"/>
    </row>
    <row r="431" spans="2:8">
      <c r="B431" s="404"/>
      <c r="C431" s="397"/>
      <c r="D431" s="397"/>
      <c r="E431" s="397"/>
      <c r="F431" s="397"/>
      <c r="G431" s="397"/>
      <c r="H431" s="397"/>
    </row>
    <row r="432" spans="2:8">
      <c r="B432" s="404"/>
      <c r="C432" s="397"/>
      <c r="D432" s="397"/>
      <c r="E432" s="397"/>
      <c r="F432" s="397"/>
      <c r="G432" s="397"/>
      <c r="H432" s="397"/>
    </row>
    <row r="433" spans="2:8">
      <c r="B433" s="404"/>
      <c r="C433" s="397"/>
      <c r="D433" s="397"/>
      <c r="E433" s="397"/>
      <c r="F433" s="397"/>
      <c r="G433" s="397"/>
      <c r="H433" s="397"/>
    </row>
    <row r="434" spans="2:8">
      <c r="B434" s="404"/>
      <c r="C434" s="397"/>
      <c r="D434" s="397"/>
      <c r="E434" s="397"/>
      <c r="F434" s="397"/>
      <c r="G434" s="397"/>
      <c r="H434" s="397"/>
    </row>
    <row r="435" spans="2:8">
      <c r="B435" s="404"/>
      <c r="C435" s="397"/>
      <c r="D435" s="397"/>
      <c r="E435" s="397"/>
      <c r="F435" s="397"/>
      <c r="G435" s="397"/>
      <c r="H435" s="397"/>
    </row>
    <row r="436" spans="2:8">
      <c r="B436" s="404"/>
      <c r="C436" s="397"/>
      <c r="D436" s="397"/>
      <c r="E436" s="397"/>
      <c r="F436" s="397"/>
      <c r="G436" s="397"/>
      <c r="H436" s="397"/>
    </row>
    <row r="437" spans="2:8">
      <c r="B437" s="404"/>
      <c r="C437" s="397"/>
      <c r="D437" s="397"/>
      <c r="E437" s="397"/>
      <c r="F437" s="397"/>
      <c r="G437" s="397"/>
      <c r="H437" s="397"/>
    </row>
    <row r="438" spans="2:8">
      <c r="B438" s="404"/>
      <c r="C438" s="397"/>
      <c r="D438" s="397"/>
      <c r="E438" s="397"/>
      <c r="F438" s="397"/>
      <c r="G438" s="397"/>
      <c r="H438" s="397"/>
    </row>
    <row r="439" spans="2:8">
      <c r="B439" s="404"/>
      <c r="C439" s="397"/>
      <c r="D439" s="397"/>
      <c r="E439" s="397"/>
      <c r="F439" s="397"/>
      <c r="G439" s="397"/>
      <c r="H439" s="397"/>
    </row>
    <row r="440" spans="2:8">
      <c r="B440" s="404"/>
      <c r="C440" s="397"/>
      <c r="D440" s="397"/>
      <c r="E440" s="397"/>
      <c r="F440" s="397"/>
      <c r="G440" s="397"/>
      <c r="H440" s="397"/>
    </row>
    <row r="441" spans="2:8">
      <c r="B441" s="404"/>
      <c r="C441" s="397"/>
      <c r="D441" s="397"/>
      <c r="E441" s="397"/>
      <c r="F441" s="397"/>
      <c r="G441" s="397"/>
      <c r="H441" s="397"/>
    </row>
    <row r="442" spans="2:8">
      <c r="B442" s="404"/>
      <c r="C442" s="397"/>
      <c r="D442" s="397"/>
      <c r="E442" s="397"/>
      <c r="F442" s="397"/>
      <c r="G442" s="397"/>
      <c r="H442" s="397"/>
    </row>
    <row r="443" spans="2:8">
      <c r="B443" s="404"/>
      <c r="C443" s="397"/>
      <c r="D443" s="397"/>
      <c r="E443" s="397"/>
      <c r="F443" s="397"/>
      <c r="G443" s="397"/>
      <c r="H443" s="397"/>
    </row>
    <row r="444" spans="2:8">
      <c r="B444" s="404"/>
      <c r="C444" s="397"/>
      <c r="D444" s="397"/>
      <c r="E444" s="397"/>
      <c r="F444" s="397"/>
      <c r="G444" s="397"/>
      <c r="H444" s="397"/>
    </row>
    <row r="445" spans="2:8">
      <c r="B445" s="404"/>
      <c r="C445" s="397"/>
      <c r="D445" s="397"/>
      <c r="E445" s="397"/>
      <c r="F445" s="397"/>
      <c r="G445" s="397"/>
      <c r="H445" s="397"/>
    </row>
    <row r="446" spans="2:8">
      <c r="B446" s="404"/>
      <c r="C446" s="397"/>
      <c r="D446" s="397"/>
      <c r="E446" s="397"/>
      <c r="F446" s="397"/>
      <c r="G446" s="397"/>
      <c r="H446" s="397"/>
    </row>
    <row r="447" spans="2:8">
      <c r="B447" s="404"/>
      <c r="C447" s="397"/>
      <c r="D447" s="397"/>
      <c r="E447" s="397"/>
      <c r="F447" s="397"/>
      <c r="G447" s="397"/>
      <c r="H447" s="397"/>
    </row>
    <row r="448" spans="2:8">
      <c r="B448" s="404"/>
      <c r="C448" s="397"/>
      <c r="D448" s="397"/>
      <c r="E448" s="397"/>
      <c r="F448" s="397"/>
      <c r="G448" s="397"/>
      <c r="H448" s="397"/>
    </row>
    <row r="449" spans="2:8">
      <c r="B449" s="404"/>
      <c r="C449" s="397"/>
      <c r="D449" s="397"/>
      <c r="E449" s="397"/>
      <c r="F449" s="397"/>
      <c r="G449" s="397"/>
      <c r="H449" s="397"/>
    </row>
    <row r="450" spans="2:8">
      <c r="B450" s="404"/>
      <c r="C450" s="397"/>
      <c r="D450" s="397"/>
      <c r="E450" s="397"/>
      <c r="F450" s="397"/>
      <c r="G450" s="397"/>
      <c r="H450" s="397"/>
    </row>
    <row r="451" spans="2:8">
      <c r="B451" s="404"/>
      <c r="C451" s="397"/>
      <c r="D451" s="397"/>
      <c r="E451" s="397"/>
      <c r="F451" s="397"/>
      <c r="G451" s="397"/>
      <c r="H451" s="397"/>
    </row>
    <row r="452" spans="2:8">
      <c r="B452" s="404"/>
      <c r="C452" s="397"/>
      <c r="D452" s="397"/>
      <c r="E452" s="397"/>
      <c r="F452" s="397"/>
      <c r="G452" s="397"/>
      <c r="H452" s="397"/>
    </row>
    <row r="453" spans="2:8">
      <c r="B453" s="404"/>
      <c r="C453" s="397"/>
      <c r="D453" s="397"/>
      <c r="E453" s="397"/>
      <c r="F453" s="397"/>
      <c r="G453" s="397"/>
      <c r="H453" s="397"/>
    </row>
    <row r="454" spans="2:8">
      <c r="B454" s="404"/>
      <c r="C454" s="397"/>
      <c r="D454" s="397"/>
      <c r="E454" s="397"/>
      <c r="F454" s="397"/>
      <c r="G454" s="397"/>
      <c r="H454" s="397"/>
    </row>
    <row r="455" spans="2:8">
      <c r="B455" s="404"/>
      <c r="C455" s="397"/>
      <c r="D455" s="397"/>
      <c r="E455" s="397"/>
      <c r="F455" s="397"/>
      <c r="G455" s="397"/>
      <c r="H455" s="397"/>
    </row>
    <row r="456" spans="2:8">
      <c r="B456" s="404"/>
      <c r="C456" s="397"/>
      <c r="D456" s="397"/>
      <c r="E456" s="397"/>
      <c r="F456" s="397"/>
      <c r="G456" s="397"/>
      <c r="H456" s="397"/>
    </row>
    <row r="457" spans="2:8">
      <c r="B457" s="404"/>
      <c r="C457" s="397"/>
      <c r="D457" s="397"/>
      <c r="E457" s="397"/>
      <c r="F457" s="397"/>
      <c r="G457" s="397"/>
      <c r="H457" s="397"/>
    </row>
    <row r="458" spans="2:8">
      <c r="B458" s="404"/>
      <c r="C458" s="397"/>
      <c r="D458" s="397"/>
      <c r="E458" s="397"/>
      <c r="F458" s="397"/>
      <c r="G458" s="397"/>
      <c r="H458" s="397"/>
    </row>
    <row r="459" spans="2:8">
      <c r="B459" s="404"/>
      <c r="C459" s="397"/>
      <c r="D459" s="397"/>
      <c r="E459" s="397"/>
      <c r="F459" s="397"/>
      <c r="G459" s="397"/>
      <c r="H459" s="397"/>
    </row>
    <row r="460" spans="2:8">
      <c r="B460" s="404"/>
      <c r="C460" s="397"/>
      <c r="D460" s="397"/>
      <c r="E460" s="397"/>
      <c r="F460" s="397"/>
      <c r="G460" s="397"/>
      <c r="H460" s="397"/>
    </row>
    <row r="461" spans="2:8">
      <c r="B461" s="404"/>
      <c r="C461" s="397"/>
      <c r="D461" s="397"/>
      <c r="E461" s="397"/>
      <c r="F461" s="397"/>
      <c r="G461" s="397"/>
      <c r="H461" s="397"/>
    </row>
    <row r="462" spans="2:8">
      <c r="B462" s="404"/>
      <c r="C462" s="397"/>
      <c r="D462" s="397"/>
      <c r="E462" s="397"/>
      <c r="F462" s="397"/>
      <c r="G462" s="397"/>
      <c r="H462" s="397"/>
    </row>
    <row r="463" spans="2:8">
      <c r="B463" s="404"/>
      <c r="C463" s="397"/>
      <c r="D463" s="397"/>
      <c r="E463" s="397"/>
      <c r="F463" s="397"/>
      <c r="G463" s="397"/>
      <c r="H463" s="397"/>
    </row>
    <row r="464" spans="2:8">
      <c r="B464" s="404"/>
      <c r="C464" s="397"/>
      <c r="D464" s="397"/>
      <c r="E464" s="397"/>
      <c r="F464" s="397"/>
      <c r="G464" s="397"/>
      <c r="H464" s="397"/>
    </row>
    <row r="465" spans="2:8">
      <c r="B465" s="404"/>
      <c r="C465" s="397"/>
      <c r="D465" s="397"/>
      <c r="E465" s="397"/>
      <c r="F465" s="397"/>
      <c r="G465" s="397"/>
      <c r="H465" s="397"/>
    </row>
    <row r="466" spans="2:8">
      <c r="B466" s="404"/>
      <c r="C466" s="397"/>
      <c r="D466" s="397"/>
      <c r="E466" s="397"/>
      <c r="F466" s="397"/>
      <c r="G466" s="397"/>
      <c r="H466" s="397"/>
    </row>
    <row r="467" spans="2:8">
      <c r="B467" s="404"/>
      <c r="C467" s="397"/>
      <c r="D467" s="397"/>
      <c r="E467" s="397"/>
      <c r="F467" s="397"/>
      <c r="G467" s="397"/>
      <c r="H467" s="397"/>
    </row>
    <row r="468" spans="2:8">
      <c r="B468" s="404"/>
      <c r="C468" s="397"/>
      <c r="D468" s="397"/>
      <c r="E468" s="397"/>
      <c r="F468" s="397"/>
      <c r="G468" s="397"/>
      <c r="H468" s="397"/>
    </row>
    <row r="469" spans="2:8">
      <c r="B469" s="404"/>
      <c r="C469" s="397"/>
      <c r="D469" s="397"/>
      <c r="E469" s="397"/>
      <c r="F469" s="397"/>
      <c r="G469" s="397"/>
      <c r="H469" s="397"/>
    </row>
    <row r="470" spans="2:8">
      <c r="B470" s="404"/>
      <c r="C470" s="397"/>
      <c r="D470" s="397"/>
      <c r="E470" s="397"/>
      <c r="F470" s="397"/>
      <c r="G470" s="397"/>
      <c r="H470" s="397"/>
    </row>
    <row r="471" spans="2:8">
      <c r="B471" s="404"/>
      <c r="C471" s="397"/>
      <c r="D471" s="397"/>
      <c r="E471" s="397"/>
      <c r="F471" s="397"/>
      <c r="G471" s="397"/>
      <c r="H471" s="397"/>
    </row>
    <row r="472" spans="2:8">
      <c r="B472" s="404"/>
      <c r="C472" s="397"/>
      <c r="D472" s="397"/>
      <c r="E472" s="397"/>
      <c r="F472" s="397"/>
      <c r="G472" s="397"/>
      <c r="H472" s="397"/>
    </row>
    <row r="473" spans="2:8">
      <c r="B473" s="404"/>
      <c r="C473" s="397"/>
      <c r="D473" s="397"/>
      <c r="E473" s="397"/>
      <c r="F473" s="397"/>
      <c r="G473" s="397"/>
      <c r="H473" s="397"/>
    </row>
    <row r="474" spans="2:8">
      <c r="B474" s="404"/>
      <c r="C474" s="397"/>
      <c r="D474" s="397"/>
      <c r="E474" s="397"/>
      <c r="F474" s="397"/>
      <c r="G474" s="397"/>
      <c r="H474" s="397"/>
    </row>
    <row r="475" spans="2:8">
      <c r="B475" s="404"/>
      <c r="C475" s="397"/>
      <c r="D475" s="397"/>
      <c r="E475" s="397"/>
      <c r="F475" s="397"/>
      <c r="G475" s="397"/>
      <c r="H475" s="397"/>
    </row>
    <row r="476" spans="2:8">
      <c r="B476" s="404"/>
      <c r="C476" s="397"/>
      <c r="D476" s="397"/>
      <c r="E476" s="397"/>
      <c r="F476" s="397"/>
      <c r="G476" s="397"/>
      <c r="H476" s="397"/>
    </row>
    <row r="477" spans="2:8">
      <c r="B477" s="404"/>
      <c r="C477" s="397"/>
      <c r="D477" s="397"/>
      <c r="E477" s="397"/>
      <c r="F477" s="397"/>
      <c r="G477" s="397"/>
      <c r="H477" s="397"/>
    </row>
    <row r="478" spans="2:8">
      <c r="B478" s="404"/>
      <c r="C478" s="397"/>
      <c r="D478" s="397"/>
      <c r="E478" s="397"/>
      <c r="F478" s="397"/>
      <c r="G478" s="397"/>
      <c r="H478" s="397"/>
    </row>
    <row r="479" spans="2:8">
      <c r="B479" s="404"/>
      <c r="C479" s="397"/>
      <c r="D479" s="397"/>
      <c r="E479" s="397"/>
      <c r="F479" s="397"/>
      <c r="G479" s="397"/>
      <c r="H479" s="397"/>
    </row>
    <row r="480" spans="2:8">
      <c r="B480" s="404"/>
      <c r="C480" s="397"/>
      <c r="D480" s="397"/>
      <c r="E480" s="397"/>
      <c r="F480" s="397"/>
      <c r="G480" s="397"/>
      <c r="H480" s="397"/>
    </row>
    <row r="481" spans="2:8">
      <c r="B481" s="404"/>
      <c r="C481" s="397"/>
      <c r="D481" s="397"/>
      <c r="E481" s="397"/>
      <c r="F481" s="397"/>
      <c r="G481" s="397"/>
      <c r="H481" s="397"/>
    </row>
    <row r="482" spans="2:8">
      <c r="B482" s="404"/>
      <c r="C482" s="397"/>
      <c r="D482" s="397"/>
      <c r="E482" s="397"/>
      <c r="F482" s="397"/>
      <c r="G482" s="397"/>
      <c r="H482" s="397"/>
    </row>
    <row r="483" spans="2:8">
      <c r="B483" s="404"/>
      <c r="C483" s="397"/>
      <c r="D483" s="397"/>
      <c r="E483" s="397"/>
      <c r="F483" s="397"/>
      <c r="G483" s="397"/>
      <c r="H483" s="397"/>
    </row>
    <row r="484" spans="2:8">
      <c r="B484" s="404"/>
      <c r="C484" s="397"/>
      <c r="D484" s="397"/>
      <c r="E484" s="397"/>
      <c r="F484" s="397"/>
      <c r="G484" s="397"/>
      <c r="H484" s="397"/>
    </row>
    <row r="485" spans="2:8">
      <c r="B485" s="404"/>
      <c r="C485" s="397"/>
      <c r="D485" s="397"/>
      <c r="E485" s="397"/>
      <c r="F485" s="397"/>
      <c r="G485" s="397"/>
      <c r="H485" s="397"/>
    </row>
    <row r="486" spans="2:8">
      <c r="B486" s="404"/>
      <c r="C486" s="397"/>
      <c r="D486" s="397"/>
      <c r="E486" s="397"/>
      <c r="F486" s="397"/>
      <c r="G486" s="397"/>
      <c r="H486" s="397"/>
    </row>
    <row r="487" spans="2:8">
      <c r="B487" s="404"/>
      <c r="C487" s="397"/>
      <c r="D487" s="397"/>
      <c r="E487" s="397"/>
      <c r="F487" s="397"/>
      <c r="G487" s="397"/>
      <c r="H487" s="397"/>
    </row>
    <row r="488" spans="2:8">
      <c r="B488" s="404"/>
      <c r="C488" s="397"/>
      <c r="D488" s="397"/>
      <c r="E488" s="397"/>
      <c r="F488" s="397"/>
      <c r="G488" s="397"/>
      <c r="H488" s="397"/>
    </row>
    <row r="489" spans="2:8">
      <c r="B489" s="404"/>
      <c r="C489" s="397"/>
      <c r="D489" s="397"/>
      <c r="E489" s="397"/>
      <c r="F489" s="397"/>
      <c r="G489" s="397"/>
      <c r="H489" s="397"/>
    </row>
    <row r="490" spans="2:8">
      <c r="B490" s="404"/>
      <c r="C490" s="397"/>
      <c r="D490" s="397"/>
      <c r="E490" s="397"/>
      <c r="F490" s="397"/>
      <c r="G490" s="397"/>
      <c r="H490" s="397"/>
    </row>
    <row r="491" spans="2:8">
      <c r="B491" s="404"/>
      <c r="C491" s="397"/>
      <c r="D491" s="397"/>
      <c r="E491" s="397"/>
      <c r="F491" s="397"/>
      <c r="G491" s="397"/>
      <c r="H491" s="397"/>
    </row>
    <row r="492" spans="2:8">
      <c r="B492" s="404"/>
      <c r="C492" s="397"/>
      <c r="D492" s="397"/>
      <c r="E492" s="397"/>
      <c r="F492" s="397"/>
      <c r="G492" s="397"/>
      <c r="H492" s="397"/>
    </row>
    <row r="493" spans="2:8">
      <c r="B493" s="404"/>
      <c r="C493" s="397"/>
      <c r="D493" s="397"/>
      <c r="E493" s="397"/>
      <c r="F493" s="397"/>
      <c r="G493" s="397"/>
      <c r="H493" s="397"/>
    </row>
    <row r="494" spans="2:8">
      <c r="B494" s="404"/>
      <c r="C494" s="397"/>
      <c r="D494" s="397"/>
      <c r="E494" s="397"/>
      <c r="F494" s="397"/>
      <c r="G494" s="397"/>
      <c r="H494" s="397"/>
    </row>
    <row r="495" spans="2:8">
      <c r="B495" s="404"/>
      <c r="C495" s="397"/>
      <c r="D495" s="397"/>
      <c r="E495" s="397"/>
      <c r="F495" s="397"/>
      <c r="G495" s="397"/>
      <c r="H495" s="397"/>
    </row>
    <row r="496" spans="2:8">
      <c r="B496" s="404"/>
      <c r="C496" s="397"/>
      <c r="D496" s="397"/>
      <c r="E496" s="397"/>
      <c r="F496" s="397"/>
      <c r="G496" s="397"/>
      <c r="H496" s="397"/>
    </row>
    <row r="497" spans="2:8">
      <c r="B497" s="404"/>
      <c r="C497" s="397"/>
      <c r="D497" s="397"/>
      <c r="E497" s="397"/>
      <c r="F497" s="397"/>
      <c r="G497" s="397"/>
      <c r="H497" s="397"/>
    </row>
    <row r="498" spans="2:8">
      <c r="B498" s="404"/>
      <c r="C498" s="397"/>
      <c r="D498" s="397"/>
      <c r="E498" s="397"/>
      <c r="F498" s="397"/>
      <c r="G498" s="397"/>
      <c r="H498" s="397"/>
    </row>
    <row r="499" spans="2:8">
      <c r="B499" s="404"/>
      <c r="C499" s="397"/>
      <c r="D499" s="397"/>
      <c r="E499" s="397"/>
      <c r="F499" s="397"/>
      <c r="G499" s="397"/>
      <c r="H499" s="397"/>
    </row>
    <row r="500" spans="2:8">
      <c r="B500" s="404"/>
      <c r="C500" s="397"/>
      <c r="D500" s="397"/>
      <c r="E500" s="397"/>
      <c r="F500" s="397"/>
      <c r="G500" s="397"/>
      <c r="H500" s="397"/>
    </row>
    <row r="501" spans="2:8">
      <c r="B501" s="404"/>
      <c r="C501" s="397"/>
      <c r="D501" s="397"/>
      <c r="E501" s="397"/>
      <c r="F501" s="397"/>
      <c r="G501" s="397"/>
      <c r="H501" s="397"/>
    </row>
    <row r="502" spans="2:8">
      <c r="B502" s="404"/>
      <c r="C502" s="397"/>
      <c r="D502" s="397"/>
      <c r="E502" s="397"/>
      <c r="F502" s="397"/>
      <c r="G502" s="397"/>
      <c r="H502" s="397"/>
    </row>
    <row r="503" spans="2:8">
      <c r="B503" s="404"/>
      <c r="C503" s="397"/>
      <c r="D503" s="397"/>
      <c r="E503" s="397"/>
      <c r="F503" s="397"/>
      <c r="G503" s="397"/>
      <c r="H503" s="39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46" fitToHeight="2" orientation="landscape" r:id="rId1"/>
  <headerFooter alignWithMargins="0"/>
  <rowBreaks count="2" manualBreakCount="2">
    <brk id="40" max="16383" man="1"/>
    <brk id="84" max="16383" man="1"/>
  </rowBreaks>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503"/>
  <sheetViews>
    <sheetView view="pageBreakPreview" topLeftCell="A61" zoomScale="70" zoomScaleNormal="50" zoomScaleSheetLayoutView="70" workbookViewId="0">
      <selection activeCell="E74" sqref="E74"/>
    </sheetView>
  </sheetViews>
  <sheetFormatPr defaultColWidth="8.7265625" defaultRowHeight="15.6"/>
  <cols>
    <col min="1" max="1" width="5.26953125" style="1029" customWidth="1"/>
    <col min="2" max="2" width="49.26953125" style="1030" customWidth="1"/>
    <col min="3" max="3" width="22.08984375" style="1029" customWidth="1"/>
    <col min="4" max="4" width="15.26953125" style="1029" customWidth="1"/>
    <col min="5" max="5" width="12.54296875" style="1029" customWidth="1"/>
    <col min="6" max="6" width="11.54296875" style="1029" customWidth="1"/>
    <col min="7" max="7" width="14.7265625" style="1029" customWidth="1"/>
    <col min="8" max="8" width="79.453125" style="1029" customWidth="1"/>
    <col min="9" max="16384" width="8.7265625" style="365"/>
  </cols>
  <sheetData>
    <row r="1" spans="1:21" ht="17.399999999999999">
      <c r="A1" s="1030"/>
      <c r="B1" s="1473" t="s">
        <v>701</v>
      </c>
      <c r="C1" s="1473"/>
      <c r="D1" s="1473"/>
      <c r="E1" s="1473"/>
      <c r="F1" s="1473"/>
      <c r="G1" s="1473"/>
      <c r="H1" s="1473"/>
      <c r="I1" s="364"/>
      <c r="J1" s="364"/>
    </row>
    <row r="2" spans="1:21" ht="17.399999999999999">
      <c r="B2" s="1473" t="s">
        <v>698</v>
      </c>
      <c r="C2" s="1478"/>
      <c r="D2" s="1478"/>
      <c r="E2" s="1478"/>
      <c r="F2" s="1478"/>
      <c r="G2" s="1478"/>
      <c r="H2" s="1478"/>
      <c r="I2" s="364"/>
      <c r="J2" s="364"/>
    </row>
    <row r="3" spans="1:21" ht="17.399999999999999">
      <c r="B3" s="1473" t="s">
        <v>133</v>
      </c>
      <c r="C3" s="1473"/>
      <c r="D3" s="1473"/>
      <c r="E3" s="1473"/>
      <c r="F3" s="1473"/>
      <c r="G3" s="1473"/>
      <c r="H3" s="1473"/>
      <c r="I3" s="364"/>
      <c r="J3" s="364"/>
    </row>
    <row r="4" spans="1:21" ht="17.399999999999999">
      <c r="I4" s="364"/>
      <c r="J4" s="364"/>
    </row>
    <row r="5" spans="1:21">
      <c r="B5" s="373"/>
      <c r="C5" s="374"/>
      <c r="D5" s="405"/>
      <c r="E5" s="405"/>
      <c r="F5" s="374"/>
      <c r="G5" s="405"/>
      <c r="H5" s="374"/>
    </row>
    <row r="6" spans="1:21">
      <c r="B6" s="373"/>
      <c r="C6" s="374"/>
      <c r="D6" s="405"/>
      <c r="E6" s="405"/>
      <c r="F6" s="405"/>
      <c r="G6" s="405"/>
      <c r="H6" s="374"/>
      <c r="I6" s="366"/>
      <c r="J6" s="367"/>
      <c r="K6" s="367"/>
      <c r="L6" s="367"/>
      <c r="M6" s="367"/>
      <c r="N6" s="367"/>
      <c r="O6" s="367"/>
      <c r="P6" s="367"/>
      <c r="Q6" s="367"/>
      <c r="R6" s="367"/>
      <c r="S6" s="367"/>
      <c r="T6" s="367"/>
      <c r="U6" s="368"/>
    </row>
    <row r="7" spans="1:21" s="366" customFormat="1" ht="34.5" customHeight="1">
      <c r="A7" s="1042" t="s">
        <v>670</v>
      </c>
      <c r="B7" s="1042" t="s">
        <v>199</v>
      </c>
      <c r="C7" s="1039"/>
      <c r="D7" s="1041"/>
      <c r="E7" s="1055" t="s">
        <v>109</v>
      </c>
      <c r="F7" s="1040" t="s">
        <v>662</v>
      </c>
      <c r="G7" s="1040" t="s">
        <v>661</v>
      </c>
      <c r="H7" s="1039"/>
      <c r="J7" s="367"/>
      <c r="K7" s="367"/>
      <c r="L7" s="367"/>
      <c r="M7" s="367"/>
      <c r="N7" s="367"/>
      <c r="O7" s="367"/>
      <c r="P7" s="367"/>
      <c r="Q7" s="367"/>
      <c r="R7" s="367"/>
      <c r="S7" s="367"/>
      <c r="T7" s="367"/>
      <c r="U7" s="368"/>
    </row>
    <row r="8" spans="1:21">
      <c r="A8" s="375"/>
      <c r="C8" s="374"/>
      <c r="E8" s="374"/>
      <c r="F8" s="374"/>
      <c r="G8" s="374"/>
      <c r="H8" s="374"/>
    </row>
    <row r="9" spans="1:21" ht="20.100000000000001" customHeight="1">
      <c r="A9" s="375">
        <v>1</v>
      </c>
      <c r="B9" s="374" t="s">
        <v>250</v>
      </c>
      <c r="E9" s="1357">
        <f>+E54</f>
        <v>0</v>
      </c>
      <c r="F9" s="1357">
        <f>+F54</f>
        <v>0</v>
      </c>
      <c r="G9" s="1357">
        <f>+G54</f>
        <v>0</v>
      </c>
      <c r="H9" s="374" t="s">
        <v>697</v>
      </c>
    </row>
    <row r="10" spans="1:21" ht="20.100000000000001" customHeight="1">
      <c r="A10" s="375">
        <f>+A9+1</f>
        <v>2</v>
      </c>
      <c r="B10" s="374" t="s">
        <v>251</v>
      </c>
      <c r="E10" s="1357">
        <f>+E78</f>
        <v>0</v>
      </c>
      <c r="F10" s="1357">
        <f>+F78</f>
        <v>0</v>
      </c>
      <c r="G10" s="1357">
        <f>+G78</f>
        <v>0</v>
      </c>
      <c r="H10" s="374" t="s">
        <v>696</v>
      </c>
    </row>
    <row r="11" spans="1:21" ht="20.100000000000001" customHeight="1">
      <c r="A11" s="375">
        <f>+A10+1</f>
        <v>3</v>
      </c>
      <c r="B11" s="374" t="s">
        <v>252</v>
      </c>
      <c r="E11" s="1357">
        <f>E32</f>
        <v>0</v>
      </c>
      <c r="F11" s="1357">
        <f>F32</f>
        <v>0</v>
      </c>
      <c r="G11" s="1357">
        <f>G32</f>
        <v>0</v>
      </c>
      <c r="H11" s="374" t="s">
        <v>695</v>
      </c>
    </row>
    <row r="12" spans="1:21" ht="20.100000000000001" customHeight="1">
      <c r="A12" s="375">
        <f>+A11+1</f>
        <v>4</v>
      </c>
      <c r="B12" s="374" t="s">
        <v>253</v>
      </c>
      <c r="E12" s="1357">
        <f>SUM(E9:E11)</f>
        <v>0</v>
      </c>
      <c r="F12" s="1357">
        <f>SUM(F9:F11)</f>
        <v>0</v>
      </c>
      <c r="G12" s="1357">
        <f>SUM(G9:G11)</f>
        <v>0</v>
      </c>
      <c r="H12" s="376" t="s">
        <v>694</v>
      </c>
    </row>
    <row r="13" spans="1:21" s="366" customFormat="1">
      <c r="A13" s="375"/>
      <c r="B13" s="374"/>
      <c r="C13" s="374"/>
      <c r="D13" s="376"/>
      <c r="E13" s="374"/>
      <c r="F13" s="374"/>
      <c r="G13" s="374"/>
      <c r="H13" s="358"/>
    </row>
    <row r="14" spans="1:21">
      <c r="A14" s="375"/>
      <c r="B14" s="374"/>
      <c r="C14" s="374"/>
      <c r="D14" s="374"/>
      <c r="E14" s="374"/>
      <c r="F14" s="374"/>
      <c r="G14" s="374"/>
      <c r="H14" s="378"/>
    </row>
    <row r="15" spans="1:21" ht="30" customHeight="1">
      <c r="A15" s="375"/>
      <c r="B15" s="1475" t="s">
        <v>693</v>
      </c>
      <c r="C15" s="1475"/>
      <c r="D15" s="1475"/>
      <c r="E15" s="1475"/>
      <c r="F15" s="1475"/>
      <c r="G15" s="1475"/>
      <c r="H15" s="1475"/>
    </row>
    <row r="16" spans="1:21">
      <c r="A16" s="375"/>
      <c r="B16" s="373"/>
      <c r="C16" s="374"/>
      <c r="D16" s="374"/>
      <c r="E16" s="374"/>
      <c r="F16" s="374"/>
      <c r="G16" s="374"/>
      <c r="H16" s="374"/>
    </row>
    <row r="17" spans="1:9">
      <c r="A17" s="375"/>
      <c r="B17" s="405" t="s">
        <v>75</v>
      </c>
      <c r="C17" s="405" t="s">
        <v>76</v>
      </c>
      <c r="D17" s="405" t="s">
        <v>77</v>
      </c>
      <c r="E17" s="405" t="s">
        <v>78</v>
      </c>
      <c r="F17" s="405" t="s">
        <v>79</v>
      </c>
      <c r="G17" s="405" t="s">
        <v>80</v>
      </c>
      <c r="H17" s="405" t="s">
        <v>81</v>
      </c>
    </row>
    <row r="18" spans="1:9" ht="31.2">
      <c r="A18" s="375"/>
      <c r="B18" s="373" t="s">
        <v>252</v>
      </c>
      <c r="C18" s="1052" t="s">
        <v>19</v>
      </c>
      <c r="D18" s="1052" t="s">
        <v>691</v>
      </c>
      <c r="E18" s="1052" t="s">
        <v>109</v>
      </c>
      <c r="F18" s="1052" t="s">
        <v>662</v>
      </c>
      <c r="G18" s="1052" t="s">
        <v>661</v>
      </c>
      <c r="H18" s="1052" t="s">
        <v>255</v>
      </c>
    </row>
    <row r="19" spans="1:9" ht="30" customHeight="1">
      <c r="A19" s="375">
        <f>A12+1</f>
        <v>5</v>
      </c>
      <c r="B19" s="379"/>
      <c r="C19" s="380"/>
      <c r="D19" s="381"/>
      <c r="E19" s="381"/>
      <c r="F19" s="381"/>
      <c r="G19" s="381"/>
      <c r="H19" s="382"/>
      <c r="I19" s="369"/>
    </row>
    <row r="20" spans="1:9" ht="30" customHeight="1">
      <c r="A20" s="375">
        <f t="shared" ref="A20:A32" si="0">+A19+1</f>
        <v>6</v>
      </c>
      <c r="B20" s="383"/>
      <c r="C20" s="380"/>
      <c r="D20" s="381"/>
      <c r="E20" s="381"/>
      <c r="F20" s="381"/>
      <c r="G20" s="381"/>
      <c r="H20" s="382"/>
      <c r="I20" s="369"/>
    </row>
    <row r="21" spans="1:9" ht="30" customHeight="1">
      <c r="A21" s="375">
        <f t="shared" si="0"/>
        <v>7</v>
      </c>
      <c r="B21" s="383"/>
      <c r="C21" s="380"/>
      <c r="D21" s="381"/>
      <c r="E21" s="381"/>
      <c r="F21" s="381"/>
      <c r="G21" s="381"/>
      <c r="H21" s="382"/>
      <c r="I21" s="369"/>
    </row>
    <row r="22" spans="1:9" ht="30" customHeight="1">
      <c r="A22" s="375">
        <f t="shared" si="0"/>
        <v>8</v>
      </c>
      <c r="B22" s="383"/>
      <c r="C22" s="380"/>
      <c r="D22" s="381"/>
      <c r="E22" s="381"/>
      <c r="F22" s="381"/>
      <c r="G22" s="381"/>
      <c r="H22" s="382"/>
      <c r="I22" s="369"/>
    </row>
    <row r="23" spans="1:9" ht="30" customHeight="1">
      <c r="A23" s="375">
        <f t="shared" si="0"/>
        <v>9</v>
      </c>
      <c r="B23" s="383"/>
      <c r="C23" s="380"/>
      <c r="D23" s="381"/>
      <c r="E23" s="381"/>
      <c r="F23" s="381"/>
      <c r="G23" s="381"/>
      <c r="H23" s="382"/>
      <c r="I23" s="369"/>
    </row>
    <row r="24" spans="1:9" ht="30" customHeight="1">
      <c r="A24" s="375">
        <f t="shared" si="0"/>
        <v>10</v>
      </c>
      <c r="B24" s="383"/>
      <c r="C24" s="380"/>
      <c r="D24" s="381"/>
      <c r="E24" s="381"/>
      <c r="F24" s="381"/>
      <c r="G24" s="381"/>
      <c r="H24" s="382"/>
      <c r="I24" s="369"/>
    </row>
    <row r="25" spans="1:9" ht="30" customHeight="1">
      <c r="A25" s="375">
        <f t="shared" si="0"/>
        <v>11</v>
      </c>
      <c r="B25" s="383"/>
      <c r="C25" s="380"/>
      <c r="D25" s="381"/>
      <c r="E25" s="381"/>
      <c r="F25" s="381"/>
      <c r="G25" s="381"/>
      <c r="H25" s="382"/>
      <c r="I25" s="369"/>
    </row>
    <row r="26" spans="1:9" ht="30" customHeight="1">
      <c r="A26" s="375">
        <f t="shared" si="0"/>
        <v>12</v>
      </c>
      <c r="B26" s="383"/>
      <c r="C26" s="380"/>
      <c r="D26" s="384"/>
      <c r="E26" s="381"/>
      <c r="F26" s="381"/>
      <c r="G26" s="381"/>
      <c r="H26" s="382"/>
      <c r="I26" s="369"/>
    </row>
    <row r="27" spans="1:9" ht="30" customHeight="1">
      <c r="A27" s="375">
        <f t="shared" si="0"/>
        <v>13</v>
      </c>
      <c r="B27" s="383"/>
      <c r="C27" s="380"/>
      <c r="D27" s="381"/>
      <c r="E27" s="381"/>
      <c r="F27" s="381"/>
      <c r="G27" s="381"/>
      <c r="H27" s="382"/>
      <c r="I27" s="369"/>
    </row>
    <row r="28" spans="1:9" ht="30" customHeight="1">
      <c r="A28" s="375">
        <f t="shared" si="0"/>
        <v>14</v>
      </c>
      <c r="B28" s="1051" t="s">
        <v>692</v>
      </c>
      <c r="C28" s="1054"/>
      <c r="D28" s="1054"/>
      <c r="E28" s="1054"/>
      <c r="F28" s="1054"/>
      <c r="G28" s="1054"/>
      <c r="H28" s="1049" t="s">
        <v>689</v>
      </c>
      <c r="I28" s="369"/>
    </row>
    <row r="29" spans="1:9" ht="20.100000000000001" customHeight="1">
      <c r="A29" s="375">
        <f t="shared" si="0"/>
        <v>15</v>
      </c>
      <c r="B29" s="406" t="s">
        <v>806</v>
      </c>
      <c r="C29" s="407">
        <f>SUBTOTAL(9,C19:C28)</f>
        <v>0</v>
      </c>
      <c r="D29" s="396">
        <f>SUM(D19:D28)</f>
        <v>0</v>
      </c>
      <c r="E29" s="396">
        <f>SUM(E19:E28)</f>
        <v>0</v>
      </c>
      <c r="F29" s="396">
        <f>SUM(F19:F28)</f>
        <v>0</v>
      </c>
      <c r="G29" s="396">
        <f>SUM(G19:G28)</f>
        <v>0</v>
      </c>
      <c r="H29" s="385"/>
      <c r="I29" s="369"/>
    </row>
    <row r="30" spans="1:9" ht="20.100000000000001" customHeight="1">
      <c r="A30" s="375">
        <f t="shared" si="0"/>
        <v>16</v>
      </c>
      <c r="B30" s="408" t="s">
        <v>256</v>
      </c>
      <c r="C30" s="386"/>
      <c r="D30" s="386"/>
      <c r="E30" s="386"/>
      <c r="F30" s="387"/>
      <c r="G30" s="388"/>
      <c r="H30" s="382"/>
      <c r="I30" s="369"/>
    </row>
    <row r="31" spans="1:9" ht="20.100000000000001" customHeight="1">
      <c r="A31" s="375">
        <f t="shared" si="0"/>
        <v>17</v>
      </c>
      <c r="B31" s="409" t="s">
        <v>257</v>
      </c>
      <c r="C31" s="389"/>
      <c r="D31" s="389"/>
      <c r="E31" s="389"/>
      <c r="F31" s="389"/>
      <c r="G31" s="389"/>
      <c r="H31" s="390"/>
      <c r="I31" s="369"/>
    </row>
    <row r="32" spans="1:9" ht="20.100000000000001" customHeight="1" thickBot="1">
      <c r="A32" s="375">
        <f t="shared" si="0"/>
        <v>18</v>
      </c>
      <c r="B32" s="410" t="s">
        <v>19</v>
      </c>
      <c r="C32" s="411">
        <f>+C29-C30-C31</f>
        <v>0</v>
      </c>
      <c r="D32" s="411">
        <f>+D29-D30-D31</f>
        <v>0</v>
      </c>
      <c r="E32" s="411">
        <f>+E29-E30-E31</f>
        <v>0</v>
      </c>
      <c r="F32" s="411">
        <f>+F29-F30-F31</f>
        <v>0</v>
      </c>
      <c r="G32" s="411">
        <f>+G29-G30-G31</f>
        <v>0</v>
      </c>
      <c r="H32" s="412"/>
      <c r="I32" s="369"/>
    </row>
    <row r="33" spans="1:9" ht="20.100000000000001" customHeight="1" thickTop="1">
      <c r="A33" s="375"/>
      <c r="B33" s="397" t="s">
        <v>258</v>
      </c>
      <c r="C33" s="398"/>
      <c r="D33" s="399"/>
      <c r="E33" s="954"/>
      <c r="F33" s="391"/>
      <c r="G33" s="413"/>
      <c r="H33" s="391"/>
    </row>
    <row r="34" spans="1:9" ht="20.100000000000001" customHeight="1">
      <c r="A34" s="375"/>
      <c r="B34" s="1474" t="s">
        <v>259</v>
      </c>
      <c r="C34" s="1476"/>
      <c r="D34" s="1476"/>
      <c r="E34" s="1476"/>
      <c r="F34" s="1476"/>
      <c r="G34" s="1476"/>
      <c r="H34" s="391"/>
    </row>
    <row r="35" spans="1:9" ht="20.100000000000001" customHeight="1">
      <c r="A35" s="375"/>
      <c r="B35" s="404" t="s">
        <v>260</v>
      </c>
      <c r="C35" s="391"/>
      <c r="D35" s="397"/>
      <c r="E35" s="397"/>
      <c r="F35" s="954"/>
      <c r="G35" s="954"/>
      <c r="H35" s="391"/>
    </row>
    <row r="36" spans="1:9" ht="20.100000000000001" customHeight="1">
      <c r="A36" s="375"/>
      <c r="B36" s="404" t="s">
        <v>261</v>
      </c>
      <c r="C36" s="391"/>
      <c r="D36" s="397"/>
      <c r="E36" s="397"/>
      <c r="F36" s="954"/>
      <c r="G36" s="954"/>
      <c r="H36" s="391"/>
    </row>
    <row r="37" spans="1:9" ht="20.100000000000001" customHeight="1">
      <c r="A37" s="375"/>
      <c r="B37" s="404" t="s">
        <v>262</v>
      </c>
      <c r="C37" s="391"/>
      <c r="D37" s="397"/>
      <c r="E37" s="397"/>
      <c r="F37" s="954"/>
      <c r="G37" s="954"/>
      <c r="H37" s="391"/>
    </row>
    <row r="38" spans="1:9" ht="33" customHeight="1">
      <c r="A38" s="375"/>
      <c r="B38" s="1474" t="s">
        <v>700</v>
      </c>
      <c r="C38" s="1474"/>
      <c r="D38" s="1474"/>
      <c r="E38" s="1474"/>
      <c r="F38" s="1474"/>
      <c r="G38" s="1474"/>
      <c r="H38" s="955"/>
    </row>
    <row r="39" spans="1:9">
      <c r="A39" s="375"/>
      <c r="B39" s="953"/>
      <c r="C39" s="953"/>
      <c r="D39" s="953"/>
      <c r="E39" s="953"/>
      <c r="F39" s="953"/>
      <c r="G39" s="953"/>
      <c r="H39" s="955"/>
    </row>
    <row r="40" spans="1:9" s="366" customFormat="1">
      <c r="A40" s="375"/>
      <c r="B40" s="503"/>
      <c r="C40" s="503"/>
      <c r="D40" s="503"/>
      <c r="E40" s="503"/>
      <c r="F40" s="503"/>
      <c r="G40" s="503"/>
      <c r="H40" s="503"/>
      <c r="I40" s="371"/>
    </row>
    <row r="41" spans="1:9" s="366" customFormat="1">
      <c r="A41" s="375"/>
      <c r="B41" s="405" t="s">
        <v>75</v>
      </c>
      <c r="C41" s="405" t="s">
        <v>76</v>
      </c>
      <c r="D41" s="405" t="s">
        <v>77</v>
      </c>
      <c r="E41" s="405" t="s">
        <v>78</v>
      </c>
      <c r="F41" s="405" t="s">
        <v>79</v>
      </c>
      <c r="G41" s="405" t="s">
        <v>80</v>
      </c>
      <c r="H41" s="405" t="s">
        <v>81</v>
      </c>
      <c r="I41" s="371"/>
    </row>
    <row r="42" spans="1:9" ht="31.2">
      <c r="A42" s="375"/>
      <c r="B42" s="373" t="s">
        <v>616</v>
      </c>
      <c r="C42" s="1052" t="s">
        <v>19</v>
      </c>
      <c r="D42" s="1052" t="s">
        <v>691</v>
      </c>
      <c r="E42" s="1052" t="s">
        <v>109</v>
      </c>
      <c r="F42" s="1052" t="s">
        <v>662</v>
      </c>
      <c r="G42" s="1052" t="s">
        <v>661</v>
      </c>
      <c r="H42" s="1052" t="s">
        <v>255</v>
      </c>
    </row>
    <row r="43" spans="1:9" ht="30" customHeight="1">
      <c r="A43" s="375">
        <f>A32+1</f>
        <v>19</v>
      </c>
      <c r="B43" s="383"/>
      <c r="C43" s="380"/>
      <c r="D43" s="381"/>
      <c r="E43" s="381"/>
      <c r="F43" s="381"/>
      <c r="G43" s="381"/>
      <c r="H43" s="382"/>
      <c r="I43" s="369"/>
    </row>
    <row r="44" spans="1:9" ht="30" customHeight="1">
      <c r="A44" s="375">
        <f t="shared" ref="A44:A54" si="1">+A43+1</f>
        <v>20</v>
      </c>
      <c r="B44" s="383"/>
      <c r="C44" s="380"/>
      <c r="D44" s="381"/>
      <c r="E44" s="381"/>
      <c r="F44" s="381"/>
      <c r="G44" s="381"/>
      <c r="H44" s="382"/>
      <c r="I44" s="369"/>
    </row>
    <row r="45" spans="1:9" ht="30" customHeight="1">
      <c r="A45" s="375">
        <f t="shared" si="1"/>
        <v>21</v>
      </c>
      <c r="B45" s="383"/>
      <c r="C45" s="380"/>
      <c r="D45" s="381"/>
      <c r="E45" s="381"/>
      <c r="F45" s="381"/>
      <c r="G45" s="381"/>
      <c r="H45" s="382"/>
      <c r="I45" s="369"/>
    </row>
    <row r="46" spans="1:9" ht="30" customHeight="1">
      <c r="A46" s="375">
        <f t="shared" si="1"/>
        <v>22</v>
      </c>
      <c r="B46" s="383"/>
      <c r="C46" s="380"/>
      <c r="D46" s="381"/>
      <c r="E46" s="381"/>
      <c r="F46" s="381"/>
      <c r="G46" s="381"/>
      <c r="H46" s="382"/>
      <c r="I46" s="369"/>
    </row>
    <row r="47" spans="1:9" ht="30" customHeight="1">
      <c r="A47" s="375">
        <f t="shared" si="1"/>
        <v>23</v>
      </c>
      <c r="B47" s="383"/>
      <c r="C47" s="381"/>
      <c r="D47" s="381"/>
      <c r="E47" s="381"/>
      <c r="F47" s="381"/>
      <c r="G47" s="381"/>
      <c r="H47" s="382"/>
      <c r="I47" s="369"/>
    </row>
    <row r="48" spans="1:9" ht="30" customHeight="1">
      <c r="A48" s="375">
        <f t="shared" si="1"/>
        <v>24</v>
      </c>
      <c r="B48" s="383"/>
      <c r="C48" s="381"/>
      <c r="D48" s="381"/>
      <c r="E48" s="381"/>
      <c r="F48" s="381"/>
      <c r="G48" s="381"/>
      <c r="H48" s="382"/>
      <c r="I48" s="369"/>
    </row>
    <row r="49" spans="1:9" ht="30" customHeight="1">
      <c r="A49" s="375">
        <f t="shared" si="1"/>
        <v>25</v>
      </c>
      <c r="B49" s="393"/>
      <c r="C49" s="394"/>
      <c r="D49" s="394"/>
      <c r="E49" s="394"/>
      <c r="F49" s="394"/>
      <c r="G49" s="394"/>
      <c r="H49" s="382"/>
      <c r="I49" s="369"/>
    </row>
    <row r="50" spans="1:9" ht="30" customHeight="1">
      <c r="A50" s="375">
        <f t="shared" si="1"/>
        <v>26</v>
      </c>
      <c r="B50" s="1051" t="s">
        <v>690</v>
      </c>
      <c r="C50" s="1050"/>
      <c r="D50" s="1050"/>
      <c r="E50" s="1050"/>
      <c r="F50" s="1050"/>
      <c r="G50" s="1050"/>
      <c r="H50" s="1049" t="s">
        <v>689</v>
      </c>
      <c r="I50" s="369"/>
    </row>
    <row r="51" spans="1:9" ht="20.100000000000001" customHeight="1">
      <c r="A51" s="375">
        <f t="shared" si="1"/>
        <v>27</v>
      </c>
      <c r="B51" s="414" t="s">
        <v>807</v>
      </c>
      <c r="C51" s="396">
        <f>SUBTOTAL(9,C43:C50)</f>
        <v>0</v>
      </c>
      <c r="D51" s="396">
        <f>SUM(D43:D50)</f>
        <v>0</v>
      </c>
      <c r="E51" s="396">
        <f>SUM(E43:E50)</f>
        <v>0</v>
      </c>
      <c r="F51" s="396">
        <f>SUM(F43:F50)</f>
        <v>0</v>
      </c>
      <c r="G51" s="396">
        <f>SUM(G43:G50)</f>
        <v>0</v>
      </c>
      <c r="H51" s="385"/>
      <c r="I51" s="369"/>
    </row>
    <row r="52" spans="1:9" ht="20.100000000000001" customHeight="1">
      <c r="A52" s="375">
        <f t="shared" si="1"/>
        <v>28</v>
      </c>
      <c r="B52" s="415" t="s">
        <v>256</v>
      </c>
      <c r="C52" s="386"/>
      <c r="D52" s="386"/>
      <c r="E52" s="386"/>
      <c r="F52" s="386"/>
      <c r="G52" s="386"/>
      <c r="H52" s="382"/>
      <c r="I52" s="369"/>
    </row>
    <row r="53" spans="1:9" ht="20.100000000000001" customHeight="1">
      <c r="A53" s="375">
        <f t="shared" si="1"/>
        <v>29</v>
      </c>
      <c r="B53" s="416" t="s">
        <v>257</v>
      </c>
      <c r="C53" s="389"/>
      <c r="D53" s="389"/>
      <c r="E53" s="389"/>
      <c r="F53" s="389"/>
      <c r="G53" s="389"/>
      <c r="H53" s="390"/>
      <c r="I53" s="369"/>
    </row>
    <row r="54" spans="1:9" ht="20.100000000000001" customHeight="1" thickBot="1">
      <c r="A54" s="375">
        <f t="shared" si="1"/>
        <v>30</v>
      </c>
      <c r="B54" s="410" t="s">
        <v>19</v>
      </c>
      <c r="C54" s="411">
        <f>+C51-C52-C53</f>
        <v>0</v>
      </c>
      <c r="D54" s="411">
        <f>+D51-D52-D53</f>
        <v>0</v>
      </c>
      <c r="E54" s="411">
        <f>+E51-E52-E53</f>
        <v>0</v>
      </c>
      <c r="F54" s="411">
        <f>+F51-F52-F53</f>
        <v>0</v>
      </c>
      <c r="G54" s="411">
        <f>+G51-G52-G53</f>
        <v>0</v>
      </c>
      <c r="H54" s="412"/>
      <c r="I54" s="369"/>
    </row>
    <row r="55" spans="1:9" ht="20.100000000000001" customHeight="1" thickTop="1">
      <c r="A55" s="375"/>
      <c r="B55" s="397" t="s">
        <v>263</v>
      </c>
      <c r="C55" s="397"/>
      <c r="D55" s="954"/>
      <c r="E55" s="399"/>
      <c r="F55" s="391"/>
      <c r="G55" s="955"/>
      <c r="H55" s="391"/>
    </row>
    <row r="56" spans="1:9" ht="20.100000000000001" customHeight="1">
      <c r="A56" s="375"/>
      <c r="B56" s="1474" t="s">
        <v>259</v>
      </c>
      <c r="C56" s="1476"/>
      <c r="D56" s="1476"/>
      <c r="E56" s="1476"/>
      <c r="F56" s="1476"/>
      <c r="G56" s="1476"/>
      <c r="H56" s="391"/>
    </row>
    <row r="57" spans="1:9" ht="20.100000000000001" customHeight="1">
      <c r="A57" s="375"/>
      <c r="B57" s="404" t="s">
        <v>260</v>
      </c>
      <c r="C57" s="391"/>
      <c r="D57" s="397"/>
      <c r="E57" s="397"/>
      <c r="F57" s="954"/>
      <c r="G57" s="954"/>
      <c r="H57" s="391"/>
    </row>
    <row r="58" spans="1:9" ht="20.100000000000001" customHeight="1">
      <c r="A58" s="375"/>
      <c r="B58" s="404" t="s">
        <v>261</v>
      </c>
      <c r="C58" s="391"/>
      <c r="D58" s="397"/>
      <c r="E58" s="397"/>
      <c r="F58" s="954"/>
      <c r="G58" s="954"/>
      <c r="H58" s="391"/>
    </row>
    <row r="59" spans="1:9" ht="20.100000000000001" customHeight="1">
      <c r="A59" s="375"/>
      <c r="B59" s="404" t="s">
        <v>262</v>
      </c>
      <c r="C59" s="391"/>
      <c r="D59" s="397"/>
      <c r="E59" s="397"/>
      <c r="F59" s="954"/>
      <c r="G59" s="954"/>
      <c r="H59" s="391"/>
    </row>
    <row r="60" spans="1:9" ht="33.75" customHeight="1">
      <c r="A60" s="375"/>
      <c r="B60" s="1474" t="s">
        <v>688</v>
      </c>
      <c r="C60" s="1474"/>
      <c r="D60" s="1474"/>
      <c r="E60" s="1474"/>
      <c r="F60" s="1474"/>
      <c r="G60" s="1474"/>
      <c r="H60" s="955"/>
    </row>
    <row r="61" spans="1:9" s="366" customFormat="1">
      <c r="A61" s="375"/>
      <c r="B61" s="404"/>
      <c r="C61" s="397"/>
      <c r="D61" s="397"/>
      <c r="E61" s="397"/>
      <c r="F61" s="397"/>
      <c r="G61" s="397"/>
      <c r="H61" s="955"/>
      <c r="I61" s="371"/>
    </row>
    <row r="62" spans="1:9" s="366" customFormat="1">
      <c r="A62" s="375"/>
      <c r="B62" s="404"/>
      <c r="C62" s="397"/>
      <c r="D62" s="397"/>
      <c r="E62" s="397"/>
      <c r="F62" s="397"/>
      <c r="G62" s="397"/>
      <c r="H62" s="955"/>
      <c r="I62" s="371"/>
    </row>
    <row r="63" spans="1:9" s="366" customFormat="1">
      <c r="A63" s="375"/>
      <c r="B63" s="405" t="s">
        <v>75</v>
      </c>
      <c r="C63" s="405" t="s">
        <v>76</v>
      </c>
      <c r="D63" s="405" t="s">
        <v>77</v>
      </c>
      <c r="E63" s="405" t="s">
        <v>78</v>
      </c>
      <c r="F63" s="405" t="s">
        <v>79</v>
      </c>
      <c r="G63" s="405" t="s">
        <v>80</v>
      </c>
      <c r="H63" s="405" t="s">
        <v>81</v>
      </c>
      <c r="I63" s="371"/>
    </row>
    <row r="64" spans="1:9" ht="31.2">
      <c r="A64" s="375"/>
      <c r="B64" s="373" t="s">
        <v>251</v>
      </c>
      <c r="C64" s="1052" t="s">
        <v>19</v>
      </c>
      <c r="D64" s="1052" t="s">
        <v>691</v>
      </c>
      <c r="E64" s="1052" t="s">
        <v>109</v>
      </c>
      <c r="F64" s="1052" t="s">
        <v>662</v>
      </c>
      <c r="G64" s="1052" t="s">
        <v>661</v>
      </c>
      <c r="H64" s="1052" t="s">
        <v>255</v>
      </c>
    </row>
    <row r="65" spans="1:9" ht="30" customHeight="1">
      <c r="A65" s="375">
        <f>A54+1</f>
        <v>31</v>
      </c>
      <c r="B65" s="400"/>
      <c r="C65" s="380"/>
      <c r="D65" s="381"/>
      <c r="E65" s="381"/>
      <c r="F65" s="381"/>
      <c r="G65" s="381"/>
      <c r="H65" s="382"/>
      <c r="I65" s="369"/>
    </row>
    <row r="66" spans="1:9" ht="30" customHeight="1">
      <c r="A66" s="375">
        <f t="shared" ref="A66:A78" si="2">+A65+1</f>
        <v>32</v>
      </c>
      <c r="B66" s="383"/>
      <c r="C66" s="380"/>
      <c r="D66" s="381"/>
      <c r="E66" s="381"/>
      <c r="F66" s="381"/>
      <c r="G66" s="381"/>
      <c r="H66" s="382"/>
      <c r="I66" s="369"/>
    </row>
    <row r="67" spans="1:9" ht="30" customHeight="1">
      <c r="A67" s="375">
        <f t="shared" si="2"/>
        <v>33</v>
      </c>
      <c r="B67" s="383"/>
      <c r="C67" s="380"/>
      <c r="D67" s="381"/>
      <c r="E67" s="381"/>
      <c r="F67" s="381"/>
      <c r="G67" s="381"/>
      <c r="H67" s="382"/>
      <c r="I67" s="369"/>
    </row>
    <row r="68" spans="1:9" ht="30" customHeight="1">
      <c r="A68" s="375">
        <f t="shared" si="2"/>
        <v>34</v>
      </c>
      <c r="B68" s="383"/>
      <c r="C68" s="380"/>
      <c r="D68" s="381"/>
      <c r="E68" s="381"/>
      <c r="F68" s="381"/>
      <c r="G68" s="381"/>
      <c r="H68" s="382"/>
      <c r="I68" s="369"/>
    </row>
    <row r="69" spans="1:9" ht="30" customHeight="1">
      <c r="A69" s="375">
        <f t="shared" si="2"/>
        <v>35</v>
      </c>
      <c r="B69" s="383"/>
      <c r="C69" s="381"/>
      <c r="D69" s="394"/>
      <c r="E69" s="381"/>
      <c r="F69" s="381"/>
      <c r="G69" s="381"/>
      <c r="H69" s="382"/>
      <c r="I69" s="369"/>
    </row>
    <row r="70" spans="1:9" ht="30" customHeight="1">
      <c r="A70" s="375">
        <f t="shared" si="2"/>
        <v>36</v>
      </c>
      <c r="B70" s="383"/>
      <c r="C70" s="381"/>
      <c r="D70" s="394"/>
      <c r="E70" s="381"/>
      <c r="F70" s="381"/>
      <c r="G70" s="381"/>
      <c r="H70" s="382"/>
      <c r="I70" s="369"/>
    </row>
    <row r="71" spans="1:9" ht="30" customHeight="1">
      <c r="A71" s="375">
        <f t="shared" si="2"/>
        <v>37</v>
      </c>
      <c r="B71" s="383"/>
      <c r="C71" s="381"/>
      <c r="D71" s="394"/>
      <c r="E71" s="381"/>
      <c r="F71" s="381"/>
      <c r="G71" s="381"/>
      <c r="H71" s="382"/>
      <c r="I71" s="369"/>
    </row>
    <row r="72" spans="1:9" ht="30" customHeight="1">
      <c r="A72" s="375">
        <f t="shared" si="2"/>
        <v>38</v>
      </c>
      <c r="B72" s="383"/>
      <c r="C72" s="381"/>
      <c r="D72" s="384"/>
      <c r="E72" s="381"/>
      <c r="F72" s="381"/>
      <c r="G72" s="381"/>
      <c r="H72" s="382"/>
      <c r="I72" s="369"/>
    </row>
    <row r="73" spans="1:9" ht="30" customHeight="1">
      <c r="A73" s="375">
        <f t="shared" si="2"/>
        <v>39</v>
      </c>
      <c r="B73" s="383"/>
      <c r="C73" s="381"/>
      <c r="D73" s="381"/>
      <c r="E73" s="381"/>
      <c r="F73" s="381"/>
      <c r="G73" s="381"/>
      <c r="H73" s="382"/>
      <c r="I73" s="369"/>
    </row>
    <row r="74" spans="1:9" ht="30" customHeight="1">
      <c r="A74" s="375">
        <f t="shared" si="2"/>
        <v>40</v>
      </c>
      <c r="B74" s="1051" t="s">
        <v>690</v>
      </c>
      <c r="C74" s="1050"/>
      <c r="D74" s="1050"/>
      <c r="E74" s="1050"/>
      <c r="F74" s="1050"/>
      <c r="G74" s="1050"/>
      <c r="H74" s="1049" t="s">
        <v>689</v>
      </c>
      <c r="I74" s="369"/>
    </row>
    <row r="75" spans="1:9" ht="20.100000000000001" customHeight="1">
      <c r="A75" s="375">
        <f t="shared" si="2"/>
        <v>41</v>
      </c>
      <c r="B75" s="417" t="s">
        <v>808</v>
      </c>
      <c r="C75" s="407">
        <f>SUBTOTAL(9,C65:C74)</f>
        <v>0</v>
      </c>
      <c r="D75" s="407">
        <f>SUM(D65:D74)</f>
        <v>0</v>
      </c>
      <c r="E75" s="396">
        <f>SUM(E65:E74)</f>
        <v>0</v>
      </c>
      <c r="F75" s="407">
        <f>SUM(F65:F74)</f>
        <v>0</v>
      </c>
      <c r="G75" s="407">
        <f>SUM(G65:G74)</f>
        <v>0</v>
      </c>
      <c r="H75" s="382"/>
      <c r="I75" s="369"/>
    </row>
    <row r="76" spans="1:9" ht="20.100000000000001" customHeight="1">
      <c r="A76" s="375">
        <f t="shared" si="2"/>
        <v>42</v>
      </c>
      <c r="B76" s="418" t="s">
        <v>256</v>
      </c>
      <c r="C76" s="387"/>
      <c r="D76" s="387"/>
      <c r="E76" s="387"/>
      <c r="F76" s="387"/>
      <c r="G76" s="387"/>
      <c r="H76" s="382"/>
      <c r="I76" s="369"/>
    </row>
    <row r="77" spans="1:9" ht="20.100000000000001" customHeight="1">
      <c r="A77" s="375">
        <f t="shared" si="2"/>
        <v>43</v>
      </c>
      <c r="B77" s="419" t="s">
        <v>257</v>
      </c>
      <c r="C77" s="401"/>
      <c r="D77" s="401"/>
      <c r="E77" s="401"/>
      <c r="F77" s="401"/>
      <c r="G77" s="401"/>
      <c r="H77" s="390"/>
      <c r="I77" s="369"/>
    </row>
    <row r="78" spans="1:9" ht="20.100000000000001" customHeight="1" thickBot="1">
      <c r="A78" s="375">
        <f t="shared" si="2"/>
        <v>44</v>
      </c>
      <c r="B78" s="410" t="s">
        <v>19</v>
      </c>
      <c r="C78" s="420">
        <f>+C75-C76-C77</f>
        <v>0</v>
      </c>
      <c r="D78" s="420">
        <f>+D75-D76-D77</f>
        <v>0</v>
      </c>
      <c r="E78" s="420">
        <f>+E75-E76-E77</f>
        <v>0</v>
      </c>
      <c r="F78" s="420">
        <f>+F75-F76-F77</f>
        <v>0</v>
      </c>
      <c r="G78" s="420">
        <f>+G75-G76-G77</f>
        <v>0</v>
      </c>
      <c r="H78" s="412"/>
      <c r="I78" s="369"/>
    </row>
    <row r="79" spans="1:9" ht="20.100000000000001" customHeight="1" thickTop="1">
      <c r="A79" s="375"/>
      <c r="B79" s="397" t="s">
        <v>264</v>
      </c>
      <c r="C79" s="397"/>
      <c r="D79" s="397"/>
      <c r="E79" s="954"/>
      <c r="F79" s="954"/>
      <c r="G79" s="391"/>
      <c r="H79" s="402"/>
      <c r="I79" s="369"/>
    </row>
    <row r="80" spans="1:9" ht="20.100000000000001" customHeight="1">
      <c r="A80" s="375"/>
      <c r="B80" s="1474" t="s">
        <v>259</v>
      </c>
      <c r="C80" s="1476"/>
      <c r="D80" s="1476"/>
      <c r="E80" s="1476"/>
      <c r="F80" s="1476"/>
      <c r="G80" s="1476"/>
      <c r="H80" s="391"/>
    </row>
    <row r="81" spans="1:9" ht="20.100000000000001" customHeight="1">
      <c r="A81" s="375"/>
      <c r="B81" s="404" t="s">
        <v>260</v>
      </c>
      <c r="C81" s="391"/>
      <c r="D81" s="397"/>
      <c r="E81" s="397"/>
      <c r="F81" s="954"/>
      <c r="G81" s="954"/>
      <c r="H81" s="391"/>
    </row>
    <row r="82" spans="1:9" ht="20.100000000000001" customHeight="1">
      <c r="A82" s="375"/>
      <c r="B82" s="404" t="s">
        <v>261</v>
      </c>
      <c r="C82" s="391"/>
      <c r="D82" s="397"/>
      <c r="E82" s="397"/>
      <c r="F82" s="954"/>
      <c r="G82" s="954"/>
      <c r="H82" s="391"/>
    </row>
    <row r="83" spans="1:9" ht="20.100000000000001" customHeight="1">
      <c r="A83" s="375"/>
      <c r="B83" s="404" t="s">
        <v>262</v>
      </c>
      <c r="C83" s="391"/>
      <c r="D83" s="397"/>
      <c r="E83" s="397"/>
      <c r="F83" s="954"/>
      <c r="G83" s="954"/>
      <c r="H83" s="391"/>
    </row>
    <row r="84" spans="1:9" ht="32.25" customHeight="1">
      <c r="A84" s="375"/>
      <c r="B84" s="1474" t="s">
        <v>688</v>
      </c>
      <c r="C84" s="1474"/>
      <c r="D84" s="1474"/>
      <c r="E84" s="1474"/>
      <c r="F84" s="1474"/>
      <c r="G84" s="1474"/>
      <c r="H84" s="391"/>
    </row>
    <row r="85" spans="1:9">
      <c r="B85" s="392"/>
      <c r="C85" s="391"/>
      <c r="D85" s="391"/>
      <c r="E85" s="391"/>
      <c r="F85" s="391"/>
      <c r="G85" s="391"/>
      <c r="H85" s="391"/>
      <c r="I85" s="369"/>
    </row>
    <row r="86" spans="1:9" ht="15.75" customHeight="1">
      <c r="B86" s="403"/>
      <c r="C86" s="403"/>
      <c r="D86" s="403"/>
      <c r="E86" s="403"/>
      <c r="F86" s="403"/>
      <c r="G86" s="403"/>
      <c r="H86" s="403"/>
      <c r="I86" s="369"/>
    </row>
    <row r="87" spans="1:9">
      <c r="B87" s="1477"/>
      <c r="C87" s="1477"/>
      <c r="D87" s="1477"/>
      <c r="E87" s="1477"/>
      <c r="F87" s="1477"/>
      <c r="G87" s="1477"/>
      <c r="H87" s="1477"/>
      <c r="I87" s="370"/>
    </row>
    <row r="88" spans="1:9">
      <c r="B88" s="397"/>
      <c r="C88" s="397"/>
      <c r="D88" s="397"/>
      <c r="E88" s="397"/>
      <c r="F88" s="397"/>
      <c r="G88" s="397"/>
      <c r="H88" s="397"/>
      <c r="I88" s="369"/>
    </row>
    <row r="89" spans="1:9">
      <c r="B89" s="397"/>
      <c r="C89" s="397"/>
      <c r="D89" s="397"/>
      <c r="E89" s="397"/>
      <c r="F89" s="397"/>
      <c r="G89" s="397"/>
      <c r="H89" s="397"/>
      <c r="I89" s="369"/>
    </row>
    <row r="90" spans="1:9" ht="15.75" customHeight="1">
      <c r="B90" s="397"/>
      <c r="C90" s="397"/>
      <c r="D90" s="397"/>
      <c r="E90" s="397"/>
      <c r="F90" s="397"/>
      <c r="G90" s="397"/>
      <c r="H90" s="397"/>
      <c r="I90" s="369"/>
    </row>
    <row r="91" spans="1:9">
      <c r="B91" s="397"/>
      <c r="C91" s="397"/>
      <c r="D91" s="421"/>
      <c r="E91" s="421"/>
      <c r="F91" s="421"/>
      <c r="G91" s="421"/>
      <c r="H91" s="421"/>
      <c r="I91" s="372"/>
    </row>
    <row r="92" spans="1:9">
      <c r="B92" s="397"/>
      <c r="C92" s="397"/>
      <c r="D92" s="421"/>
      <c r="E92" s="421"/>
      <c r="F92" s="421"/>
      <c r="G92" s="421"/>
      <c r="H92" s="421"/>
      <c r="I92" s="372"/>
    </row>
    <row r="93" spans="1:9">
      <c r="B93" s="404"/>
      <c r="C93" s="397"/>
      <c r="D93" s="954"/>
      <c r="E93" s="954"/>
      <c r="F93" s="397"/>
      <c r="G93" s="397"/>
      <c r="H93" s="397"/>
      <c r="I93" s="369"/>
    </row>
    <row r="94" spans="1:9">
      <c r="B94" s="404"/>
      <c r="C94" s="397"/>
      <c r="D94" s="158"/>
      <c r="E94" s="158"/>
      <c r="F94" s="397"/>
      <c r="G94" s="397"/>
      <c r="H94" s="397"/>
      <c r="I94" s="369"/>
    </row>
    <row r="95" spans="1:9">
      <c r="B95" s="404"/>
      <c r="C95" s="397"/>
      <c r="D95" s="158"/>
      <c r="E95" s="158"/>
      <c r="F95" s="397"/>
      <c r="G95" s="397"/>
      <c r="H95" s="397"/>
      <c r="I95" s="369"/>
    </row>
    <row r="96" spans="1:9">
      <c r="B96" s="404"/>
      <c r="C96" s="397"/>
      <c r="D96" s="158"/>
      <c r="E96" s="158"/>
      <c r="F96" s="397"/>
      <c r="G96" s="397"/>
      <c r="H96" s="397"/>
      <c r="I96" s="369"/>
    </row>
    <row r="97" spans="2:9">
      <c r="B97" s="404"/>
      <c r="C97" s="397"/>
      <c r="D97" s="158"/>
      <c r="E97" s="158"/>
      <c r="F97" s="397"/>
      <c r="G97" s="397"/>
      <c r="H97" s="397"/>
      <c r="I97" s="369"/>
    </row>
    <row r="98" spans="2:9">
      <c r="B98" s="404"/>
      <c r="C98" s="397"/>
      <c r="D98" s="158"/>
      <c r="E98" s="158"/>
      <c r="F98" s="397"/>
      <c r="G98" s="397"/>
      <c r="H98" s="397"/>
      <c r="I98" s="369"/>
    </row>
    <row r="99" spans="2:9">
      <c r="B99" s="404"/>
      <c r="C99" s="397"/>
      <c r="D99" s="158"/>
      <c r="E99" s="158"/>
      <c r="F99" s="397"/>
      <c r="G99" s="397"/>
      <c r="H99" s="397"/>
      <c r="I99" s="369"/>
    </row>
    <row r="100" spans="2:9">
      <c r="B100" s="404"/>
      <c r="C100" s="397"/>
      <c r="D100" s="158"/>
      <c r="E100" s="158"/>
      <c r="F100" s="397"/>
      <c r="G100" s="397"/>
      <c r="H100" s="397"/>
      <c r="I100" s="369"/>
    </row>
    <row r="101" spans="2:9">
      <c r="B101" s="404"/>
      <c r="C101" s="397"/>
      <c r="D101" s="158"/>
      <c r="E101" s="158"/>
      <c r="F101" s="397"/>
      <c r="G101" s="397"/>
      <c r="H101" s="397"/>
      <c r="I101" s="369"/>
    </row>
    <row r="102" spans="2:9">
      <c r="B102" s="404"/>
      <c r="C102" s="397"/>
      <c r="D102" s="158"/>
      <c r="E102" s="158"/>
      <c r="F102" s="397"/>
      <c r="G102" s="397"/>
      <c r="H102" s="397"/>
      <c r="I102" s="369"/>
    </row>
    <row r="103" spans="2:9">
      <c r="B103" s="404"/>
      <c r="C103" s="397"/>
      <c r="D103" s="158"/>
      <c r="E103" s="158"/>
      <c r="F103" s="397"/>
      <c r="G103" s="397"/>
      <c r="H103" s="397"/>
      <c r="I103" s="369"/>
    </row>
    <row r="104" spans="2:9">
      <c r="B104" s="397"/>
      <c r="C104" s="397"/>
      <c r="D104" s="158"/>
      <c r="E104" s="158"/>
      <c r="F104" s="397"/>
      <c r="G104" s="397"/>
      <c r="H104" s="397"/>
      <c r="I104" s="369"/>
    </row>
    <row r="105" spans="2:9">
      <c r="B105" s="404"/>
      <c r="C105" s="397"/>
      <c r="D105" s="158"/>
      <c r="E105" s="158"/>
      <c r="F105" s="397"/>
      <c r="G105" s="397"/>
      <c r="H105" s="397"/>
      <c r="I105" s="369"/>
    </row>
    <row r="106" spans="2:9">
      <c r="B106" s="397"/>
      <c r="C106" s="397"/>
      <c r="D106" s="158"/>
      <c r="E106" s="158"/>
      <c r="F106" s="397"/>
      <c r="G106" s="397"/>
      <c r="H106" s="397"/>
      <c r="I106" s="369"/>
    </row>
    <row r="107" spans="2:9">
      <c r="B107" s="404"/>
      <c r="C107" s="397"/>
      <c r="D107" s="397"/>
      <c r="E107" s="397"/>
      <c r="F107" s="397"/>
      <c r="G107" s="397"/>
      <c r="H107" s="397"/>
      <c r="I107" s="369"/>
    </row>
    <row r="108" spans="2:9">
      <c r="B108" s="404"/>
      <c r="C108" s="397"/>
      <c r="D108" s="397"/>
      <c r="E108" s="397"/>
      <c r="F108" s="397"/>
      <c r="G108" s="397"/>
      <c r="H108" s="397"/>
    </row>
    <row r="109" spans="2:9">
      <c r="B109" s="404"/>
      <c r="C109" s="397"/>
      <c r="D109" s="397"/>
      <c r="E109" s="397"/>
      <c r="F109" s="397"/>
      <c r="G109" s="397"/>
      <c r="H109" s="397"/>
    </row>
    <row r="110" spans="2:9">
      <c r="B110" s="404"/>
      <c r="C110" s="397"/>
      <c r="D110" s="397"/>
      <c r="E110" s="397"/>
      <c r="F110" s="397"/>
      <c r="G110" s="397"/>
      <c r="H110" s="397"/>
    </row>
    <row r="111" spans="2:9">
      <c r="B111" s="404"/>
      <c r="C111" s="397"/>
      <c r="D111" s="397"/>
      <c r="E111" s="397"/>
      <c r="F111" s="397"/>
      <c r="G111" s="397"/>
      <c r="H111" s="397"/>
    </row>
    <row r="112" spans="2:9">
      <c r="B112" s="404"/>
      <c r="C112" s="397"/>
      <c r="D112" s="397"/>
      <c r="E112" s="397"/>
      <c r="F112" s="397"/>
      <c r="G112" s="397"/>
      <c r="H112" s="397"/>
    </row>
    <row r="113" spans="2:8">
      <c r="B113" s="404"/>
      <c r="C113" s="397"/>
      <c r="D113" s="397"/>
      <c r="E113" s="397"/>
      <c r="F113" s="397"/>
      <c r="G113" s="397"/>
      <c r="H113" s="397"/>
    </row>
    <row r="114" spans="2:8">
      <c r="B114" s="404"/>
      <c r="C114" s="397"/>
      <c r="D114" s="397"/>
      <c r="E114" s="397"/>
      <c r="F114" s="397"/>
      <c r="G114" s="397"/>
      <c r="H114" s="397"/>
    </row>
    <row r="115" spans="2:8">
      <c r="B115" s="404"/>
      <c r="C115" s="397"/>
      <c r="D115" s="397"/>
      <c r="E115" s="397"/>
      <c r="F115" s="397"/>
      <c r="G115" s="397"/>
      <c r="H115" s="397"/>
    </row>
    <row r="116" spans="2:8">
      <c r="B116" s="404"/>
      <c r="C116" s="397"/>
      <c r="D116" s="397"/>
      <c r="E116" s="397"/>
      <c r="F116" s="397"/>
      <c r="G116" s="397"/>
      <c r="H116" s="397"/>
    </row>
    <row r="117" spans="2:8">
      <c r="B117" s="404"/>
      <c r="C117" s="397"/>
      <c r="D117" s="397"/>
      <c r="E117" s="397"/>
      <c r="F117" s="397"/>
      <c r="G117" s="397"/>
      <c r="H117" s="397"/>
    </row>
    <row r="118" spans="2:8">
      <c r="B118" s="404"/>
      <c r="C118" s="397"/>
      <c r="D118" s="397"/>
      <c r="E118" s="397"/>
      <c r="F118" s="397"/>
      <c r="G118" s="397"/>
      <c r="H118" s="397"/>
    </row>
    <row r="119" spans="2:8">
      <c r="B119" s="404"/>
      <c r="C119" s="397"/>
      <c r="D119" s="397"/>
      <c r="E119" s="397"/>
      <c r="F119" s="397"/>
      <c r="G119" s="397"/>
      <c r="H119" s="397"/>
    </row>
    <row r="120" spans="2:8">
      <c r="B120" s="404"/>
      <c r="C120" s="397"/>
      <c r="D120" s="397"/>
      <c r="E120" s="397"/>
      <c r="F120" s="397"/>
      <c r="G120" s="397"/>
      <c r="H120" s="397"/>
    </row>
    <row r="121" spans="2:8">
      <c r="B121" s="404"/>
      <c r="C121" s="397"/>
      <c r="D121" s="397"/>
      <c r="E121" s="397"/>
      <c r="F121" s="397"/>
      <c r="G121" s="397"/>
      <c r="H121" s="397"/>
    </row>
    <row r="122" spans="2:8">
      <c r="B122" s="404"/>
      <c r="C122" s="397"/>
      <c r="D122" s="397"/>
      <c r="E122" s="397"/>
      <c r="F122" s="397"/>
      <c r="G122" s="397"/>
      <c r="H122" s="397"/>
    </row>
    <row r="123" spans="2:8">
      <c r="B123" s="404"/>
      <c r="C123" s="397"/>
      <c r="D123" s="397"/>
      <c r="E123" s="397"/>
      <c r="F123" s="397"/>
      <c r="G123" s="397"/>
      <c r="H123" s="397"/>
    </row>
    <row r="124" spans="2:8">
      <c r="B124" s="404"/>
      <c r="C124" s="397"/>
      <c r="D124" s="397"/>
      <c r="E124" s="397"/>
      <c r="F124" s="397"/>
      <c r="G124" s="397"/>
      <c r="H124" s="397"/>
    </row>
    <row r="125" spans="2:8">
      <c r="B125" s="404"/>
      <c r="C125" s="397"/>
      <c r="D125" s="397"/>
      <c r="E125" s="397"/>
      <c r="F125" s="397"/>
      <c r="G125" s="397"/>
      <c r="H125" s="397"/>
    </row>
    <row r="126" spans="2:8">
      <c r="B126" s="404"/>
      <c r="C126" s="397"/>
      <c r="D126" s="397"/>
      <c r="E126" s="397"/>
      <c r="F126" s="397"/>
      <c r="G126" s="397"/>
      <c r="H126" s="397"/>
    </row>
    <row r="127" spans="2:8">
      <c r="B127" s="404"/>
      <c r="C127" s="397"/>
      <c r="D127" s="397"/>
      <c r="E127" s="397"/>
      <c r="F127" s="397"/>
      <c r="G127" s="397"/>
      <c r="H127" s="397"/>
    </row>
    <row r="128" spans="2:8">
      <c r="B128" s="404"/>
      <c r="C128" s="397"/>
      <c r="D128" s="397"/>
      <c r="E128" s="397"/>
      <c r="F128" s="397"/>
      <c r="G128" s="397"/>
      <c r="H128" s="397"/>
    </row>
    <row r="129" spans="2:8">
      <c r="B129" s="404"/>
      <c r="C129" s="397"/>
      <c r="D129" s="397"/>
      <c r="E129" s="397"/>
      <c r="F129" s="397"/>
      <c r="G129" s="397"/>
      <c r="H129" s="397"/>
    </row>
    <row r="130" spans="2:8">
      <c r="B130" s="404"/>
      <c r="C130" s="397"/>
      <c r="D130" s="397"/>
      <c r="E130" s="397"/>
      <c r="F130" s="397"/>
      <c r="G130" s="397"/>
      <c r="H130" s="397"/>
    </row>
    <row r="131" spans="2:8">
      <c r="B131" s="404"/>
      <c r="C131" s="397"/>
      <c r="D131" s="397"/>
      <c r="E131" s="397"/>
      <c r="F131" s="397"/>
      <c r="G131" s="397"/>
      <c r="H131" s="397"/>
    </row>
    <row r="132" spans="2:8">
      <c r="B132" s="404"/>
      <c r="C132" s="397"/>
      <c r="D132" s="397"/>
      <c r="E132" s="397"/>
      <c r="F132" s="397"/>
      <c r="G132" s="397"/>
      <c r="H132" s="397"/>
    </row>
    <row r="133" spans="2:8">
      <c r="B133" s="404"/>
      <c r="C133" s="397"/>
      <c r="D133" s="397"/>
      <c r="E133" s="397"/>
      <c r="F133" s="397"/>
      <c r="G133" s="397"/>
      <c r="H133" s="397"/>
    </row>
    <row r="134" spans="2:8">
      <c r="B134" s="404"/>
      <c r="C134" s="397"/>
      <c r="D134" s="397"/>
      <c r="E134" s="397"/>
      <c r="F134" s="397"/>
      <c r="G134" s="397"/>
      <c r="H134" s="397"/>
    </row>
    <row r="135" spans="2:8">
      <c r="B135" s="404"/>
      <c r="C135" s="397"/>
      <c r="D135" s="397"/>
      <c r="E135" s="397"/>
      <c r="F135" s="397"/>
      <c r="G135" s="397"/>
      <c r="H135" s="397"/>
    </row>
    <row r="136" spans="2:8">
      <c r="B136" s="404"/>
      <c r="C136" s="397"/>
      <c r="D136" s="397"/>
      <c r="E136" s="397"/>
      <c r="F136" s="397"/>
      <c r="G136" s="397"/>
      <c r="H136" s="397"/>
    </row>
    <row r="137" spans="2:8">
      <c r="B137" s="404"/>
      <c r="C137" s="397"/>
      <c r="D137" s="397"/>
      <c r="E137" s="397"/>
      <c r="F137" s="397"/>
      <c r="G137" s="397"/>
      <c r="H137" s="397"/>
    </row>
    <row r="138" spans="2:8">
      <c r="B138" s="404"/>
      <c r="C138" s="397"/>
      <c r="D138" s="397"/>
      <c r="E138" s="397"/>
      <c r="F138" s="397"/>
      <c r="G138" s="397"/>
      <c r="H138" s="397"/>
    </row>
    <row r="139" spans="2:8">
      <c r="B139" s="404"/>
      <c r="C139" s="397"/>
      <c r="D139" s="397"/>
      <c r="E139" s="397"/>
      <c r="F139" s="397"/>
      <c r="G139" s="397"/>
      <c r="H139" s="397"/>
    </row>
    <row r="140" spans="2:8">
      <c r="B140" s="404"/>
      <c r="C140" s="397"/>
      <c r="D140" s="397"/>
      <c r="E140" s="397"/>
      <c r="F140" s="397"/>
      <c r="G140" s="397"/>
      <c r="H140" s="397"/>
    </row>
    <row r="141" spans="2:8">
      <c r="B141" s="404"/>
      <c r="C141" s="397"/>
      <c r="D141" s="397"/>
      <c r="E141" s="397"/>
      <c r="F141" s="397"/>
      <c r="G141" s="397"/>
      <c r="H141" s="397"/>
    </row>
    <row r="142" spans="2:8">
      <c r="B142" s="404"/>
      <c r="C142" s="397"/>
      <c r="D142" s="397"/>
      <c r="E142" s="397"/>
      <c r="F142" s="397"/>
      <c r="G142" s="397"/>
      <c r="H142" s="397"/>
    </row>
    <row r="143" spans="2:8">
      <c r="B143" s="404"/>
      <c r="C143" s="397"/>
      <c r="D143" s="397"/>
      <c r="E143" s="397"/>
      <c r="F143" s="397"/>
      <c r="G143" s="397"/>
      <c r="H143" s="397"/>
    </row>
    <row r="144" spans="2:8">
      <c r="B144" s="404"/>
      <c r="C144" s="397"/>
      <c r="D144" s="397"/>
      <c r="E144" s="397"/>
      <c r="F144" s="397"/>
      <c r="G144" s="397"/>
      <c r="H144" s="397"/>
    </row>
    <row r="145" spans="2:8">
      <c r="B145" s="404"/>
      <c r="C145" s="397"/>
      <c r="D145" s="397"/>
      <c r="E145" s="397"/>
      <c r="F145" s="397"/>
      <c r="G145" s="397"/>
      <c r="H145" s="397"/>
    </row>
    <row r="146" spans="2:8">
      <c r="B146" s="404"/>
      <c r="C146" s="397"/>
      <c r="D146" s="397"/>
      <c r="E146" s="397"/>
      <c r="F146" s="397"/>
      <c r="G146" s="397"/>
      <c r="H146" s="397"/>
    </row>
    <row r="147" spans="2:8">
      <c r="B147" s="404"/>
      <c r="C147" s="397"/>
      <c r="D147" s="397"/>
      <c r="E147" s="397"/>
      <c r="F147" s="397"/>
      <c r="G147" s="397"/>
      <c r="H147" s="397"/>
    </row>
    <row r="148" spans="2:8">
      <c r="B148" s="404"/>
      <c r="C148" s="397"/>
      <c r="D148" s="397"/>
      <c r="E148" s="397"/>
      <c r="F148" s="397"/>
      <c r="G148" s="397"/>
      <c r="H148" s="397"/>
    </row>
    <row r="149" spans="2:8">
      <c r="B149" s="404"/>
      <c r="C149" s="397"/>
      <c r="D149" s="397"/>
      <c r="E149" s="397"/>
      <c r="F149" s="397"/>
      <c r="G149" s="397"/>
      <c r="H149" s="397"/>
    </row>
    <row r="150" spans="2:8">
      <c r="B150" s="404"/>
      <c r="C150" s="397"/>
      <c r="D150" s="397"/>
      <c r="E150" s="397"/>
      <c r="F150" s="397"/>
      <c r="G150" s="397"/>
      <c r="H150" s="397"/>
    </row>
    <row r="151" spans="2:8">
      <c r="B151" s="404"/>
      <c r="C151" s="397"/>
      <c r="D151" s="397"/>
      <c r="E151" s="397"/>
      <c r="F151" s="397"/>
      <c r="G151" s="397"/>
      <c r="H151" s="397"/>
    </row>
    <row r="152" spans="2:8">
      <c r="B152" s="404"/>
      <c r="C152" s="397"/>
      <c r="D152" s="397"/>
      <c r="E152" s="397"/>
      <c r="F152" s="397"/>
      <c r="G152" s="397"/>
      <c r="H152" s="397"/>
    </row>
    <row r="153" spans="2:8">
      <c r="B153" s="404"/>
      <c r="C153" s="397"/>
      <c r="D153" s="397"/>
      <c r="E153" s="397"/>
      <c r="F153" s="397"/>
      <c r="G153" s="397"/>
      <c r="H153" s="397"/>
    </row>
    <row r="154" spans="2:8">
      <c r="B154" s="404"/>
      <c r="C154" s="397"/>
      <c r="D154" s="397"/>
      <c r="E154" s="397"/>
      <c r="F154" s="397"/>
      <c r="G154" s="397"/>
      <c r="H154" s="397"/>
    </row>
    <row r="155" spans="2:8">
      <c r="B155" s="404"/>
      <c r="C155" s="397"/>
      <c r="D155" s="397"/>
      <c r="E155" s="397"/>
      <c r="F155" s="397"/>
      <c r="G155" s="397"/>
      <c r="H155" s="397"/>
    </row>
    <row r="156" spans="2:8">
      <c r="B156" s="404"/>
      <c r="C156" s="397"/>
      <c r="D156" s="397"/>
      <c r="E156" s="397"/>
      <c r="F156" s="397"/>
      <c r="G156" s="397"/>
      <c r="H156" s="397"/>
    </row>
    <row r="157" spans="2:8">
      <c r="B157" s="404"/>
      <c r="C157" s="397"/>
      <c r="D157" s="397"/>
      <c r="E157" s="397"/>
      <c r="F157" s="397"/>
      <c r="G157" s="397"/>
      <c r="H157" s="397"/>
    </row>
    <row r="158" spans="2:8">
      <c r="B158" s="404"/>
      <c r="C158" s="397"/>
      <c r="D158" s="397"/>
      <c r="E158" s="397"/>
      <c r="F158" s="397"/>
      <c r="G158" s="397"/>
      <c r="H158" s="397"/>
    </row>
    <row r="159" spans="2:8">
      <c r="B159" s="404"/>
      <c r="C159" s="397"/>
      <c r="D159" s="397"/>
      <c r="E159" s="397"/>
      <c r="F159" s="397"/>
      <c r="G159" s="397"/>
      <c r="H159" s="397"/>
    </row>
    <row r="160" spans="2:8">
      <c r="B160" s="404"/>
      <c r="C160" s="397"/>
      <c r="D160" s="397"/>
      <c r="E160" s="397"/>
      <c r="F160" s="397"/>
      <c r="G160" s="397"/>
      <c r="H160" s="397"/>
    </row>
    <row r="161" spans="2:8">
      <c r="B161" s="404"/>
      <c r="C161" s="397"/>
      <c r="D161" s="397"/>
      <c r="E161" s="397"/>
      <c r="F161" s="397"/>
      <c r="G161" s="397"/>
      <c r="H161" s="397"/>
    </row>
    <row r="162" spans="2:8">
      <c r="B162" s="404"/>
      <c r="C162" s="397"/>
      <c r="D162" s="397"/>
      <c r="E162" s="397"/>
      <c r="F162" s="397"/>
      <c r="G162" s="397"/>
      <c r="H162" s="397"/>
    </row>
    <row r="163" spans="2:8">
      <c r="B163" s="404"/>
      <c r="C163" s="397"/>
      <c r="D163" s="397"/>
      <c r="E163" s="397"/>
      <c r="F163" s="397"/>
      <c r="G163" s="397"/>
      <c r="H163" s="397"/>
    </row>
    <row r="164" spans="2:8">
      <c r="B164" s="404"/>
      <c r="C164" s="397"/>
      <c r="D164" s="397"/>
      <c r="E164" s="397"/>
      <c r="F164" s="397"/>
      <c r="G164" s="397"/>
      <c r="H164" s="397"/>
    </row>
    <row r="165" spans="2:8">
      <c r="B165" s="404"/>
      <c r="C165" s="397"/>
      <c r="D165" s="397"/>
      <c r="E165" s="397"/>
      <c r="F165" s="397"/>
      <c r="G165" s="397"/>
      <c r="H165" s="397"/>
    </row>
    <row r="166" spans="2:8">
      <c r="B166" s="404"/>
      <c r="C166" s="397"/>
      <c r="D166" s="397"/>
      <c r="E166" s="397"/>
      <c r="F166" s="397"/>
      <c r="G166" s="397"/>
      <c r="H166" s="397"/>
    </row>
    <row r="167" spans="2:8">
      <c r="B167" s="404"/>
      <c r="C167" s="397"/>
      <c r="D167" s="397"/>
      <c r="E167" s="397"/>
      <c r="F167" s="397"/>
      <c r="G167" s="397"/>
      <c r="H167" s="397"/>
    </row>
    <row r="168" spans="2:8">
      <c r="B168" s="404"/>
      <c r="C168" s="397"/>
      <c r="D168" s="397"/>
      <c r="E168" s="397"/>
      <c r="F168" s="397"/>
      <c r="G168" s="397"/>
      <c r="H168" s="397"/>
    </row>
    <row r="169" spans="2:8">
      <c r="B169" s="404"/>
      <c r="C169" s="397"/>
      <c r="D169" s="397"/>
      <c r="E169" s="397"/>
      <c r="F169" s="397"/>
      <c r="G169" s="397"/>
      <c r="H169" s="397"/>
    </row>
    <row r="170" spans="2:8">
      <c r="B170" s="404"/>
      <c r="C170" s="397"/>
      <c r="D170" s="397"/>
      <c r="E170" s="397"/>
      <c r="F170" s="397"/>
      <c r="G170" s="397"/>
      <c r="H170" s="397"/>
    </row>
    <row r="171" spans="2:8">
      <c r="B171" s="404"/>
      <c r="C171" s="397"/>
      <c r="D171" s="397"/>
      <c r="E171" s="397"/>
      <c r="F171" s="397"/>
      <c r="G171" s="397"/>
      <c r="H171" s="397"/>
    </row>
    <row r="172" spans="2:8">
      <c r="B172" s="404"/>
      <c r="C172" s="397"/>
      <c r="D172" s="397"/>
      <c r="E172" s="397"/>
      <c r="F172" s="397"/>
      <c r="G172" s="397"/>
      <c r="H172" s="397"/>
    </row>
    <row r="173" spans="2:8">
      <c r="B173" s="404"/>
      <c r="C173" s="397"/>
      <c r="D173" s="397"/>
      <c r="E173" s="397"/>
      <c r="F173" s="397"/>
      <c r="G173" s="397"/>
      <c r="H173" s="397"/>
    </row>
    <row r="174" spans="2:8">
      <c r="B174" s="404"/>
      <c r="C174" s="397"/>
      <c r="D174" s="397"/>
      <c r="E174" s="397"/>
      <c r="F174" s="397"/>
      <c r="G174" s="397"/>
      <c r="H174" s="397"/>
    </row>
    <row r="175" spans="2:8">
      <c r="B175" s="404"/>
      <c r="C175" s="397"/>
      <c r="D175" s="397"/>
      <c r="E175" s="397"/>
      <c r="F175" s="397"/>
      <c r="G175" s="397"/>
      <c r="H175" s="397"/>
    </row>
    <row r="176" spans="2:8">
      <c r="B176" s="404"/>
      <c r="C176" s="397"/>
      <c r="D176" s="397"/>
      <c r="E176" s="397"/>
      <c r="F176" s="397"/>
      <c r="G176" s="397"/>
      <c r="H176" s="397"/>
    </row>
    <row r="177" spans="2:8">
      <c r="B177" s="404"/>
      <c r="C177" s="397"/>
      <c r="D177" s="397"/>
      <c r="E177" s="397"/>
      <c r="F177" s="397"/>
      <c r="G177" s="397"/>
      <c r="H177" s="397"/>
    </row>
    <row r="178" spans="2:8">
      <c r="B178" s="404"/>
      <c r="C178" s="397"/>
      <c r="D178" s="397"/>
      <c r="E178" s="397"/>
      <c r="F178" s="397"/>
      <c r="G178" s="397"/>
      <c r="H178" s="397"/>
    </row>
    <row r="179" spans="2:8">
      <c r="B179" s="404"/>
      <c r="C179" s="397"/>
      <c r="D179" s="397"/>
      <c r="E179" s="397"/>
      <c r="F179" s="397"/>
      <c r="G179" s="397"/>
      <c r="H179" s="397"/>
    </row>
    <row r="180" spans="2:8">
      <c r="B180" s="404"/>
      <c r="C180" s="397"/>
      <c r="D180" s="397"/>
      <c r="E180" s="397"/>
      <c r="F180" s="397"/>
      <c r="G180" s="397"/>
      <c r="H180" s="397"/>
    </row>
    <row r="181" spans="2:8">
      <c r="B181" s="404"/>
      <c r="C181" s="397"/>
      <c r="D181" s="397"/>
      <c r="E181" s="397"/>
      <c r="F181" s="397"/>
      <c r="G181" s="397"/>
      <c r="H181" s="397"/>
    </row>
    <row r="182" spans="2:8">
      <c r="B182" s="404"/>
      <c r="C182" s="397"/>
      <c r="D182" s="397"/>
      <c r="E182" s="397"/>
      <c r="F182" s="397"/>
      <c r="G182" s="397"/>
      <c r="H182" s="397"/>
    </row>
    <row r="183" spans="2:8">
      <c r="B183" s="404"/>
      <c r="C183" s="397"/>
      <c r="D183" s="397"/>
      <c r="E183" s="397"/>
      <c r="F183" s="397"/>
      <c r="G183" s="397"/>
      <c r="H183" s="397"/>
    </row>
    <row r="184" spans="2:8">
      <c r="B184" s="404"/>
      <c r="C184" s="397"/>
      <c r="D184" s="397"/>
      <c r="E184" s="397"/>
      <c r="F184" s="397"/>
      <c r="G184" s="397"/>
      <c r="H184" s="397"/>
    </row>
    <row r="185" spans="2:8">
      <c r="B185" s="404"/>
      <c r="C185" s="397"/>
      <c r="D185" s="397"/>
      <c r="E185" s="397"/>
      <c r="F185" s="397"/>
      <c r="G185" s="397"/>
      <c r="H185" s="397"/>
    </row>
    <row r="186" spans="2:8">
      <c r="B186" s="404"/>
      <c r="C186" s="397"/>
      <c r="D186" s="397"/>
      <c r="E186" s="397"/>
      <c r="F186" s="397"/>
      <c r="G186" s="397"/>
      <c r="H186" s="397"/>
    </row>
    <row r="187" spans="2:8">
      <c r="B187" s="404"/>
      <c r="C187" s="397"/>
      <c r="D187" s="397"/>
      <c r="E187" s="397"/>
      <c r="F187" s="397"/>
      <c r="G187" s="397"/>
      <c r="H187" s="397"/>
    </row>
    <row r="188" spans="2:8">
      <c r="B188" s="404"/>
      <c r="C188" s="397"/>
      <c r="D188" s="397"/>
      <c r="E188" s="397"/>
      <c r="F188" s="397"/>
      <c r="G188" s="397"/>
      <c r="H188" s="397"/>
    </row>
    <row r="189" spans="2:8">
      <c r="B189" s="404"/>
      <c r="C189" s="397"/>
      <c r="D189" s="397"/>
      <c r="E189" s="397"/>
      <c r="F189" s="397"/>
      <c r="G189" s="397"/>
      <c r="H189" s="397"/>
    </row>
    <row r="190" spans="2:8">
      <c r="B190" s="404"/>
      <c r="C190" s="397"/>
      <c r="D190" s="397"/>
      <c r="E190" s="397"/>
      <c r="F190" s="397"/>
      <c r="G190" s="397"/>
      <c r="H190" s="397"/>
    </row>
    <row r="191" spans="2:8">
      <c r="B191" s="404"/>
      <c r="C191" s="397"/>
      <c r="D191" s="397"/>
      <c r="E191" s="397"/>
      <c r="F191" s="397"/>
      <c r="G191" s="397"/>
      <c r="H191" s="397"/>
    </row>
    <row r="192" spans="2:8">
      <c r="B192" s="404"/>
      <c r="C192" s="397"/>
      <c r="D192" s="397"/>
      <c r="E192" s="397"/>
      <c r="F192" s="397"/>
      <c r="G192" s="397"/>
      <c r="H192" s="397"/>
    </row>
    <row r="193" spans="2:8">
      <c r="B193" s="404"/>
      <c r="C193" s="397"/>
      <c r="D193" s="397"/>
      <c r="E193" s="397"/>
      <c r="F193" s="397"/>
      <c r="G193" s="397"/>
      <c r="H193" s="397"/>
    </row>
    <row r="194" spans="2:8">
      <c r="B194" s="404"/>
      <c r="C194" s="397"/>
      <c r="D194" s="397"/>
      <c r="E194" s="397"/>
      <c r="F194" s="397"/>
      <c r="G194" s="397"/>
      <c r="H194" s="397"/>
    </row>
    <row r="195" spans="2:8">
      <c r="B195" s="404"/>
      <c r="C195" s="397"/>
      <c r="D195" s="397"/>
      <c r="E195" s="397"/>
      <c r="F195" s="397"/>
      <c r="G195" s="397"/>
      <c r="H195" s="397"/>
    </row>
    <row r="196" spans="2:8">
      <c r="B196" s="404"/>
      <c r="C196" s="397"/>
      <c r="D196" s="397"/>
      <c r="E196" s="397"/>
      <c r="F196" s="397"/>
      <c r="G196" s="397"/>
      <c r="H196" s="397"/>
    </row>
    <row r="197" spans="2:8">
      <c r="B197" s="404"/>
      <c r="C197" s="397"/>
      <c r="D197" s="397"/>
      <c r="E197" s="397"/>
      <c r="F197" s="397"/>
      <c r="G197" s="397"/>
      <c r="H197" s="397"/>
    </row>
    <row r="198" spans="2:8">
      <c r="B198" s="404"/>
      <c r="C198" s="397"/>
      <c r="D198" s="397"/>
      <c r="E198" s="397"/>
      <c r="F198" s="397"/>
      <c r="G198" s="397"/>
      <c r="H198" s="397"/>
    </row>
    <row r="199" spans="2:8">
      <c r="B199" s="404"/>
      <c r="C199" s="397"/>
      <c r="D199" s="397"/>
      <c r="E199" s="397"/>
      <c r="F199" s="397"/>
      <c r="G199" s="397"/>
      <c r="H199" s="397"/>
    </row>
    <row r="200" spans="2:8">
      <c r="B200" s="404"/>
      <c r="C200" s="397"/>
      <c r="D200" s="397"/>
      <c r="E200" s="397"/>
      <c r="F200" s="397"/>
      <c r="G200" s="397"/>
      <c r="H200" s="397"/>
    </row>
    <row r="201" spans="2:8">
      <c r="B201" s="404"/>
      <c r="C201" s="397"/>
      <c r="D201" s="397"/>
      <c r="E201" s="397"/>
      <c r="F201" s="397"/>
      <c r="G201" s="397"/>
      <c r="H201" s="397"/>
    </row>
    <row r="202" spans="2:8">
      <c r="B202" s="404"/>
      <c r="C202" s="397"/>
      <c r="D202" s="397"/>
      <c r="E202" s="397"/>
      <c r="F202" s="397"/>
      <c r="G202" s="397"/>
      <c r="H202" s="397"/>
    </row>
    <row r="203" spans="2:8">
      <c r="B203" s="404"/>
      <c r="C203" s="397"/>
      <c r="D203" s="397"/>
      <c r="E203" s="397"/>
      <c r="F203" s="397"/>
      <c r="G203" s="397"/>
      <c r="H203" s="397"/>
    </row>
    <row r="204" spans="2:8">
      <c r="B204" s="404"/>
      <c r="C204" s="397"/>
      <c r="D204" s="397"/>
      <c r="E204" s="397"/>
      <c r="F204" s="397"/>
      <c r="G204" s="397"/>
      <c r="H204" s="397"/>
    </row>
    <row r="205" spans="2:8">
      <c r="B205" s="404"/>
      <c r="C205" s="397"/>
      <c r="D205" s="397"/>
      <c r="E205" s="397"/>
      <c r="F205" s="397"/>
      <c r="G205" s="397"/>
      <c r="H205" s="397"/>
    </row>
    <row r="206" spans="2:8">
      <c r="B206" s="404"/>
      <c r="C206" s="397"/>
      <c r="D206" s="397"/>
      <c r="E206" s="397"/>
      <c r="F206" s="397"/>
      <c r="G206" s="397"/>
      <c r="H206" s="397"/>
    </row>
    <row r="207" spans="2:8">
      <c r="B207" s="404"/>
      <c r="C207" s="397"/>
      <c r="D207" s="397"/>
      <c r="E207" s="397"/>
      <c r="F207" s="397"/>
      <c r="G207" s="397"/>
      <c r="H207" s="397"/>
    </row>
    <row r="208" spans="2:8">
      <c r="B208" s="404"/>
      <c r="C208" s="397"/>
      <c r="D208" s="397"/>
      <c r="E208" s="397"/>
      <c r="F208" s="397"/>
      <c r="G208" s="397"/>
      <c r="H208" s="397"/>
    </row>
    <row r="209" spans="2:9">
      <c r="B209" s="404"/>
      <c r="C209" s="397"/>
      <c r="D209" s="397"/>
      <c r="E209" s="397"/>
      <c r="F209" s="397"/>
      <c r="G209" s="397"/>
      <c r="H209" s="397"/>
    </row>
    <row r="210" spans="2:9">
      <c r="B210" s="404"/>
      <c r="C210" s="397"/>
      <c r="D210" s="397"/>
      <c r="E210" s="397"/>
      <c r="F210" s="397"/>
      <c r="G210" s="397"/>
      <c r="H210" s="397"/>
      <c r="I210" s="1031"/>
    </row>
    <row r="211" spans="2:9">
      <c r="B211" s="404"/>
      <c r="C211" s="397"/>
      <c r="D211" s="397"/>
      <c r="E211" s="397"/>
      <c r="F211" s="397"/>
      <c r="G211" s="397"/>
      <c r="H211" s="397"/>
    </row>
    <row r="212" spans="2:9">
      <c r="B212" s="404"/>
      <c r="C212" s="397"/>
      <c r="D212" s="397"/>
      <c r="E212" s="397"/>
      <c r="F212" s="397"/>
      <c r="G212" s="397"/>
      <c r="H212" s="397"/>
    </row>
    <row r="213" spans="2:9">
      <c r="B213" s="404"/>
      <c r="C213" s="397"/>
      <c r="D213" s="397"/>
      <c r="E213" s="397"/>
      <c r="F213" s="397"/>
      <c r="G213" s="397"/>
      <c r="H213" s="397"/>
    </row>
    <row r="214" spans="2:9">
      <c r="B214" s="404"/>
      <c r="C214" s="397"/>
      <c r="D214" s="397"/>
      <c r="E214" s="397"/>
      <c r="F214" s="397"/>
      <c r="G214" s="397"/>
      <c r="H214" s="397"/>
    </row>
    <row r="215" spans="2:9">
      <c r="B215" s="404"/>
      <c r="C215" s="397"/>
      <c r="D215" s="397"/>
      <c r="E215" s="397"/>
      <c r="F215" s="397"/>
      <c r="G215" s="397"/>
      <c r="H215" s="397"/>
    </row>
    <row r="216" spans="2:9">
      <c r="B216" s="404"/>
      <c r="C216" s="397"/>
      <c r="D216" s="397"/>
      <c r="E216" s="397"/>
      <c r="F216" s="397"/>
      <c r="G216" s="397"/>
      <c r="H216" s="397"/>
    </row>
    <row r="217" spans="2:9">
      <c r="B217" s="404"/>
      <c r="C217" s="397"/>
      <c r="D217" s="397"/>
      <c r="E217" s="397"/>
      <c r="F217" s="397"/>
      <c r="G217" s="397"/>
      <c r="H217" s="397"/>
    </row>
    <row r="218" spans="2:9">
      <c r="B218" s="404"/>
      <c r="C218" s="397"/>
      <c r="D218" s="397"/>
      <c r="E218" s="397"/>
      <c r="F218" s="397"/>
      <c r="G218" s="397"/>
      <c r="H218" s="397"/>
    </row>
    <row r="219" spans="2:9">
      <c r="B219" s="404"/>
      <c r="C219" s="397"/>
      <c r="D219" s="397"/>
      <c r="E219" s="397"/>
      <c r="F219" s="397"/>
      <c r="G219" s="397"/>
      <c r="H219" s="397"/>
    </row>
    <row r="220" spans="2:9">
      <c r="B220" s="404"/>
      <c r="C220" s="397"/>
      <c r="D220" s="397"/>
      <c r="E220" s="397"/>
      <c r="F220" s="397"/>
      <c r="G220" s="397"/>
      <c r="H220" s="397"/>
    </row>
    <row r="221" spans="2:9">
      <c r="B221" s="404"/>
      <c r="C221" s="397"/>
      <c r="D221" s="397"/>
      <c r="E221" s="397"/>
      <c r="F221" s="397"/>
      <c r="G221" s="397"/>
      <c r="H221" s="397"/>
    </row>
    <row r="222" spans="2:9">
      <c r="B222" s="404"/>
      <c r="C222" s="397"/>
      <c r="D222" s="397"/>
      <c r="E222" s="397"/>
      <c r="F222" s="397"/>
      <c r="G222" s="397"/>
      <c r="H222" s="397"/>
    </row>
    <row r="223" spans="2:9">
      <c r="B223" s="404"/>
      <c r="C223" s="397"/>
      <c r="D223" s="397"/>
      <c r="E223" s="397"/>
      <c r="F223" s="397"/>
      <c r="G223" s="397"/>
      <c r="H223" s="397"/>
    </row>
    <row r="224" spans="2:9">
      <c r="B224" s="404"/>
      <c r="C224" s="397"/>
      <c r="D224" s="397"/>
      <c r="E224" s="397"/>
      <c r="F224" s="397"/>
      <c r="G224" s="397"/>
      <c r="H224" s="397"/>
    </row>
    <row r="225" spans="2:8">
      <c r="B225" s="404"/>
      <c r="C225" s="397"/>
      <c r="D225" s="397"/>
      <c r="E225" s="397"/>
      <c r="F225" s="397"/>
      <c r="G225" s="397"/>
      <c r="H225" s="397"/>
    </row>
    <row r="226" spans="2:8">
      <c r="B226" s="404"/>
      <c r="C226" s="397"/>
      <c r="D226" s="397"/>
      <c r="E226" s="397"/>
      <c r="F226" s="397"/>
      <c r="G226" s="397"/>
      <c r="H226" s="397"/>
    </row>
    <row r="227" spans="2:8">
      <c r="B227" s="404"/>
      <c r="C227" s="397"/>
      <c r="D227" s="397"/>
      <c r="E227" s="397"/>
      <c r="F227" s="397"/>
      <c r="G227" s="397"/>
      <c r="H227" s="397"/>
    </row>
    <row r="228" spans="2:8">
      <c r="B228" s="404"/>
      <c r="C228" s="397"/>
      <c r="D228" s="397"/>
      <c r="E228" s="397"/>
      <c r="F228" s="397"/>
      <c r="G228" s="397"/>
      <c r="H228" s="397"/>
    </row>
    <row r="229" spans="2:8">
      <c r="B229" s="404"/>
      <c r="C229" s="397"/>
      <c r="D229" s="397"/>
      <c r="E229" s="397"/>
      <c r="F229" s="397"/>
      <c r="G229" s="397"/>
      <c r="H229" s="397"/>
    </row>
    <row r="230" spans="2:8">
      <c r="B230" s="404"/>
      <c r="C230" s="397"/>
      <c r="D230" s="397"/>
      <c r="E230" s="397"/>
      <c r="F230" s="397"/>
      <c r="G230" s="397"/>
      <c r="H230" s="397"/>
    </row>
    <row r="231" spans="2:8">
      <c r="B231" s="404"/>
      <c r="C231" s="397"/>
      <c r="D231" s="397"/>
      <c r="E231" s="397"/>
      <c r="F231" s="397"/>
      <c r="G231" s="397"/>
      <c r="H231" s="397"/>
    </row>
    <row r="232" spans="2:8">
      <c r="B232" s="404"/>
      <c r="C232" s="397"/>
      <c r="D232" s="397"/>
      <c r="E232" s="397"/>
      <c r="F232" s="397"/>
      <c r="G232" s="397"/>
      <c r="H232" s="397"/>
    </row>
    <row r="233" spans="2:8">
      <c r="B233" s="404"/>
      <c r="C233" s="397"/>
      <c r="D233" s="397"/>
      <c r="E233" s="397"/>
      <c r="F233" s="397"/>
      <c r="G233" s="397"/>
      <c r="H233" s="397"/>
    </row>
    <row r="234" spans="2:8">
      <c r="B234" s="404"/>
      <c r="C234" s="397"/>
      <c r="D234" s="397"/>
      <c r="E234" s="397"/>
      <c r="F234" s="397"/>
      <c r="G234" s="397"/>
      <c r="H234" s="397"/>
    </row>
    <row r="235" spans="2:8">
      <c r="B235" s="404"/>
      <c r="C235" s="397"/>
      <c r="D235" s="397"/>
      <c r="E235" s="397"/>
      <c r="F235" s="397"/>
      <c r="G235" s="397"/>
      <c r="H235" s="397"/>
    </row>
    <row r="236" spans="2:8">
      <c r="B236" s="404"/>
      <c r="C236" s="397"/>
      <c r="D236" s="397"/>
      <c r="E236" s="397"/>
      <c r="F236" s="397"/>
      <c r="G236" s="397"/>
      <c r="H236" s="397"/>
    </row>
    <row r="237" spans="2:8">
      <c r="B237" s="404"/>
      <c r="C237" s="397"/>
      <c r="D237" s="397"/>
      <c r="E237" s="397"/>
      <c r="F237" s="397"/>
      <c r="G237" s="397"/>
      <c r="H237" s="397"/>
    </row>
    <row r="238" spans="2:8">
      <c r="B238" s="404"/>
      <c r="C238" s="397"/>
      <c r="D238" s="397"/>
      <c r="E238" s="397"/>
      <c r="F238" s="397"/>
      <c r="G238" s="397"/>
      <c r="H238" s="397"/>
    </row>
    <row r="239" spans="2:8">
      <c r="B239" s="404"/>
      <c r="C239" s="397"/>
      <c r="D239" s="397"/>
      <c r="E239" s="397"/>
      <c r="F239" s="397"/>
      <c r="G239" s="397"/>
      <c r="H239" s="397"/>
    </row>
    <row r="240" spans="2:8">
      <c r="B240" s="404"/>
      <c r="C240" s="397"/>
      <c r="D240" s="397"/>
      <c r="E240" s="397"/>
      <c r="F240" s="397"/>
      <c r="G240" s="397"/>
      <c r="H240" s="397"/>
    </row>
    <row r="241" spans="2:8">
      <c r="B241" s="404"/>
      <c r="C241" s="397"/>
      <c r="D241" s="397"/>
      <c r="E241" s="397"/>
      <c r="F241" s="397"/>
      <c r="G241" s="397"/>
      <c r="H241" s="397"/>
    </row>
    <row r="242" spans="2:8">
      <c r="B242" s="404"/>
      <c r="C242" s="397"/>
      <c r="D242" s="397"/>
      <c r="E242" s="397"/>
      <c r="F242" s="397"/>
      <c r="G242" s="397"/>
      <c r="H242" s="397"/>
    </row>
    <row r="243" spans="2:8">
      <c r="B243" s="404"/>
      <c r="C243" s="397"/>
      <c r="D243" s="397"/>
      <c r="E243" s="397"/>
      <c r="F243" s="397"/>
      <c r="G243" s="397"/>
      <c r="H243" s="397"/>
    </row>
    <row r="244" spans="2:8">
      <c r="B244" s="404"/>
      <c r="C244" s="397"/>
      <c r="D244" s="397"/>
      <c r="E244" s="397"/>
      <c r="F244" s="397"/>
      <c r="G244" s="397"/>
      <c r="H244" s="397"/>
    </row>
    <row r="245" spans="2:8">
      <c r="B245" s="404"/>
      <c r="C245" s="397"/>
      <c r="D245" s="397"/>
      <c r="E245" s="397"/>
      <c r="F245" s="397"/>
      <c r="G245" s="397"/>
      <c r="H245" s="397"/>
    </row>
    <row r="246" spans="2:8">
      <c r="B246" s="404"/>
      <c r="C246" s="397"/>
      <c r="D246" s="397"/>
      <c r="E246" s="397"/>
      <c r="F246" s="397"/>
      <c r="G246" s="397"/>
      <c r="H246" s="397"/>
    </row>
    <row r="247" spans="2:8">
      <c r="B247" s="404"/>
      <c r="C247" s="397"/>
      <c r="D247" s="397"/>
      <c r="E247" s="397"/>
      <c r="F247" s="397"/>
      <c r="G247" s="397"/>
      <c r="H247" s="397"/>
    </row>
    <row r="248" spans="2:8">
      <c r="B248" s="404"/>
      <c r="C248" s="397"/>
      <c r="D248" s="397"/>
      <c r="E248" s="397"/>
      <c r="F248" s="397"/>
      <c r="G248" s="397"/>
      <c r="H248" s="397"/>
    </row>
    <row r="249" spans="2:8">
      <c r="B249" s="404"/>
      <c r="C249" s="397"/>
      <c r="D249" s="397"/>
      <c r="E249" s="397"/>
      <c r="F249" s="397"/>
      <c r="G249" s="397"/>
      <c r="H249" s="397"/>
    </row>
    <row r="250" spans="2:8">
      <c r="B250" s="404"/>
      <c r="C250" s="397"/>
      <c r="D250" s="397"/>
      <c r="E250" s="397"/>
      <c r="F250" s="397"/>
      <c r="G250" s="397"/>
      <c r="H250" s="397"/>
    </row>
    <row r="251" spans="2:8">
      <c r="B251" s="404"/>
      <c r="C251" s="397"/>
      <c r="D251" s="397"/>
      <c r="E251" s="397"/>
      <c r="F251" s="397"/>
      <c r="G251" s="397"/>
      <c r="H251" s="397"/>
    </row>
    <row r="252" spans="2:8">
      <c r="B252" s="404"/>
      <c r="C252" s="397"/>
      <c r="D252" s="397"/>
      <c r="E252" s="397"/>
      <c r="F252" s="397"/>
      <c r="G252" s="397"/>
      <c r="H252" s="397"/>
    </row>
    <row r="253" spans="2:8">
      <c r="B253" s="404"/>
      <c r="C253" s="397"/>
      <c r="D253" s="397"/>
      <c r="E253" s="397"/>
      <c r="F253" s="397"/>
      <c r="G253" s="397"/>
      <c r="H253" s="397"/>
    </row>
    <row r="254" spans="2:8">
      <c r="B254" s="404"/>
      <c r="C254" s="397"/>
      <c r="D254" s="397"/>
      <c r="E254" s="397"/>
      <c r="F254" s="397"/>
      <c r="G254" s="397"/>
      <c r="H254" s="397"/>
    </row>
    <row r="255" spans="2:8">
      <c r="B255" s="404"/>
      <c r="C255" s="397"/>
      <c r="D255" s="397"/>
      <c r="E255" s="397"/>
      <c r="F255" s="397"/>
      <c r="G255" s="397"/>
      <c r="H255" s="397"/>
    </row>
    <row r="256" spans="2:8">
      <c r="B256" s="404"/>
      <c r="C256" s="397"/>
      <c r="D256" s="397"/>
      <c r="E256" s="397"/>
      <c r="F256" s="397"/>
      <c r="G256" s="397"/>
      <c r="H256" s="397"/>
    </row>
    <row r="257" spans="2:8">
      <c r="B257" s="404"/>
      <c r="C257" s="397"/>
      <c r="D257" s="397"/>
      <c r="E257" s="397"/>
      <c r="F257" s="397"/>
      <c r="G257" s="397"/>
      <c r="H257" s="397"/>
    </row>
    <row r="258" spans="2:8">
      <c r="B258" s="404"/>
      <c r="C258" s="397"/>
      <c r="D258" s="397"/>
      <c r="E258" s="397"/>
      <c r="F258" s="397"/>
      <c r="G258" s="397"/>
      <c r="H258" s="397"/>
    </row>
    <row r="259" spans="2:8">
      <c r="B259" s="404"/>
      <c r="C259" s="397"/>
      <c r="D259" s="397"/>
      <c r="E259" s="397"/>
      <c r="F259" s="397"/>
      <c r="G259" s="397"/>
      <c r="H259" s="397"/>
    </row>
    <row r="260" spans="2:8">
      <c r="B260" s="404"/>
      <c r="C260" s="397"/>
      <c r="D260" s="397"/>
      <c r="E260" s="397"/>
      <c r="F260" s="397"/>
      <c r="G260" s="397"/>
      <c r="H260" s="397"/>
    </row>
    <row r="261" spans="2:8">
      <c r="B261" s="404"/>
      <c r="C261" s="397"/>
      <c r="D261" s="397"/>
      <c r="E261" s="397"/>
      <c r="F261" s="397"/>
      <c r="G261" s="397"/>
      <c r="H261" s="397"/>
    </row>
    <row r="262" spans="2:8">
      <c r="B262" s="404"/>
      <c r="C262" s="397"/>
      <c r="D262" s="397"/>
      <c r="E262" s="397"/>
      <c r="F262" s="397"/>
      <c r="G262" s="397"/>
      <c r="H262" s="397"/>
    </row>
    <row r="263" spans="2:8">
      <c r="B263" s="404"/>
      <c r="C263" s="397"/>
      <c r="D263" s="397"/>
      <c r="E263" s="397"/>
      <c r="F263" s="397"/>
      <c r="G263" s="397"/>
      <c r="H263" s="397"/>
    </row>
    <row r="264" spans="2:8">
      <c r="B264" s="404"/>
      <c r="C264" s="397"/>
      <c r="D264" s="397"/>
      <c r="E264" s="397"/>
      <c r="F264" s="397"/>
      <c r="G264" s="397"/>
      <c r="H264" s="397"/>
    </row>
    <row r="265" spans="2:8">
      <c r="B265" s="404"/>
      <c r="C265" s="397"/>
      <c r="D265" s="397"/>
      <c r="E265" s="397"/>
      <c r="F265" s="397"/>
      <c r="G265" s="397"/>
      <c r="H265" s="397"/>
    </row>
    <row r="266" spans="2:8">
      <c r="B266" s="404"/>
      <c r="C266" s="397"/>
      <c r="D266" s="397"/>
      <c r="E266" s="397"/>
      <c r="F266" s="397"/>
      <c r="G266" s="397"/>
      <c r="H266" s="397"/>
    </row>
    <row r="267" spans="2:8">
      <c r="B267" s="404"/>
      <c r="C267" s="397"/>
      <c r="D267" s="397"/>
      <c r="E267" s="397"/>
      <c r="F267" s="397"/>
      <c r="G267" s="397"/>
      <c r="H267" s="397"/>
    </row>
    <row r="268" spans="2:8">
      <c r="B268" s="404"/>
      <c r="C268" s="397"/>
      <c r="D268" s="397"/>
      <c r="E268" s="397"/>
      <c r="F268" s="397"/>
      <c r="G268" s="397"/>
      <c r="H268" s="397"/>
    </row>
    <row r="269" spans="2:8">
      <c r="B269" s="404"/>
      <c r="C269" s="397"/>
      <c r="D269" s="397"/>
      <c r="E269" s="397"/>
      <c r="F269" s="397"/>
      <c r="G269" s="397"/>
      <c r="H269" s="397"/>
    </row>
    <row r="270" spans="2:8">
      <c r="B270" s="404"/>
      <c r="C270" s="397"/>
      <c r="D270" s="397"/>
      <c r="E270" s="397"/>
      <c r="F270" s="397"/>
      <c r="G270" s="397"/>
      <c r="H270" s="397"/>
    </row>
    <row r="271" spans="2:8">
      <c r="B271" s="404"/>
      <c r="C271" s="397"/>
      <c r="D271" s="397"/>
      <c r="E271" s="397"/>
      <c r="F271" s="397"/>
      <c r="G271" s="397"/>
      <c r="H271" s="397"/>
    </row>
    <row r="272" spans="2:8">
      <c r="B272" s="404"/>
      <c r="C272" s="397"/>
      <c r="D272" s="397"/>
      <c r="E272" s="397"/>
      <c r="F272" s="397"/>
      <c r="G272" s="397"/>
      <c r="H272" s="397"/>
    </row>
    <row r="273" spans="2:8">
      <c r="B273" s="404"/>
      <c r="C273" s="397"/>
      <c r="D273" s="397"/>
      <c r="E273" s="397"/>
      <c r="F273" s="397"/>
      <c r="G273" s="397"/>
      <c r="H273" s="397"/>
    </row>
    <row r="274" spans="2:8">
      <c r="B274" s="404"/>
      <c r="C274" s="397"/>
      <c r="D274" s="397"/>
      <c r="E274" s="397"/>
      <c r="F274" s="397"/>
      <c r="G274" s="397"/>
      <c r="H274" s="397"/>
    </row>
    <row r="275" spans="2:8">
      <c r="B275" s="404"/>
      <c r="C275" s="397"/>
      <c r="D275" s="397"/>
      <c r="E275" s="397"/>
      <c r="F275" s="397"/>
      <c r="G275" s="397"/>
      <c r="H275" s="397"/>
    </row>
    <row r="276" spans="2:8">
      <c r="B276" s="404"/>
      <c r="C276" s="397"/>
      <c r="D276" s="397"/>
      <c r="E276" s="397"/>
      <c r="F276" s="397"/>
      <c r="G276" s="397"/>
      <c r="H276" s="397"/>
    </row>
    <row r="277" spans="2:8">
      <c r="B277" s="404"/>
      <c r="C277" s="397"/>
      <c r="D277" s="397"/>
      <c r="E277" s="397"/>
      <c r="F277" s="397"/>
      <c r="G277" s="397"/>
      <c r="H277" s="397"/>
    </row>
    <row r="278" spans="2:8">
      <c r="B278" s="404"/>
      <c r="C278" s="397"/>
      <c r="D278" s="397"/>
      <c r="E278" s="397"/>
      <c r="F278" s="397"/>
      <c r="G278" s="397"/>
      <c r="H278" s="397"/>
    </row>
    <row r="279" spans="2:8">
      <c r="B279" s="404"/>
      <c r="C279" s="397"/>
      <c r="D279" s="397"/>
      <c r="E279" s="397"/>
      <c r="F279" s="397"/>
      <c r="G279" s="397"/>
      <c r="H279" s="397"/>
    </row>
    <row r="280" spans="2:8">
      <c r="B280" s="404"/>
      <c r="C280" s="397"/>
      <c r="D280" s="397"/>
      <c r="E280" s="397"/>
      <c r="F280" s="397"/>
      <c r="G280" s="397"/>
      <c r="H280" s="397"/>
    </row>
    <row r="281" spans="2:8">
      <c r="B281" s="404"/>
      <c r="C281" s="397"/>
      <c r="D281" s="397"/>
      <c r="E281" s="397"/>
      <c r="F281" s="397"/>
      <c r="G281" s="397"/>
      <c r="H281" s="397"/>
    </row>
    <row r="282" spans="2:8">
      <c r="B282" s="404"/>
      <c r="C282" s="397"/>
      <c r="D282" s="397"/>
      <c r="E282" s="397"/>
      <c r="F282" s="397"/>
      <c r="G282" s="397"/>
      <c r="H282" s="397"/>
    </row>
    <row r="283" spans="2:8">
      <c r="B283" s="404"/>
      <c r="C283" s="397"/>
      <c r="D283" s="397"/>
      <c r="E283" s="397"/>
      <c r="F283" s="397"/>
      <c r="G283" s="397"/>
      <c r="H283" s="397"/>
    </row>
    <row r="284" spans="2:8">
      <c r="B284" s="404"/>
      <c r="C284" s="397"/>
      <c r="D284" s="397"/>
      <c r="E284" s="397"/>
      <c r="F284" s="397"/>
      <c r="G284" s="397"/>
      <c r="H284" s="397"/>
    </row>
    <row r="285" spans="2:8">
      <c r="B285" s="404"/>
      <c r="C285" s="397"/>
      <c r="D285" s="397"/>
      <c r="E285" s="397"/>
      <c r="F285" s="397"/>
      <c r="G285" s="397"/>
      <c r="H285" s="397"/>
    </row>
    <row r="286" spans="2:8">
      <c r="B286" s="404"/>
      <c r="C286" s="397"/>
      <c r="D286" s="397"/>
      <c r="E286" s="397"/>
      <c r="F286" s="397"/>
      <c r="G286" s="397"/>
      <c r="H286" s="397"/>
    </row>
    <row r="287" spans="2:8">
      <c r="B287" s="404"/>
      <c r="C287" s="397"/>
      <c r="D287" s="397"/>
      <c r="E287" s="397"/>
      <c r="F287" s="397"/>
      <c r="G287" s="397"/>
      <c r="H287" s="397"/>
    </row>
    <row r="288" spans="2:8">
      <c r="B288" s="404"/>
      <c r="C288" s="397"/>
      <c r="D288" s="397"/>
      <c r="E288" s="397"/>
      <c r="F288" s="397"/>
      <c r="G288" s="397"/>
      <c r="H288" s="397"/>
    </row>
    <row r="289" spans="2:8">
      <c r="B289" s="404"/>
      <c r="C289" s="397"/>
      <c r="D289" s="397"/>
      <c r="E289" s="397"/>
      <c r="F289" s="397"/>
      <c r="G289" s="397"/>
      <c r="H289" s="397"/>
    </row>
    <row r="290" spans="2:8">
      <c r="B290" s="404"/>
      <c r="C290" s="397"/>
      <c r="D290" s="397"/>
      <c r="E290" s="397"/>
      <c r="F290" s="397"/>
      <c r="G290" s="397"/>
      <c r="H290" s="397"/>
    </row>
    <row r="291" spans="2:8">
      <c r="B291" s="404"/>
      <c r="C291" s="397"/>
      <c r="D291" s="397"/>
      <c r="E291" s="397"/>
      <c r="F291" s="397"/>
      <c r="G291" s="397"/>
      <c r="H291" s="397"/>
    </row>
    <row r="292" spans="2:8">
      <c r="B292" s="404"/>
      <c r="C292" s="397"/>
      <c r="D292" s="397"/>
      <c r="E292" s="397"/>
      <c r="F292" s="397"/>
      <c r="G292" s="397"/>
      <c r="H292" s="397"/>
    </row>
    <row r="293" spans="2:8">
      <c r="B293" s="404"/>
      <c r="C293" s="397"/>
      <c r="D293" s="397"/>
      <c r="E293" s="397"/>
      <c r="F293" s="397"/>
      <c r="G293" s="397"/>
      <c r="H293" s="397"/>
    </row>
    <row r="294" spans="2:8">
      <c r="B294" s="404"/>
      <c r="C294" s="397"/>
      <c r="D294" s="397"/>
      <c r="E294" s="397"/>
      <c r="F294" s="397"/>
      <c r="G294" s="397"/>
      <c r="H294" s="397"/>
    </row>
    <row r="295" spans="2:8">
      <c r="B295" s="404"/>
      <c r="C295" s="397"/>
      <c r="D295" s="397"/>
      <c r="E295" s="397"/>
      <c r="F295" s="397"/>
      <c r="G295" s="397"/>
      <c r="H295" s="397"/>
    </row>
    <row r="296" spans="2:8">
      <c r="B296" s="404"/>
      <c r="C296" s="397"/>
      <c r="D296" s="397"/>
      <c r="E296" s="397"/>
      <c r="F296" s="397"/>
      <c r="G296" s="397"/>
      <c r="H296" s="397"/>
    </row>
    <row r="297" spans="2:8">
      <c r="B297" s="404"/>
      <c r="C297" s="397"/>
      <c r="D297" s="397"/>
      <c r="E297" s="397"/>
      <c r="F297" s="397"/>
      <c r="G297" s="397"/>
      <c r="H297" s="397"/>
    </row>
    <row r="298" spans="2:8">
      <c r="B298" s="404"/>
      <c r="C298" s="397"/>
      <c r="D298" s="397"/>
      <c r="E298" s="397"/>
      <c r="F298" s="397"/>
      <c r="G298" s="397"/>
      <c r="H298" s="397"/>
    </row>
    <row r="299" spans="2:8">
      <c r="B299" s="404"/>
      <c r="C299" s="397"/>
      <c r="D299" s="397"/>
      <c r="E299" s="397"/>
      <c r="F299" s="397"/>
      <c r="G299" s="397"/>
      <c r="H299" s="397"/>
    </row>
    <row r="300" spans="2:8">
      <c r="B300" s="404"/>
      <c r="C300" s="397"/>
      <c r="D300" s="397"/>
      <c r="E300" s="397"/>
      <c r="F300" s="397"/>
      <c r="G300" s="397"/>
      <c r="H300" s="397"/>
    </row>
    <row r="301" spans="2:8">
      <c r="B301" s="404"/>
      <c r="C301" s="397"/>
      <c r="D301" s="397"/>
      <c r="E301" s="397"/>
      <c r="F301" s="397"/>
      <c r="G301" s="397"/>
      <c r="H301" s="397"/>
    </row>
    <row r="302" spans="2:8">
      <c r="B302" s="404"/>
      <c r="C302" s="397"/>
      <c r="D302" s="397"/>
      <c r="E302" s="397"/>
      <c r="F302" s="397"/>
      <c r="G302" s="397"/>
      <c r="H302" s="397"/>
    </row>
    <row r="303" spans="2:8">
      <c r="B303" s="404"/>
      <c r="C303" s="397"/>
      <c r="D303" s="397"/>
      <c r="E303" s="397"/>
      <c r="F303" s="397"/>
      <c r="G303" s="397"/>
      <c r="H303" s="397"/>
    </row>
    <row r="304" spans="2:8">
      <c r="B304" s="404"/>
      <c r="C304" s="397"/>
      <c r="D304" s="397"/>
      <c r="E304" s="397"/>
      <c r="F304" s="397"/>
      <c r="G304" s="397"/>
      <c r="H304" s="397"/>
    </row>
    <row r="305" spans="2:8">
      <c r="B305" s="404"/>
      <c r="C305" s="397"/>
      <c r="D305" s="397"/>
      <c r="E305" s="397"/>
      <c r="F305" s="397"/>
      <c r="G305" s="397"/>
      <c r="H305" s="397"/>
    </row>
    <row r="306" spans="2:8">
      <c r="B306" s="404"/>
      <c r="C306" s="397"/>
      <c r="D306" s="397"/>
      <c r="E306" s="397"/>
      <c r="F306" s="397"/>
      <c r="G306" s="397"/>
      <c r="H306" s="397"/>
    </row>
    <row r="307" spans="2:8">
      <c r="B307" s="404"/>
      <c r="C307" s="397"/>
      <c r="D307" s="397"/>
      <c r="E307" s="397"/>
      <c r="F307" s="397"/>
      <c r="G307" s="397"/>
      <c r="H307" s="397"/>
    </row>
    <row r="308" spans="2:8">
      <c r="B308" s="404"/>
      <c r="C308" s="397"/>
      <c r="D308" s="397"/>
      <c r="E308" s="397"/>
      <c r="F308" s="397"/>
      <c r="G308" s="397"/>
      <c r="H308" s="397"/>
    </row>
    <row r="309" spans="2:8">
      <c r="B309" s="404"/>
      <c r="C309" s="397"/>
      <c r="D309" s="397"/>
      <c r="E309" s="397"/>
      <c r="F309" s="397"/>
      <c r="G309" s="397"/>
      <c r="H309" s="397"/>
    </row>
    <row r="310" spans="2:8">
      <c r="B310" s="404"/>
      <c r="C310" s="397"/>
      <c r="D310" s="397"/>
      <c r="E310" s="397"/>
      <c r="F310" s="397"/>
      <c r="G310" s="397"/>
      <c r="H310" s="397"/>
    </row>
    <row r="311" spans="2:8">
      <c r="B311" s="404"/>
      <c r="C311" s="397"/>
      <c r="D311" s="397"/>
      <c r="E311" s="397"/>
      <c r="F311" s="397"/>
      <c r="G311" s="397"/>
      <c r="H311" s="397"/>
    </row>
    <row r="312" spans="2:8">
      <c r="B312" s="404"/>
      <c r="C312" s="397"/>
      <c r="D312" s="397"/>
      <c r="E312" s="397"/>
      <c r="F312" s="397"/>
      <c r="G312" s="397"/>
      <c r="H312" s="397"/>
    </row>
    <row r="313" spans="2:8">
      <c r="B313" s="404"/>
      <c r="C313" s="397"/>
      <c r="D313" s="397"/>
      <c r="E313" s="397"/>
      <c r="F313" s="397"/>
      <c r="G313" s="397"/>
      <c r="H313" s="397"/>
    </row>
    <row r="314" spans="2:8">
      <c r="B314" s="404"/>
      <c r="C314" s="397"/>
      <c r="D314" s="397"/>
      <c r="E314" s="397"/>
      <c r="F314" s="397"/>
      <c r="G314" s="397"/>
      <c r="H314" s="397"/>
    </row>
    <row r="315" spans="2:8">
      <c r="B315" s="404"/>
      <c r="C315" s="397"/>
      <c r="D315" s="397"/>
      <c r="E315" s="397"/>
      <c r="F315" s="397"/>
      <c r="G315" s="397"/>
      <c r="H315" s="397"/>
    </row>
    <row r="316" spans="2:8">
      <c r="B316" s="404"/>
      <c r="C316" s="397"/>
      <c r="D316" s="397"/>
      <c r="E316" s="397"/>
      <c r="F316" s="397"/>
      <c r="G316" s="397"/>
      <c r="H316" s="397"/>
    </row>
    <row r="317" spans="2:8">
      <c r="B317" s="404"/>
      <c r="C317" s="397"/>
      <c r="D317" s="397"/>
      <c r="E317" s="397"/>
      <c r="F317" s="397"/>
      <c r="G317" s="397"/>
      <c r="H317" s="397"/>
    </row>
    <row r="318" spans="2:8">
      <c r="B318" s="404"/>
      <c r="C318" s="397"/>
      <c r="D318" s="397"/>
      <c r="E318" s="397"/>
      <c r="F318" s="397"/>
      <c r="G318" s="397"/>
      <c r="H318" s="397"/>
    </row>
    <row r="319" spans="2:8">
      <c r="B319" s="404"/>
      <c r="C319" s="397"/>
      <c r="D319" s="397"/>
      <c r="E319" s="397"/>
      <c r="F319" s="397"/>
      <c r="G319" s="397"/>
      <c r="H319" s="397"/>
    </row>
    <row r="320" spans="2:8">
      <c r="B320" s="404"/>
      <c r="C320" s="397"/>
      <c r="D320" s="397"/>
      <c r="E320" s="397"/>
      <c r="F320" s="397"/>
      <c r="G320" s="397"/>
      <c r="H320" s="397"/>
    </row>
    <row r="321" spans="2:8">
      <c r="B321" s="404"/>
      <c r="C321" s="397"/>
      <c r="D321" s="397"/>
      <c r="E321" s="397"/>
      <c r="F321" s="397"/>
      <c r="G321" s="397"/>
      <c r="H321" s="397"/>
    </row>
    <row r="322" spans="2:8">
      <c r="B322" s="404"/>
      <c r="C322" s="397"/>
      <c r="D322" s="397"/>
      <c r="E322" s="397"/>
      <c r="F322" s="397"/>
      <c r="G322" s="397"/>
      <c r="H322" s="397"/>
    </row>
    <row r="323" spans="2:8">
      <c r="B323" s="404"/>
      <c r="C323" s="397"/>
      <c r="D323" s="397"/>
      <c r="E323" s="397"/>
      <c r="F323" s="397"/>
      <c r="G323" s="397"/>
      <c r="H323" s="397"/>
    </row>
    <row r="324" spans="2:8">
      <c r="B324" s="404"/>
      <c r="C324" s="397"/>
      <c r="D324" s="397"/>
      <c r="E324" s="397"/>
      <c r="F324" s="397"/>
      <c r="G324" s="397"/>
      <c r="H324" s="397"/>
    </row>
    <row r="325" spans="2:8">
      <c r="B325" s="404"/>
      <c r="C325" s="397"/>
      <c r="D325" s="397"/>
      <c r="E325" s="397"/>
      <c r="F325" s="397"/>
      <c r="G325" s="397"/>
      <c r="H325" s="397"/>
    </row>
    <row r="326" spans="2:8">
      <c r="B326" s="404"/>
      <c r="C326" s="397"/>
      <c r="D326" s="397"/>
      <c r="E326" s="397"/>
      <c r="F326" s="397"/>
      <c r="G326" s="397"/>
      <c r="H326" s="397"/>
    </row>
    <row r="327" spans="2:8">
      <c r="B327" s="404"/>
      <c r="C327" s="397"/>
      <c r="D327" s="397"/>
      <c r="E327" s="397"/>
      <c r="F327" s="397"/>
      <c r="G327" s="397"/>
      <c r="H327" s="397"/>
    </row>
    <row r="328" spans="2:8">
      <c r="B328" s="404"/>
      <c r="C328" s="397"/>
      <c r="D328" s="397"/>
      <c r="E328" s="397"/>
      <c r="F328" s="397"/>
      <c r="G328" s="397"/>
      <c r="H328" s="397"/>
    </row>
    <row r="329" spans="2:8">
      <c r="B329" s="404"/>
      <c r="C329" s="397"/>
      <c r="D329" s="397"/>
      <c r="E329" s="397"/>
      <c r="F329" s="397"/>
      <c r="G329" s="397"/>
      <c r="H329" s="397"/>
    </row>
    <row r="330" spans="2:8">
      <c r="B330" s="404"/>
      <c r="C330" s="397"/>
      <c r="D330" s="397"/>
      <c r="E330" s="397"/>
      <c r="F330" s="397"/>
      <c r="G330" s="397"/>
      <c r="H330" s="397"/>
    </row>
    <row r="331" spans="2:8">
      <c r="B331" s="404"/>
      <c r="C331" s="397"/>
      <c r="D331" s="397"/>
      <c r="E331" s="397"/>
      <c r="F331" s="397"/>
      <c r="G331" s="397"/>
      <c r="H331" s="397"/>
    </row>
    <row r="332" spans="2:8">
      <c r="B332" s="404"/>
      <c r="C332" s="397"/>
      <c r="D332" s="397"/>
      <c r="E332" s="397"/>
      <c r="F332" s="397"/>
      <c r="G332" s="397"/>
      <c r="H332" s="397"/>
    </row>
    <row r="333" spans="2:8">
      <c r="B333" s="404"/>
      <c r="C333" s="397"/>
      <c r="D333" s="397"/>
      <c r="E333" s="397"/>
      <c r="F333" s="397"/>
      <c r="G333" s="397"/>
      <c r="H333" s="397"/>
    </row>
    <row r="334" spans="2:8">
      <c r="B334" s="404"/>
      <c r="C334" s="397"/>
      <c r="D334" s="397"/>
      <c r="E334" s="397"/>
      <c r="F334" s="397"/>
      <c r="G334" s="397"/>
      <c r="H334" s="397"/>
    </row>
    <row r="335" spans="2:8">
      <c r="B335" s="404"/>
      <c r="C335" s="397"/>
      <c r="D335" s="397"/>
      <c r="E335" s="397"/>
      <c r="F335" s="397"/>
      <c r="G335" s="397"/>
      <c r="H335" s="397"/>
    </row>
    <row r="336" spans="2:8">
      <c r="B336" s="404"/>
      <c r="C336" s="397"/>
      <c r="D336" s="397"/>
      <c r="E336" s="397"/>
      <c r="F336" s="397"/>
      <c r="G336" s="397"/>
      <c r="H336" s="397"/>
    </row>
    <row r="337" spans="2:8">
      <c r="B337" s="404"/>
      <c r="C337" s="397"/>
      <c r="D337" s="397"/>
      <c r="E337" s="397"/>
      <c r="F337" s="397"/>
      <c r="G337" s="397"/>
      <c r="H337" s="397"/>
    </row>
    <row r="338" spans="2:8">
      <c r="B338" s="404"/>
      <c r="C338" s="397"/>
      <c r="D338" s="397"/>
      <c r="E338" s="397"/>
      <c r="F338" s="397"/>
      <c r="G338" s="397"/>
      <c r="H338" s="397"/>
    </row>
    <row r="339" spans="2:8">
      <c r="B339" s="404"/>
      <c r="C339" s="397"/>
      <c r="D339" s="397"/>
      <c r="E339" s="397"/>
      <c r="F339" s="397"/>
      <c r="G339" s="397"/>
      <c r="H339" s="397"/>
    </row>
    <row r="340" spans="2:8">
      <c r="B340" s="404"/>
      <c r="C340" s="397"/>
      <c r="D340" s="397"/>
      <c r="E340" s="397"/>
      <c r="F340" s="397"/>
      <c r="G340" s="397"/>
      <c r="H340" s="397"/>
    </row>
    <row r="341" spans="2:8">
      <c r="B341" s="404"/>
      <c r="C341" s="397"/>
      <c r="D341" s="397"/>
      <c r="E341" s="397"/>
      <c r="F341" s="397"/>
      <c r="G341" s="397"/>
      <c r="H341" s="397"/>
    </row>
    <row r="342" spans="2:8">
      <c r="B342" s="404"/>
      <c r="C342" s="397"/>
      <c r="D342" s="397"/>
      <c r="E342" s="397"/>
      <c r="F342" s="397"/>
      <c r="G342" s="397"/>
      <c r="H342" s="397"/>
    </row>
    <row r="343" spans="2:8">
      <c r="B343" s="404"/>
      <c r="C343" s="397"/>
      <c r="D343" s="397"/>
      <c r="E343" s="397"/>
      <c r="F343" s="397"/>
      <c r="G343" s="397"/>
      <c r="H343" s="397"/>
    </row>
    <row r="344" spans="2:8">
      <c r="B344" s="404"/>
      <c r="C344" s="397"/>
      <c r="D344" s="397"/>
      <c r="E344" s="397"/>
      <c r="F344" s="397"/>
      <c r="G344" s="397"/>
      <c r="H344" s="397"/>
    </row>
    <row r="345" spans="2:8">
      <c r="B345" s="404"/>
      <c r="C345" s="397"/>
      <c r="D345" s="397"/>
      <c r="E345" s="397"/>
      <c r="F345" s="397"/>
      <c r="G345" s="397"/>
      <c r="H345" s="397"/>
    </row>
    <row r="346" spans="2:8">
      <c r="B346" s="404"/>
      <c r="C346" s="397"/>
      <c r="D346" s="397"/>
      <c r="E346" s="397"/>
      <c r="F346" s="397"/>
      <c r="G346" s="397"/>
      <c r="H346" s="397"/>
    </row>
    <row r="347" spans="2:8">
      <c r="B347" s="404"/>
      <c r="C347" s="397"/>
      <c r="D347" s="397"/>
      <c r="E347" s="397"/>
      <c r="F347" s="397"/>
      <c r="G347" s="397"/>
      <c r="H347" s="397"/>
    </row>
    <row r="348" spans="2:8">
      <c r="B348" s="404"/>
      <c r="C348" s="397"/>
      <c r="D348" s="397"/>
      <c r="E348" s="397"/>
      <c r="F348" s="397"/>
      <c r="G348" s="397"/>
      <c r="H348" s="397"/>
    </row>
    <row r="349" spans="2:8">
      <c r="B349" s="404"/>
      <c r="C349" s="397"/>
      <c r="D349" s="397"/>
      <c r="E349" s="397"/>
      <c r="F349" s="397"/>
      <c r="G349" s="397"/>
      <c r="H349" s="397"/>
    </row>
    <row r="350" spans="2:8">
      <c r="B350" s="404"/>
      <c r="C350" s="397"/>
      <c r="D350" s="397"/>
      <c r="E350" s="397"/>
      <c r="F350" s="397"/>
      <c r="G350" s="397"/>
      <c r="H350" s="397"/>
    </row>
    <row r="351" spans="2:8">
      <c r="B351" s="404"/>
      <c r="C351" s="397"/>
      <c r="D351" s="397"/>
      <c r="E351" s="397"/>
      <c r="F351" s="397"/>
      <c r="G351" s="397"/>
      <c r="H351" s="397"/>
    </row>
    <row r="352" spans="2:8">
      <c r="B352" s="404"/>
      <c r="C352" s="397"/>
      <c r="D352" s="397"/>
      <c r="E352" s="397"/>
      <c r="F352" s="397"/>
      <c r="G352" s="397"/>
      <c r="H352" s="397"/>
    </row>
    <row r="353" spans="2:8">
      <c r="B353" s="404"/>
      <c r="C353" s="397"/>
      <c r="D353" s="397"/>
      <c r="E353" s="397"/>
      <c r="F353" s="397"/>
      <c r="G353" s="397"/>
      <c r="H353" s="397"/>
    </row>
    <row r="354" spans="2:8">
      <c r="B354" s="404"/>
      <c r="C354" s="397"/>
      <c r="D354" s="397"/>
      <c r="E354" s="397"/>
      <c r="F354" s="397"/>
      <c r="G354" s="397"/>
      <c r="H354" s="397"/>
    </row>
    <row r="355" spans="2:8">
      <c r="B355" s="404"/>
      <c r="C355" s="397"/>
      <c r="D355" s="397"/>
      <c r="E355" s="397"/>
      <c r="F355" s="397"/>
      <c r="G355" s="397"/>
      <c r="H355" s="397"/>
    </row>
    <row r="356" spans="2:8">
      <c r="B356" s="404"/>
      <c r="C356" s="397"/>
      <c r="D356" s="397"/>
      <c r="E356" s="397"/>
      <c r="F356" s="397"/>
      <c r="G356" s="397"/>
      <c r="H356" s="397"/>
    </row>
    <row r="357" spans="2:8">
      <c r="B357" s="404"/>
      <c r="C357" s="397"/>
      <c r="D357" s="397"/>
      <c r="E357" s="397"/>
      <c r="F357" s="397"/>
      <c r="G357" s="397"/>
      <c r="H357" s="397"/>
    </row>
    <row r="358" spans="2:8">
      <c r="B358" s="404"/>
      <c r="C358" s="397"/>
      <c r="D358" s="397"/>
      <c r="E358" s="397"/>
      <c r="F358" s="397"/>
      <c r="G358" s="397"/>
      <c r="H358" s="397"/>
    </row>
    <row r="359" spans="2:8">
      <c r="B359" s="404"/>
      <c r="C359" s="397"/>
      <c r="D359" s="397"/>
      <c r="E359" s="397"/>
      <c r="F359" s="397"/>
      <c r="G359" s="397"/>
      <c r="H359" s="397"/>
    </row>
    <row r="360" spans="2:8">
      <c r="B360" s="404"/>
      <c r="C360" s="397"/>
      <c r="D360" s="397"/>
      <c r="E360" s="397"/>
      <c r="F360" s="397"/>
      <c r="G360" s="397"/>
      <c r="H360" s="397"/>
    </row>
    <row r="361" spans="2:8">
      <c r="B361" s="404"/>
      <c r="C361" s="397"/>
      <c r="D361" s="397"/>
      <c r="E361" s="397"/>
      <c r="F361" s="397"/>
      <c r="G361" s="397"/>
      <c r="H361" s="397"/>
    </row>
    <row r="362" spans="2:8">
      <c r="B362" s="404"/>
      <c r="C362" s="397"/>
      <c r="D362" s="397"/>
      <c r="E362" s="397"/>
      <c r="F362" s="397"/>
      <c r="G362" s="397"/>
      <c r="H362" s="397"/>
    </row>
    <row r="363" spans="2:8">
      <c r="B363" s="404"/>
      <c r="C363" s="397"/>
      <c r="D363" s="397"/>
      <c r="E363" s="397"/>
      <c r="F363" s="397"/>
      <c r="G363" s="397"/>
      <c r="H363" s="397"/>
    </row>
    <row r="364" spans="2:8">
      <c r="B364" s="404"/>
      <c r="C364" s="397"/>
      <c r="D364" s="397"/>
      <c r="E364" s="397"/>
      <c r="F364" s="397"/>
      <c r="G364" s="397"/>
      <c r="H364" s="397"/>
    </row>
    <row r="365" spans="2:8">
      <c r="B365" s="404"/>
      <c r="C365" s="397"/>
      <c r="D365" s="397"/>
      <c r="E365" s="397"/>
      <c r="F365" s="397"/>
      <c r="G365" s="397"/>
      <c r="H365" s="397"/>
    </row>
    <row r="366" spans="2:8">
      <c r="B366" s="404"/>
      <c r="C366" s="397"/>
      <c r="D366" s="397"/>
      <c r="E366" s="397"/>
      <c r="F366" s="397"/>
      <c r="G366" s="397"/>
      <c r="H366" s="397"/>
    </row>
    <row r="367" spans="2:8">
      <c r="B367" s="404"/>
      <c r="C367" s="397"/>
      <c r="D367" s="397"/>
      <c r="E367" s="397"/>
      <c r="F367" s="397"/>
      <c r="G367" s="397"/>
      <c r="H367" s="397"/>
    </row>
    <row r="368" spans="2:8">
      <c r="B368" s="404"/>
      <c r="C368" s="397"/>
      <c r="D368" s="397"/>
      <c r="E368" s="397"/>
      <c r="F368" s="397"/>
      <c r="G368" s="397"/>
      <c r="H368" s="397"/>
    </row>
    <row r="369" spans="2:8">
      <c r="B369" s="404"/>
      <c r="C369" s="397"/>
      <c r="D369" s="397"/>
      <c r="E369" s="397"/>
      <c r="F369" s="397"/>
      <c r="G369" s="397"/>
      <c r="H369" s="397"/>
    </row>
    <row r="370" spans="2:8">
      <c r="B370" s="404"/>
      <c r="C370" s="397"/>
      <c r="D370" s="397"/>
      <c r="E370" s="397"/>
      <c r="F370" s="397"/>
      <c r="G370" s="397"/>
      <c r="H370" s="397"/>
    </row>
    <row r="371" spans="2:8">
      <c r="B371" s="404"/>
      <c r="C371" s="397"/>
      <c r="D371" s="397"/>
      <c r="E371" s="397"/>
      <c r="F371" s="397"/>
      <c r="G371" s="397"/>
      <c r="H371" s="397"/>
    </row>
    <row r="372" spans="2:8">
      <c r="B372" s="404"/>
      <c r="C372" s="397"/>
      <c r="D372" s="397"/>
      <c r="E372" s="397"/>
      <c r="F372" s="397"/>
      <c r="G372" s="397"/>
      <c r="H372" s="397"/>
    </row>
    <row r="373" spans="2:8">
      <c r="B373" s="404"/>
      <c r="C373" s="397"/>
      <c r="D373" s="397"/>
      <c r="E373" s="397"/>
      <c r="F373" s="397"/>
      <c r="G373" s="397"/>
      <c r="H373" s="397"/>
    </row>
    <row r="374" spans="2:8">
      <c r="B374" s="404"/>
      <c r="C374" s="397"/>
      <c r="D374" s="397"/>
      <c r="E374" s="397"/>
      <c r="F374" s="397"/>
      <c r="G374" s="397"/>
      <c r="H374" s="397"/>
    </row>
    <row r="375" spans="2:8">
      <c r="B375" s="404"/>
      <c r="C375" s="397"/>
      <c r="D375" s="397"/>
      <c r="E375" s="397"/>
      <c r="F375" s="397"/>
      <c r="G375" s="397"/>
      <c r="H375" s="397"/>
    </row>
    <row r="376" spans="2:8">
      <c r="B376" s="404"/>
      <c r="C376" s="397"/>
      <c r="D376" s="397"/>
      <c r="E376" s="397"/>
      <c r="F376" s="397"/>
      <c r="G376" s="397"/>
      <c r="H376" s="397"/>
    </row>
    <row r="377" spans="2:8">
      <c r="B377" s="404"/>
      <c r="C377" s="397"/>
      <c r="D377" s="397"/>
      <c r="E377" s="397"/>
      <c r="F377" s="397"/>
      <c r="G377" s="397"/>
      <c r="H377" s="397"/>
    </row>
    <row r="378" spans="2:8">
      <c r="B378" s="404"/>
      <c r="C378" s="397"/>
      <c r="D378" s="397"/>
      <c r="E378" s="397"/>
      <c r="F378" s="397"/>
      <c r="G378" s="397"/>
      <c r="H378" s="397"/>
    </row>
    <row r="379" spans="2:8">
      <c r="B379" s="404"/>
      <c r="C379" s="397"/>
      <c r="D379" s="397"/>
      <c r="E379" s="397"/>
      <c r="F379" s="397"/>
      <c r="G379" s="397"/>
      <c r="H379" s="397"/>
    </row>
    <row r="380" spans="2:8">
      <c r="B380" s="404"/>
      <c r="C380" s="397"/>
      <c r="D380" s="397"/>
      <c r="E380" s="397"/>
      <c r="F380" s="397"/>
      <c r="G380" s="397"/>
      <c r="H380" s="397"/>
    </row>
    <row r="381" spans="2:8">
      <c r="B381" s="404"/>
      <c r="C381" s="397"/>
      <c r="D381" s="397"/>
      <c r="E381" s="397"/>
      <c r="F381" s="397"/>
      <c r="G381" s="397"/>
      <c r="H381" s="397"/>
    </row>
    <row r="382" spans="2:8">
      <c r="B382" s="404"/>
      <c r="C382" s="397"/>
      <c r="D382" s="397"/>
      <c r="E382" s="397"/>
      <c r="F382" s="397"/>
      <c r="G382" s="397"/>
      <c r="H382" s="397"/>
    </row>
    <row r="383" spans="2:8">
      <c r="B383" s="404"/>
      <c r="C383" s="397"/>
      <c r="D383" s="397"/>
      <c r="E383" s="397"/>
      <c r="F383" s="397"/>
      <c r="G383" s="397"/>
      <c r="H383" s="397"/>
    </row>
    <row r="384" spans="2:8">
      <c r="B384" s="404"/>
      <c r="C384" s="397"/>
      <c r="D384" s="397"/>
      <c r="E384" s="397"/>
      <c r="F384" s="397"/>
      <c r="G384" s="397"/>
      <c r="H384" s="397"/>
    </row>
    <row r="385" spans="2:8">
      <c r="B385" s="404"/>
      <c r="C385" s="397"/>
      <c r="D385" s="397"/>
      <c r="E385" s="397"/>
      <c r="F385" s="397"/>
      <c r="G385" s="397"/>
      <c r="H385" s="397"/>
    </row>
    <row r="386" spans="2:8">
      <c r="B386" s="404"/>
      <c r="C386" s="397"/>
      <c r="D386" s="397"/>
      <c r="E386" s="397"/>
      <c r="F386" s="397"/>
      <c r="G386" s="397"/>
      <c r="H386" s="397"/>
    </row>
    <row r="387" spans="2:8">
      <c r="B387" s="404"/>
      <c r="C387" s="397"/>
      <c r="D387" s="397"/>
      <c r="E387" s="397"/>
      <c r="F387" s="397"/>
      <c r="G387" s="397"/>
      <c r="H387" s="397"/>
    </row>
    <row r="388" spans="2:8">
      <c r="B388" s="404"/>
      <c r="C388" s="397"/>
      <c r="D388" s="397"/>
      <c r="E388" s="397"/>
      <c r="F388" s="397"/>
      <c r="G388" s="397"/>
      <c r="H388" s="397"/>
    </row>
    <row r="389" spans="2:8">
      <c r="B389" s="404"/>
      <c r="C389" s="397"/>
      <c r="D389" s="397"/>
      <c r="E389" s="397"/>
      <c r="F389" s="397"/>
      <c r="G389" s="397"/>
      <c r="H389" s="397"/>
    </row>
    <row r="390" spans="2:8">
      <c r="B390" s="404"/>
      <c r="C390" s="397"/>
      <c r="D390" s="397"/>
      <c r="E390" s="397"/>
      <c r="F390" s="397"/>
      <c r="G390" s="397"/>
      <c r="H390" s="397"/>
    </row>
    <row r="391" spans="2:8">
      <c r="B391" s="404"/>
      <c r="C391" s="397"/>
      <c r="D391" s="397"/>
      <c r="E391" s="397"/>
      <c r="F391" s="397"/>
      <c r="G391" s="397"/>
      <c r="H391" s="397"/>
    </row>
    <row r="392" spans="2:8">
      <c r="B392" s="404"/>
      <c r="C392" s="397"/>
      <c r="D392" s="397"/>
      <c r="E392" s="397"/>
      <c r="F392" s="397"/>
      <c r="G392" s="397"/>
      <c r="H392" s="397"/>
    </row>
    <row r="393" spans="2:8">
      <c r="B393" s="404"/>
      <c r="C393" s="397"/>
      <c r="D393" s="397"/>
      <c r="E393" s="397"/>
      <c r="F393" s="397"/>
      <c r="G393" s="397"/>
      <c r="H393" s="397"/>
    </row>
    <row r="394" spans="2:8">
      <c r="B394" s="404"/>
      <c r="C394" s="397"/>
      <c r="D394" s="397"/>
      <c r="E394" s="397"/>
      <c r="F394" s="397"/>
      <c r="G394" s="397"/>
      <c r="H394" s="397"/>
    </row>
    <row r="395" spans="2:8">
      <c r="B395" s="404"/>
      <c r="C395" s="397"/>
      <c r="D395" s="397"/>
      <c r="E395" s="397"/>
      <c r="F395" s="397"/>
      <c r="G395" s="397"/>
      <c r="H395" s="397"/>
    </row>
    <row r="396" spans="2:8">
      <c r="B396" s="404"/>
      <c r="C396" s="397"/>
      <c r="D396" s="397"/>
      <c r="E396" s="397"/>
      <c r="F396" s="397"/>
      <c r="G396" s="397"/>
      <c r="H396" s="397"/>
    </row>
    <row r="397" spans="2:8">
      <c r="B397" s="404"/>
      <c r="C397" s="397"/>
      <c r="D397" s="397"/>
      <c r="E397" s="397"/>
      <c r="F397" s="397"/>
      <c r="G397" s="397"/>
      <c r="H397" s="397"/>
    </row>
    <row r="398" spans="2:8">
      <c r="B398" s="404"/>
      <c r="C398" s="397"/>
      <c r="D398" s="397"/>
      <c r="E398" s="397"/>
      <c r="F398" s="397"/>
      <c r="G398" s="397"/>
      <c r="H398" s="397"/>
    </row>
    <row r="399" spans="2:8">
      <c r="B399" s="404"/>
      <c r="C399" s="397"/>
      <c r="D399" s="397"/>
      <c r="E399" s="397"/>
      <c r="F399" s="397"/>
      <c r="G399" s="397"/>
      <c r="H399" s="397"/>
    </row>
    <row r="400" spans="2:8">
      <c r="B400" s="404"/>
      <c r="C400" s="397"/>
      <c r="D400" s="397"/>
      <c r="E400" s="397"/>
      <c r="F400" s="397"/>
      <c r="G400" s="397"/>
      <c r="H400" s="397"/>
    </row>
    <row r="401" spans="2:8">
      <c r="B401" s="404"/>
      <c r="C401" s="397"/>
      <c r="D401" s="397"/>
      <c r="E401" s="397"/>
      <c r="F401" s="397"/>
      <c r="G401" s="397"/>
      <c r="H401" s="397"/>
    </row>
    <row r="402" spans="2:8">
      <c r="B402" s="404"/>
      <c r="C402" s="397"/>
      <c r="D402" s="397"/>
      <c r="E402" s="397"/>
      <c r="F402" s="397"/>
      <c r="G402" s="397"/>
      <c r="H402" s="397"/>
    </row>
    <row r="403" spans="2:8">
      <c r="B403" s="404"/>
      <c r="C403" s="397"/>
      <c r="D403" s="397"/>
      <c r="E403" s="397"/>
      <c r="F403" s="397"/>
      <c r="G403" s="397"/>
      <c r="H403" s="397"/>
    </row>
    <row r="404" spans="2:8">
      <c r="B404" s="404"/>
      <c r="C404" s="397"/>
      <c r="D404" s="397"/>
      <c r="E404" s="397"/>
      <c r="F404" s="397"/>
      <c r="G404" s="397"/>
      <c r="H404" s="397"/>
    </row>
    <row r="405" spans="2:8">
      <c r="B405" s="404"/>
      <c r="C405" s="397"/>
      <c r="D405" s="397"/>
      <c r="E405" s="397"/>
      <c r="F405" s="397"/>
      <c r="G405" s="397"/>
      <c r="H405" s="397"/>
    </row>
    <row r="406" spans="2:8">
      <c r="B406" s="404"/>
      <c r="C406" s="397"/>
      <c r="D406" s="397"/>
      <c r="E406" s="397"/>
      <c r="F406" s="397"/>
      <c r="G406" s="397"/>
      <c r="H406" s="397"/>
    </row>
    <row r="407" spans="2:8">
      <c r="B407" s="404"/>
      <c r="C407" s="397"/>
      <c r="D407" s="397"/>
      <c r="E407" s="397"/>
      <c r="F407" s="397"/>
      <c r="G407" s="397"/>
      <c r="H407" s="397"/>
    </row>
    <row r="408" spans="2:8">
      <c r="B408" s="404"/>
      <c r="C408" s="397"/>
      <c r="D408" s="397"/>
      <c r="E408" s="397"/>
      <c r="F408" s="397"/>
      <c r="G408" s="397"/>
      <c r="H408" s="397"/>
    </row>
    <row r="409" spans="2:8">
      <c r="B409" s="404"/>
      <c r="C409" s="397"/>
      <c r="D409" s="397"/>
      <c r="E409" s="397"/>
      <c r="F409" s="397"/>
      <c r="G409" s="397"/>
      <c r="H409" s="397"/>
    </row>
    <row r="410" spans="2:8">
      <c r="B410" s="404"/>
      <c r="C410" s="397"/>
      <c r="D410" s="397"/>
      <c r="E410" s="397"/>
      <c r="F410" s="397"/>
      <c r="G410" s="397"/>
      <c r="H410" s="397"/>
    </row>
    <row r="411" spans="2:8">
      <c r="B411" s="404"/>
      <c r="C411" s="397"/>
      <c r="D411" s="397"/>
      <c r="E411" s="397"/>
      <c r="F411" s="397"/>
      <c r="G411" s="397"/>
      <c r="H411" s="397"/>
    </row>
    <row r="412" spans="2:8">
      <c r="B412" s="404"/>
      <c r="C412" s="397"/>
      <c r="D412" s="397"/>
      <c r="E412" s="397"/>
      <c r="F412" s="397"/>
      <c r="G412" s="397"/>
      <c r="H412" s="397"/>
    </row>
    <row r="413" spans="2:8">
      <c r="B413" s="404"/>
      <c r="C413" s="397"/>
      <c r="D413" s="397"/>
      <c r="E413" s="397"/>
      <c r="F413" s="397"/>
      <c r="G413" s="397"/>
      <c r="H413" s="397"/>
    </row>
    <row r="414" spans="2:8">
      <c r="B414" s="404"/>
      <c r="C414" s="397"/>
      <c r="D414" s="397"/>
      <c r="E414" s="397"/>
      <c r="F414" s="397"/>
      <c r="G414" s="397"/>
      <c r="H414" s="397"/>
    </row>
    <row r="415" spans="2:8">
      <c r="B415" s="404"/>
      <c r="C415" s="397"/>
      <c r="D415" s="397"/>
      <c r="E415" s="397"/>
      <c r="F415" s="397"/>
      <c r="G415" s="397"/>
      <c r="H415" s="397"/>
    </row>
    <row r="416" spans="2:8">
      <c r="B416" s="404"/>
      <c r="C416" s="397"/>
      <c r="D416" s="397"/>
      <c r="E416" s="397"/>
      <c r="F416" s="397"/>
      <c r="G416" s="397"/>
      <c r="H416" s="397"/>
    </row>
    <row r="417" spans="2:8">
      <c r="B417" s="404"/>
      <c r="C417" s="397"/>
      <c r="D417" s="397"/>
      <c r="E417" s="397"/>
      <c r="F417" s="397"/>
      <c r="G417" s="397"/>
      <c r="H417" s="397"/>
    </row>
    <row r="418" spans="2:8">
      <c r="B418" s="404"/>
      <c r="C418" s="397"/>
      <c r="D418" s="397"/>
      <c r="E418" s="397"/>
      <c r="F418" s="397"/>
      <c r="G418" s="397"/>
      <c r="H418" s="397"/>
    </row>
    <row r="419" spans="2:8">
      <c r="B419" s="404"/>
      <c r="C419" s="397"/>
      <c r="D419" s="397"/>
      <c r="E419" s="397"/>
      <c r="F419" s="397"/>
      <c r="G419" s="397"/>
      <c r="H419" s="397"/>
    </row>
    <row r="420" spans="2:8">
      <c r="B420" s="404"/>
      <c r="C420" s="397"/>
      <c r="D420" s="397"/>
      <c r="E420" s="397"/>
      <c r="F420" s="397"/>
      <c r="G420" s="397"/>
      <c r="H420" s="397"/>
    </row>
    <row r="421" spans="2:8">
      <c r="B421" s="404"/>
      <c r="C421" s="397"/>
      <c r="D421" s="397"/>
      <c r="E421" s="397"/>
      <c r="F421" s="397"/>
      <c r="G421" s="397"/>
      <c r="H421" s="397"/>
    </row>
    <row r="422" spans="2:8">
      <c r="B422" s="404"/>
      <c r="C422" s="397"/>
      <c r="D422" s="397"/>
      <c r="E422" s="397"/>
      <c r="F422" s="397"/>
      <c r="G422" s="397"/>
      <c r="H422" s="397"/>
    </row>
    <row r="423" spans="2:8">
      <c r="B423" s="404"/>
      <c r="C423" s="397"/>
      <c r="D423" s="397"/>
      <c r="E423" s="397"/>
      <c r="F423" s="397"/>
      <c r="G423" s="397"/>
      <c r="H423" s="397"/>
    </row>
    <row r="424" spans="2:8">
      <c r="B424" s="404"/>
      <c r="C424" s="397"/>
      <c r="D424" s="397"/>
      <c r="E424" s="397"/>
      <c r="F424" s="397"/>
      <c r="G424" s="397"/>
      <c r="H424" s="397"/>
    </row>
    <row r="425" spans="2:8">
      <c r="B425" s="404"/>
      <c r="C425" s="397"/>
      <c r="D425" s="397"/>
      <c r="E425" s="397"/>
      <c r="F425" s="397"/>
      <c r="G425" s="397"/>
      <c r="H425" s="397"/>
    </row>
    <row r="426" spans="2:8">
      <c r="B426" s="404"/>
      <c r="C426" s="397"/>
      <c r="D426" s="397"/>
      <c r="E426" s="397"/>
      <c r="F426" s="397"/>
      <c r="G426" s="397"/>
      <c r="H426" s="397"/>
    </row>
    <row r="427" spans="2:8">
      <c r="B427" s="404"/>
      <c r="C427" s="397"/>
      <c r="D427" s="397"/>
      <c r="E427" s="397"/>
      <c r="F427" s="397"/>
      <c r="G427" s="397"/>
      <c r="H427" s="397"/>
    </row>
    <row r="428" spans="2:8">
      <c r="B428" s="404"/>
      <c r="C428" s="397"/>
      <c r="D428" s="397"/>
      <c r="E428" s="397"/>
      <c r="F428" s="397"/>
      <c r="G428" s="397"/>
      <c r="H428" s="397"/>
    </row>
    <row r="429" spans="2:8">
      <c r="B429" s="404"/>
      <c r="C429" s="397"/>
      <c r="D429" s="397"/>
      <c r="E429" s="397"/>
      <c r="F429" s="397"/>
      <c r="G429" s="397"/>
      <c r="H429" s="397"/>
    </row>
    <row r="430" spans="2:8">
      <c r="B430" s="404"/>
      <c r="C430" s="397"/>
      <c r="D430" s="397"/>
      <c r="E430" s="397"/>
      <c r="F430" s="397"/>
      <c r="G430" s="397"/>
      <c r="H430" s="397"/>
    </row>
    <row r="431" spans="2:8">
      <c r="B431" s="404"/>
      <c r="C431" s="397"/>
      <c r="D431" s="397"/>
      <c r="E431" s="397"/>
      <c r="F431" s="397"/>
      <c r="G431" s="397"/>
      <c r="H431" s="397"/>
    </row>
    <row r="432" spans="2:8">
      <c r="B432" s="404"/>
      <c r="C432" s="397"/>
      <c r="D432" s="397"/>
      <c r="E432" s="397"/>
      <c r="F432" s="397"/>
      <c r="G432" s="397"/>
      <c r="H432" s="397"/>
    </row>
    <row r="433" spans="2:8">
      <c r="B433" s="404"/>
      <c r="C433" s="397"/>
      <c r="D433" s="397"/>
      <c r="E433" s="397"/>
      <c r="F433" s="397"/>
      <c r="G433" s="397"/>
      <c r="H433" s="397"/>
    </row>
    <row r="434" spans="2:8">
      <c r="B434" s="404"/>
      <c r="C434" s="397"/>
      <c r="D434" s="397"/>
      <c r="E434" s="397"/>
      <c r="F434" s="397"/>
      <c r="G434" s="397"/>
      <c r="H434" s="397"/>
    </row>
    <row r="435" spans="2:8">
      <c r="B435" s="404"/>
      <c r="C435" s="397"/>
      <c r="D435" s="397"/>
      <c r="E435" s="397"/>
      <c r="F435" s="397"/>
      <c r="G435" s="397"/>
      <c r="H435" s="397"/>
    </row>
    <row r="436" spans="2:8">
      <c r="B436" s="404"/>
      <c r="C436" s="397"/>
      <c r="D436" s="397"/>
      <c r="E436" s="397"/>
      <c r="F436" s="397"/>
      <c r="G436" s="397"/>
      <c r="H436" s="397"/>
    </row>
    <row r="437" spans="2:8">
      <c r="B437" s="404"/>
      <c r="C437" s="397"/>
      <c r="D437" s="397"/>
      <c r="E437" s="397"/>
      <c r="F437" s="397"/>
      <c r="G437" s="397"/>
      <c r="H437" s="397"/>
    </row>
    <row r="438" spans="2:8">
      <c r="B438" s="404"/>
      <c r="C438" s="397"/>
      <c r="D438" s="397"/>
      <c r="E438" s="397"/>
      <c r="F438" s="397"/>
      <c r="G438" s="397"/>
      <c r="H438" s="397"/>
    </row>
    <row r="439" spans="2:8">
      <c r="B439" s="404"/>
      <c r="C439" s="397"/>
      <c r="D439" s="397"/>
      <c r="E439" s="397"/>
      <c r="F439" s="397"/>
      <c r="G439" s="397"/>
      <c r="H439" s="397"/>
    </row>
    <row r="440" spans="2:8">
      <c r="B440" s="404"/>
      <c r="C440" s="397"/>
      <c r="D440" s="397"/>
      <c r="E440" s="397"/>
      <c r="F440" s="397"/>
      <c r="G440" s="397"/>
      <c r="H440" s="397"/>
    </row>
    <row r="441" spans="2:8">
      <c r="B441" s="404"/>
      <c r="C441" s="397"/>
      <c r="D441" s="397"/>
      <c r="E441" s="397"/>
      <c r="F441" s="397"/>
      <c r="G441" s="397"/>
      <c r="H441" s="397"/>
    </row>
    <row r="442" spans="2:8">
      <c r="B442" s="404"/>
      <c r="C442" s="397"/>
      <c r="D442" s="397"/>
      <c r="E442" s="397"/>
      <c r="F442" s="397"/>
      <c r="G442" s="397"/>
      <c r="H442" s="397"/>
    </row>
    <row r="443" spans="2:8">
      <c r="B443" s="404"/>
      <c r="C443" s="397"/>
      <c r="D443" s="397"/>
      <c r="E443" s="397"/>
      <c r="F443" s="397"/>
      <c r="G443" s="397"/>
      <c r="H443" s="397"/>
    </row>
    <row r="444" spans="2:8">
      <c r="B444" s="404"/>
      <c r="C444" s="397"/>
      <c r="D444" s="397"/>
      <c r="E444" s="397"/>
      <c r="F444" s="397"/>
      <c r="G444" s="397"/>
      <c r="H444" s="397"/>
    </row>
    <row r="445" spans="2:8">
      <c r="B445" s="404"/>
      <c r="C445" s="397"/>
      <c r="D445" s="397"/>
      <c r="E445" s="397"/>
      <c r="F445" s="397"/>
      <c r="G445" s="397"/>
      <c r="H445" s="397"/>
    </row>
    <row r="446" spans="2:8">
      <c r="B446" s="404"/>
      <c r="C446" s="397"/>
      <c r="D446" s="397"/>
      <c r="E446" s="397"/>
      <c r="F446" s="397"/>
      <c r="G446" s="397"/>
      <c r="H446" s="397"/>
    </row>
    <row r="447" spans="2:8">
      <c r="B447" s="404"/>
      <c r="C447" s="397"/>
      <c r="D447" s="397"/>
      <c r="E447" s="397"/>
      <c r="F447" s="397"/>
      <c r="G447" s="397"/>
      <c r="H447" s="397"/>
    </row>
    <row r="448" spans="2:8">
      <c r="B448" s="404"/>
      <c r="C448" s="397"/>
      <c r="D448" s="397"/>
      <c r="E448" s="397"/>
      <c r="F448" s="397"/>
      <c r="G448" s="397"/>
      <c r="H448" s="397"/>
    </row>
    <row r="449" spans="2:8">
      <c r="B449" s="404"/>
      <c r="C449" s="397"/>
      <c r="D449" s="397"/>
      <c r="E449" s="397"/>
      <c r="F449" s="397"/>
      <c r="G449" s="397"/>
      <c r="H449" s="397"/>
    </row>
    <row r="450" spans="2:8">
      <c r="B450" s="404"/>
      <c r="C450" s="397"/>
      <c r="D450" s="397"/>
      <c r="E450" s="397"/>
      <c r="F450" s="397"/>
      <c r="G450" s="397"/>
      <c r="H450" s="397"/>
    </row>
    <row r="451" spans="2:8">
      <c r="B451" s="404"/>
      <c r="C451" s="397"/>
      <c r="D451" s="397"/>
      <c r="E451" s="397"/>
      <c r="F451" s="397"/>
      <c r="G451" s="397"/>
      <c r="H451" s="397"/>
    </row>
    <row r="452" spans="2:8">
      <c r="B452" s="404"/>
      <c r="C452" s="397"/>
      <c r="D452" s="397"/>
      <c r="E452" s="397"/>
      <c r="F452" s="397"/>
      <c r="G452" s="397"/>
      <c r="H452" s="397"/>
    </row>
    <row r="453" spans="2:8">
      <c r="B453" s="404"/>
      <c r="C453" s="397"/>
      <c r="D453" s="397"/>
      <c r="E453" s="397"/>
      <c r="F453" s="397"/>
      <c r="G453" s="397"/>
      <c r="H453" s="397"/>
    </row>
    <row r="454" spans="2:8">
      <c r="B454" s="404"/>
      <c r="C454" s="397"/>
      <c r="D454" s="397"/>
      <c r="E454" s="397"/>
      <c r="F454" s="397"/>
      <c r="G454" s="397"/>
      <c r="H454" s="397"/>
    </row>
    <row r="455" spans="2:8">
      <c r="B455" s="404"/>
      <c r="C455" s="397"/>
      <c r="D455" s="397"/>
      <c r="E455" s="397"/>
      <c r="F455" s="397"/>
      <c r="G455" s="397"/>
      <c r="H455" s="397"/>
    </row>
    <row r="456" spans="2:8">
      <c r="B456" s="404"/>
      <c r="C456" s="397"/>
      <c r="D456" s="397"/>
      <c r="E456" s="397"/>
      <c r="F456" s="397"/>
      <c r="G456" s="397"/>
      <c r="H456" s="397"/>
    </row>
    <row r="457" spans="2:8">
      <c r="B457" s="404"/>
      <c r="C457" s="397"/>
      <c r="D457" s="397"/>
      <c r="E457" s="397"/>
      <c r="F457" s="397"/>
      <c r="G457" s="397"/>
      <c r="H457" s="397"/>
    </row>
    <row r="458" spans="2:8">
      <c r="B458" s="404"/>
      <c r="C458" s="397"/>
      <c r="D458" s="397"/>
      <c r="E458" s="397"/>
      <c r="F458" s="397"/>
      <c r="G458" s="397"/>
      <c r="H458" s="397"/>
    </row>
    <row r="459" spans="2:8">
      <c r="B459" s="404"/>
      <c r="C459" s="397"/>
      <c r="D459" s="397"/>
      <c r="E459" s="397"/>
      <c r="F459" s="397"/>
      <c r="G459" s="397"/>
      <c r="H459" s="397"/>
    </row>
    <row r="460" spans="2:8">
      <c r="B460" s="404"/>
      <c r="C460" s="397"/>
      <c r="D460" s="397"/>
      <c r="E460" s="397"/>
      <c r="F460" s="397"/>
      <c r="G460" s="397"/>
      <c r="H460" s="397"/>
    </row>
    <row r="461" spans="2:8">
      <c r="B461" s="404"/>
      <c r="C461" s="397"/>
      <c r="D461" s="397"/>
      <c r="E461" s="397"/>
      <c r="F461" s="397"/>
      <c r="G461" s="397"/>
      <c r="H461" s="397"/>
    </row>
    <row r="462" spans="2:8">
      <c r="B462" s="404"/>
      <c r="C462" s="397"/>
      <c r="D462" s="397"/>
      <c r="E462" s="397"/>
      <c r="F462" s="397"/>
      <c r="G462" s="397"/>
      <c r="H462" s="397"/>
    </row>
    <row r="463" spans="2:8">
      <c r="B463" s="404"/>
      <c r="C463" s="397"/>
      <c r="D463" s="397"/>
      <c r="E463" s="397"/>
      <c r="F463" s="397"/>
      <c r="G463" s="397"/>
      <c r="H463" s="397"/>
    </row>
    <row r="464" spans="2:8">
      <c r="B464" s="404"/>
      <c r="C464" s="397"/>
      <c r="D464" s="397"/>
      <c r="E464" s="397"/>
      <c r="F464" s="397"/>
      <c r="G464" s="397"/>
      <c r="H464" s="397"/>
    </row>
    <row r="465" spans="2:8">
      <c r="B465" s="404"/>
      <c r="C465" s="397"/>
      <c r="D465" s="397"/>
      <c r="E465" s="397"/>
      <c r="F465" s="397"/>
      <c r="G465" s="397"/>
      <c r="H465" s="397"/>
    </row>
    <row r="466" spans="2:8">
      <c r="B466" s="404"/>
      <c r="C466" s="397"/>
      <c r="D466" s="397"/>
      <c r="E466" s="397"/>
      <c r="F466" s="397"/>
      <c r="G466" s="397"/>
      <c r="H466" s="397"/>
    </row>
    <row r="467" spans="2:8">
      <c r="B467" s="404"/>
      <c r="C467" s="397"/>
      <c r="D467" s="397"/>
      <c r="E467" s="397"/>
      <c r="F467" s="397"/>
      <c r="G467" s="397"/>
      <c r="H467" s="397"/>
    </row>
    <row r="468" spans="2:8">
      <c r="B468" s="404"/>
      <c r="C468" s="397"/>
      <c r="D468" s="397"/>
      <c r="E468" s="397"/>
      <c r="F468" s="397"/>
      <c r="G468" s="397"/>
      <c r="H468" s="397"/>
    </row>
    <row r="469" spans="2:8">
      <c r="B469" s="404"/>
      <c r="C469" s="397"/>
      <c r="D469" s="397"/>
      <c r="E469" s="397"/>
      <c r="F469" s="397"/>
      <c r="G469" s="397"/>
      <c r="H469" s="397"/>
    </row>
    <row r="470" spans="2:8">
      <c r="B470" s="404"/>
      <c r="C470" s="397"/>
      <c r="D470" s="397"/>
      <c r="E470" s="397"/>
      <c r="F470" s="397"/>
      <c r="G470" s="397"/>
      <c r="H470" s="397"/>
    </row>
    <row r="471" spans="2:8">
      <c r="B471" s="404"/>
      <c r="C471" s="397"/>
      <c r="D471" s="397"/>
      <c r="E471" s="397"/>
      <c r="F471" s="397"/>
      <c r="G471" s="397"/>
      <c r="H471" s="397"/>
    </row>
    <row r="472" spans="2:8">
      <c r="B472" s="404"/>
      <c r="C472" s="397"/>
      <c r="D472" s="397"/>
      <c r="E472" s="397"/>
      <c r="F472" s="397"/>
      <c r="G472" s="397"/>
      <c r="H472" s="397"/>
    </row>
    <row r="473" spans="2:8">
      <c r="B473" s="404"/>
      <c r="C473" s="397"/>
      <c r="D473" s="397"/>
      <c r="E473" s="397"/>
      <c r="F473" s="397"/>
      <c r="G473" s="397"/>
      <c r="H473" s="397"/>
    </row>
    <row r="474" spans="2:8">
      <c r="B474" s="404"/>
      <c r="C474" s="397"/>
      <c r="D474" s="397"/>
      <c r="E474" s="397"/>
      <c r="F474" s="397"/>
      <c r="G474" s="397"/>
      <c r="H474" s="397"/>
    </row>
    <row r="475" spans="2:8">
      <c r="B475" s="404"/>
      <c r="C475" s="397"/>
      <c r="D475" s="397"/>
      <c r="E475" s="397"/>
      <c r="F475" s="397"/>
      <c r="G475" s="397"/>
      <c r="H475" s="397"/>
    </row>
    <row r="476" spans="2:8">
      <c r="B476" s="404"/>
      <c r="C476" s="397"/>
      <c r="D476" s="397"/>
      <c r="E476" s="397"/>
      <c r="F476" s="397"/>
      <c r="G476" s="397"/>
      <c r="H476" s="397"/>
    </row>
    <row r="477" spans="2:8">
      <c r="B477" s="404"/>
      <c r="C477" s="397"/>
      <c r="D477" s="397"/>
      <c r="E477" s="397"/>
      <c r="F477" s="397"/>
      <c r="G477" s="397"/>
      <c r="H477" s="397"/>
    </row>
    <row r="478" spans="2:8">
      <c r="B478" s="404"/>
      <c r="C478" s="397"/>
      <c r="D478" s="397"/>
      <c r="E478" s="397"/>
      <c r="F478" s="397"/>
      <c r="G478" s="397"/>
      <c r="H478" s="397"/>
    </row>
    <row r="479" spans="2:8">
      <c r="B479" s="404"/>
      <c r="C479" s="397"/>
      <c r="D479" s="397"/>
      <c r="E479" s="397"/>
      <c r="F479" s="397"/>
      <c r="G479" s="397"/>
      <c r="H479" s="397"/>
    </row>
    <row r="480" spans="2:8">
      <c r="B480" s="404"/>
      <c r="C480" s="397"/>
      <c r="D480" s="397"/>
      <c r="E480" s="397"/>
      <c r="F480" s="397"/>
      <c r="G480" s="397"/>
      <c r="H480" s="397"/>
    </row>
    <row r="481" spans="2:8">
      <c r="B481" s="404"/>
      <c r="C481" s="397"/>
      <c r="D481" s="397"/>
      <c r="E481" s="397"/>
      <c r="F481" s="397"/>
      <c r="G481" s="397"/>
      <c r="H481" s="397"/>
    </row>
    <row r="482" spans="2:8">
      <c r="B482" s="404"/>
      <c r="C482" s="397"/>
      <c r="D482" s="397"/>
      <c r="E482" s="397"/>
      <c r="F482" s="397"/>
      <c r="G482" s="397"/>
      <c r="H482" s="397"/>
    </row>
    <row r="483" spans="2:8">
      <c r="B483" s="404"/>
      <c r="C483" s="397"/>
      <c r="D483" s="397"/>
      <c r="E483" s="397"/>
      <c r="F483" s="397"/>
      <c r="G483" s="397"/>
      <c r="H483" s="397"/>
    </row>
    <row r="484" spans="2:8">
      <c r="B484" s="404"/>
      <c r="C484" s="397"/>
      <c r="D484" s="397"/>
      <c r="E484" s="397"/>
      <c r="F484" s="397"/>
      <c r="G484" s="397"/>
      <c r="H484" s="397"/>
    </row>
    <row r="485" spans="2:8">
      <c r="B485" s="404"/>
      <c r="C485" s="397"/>
      <c r="D485" s="397"/>
      <c r="E485" s="397"/>
      <c r="F485" s="397"/>
      <c r="G485" s="397"/>
      <c r="H485" s="397"/>
    </row>
    <row r="486" spans="2:8">
      <c r="B486" s="404"/>
      <c r="C486" s="397"/>
      <c r="D486" s="397"/>
      <c r="E486" s="397"/>
      <c r="F486" s="397"/>
      <c r="G486" s="397"/>
      <c r="H486" s="397"/>
    </row>
    <row r="487" spans="2:8">
      <c r="B487" s="404"/>
      <c r="C487" s="397"/>
      <c r="D487" s="397"/>
      <c r="E487" s="397"/>
      <c r="F487" s="397"/>
      <c r="G487" s="397"/>
      <c r="H487" s="397"/>
    </row>
    <row r="488" spans="2:8">
      <c r="B488" s="404"/>
      <c r="C488" s="397"/>
      <c r="D488" s="397"/>
      <c r="E488" s="397"/>
      <c r="F488" s="397"/>
      <c r="G488" s="397"/>
      <c r="H488" s="397"/>
    </row>
    <row r="489" spans="2:8">
      <c r="B489" s="404"/>
      <c r="C489" s="397"/>
      <c r="D489" s="397"/>
      <c r="E489" s="397"/>
      <c r="F489" s="397"/>
      <c r="G489" s="397"/>
      <c r="H489" s="397"/>
    </row>
    <row r="490" spans="2:8">
      <c r="B490" s="404"/>
      <c r="C490" s="397"/>
      <c r="D490" s="397"/>
      <c r="E490" s="397"/>
      <c r="F490" s="397"/>
      <c r="G490" s="397"/>
      <c r="H490" s="397"/>
    </row>
    <row r="491" spans="2:8">
      <c r="B491" s="404"/>
      <c r="C491" s="397"/>
      <c r="D491" s="397"/>
      <c r="E491" s="397"/>
      <c r="F491" s="397"/>
      <c r="G491" s="397"/>
      <c r="H491" s="397"/>
    </row>
    <row r="492" spans="2:8">
      <c r="B492" s="404"/>
      <c r="C492" s="397"/>
      <c r="D492" s="397"/>
      <c r="E492" s="397"/>
      <c r="F492" s="397"/>
      <c r="G492" s="397"/>
      <c r="H492" s="397"/>
    </row>
    <row r="493" spans="2:8">
      <c r="B493" s="404"/>
      <c r="C493" s="397"/>
      <c r="D493" s="397"/>
      <c r="E493" s="397"/>
      <c r="F493" s="397"/>
      <c r="G493" s="397"/>
      <c r="H493" s="397"/>
    </row>
    <row r="494" spans="2:8">
      <c r="B494" s="404"/>
      <c r="C494" s="397"/>
      <c r="D494" s="397"/>
      <c r="E494" s="397"/>
      <c r="F494" s="397"/>
      <c r="G494" s="397"/>
      <c r="H494" s="397"/>
    </row>
    <row r="495" spans="2:8">
      <c r="B495" s="404"/>
      <c r="C495" s="397"/>
      <c r="D495" s="397"/>
      <c r="E495" s="397"/>
      <c r="F495" s="397"/>
      <c r="G495" s="397"/>
      <c r="H495" s="397"/>
    </row>
    <row r="496" spans="2:8">
      <c r="B496" s="404"/>
      <c r="C496" s="397"/>
      <c r="D496" s="397"/>
      <c r="E496" s="397"/>
      <c r="F496" s="397"/>
      <c r="G496" s="397"/>
      <c r="H496" s="397"/>
    </row>
    <row r="497" spans="2:8">
      <c r="B497" s="404"/>
      <c r="C497" s="397"/>
      <c r="D497" s="397"/>
      <c r="E497" s="397"/>
      <c r="F497" s="397"/>
      <c r="G497" s="397"/>
      <c r="H497" s="397"/>
    </row>
    <row r="498" spans="2:8">
      <c r="B498" s="404"/>
      <c r="C498" s="397"/>
      <c r="D498" s="397"/>
      <c r="E498" s="397"/>
      <c r="F498" s="397"/>
      <c r="G498" s="397"/>
      <c r="H498" s="397"/>
    </row>
    <row r="499" spans="2:8">
      <c r="B499" s="404"/>
      <c r="C499" s="397"/>
      <c r="D499" s="397"/>
      <c r="E499" s="397"/>
      <c r="F499" s="397"/>
      <c r="G499" s="397"/>
      <c r="H499" s="397"/>
    </row>
    <row r="500" spans="2:8">
      <c r="B500" s="404"/>
      <c r="C500" s="397"/>
      <c r="D500" s="397"/>
      <c r="E500" s="397"/>
      <c r="F500" s="397"/>
      <c r="G500" s="397"/>
      <c r="H500" s="397"/>
    </row>
    <row r="501" spans="2:8">
      <c r="B501" s="404"/>
      <c r="C501" s="397"/>
      <c r="D501" s="397"/>
      <c r="E501" s="397"/>
      <c r="F501" s="397"/>
      <c r="G501" s="397"/>
      <c r="H501" s="397"/>
    </row>
    <row r="502" spans="2:8">
      <c r="B502" s="404"/>
      <c r="C502" s="397"/>
      <c r="D502" s="397"/>
      <c r="E502" s="397"/>
      <c r="F502" s="397"/>
      <c r="G502" s="397"/>
      <c r="H502" s="397"/>
    </row>
    <row r="503" spans="2:8">
      <c r="B503" s="404"/>
      <c r="C503" s="397"/>
      <c r="D503" s="397"/>
      <c r="E503" s="397"/>
      <c r="F503" s="397"/>
      <c r="G503" s="397"/>
      <c r="H503" s="39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3" footer="0.5"/>
  <pageSetup scale="49" fitToHeight="2" orientation="landscape" r:id="rId1"/>
  <headerFooter alignWithMargins="0"/>
  <rowBreaks count="1" manualBreakCount="1">
    <brk id="40" max="7" man="1"/>
  </rowBreaks>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460"/>
  <sheetViews>
    <sheetView zoomScale="90" zoomScaleNormal="90" zoomScaleSheetLayoutView="70" workbookViewId="0">
      <selection activeCell="I18" sqref="I18"/>
    </sheetView>
  </sheetViews>
  <sheetFormatPr defaultColWidth="8.7265625" defaultRowHeight="15.6"/>
  <cols>
    <col min="1" max="1" width="5.7265625" style="1029" customWidth="1"/>
    <col min="2" max="2" width="54.26953125" style="1030" bestFit="1" customWidth="1"/>
    <col min="3" max="3" width="10.7265625" style="1029" bestFit="1" customWidth="1"/>
    <col min="4" max="4" width="9.7265625" style="1029" bestFit="1" customWidth="1"/>
    <col min="5" max="5" width="16.26953125" style="1029" customWidth="1"/>
    <col min="6" max="6" width="12.08984375" style="1029" customWidth="1"/>
    <col min="7" max="7" width="11.7265625" style="1029" customWidth="1"/>
    <col min="8" max="8" width="14.08984375" style="365" customWidth="1"/>
    <col min="9" max="9" width="33.7265625" style="365" customWidth="1"/>
    <col min="10" max="10" width="8.7265625" style="365"/>
    <col min="11" max="11" width="12.26953125" style="365" customWidth="1"/>
    <col min="12" max="12" width="12.7265625" style="365" customWidth="1"/>
    <col min="13" max="16384" width="8.7265625" style="365"/>
  </cols>
  <sheetData>
    <row r="1" spans="1:20" ht="18" customHeight="1">
      <c r="A1" s="1349" t="s">
        <v>704</v>
      </c>
      <c r="B1" s="1349"/>
      <c r="C1" s="1349"/>
      <c r="D1" s="1349"/>
      <c r="E1" s="1349"/>
      <c r="F1" s="1349"/>
      <c r="G1" s="1349"/>
      <c r="H1" s="1349"/>
      <c r="I1" s="1349"/>
      <c r="J1" s="1043"/>
      <c r="K1" s="1043"/>
      <c r="L1" s="1043"/>
    </row>
    <row r="2" spans="1:20" ht="18" customHeight="1">
      <c r="A2" s="1472" t="str">
        <f>+'5 - True-Up'!A3:J3</f>
        <v>NextEra Energy Transmission New York, Inc.</v>
      </c>
      <c r="B2" s="1472"/>
      <c r="C2" s="1472"/>
      <c r="D2" s="1472"/>
      <c r="E2" s="1472"/>
      <c r="F2" s="1472"/>
      <c r="G2" s="1472"/>
      <c r="H2" s="1472"/>
      <c r="I2" s="1472"/>
      <c r="J2" s="1044"/>
      <c r="K2" s="1044"/>
      <c r="L2" s="1044"/>
    </row>
    <row r="3" spans="1:20" ht="18" customHeight="1">
      <c r="A3" s="1473" t="s">
        <v>698</v>
      </c>
      <c r="B3" s="1473"/>
      <c r="C3" s="1473"/>
      <c r="D3" s="1473"/>
      <c r="E3" s="1473"/>
      <c r="F3" s="1473"/>
      <c r="G3" s="1473"/>
      <c r="H3" s="1473"/>
      <c r="I3" s="1473"/>
      <c r="J3" s="1043"/>
      <c r="K3" s="1043"/>
      <c r="L3" s="1043"/>
    </row>
    <row r="4" spans="1:20" ht="18" customHeight="1">
      <c r="A4" s="1154"/>
      <c r="B4" s="1154"/>
      <c r="C4" s="1154"/>
      <c r="D4" s="1154"/>
      <c r="E4" s="1154"/>
      <c r="F4" s="1154"/>
      <c r="G4" s="1154"/>
      <c r="H4" s="1154"/>
      <c r="I4" s="1154"/>
      <c r="J4" s="1155"/>
      <c r="K4" s="1155"/>
      <c r="L4" s="1155"/>
    </row>
    <row r="5" spans="1:20" ht="17.399999999999999">
      <c r="B5" s="1154" t="s">
        <v>75</v>
      </c>
      <c r="C5" s="1154"/>
      <c r="D5" s="368"/>
      <c r="E5" s="368" t="s">
        <v>76</v>
      </c>
      <c r="F5" s="368" t="s">
        <v>77</v>
      </c>
      <c r="G5" s="368" t="s">
        <v>78</v>
      </c>
      <c r="H5" s="368" t="s">
        <v>79</v>
      </c>
      <c r="I5" s="364"/>
    </row>
    <row r="6" spans="1:20" s="366" customFormat="1">
      <c r="A6" s="374"/>
      <c r="H6" s="368" t="s">
        <v>801</v>
      </c>
      <c r="I6" s="374"/>
      <c r="J6" s="367"/>
      <c r="K6" s="367"/>
      <c r="L6" s="367"/>
      <c r="M6" s="367"/>
      <c r="N6" s="367"/>
      <c r="O6" s="367"/>
      <c r="P6" s="367"/>
      <c r="Q6" s="367"/>
      <c r="R6" s="367"/>
      <c r="S6" s="367"/>
      <c r="T6" s="368"/>
    </row>
    <row r="7" spans="1:20" s="366" customFormat="1" ht="31.2">
      <c r="A7" s="1042" t="s">
        <v>670</v>
      </c>
      <c r="B7" s="1042" t="s">
        <v>199</v>
      </c>
      <c r="C7" s="1039"/>
      <c r="D7" s="1041"/>
      <c r="E7" s="1040" t="s">
        <v>109</v>
      </c>
      <c r="F7" s="1040" t="s">
        <v>662</v>
      </c>
      <c r="G7" s="1040" t="s">
        <v>661</v>
      </c>
      <c r="H7" s="1040" t="s">
        <v>703</v>
      </c>
      <c r="I7" s="1039"/>
      <c r="J7" s="1038"/>
      <c r="K7" s="1038"/>
      <c r="L7" s="1038"/>
      <c r="M7" s="367"/>
      <c r="N7" s="367"/>
      <c r="O7" s="367"/>
      <c r="P7" s="367"/>
      <c r="Q7" s="367"/>
      <c r="R7" s="367"/>
      <c r="S7" s="367"/>
      <c r="T7" s="368"/>
    </row>
    <row r="8" spans="1:20" s="366" customFormat="1">
      <c r="A8" s="374"/>
      <c r="B8" s="375"/>
      <c r="C8" s="374"/>
      <c r="E8" s="374"/>
      <c r="F8" s="374"/>
      <c r="G8" s="374"/>
      <c r="H8" s="374"/>
      <c r="I8" s="374"/>
    </row>
    <row r="9" spans="1:20" s="366" customFormat="1" ht="20.100000000000001" customHeight="1">
      <c r="A9" s="374">
        <v>1</v>
      </c>
      <c r="B9" s="374" t="s">
        <v>616</v>
      </c>
      <c r="C9" s="374"/>
      <c r="E9" s="358">
        <f>F29</f>
        <v>0</v>
      </c>
      <c r="F9" s="358">
        <f>G29</f>
        <v>0</v>
      </c>
      <c r="G9" s="358">
        <f>H29</f>
        <v>0</v>
      </c>
      <c r="H9" s="358"/>
      <c r="I9" s="374" t="s">
        <v>995</v>
      </c>
    </row>
    <row r="10" spans="1:20" s="366" customFormat="1" ht="20.100000000000001" customHeight="1">
      <c r="A10" s="374">
        <f t="shared" ref="A10:A16" si="0">+A9+1</f>
        <v>2</v>
      </c>
      <c r="B10" s="374" t="s">
        <v>251</v>
      </c>
      <c r="C10" s="374"/>
      <c r="E10" s="358">
        <f>F39</f>
        <v>0</v>
      </c>
      <c r="F10" s="358">
        <f>G39</f>
        <v>0</v>
      </c>
      <c r="G10" s="358">
        <f>H39</f>
        <v>0</v>
      </c>
      <c r="H10" s="358"/>
      <c r="I10" s="374" t="s">
        <v>996</v>
      </c>
    </row>
    <row r="11" spans="1:20" s="366" customFormat="1" ht="20.100000000000001" customHeight="1">
      <c r="A11" s="374">
        <f t="shared" si="0"/>
        <v>3</v>
      </c>
      <c r="B11" s="374" t="s">
        <v>252</v>
      </c>
      <c r="C11" s="374"/>
      <c r="E11" s="358">
        <f>F49</f>
        <v>0</v>
      </c>
      <c r="F11" s="358">
        <f>G49</f>
        <v>0</v>
      </c>
      <c r="G11" s="358">
        <f>H49</f>
        <v>0</v>
      </c>
      <c r="H11" s="358"/>
      <c r="I11" s="374" t="s">
        <v>997</v>
      </c>
    </row>
    <row r="12" spans="1:20" s="366" customFormat="1" ht="20.100000000000001" customHeight="1">
      <c r="A12" s="374">
        <f t="shared" si="0"/>
        <v>4</v>
      </c>
      <c r="B12" s="374" t="s">
        <v>253</v>
      </c>
      <c r="C12" s="374"/>
      <c r="E12" s="358">
        <f>SUM(E9:E11)</f>
        <v>0</v>
      </c>
      <c r="F12" s="358">
        <f>SUM(F9:F11)</f>
        <v>0</v>
      </c>
      <c r="G12" s="358">
        <f>SUM(G9:G11)</f>
        <v>0</v>
      </c>
      <c r="H12" s="358"/>
      <c r="I12" s="376" t="s">
        <v>669</v>
      </c>
    </row>
    <row r="13" spans="1:20" s="366" customFormat="1" ht="20.100000000000001" customHeight="1">
      <c r="A13" s="374">
        <f t="shared" si="0"/>
        <v>5</v>
      </c>
      <c r="B13" s="374" t="s">
        <v>254</v>
      </c>
      <c r="C13" s="374"/>
      <c r="E13" s="374"/>
      <c r="F13" s="374"/>
      <c r="G13" s="1357">
        <f>+'Appendix A'!J227</f>
        <v>0</v>
      </c>
      <c r="H13" s="374"/>
      <c r="I13" s="374" t="s">
        <v>986</v>
      </c>
    </row>
    <row r="14" spans="1:20" s="366" customFormat="1" ht="20.100000000000001" customHeight="1">
      <c r="A14" s="374">
        <f t="shared" si="0"/>
        <v>6</v>
      </c>
      <c r="B14" s="374" t="s">
        <v>668</v>
      </c>
      <c r="C14" s="374"/>
      <c r="E14" s="374"/>
      <c r="F14" s="378">
        <f>+'Appendix A'!H97</f>
        <v>0</v>
      </c>
      <c r="G14" s="374"/>
      <c r="H14" s="374"/>
      <c r="I14" s="374" t="s">
        <v>809</v>
      </c>
    </row>
    <row r="15" spans="1:20" s="366" customFormat="1" ht="20.100000000000001" customHeight="1">
      <c r="A15" s="374">
        <f t="shared" si="0"/>
        <v>7</v>
      </c>
      <c r="B15" s="374" t="s">
        <v>667</v>
      </c>
      <c r="C15" s="374"/>
      <c r="E15" s="378">
        <v>1</v>
      </c>
      <c r="F15" s="378"/>
      <c r="G15" s="374"/>
      <c r="H15" s="374"/>
      <c r="I15" s="1156">
        <v>1</v>
      </c>
    </row>
    <row r="16" spans="1:20" s="366" customFormat="1" ht="20.100000000000001" customHeight="1">
      <c r="A16" s="374">
        <f t="shared" si="0"/>
        <v>8</v>
      </c>
      <c r="B16" s="374" t="s">
        <v>702</v>
      </c>
      <c r="C16" s="374"/>
      <c r="E16" s="358">
        <f>+E12*E15</f>
        <v>0</v>
      </c>
      <c r="F16" s="358">
        <f>+F14*F12</f>
        <v>0</v>
      </c>
      <c r="G16" s="358">
        <f>+G13*G12</f>
        <v>0</v>
      </c>
      <c r="H16" s="358">
        <f>+E16+F16+G16</f>
        <v>0</v>
      </c>
      <c r="I16" s="377" t="s">
        <v>800</v>
      </c>
    </row>
    <row r="17" spans="1:17" s="366" customFormat="1">
      <c r="A17" s="374"/>
      <c r="B17" s="374"/>
      <c r="C17" s="374"/>
      <c r="E17" s="358"/>
      <c r="F17" s="358"/>
      <c r="G17" s="358"/>
      <c r="H17" s="358"/>
      <c r="I17" s="377"/>
    </row>
    <row r="18" spans="1:17" s="366" customFormat="1">
      <c r="A18" s="374"/>
      <c r="B18" s="374"/>
      <c r="C18" s="374"/>
      <c r="D18" s="376"/>
      <c r="E18" s="374"/>
      <c r="F18" s="374"/>
      <c r="G18" s="358"/>
      <c r="I18" s="368"/>
    </row>
    <row r="19" spans="1:17">
      <c r="B19" s="405" t="s">
        <v>299</v>
      </c>
      <c r="C19" s="405" t="s">
        <v>300</v>
      </c>
      <c r="D19" s="405" t="s">
        <v>310</v>
      </c>
      <c r="E19" s="405" t="s">
        <v>316</v>
      </c>
      <c r="F19" s="405" t="s">
        <v>317</v>
      </c>
      <c r="G19" s="1037" t="s">
        <v>318</v>
      </c>
      <c r="H19" s="1037" t="s">
        <v>319</v>
      </c>
      <c r="I19" s="368"/>
    </row>
    <row r="20" spans="1:17" ht="31.2">
      <c r="A20" s="1036"/>
      <c r="B20" s="1035" t="s">
        <v>665</v>
      </c>
      <c r="C20" s="1035" t="s">
        <v>664</v>
      </c>
      <c r="D20" s="1035" t="s">
        <v>129</v>
      </c>
      <c r="E20" s="1035" t="s">
        <v>663</v>
      </c>
      <c r="F20" s="1035" t="s">
        <v>109</v>
      </c>
      <c r="G20" s="1035" t="s">
        <v>662</v>
      </c>
      <c r="H20" s="1035" t="s">
        <v>661</v>
      </c>
      <c r="I20" s="1035"/>
      <c r="J20" s="367"/>
      <c r="K20" s="367"/>
      <c r="L20" s="367"/>
      <c r="M20" s="367"/>
      <c r="N20" s="367"/>
      <c r="O20" s="367"/>
      <c r="P20" s="367"/>
      <c r="Q20" s="368"/>
    </row>
    <row r="21" spans="1:17">
      <c r="A21" s="1029" t="s">
        <v>616</v>
      </c>
      <c r="C21" s="374"/>
      <c r="D21" s="405"/>
      <c r="E21" s="405"/>
      <c r="F21" s="405"/>
      <c r="G21" s="365"/>
      <c r="H21" s="367"/>
      <c r="I21" s="367"/>
      <c r="J21" s="367"/>
      <c r="K21" s="367"/>
      <c r="L21" s="367"/>
      <c r="M21" s="367"/>
      <c r="N21" s="367"/>
      <c r="O21" s="367"/>
      <c r="P21" s="367"/>
      <c r="Q21" s="368"/>
    </row>
    <row r="22" spans="1:17" ht="20.100000000000001" customHeight="1">
      <c r="A22" s="1352">
        <f>A16+1</f>
        <v>9</v>
      </c>
      <c r="B22" s="1351" t="s">
        <v>971</v>
      </c>
      <c r="C22" s="365" t="s">
        <v>137</v>
      </c>
      <c r="D22" s="1353" t="s">
        <v>660</v>
      </c>
      <c r="E22" s="353">
        <f t="shared" ref="E22:E29" si="1">SUM(F22:H22)</f>
        <v>0</v>
      </c>
      <c r="F22" s="353">
        <f>'6c- ADIT BOY'!E54</f>
        <v>0</v>
      </c>
      <c r="G22" s="353">
        <f>'6c- ADIT BOY'!F54</f>
        <v>0</v>
      </c>
      <c r="H22" s="353">
        <f>'6c- ADIT BOY'!G54</f>
        <v>0</v>
      </c>
      <c r="I22" s="1034"/>
    </row>
    <row r="23" spans="1:17" ht="20.100000000000001" customHeight="1">
      <c r="A23" s="1352">
        <f>A22+1</f>
        <v>10</v>
      </c>
      <c r="B23" s="1351" t="str">
        <f>"Actual Balance, BOY, Non Prorated items (Line "&amp;A22&amp;" less Line "&amp;A24&amp;")"</f>
        <v>Actual Balance, BOY, Non Prorated items (Line 9 less Line 11)</v>
      </c>
      <c r="C23" s="365" t="s">
        <v>137</v>
      </c>
      <c r="D23" s="1353" t="s">
        <v>660</v>
      </c>
      <c r="E23" s="353">
        <f t="shared" si="1"/>
        <v>0</v>
      </c>
      <c r="F23" s="353">
        <f>F22-F24</f>
        <v>0</v>
      </c>
      <c r="G23" s="353">
        <f>G22-G24</f>
        <v>0</v>
      </c>
      <c r="H23" s="353">
        <f>H22-H24</f>
        <v>0</v>
      </c>
      <c r="I23" s="1034"/>
    </row>
    <row r="24" spans="1:17" ht="20.100000000000001" customHeight="1">
      <c r="A24" s="1352">
        <f t="shared" ref="A24:A29" si="2">A23+1</f>
        <v>11</v>
      </c>
      <c r="B24" s="1351" t="s">
        <v>972</v>
      </c>
      <c r="C24" s="365" t="s">
        <v>137</v>
      </c>
      <c r="D24" s="1353" t="s">
        <v>660</v>
      </c>
      <c r="E24" s="353">
        <f t="shared" si="1"/>
        <v>0</v>
      </c>
      <c r="F24" s="353">
        <f>'6c- ADIT BOY'!E50</f>
        <v>0</v>
      </c>
      <c r="G24" s="353">
        <f>'6c- ADIT BOY'!F50</f>
        <v>0</v>
      </c>
      <c r="H24" s="353">
        <f>'6c- ADIT BOY'!G50</f>
        <v>0</v>
      </c>
      <c r="I24" s="1034"/>
    </row>
    <row r="25" spans="1:17" ht="20.100000000000001" customHeight="1">
      <c r="A25" s="1352">
        <f t="shared" si="2"/>
        <v>12</v>
      </c>
      <c r="B25" s="1351" t="s">
        <v>973</v>
      </c>
      <c r="C25" s="365" t="s">
        <v>137</v>
      </c>
      <c r="D25" s="1353" t="s">
        <v>660</v>
      </c>
      <c r="E25" s="353">
        <f t="shared" si="1"/>
        <v>0</v>
      </c>
      <c r="F25" s="353">
        <f>'6d- ADIT EOY'!E54</f>
        <v>0</v>
      </c>
      <c r="G25" s="353">
        <f>'6d- ADIT EOY'!F54</f>
        <v>0</v>
      </c>
      <c r="H25" s="353">
        <f>'6d- ADIT EOY'!G54</f>
        <v>0</v>
      </c>
      <c r="I25" s="1034"/>
    </row>
    <row r="26" spans="1:17" ht="20.100000000000001" customHeight="1">
      <c r="A26" s="1352">
        <f t="shared" si="2"/>
        <v>13</v>
      </c>
      <c r="B26" s="1351" t="str">
        <f>"Actual Balance, BOY, Non Prorated items (Line "&amp;A25&amp;" less Line "&amp;A27&amp;")"</f>
        <v>Actual Balance, BOY, Non Prorated items (Line 12 less Line 14)</v>
      </c>
      <c r="C26" s="365" t="s">
        <v>137</v>
      </c>
      <c r="D26" s="1353" t="s">
        <v>660</v>
      </c>
      <c r="E26" s="353">
        <f t="shared" si="1"/>
        <v>0</v>
      </c>
      <c r="F26" s="353">
        <f>F25-F27</f>
        <v>0</v>
      </c>
      <c r="G26" s="353">
        <f t="shared" ref="G26:H26" si="3">G25-G27</f>
        <v>0</v>
      </c>
      <c r="H26" s="353">
        <f t="shared" si="3"/>
        <v>0</v>
      </c>
      <c r="I26" s="1034"/>
    </row>
    <row r="27" spans="1:17" ht="20.100000000000001" customHeight="1">
      <c r="A27" s="1352">
        <f t="shared" si="2"/>
        <v>14</v>
      </c>
      <c r="B27" s="1351" t="s">
        <v>974</v>
      </c>
      <c r="C27" s="365" t="s">
        <v>137</v>
      </c>
      <c r="D27" s="1353" t="s">
        <v>660</v>
      </c>
      <c r="E27" s="353">
        <f t="shared" si="1"/>
        <v>0</v>
      </c>
      <c r="F27" s="353">
        <f>'6d- ADIT EOY'!E50</f>
        <v>0</v>
      </c>
      <c r="G27" s="353">
        <f>'6d- ADIT EOY'!F50</f>
        <v>0</v>
      </c>
      <c r="H27" s="353">
        <f>'6d- ADIT EOY'!G50</f>
        <v>0</v>
      </c>
      <c r="I27" s="1034"/>
    </row>
    <row r="28" spans="1:17" ht="20.100000000000001" customHeight="1">
      <c r="A28" s="1352">
        <f t="shared" si="2"/>
        <v>15</v>
      </c>
      <c r="B28" s="1351" t="s">
        <v>907</v>
      </c>
      <c r="C28" s="365" t="s">
        <v>137</v>
      </c>
      <c r="D28" s="1353" t="s">
        <v>660</v>
      </c>
      <c r="E28" s="353">
        <f t="shared" si="1"/>
        <v>0</v>
      </c>
      <c r="F28" s="353">
        <f>'6f-ADIT True-up Proration'!N22</f>
        <v>0</v>
      </c>
      <c r="G28" s="353">
        <f>'6f-ADIT True-up Proration'!W22</f>
        <v>0</v>
      </c>
      <c r="H28" s="353">
        <f>'6f-ADIT True-up Proration'!AF22</f>
        <v>0</v>
      </c>
      <c r="I28" s="1034"/>
    </row>
    <row r="29" spans="1:17" ht="20.100000000000001" customHeight="1">
      <c r="A29" s="1352">
        <f t="shared" si="2"/>
        <v>16</v>
      </c>
      <c r="B29" s="1351" t="str">
        <f>"ADIT 282 ((Line "&amp;A23&amp;" plus Line "&amp;A26&amp;") / 2) plus Line "&amp;A28&amp;""</f>
        <v>ADIT 282 ((Line 10 plus Line 13) / 2) plus Line 15</v>
      </c>
      <c r="C29" s="365" t="s">
        <v>137</v>
      </c>
      <c r="D29" s="1353" t="s">
        <v>660</v>
      </c>
      <c r="E29" s="353">
        <f t="shared" si="1"/>
        <v>0</v>
      </c>
      <c r="F29" s="353">
        <f>((F23+F26)/2+F28)</f>
        <v>0</v>
      </c>
      <c r="G29" s="353">
        <f>((G23+G26)/2+G28)</f>
        <v>0</v>
      </c>
      <c r="H29" s="353">
        <f t="shared" ref="H29" si="4">((H23+H26)/2+H28)</f>
        <v>0</v>
      </c>
      <c r="I29" s="1032"/>
    </row>
    <row r="30" spans="1:17" ht="15">
      <c r="A30" s="1352"/>
      <c r="B30" s="1351"/>
      <c r="C30" s="365"/>
      <c r="D30" s="365"/>
      <c r="E30" s="353"/>
      <c r="F30" s="353"/>
      <c r="G30" s="353"/>
      <c r="H30" s="353"/>
    </row>
    <row r="31" spans="1:17" ht="15">
      <c r="A31" s="365" t="s">
        <v>251</v>
      </c>
      <c r="B31" s="1351"/>
      <c r="C31" s="365"/>
      <c r="D31" s="365"/>
      <c r="E31" s="353"/>
      <c r="F31" s="353"/>
      <c r="G31" s="353"/>
      <c r="H31" s="353"/>
    </row>
    <row r="32" spans="1:17" ht="20.100000000000001" customHeight="1">
      <c r="A32" s="1352">
        <f>A29+1</f>
        <v>17</v>
      </c>
      <c r="B32" s="1351" t="s">
        <v>975</v>
      </c>
      <c r="C32" s="365" t="s">
        <v>137</v>
      </c>
      <c r="D32" s="1353" t="s">
        <v>660</v>
      </c>
      <c r="E32" s="353">
        <f t="shared" ref="E32:E39" si="5">SUM(F32:H32)</f>
        <v>0</v>
      </c>
      <c r="F32" s="353">
        <f>'6c- ADIT BOY'!E78</f>
        <v>0</v>
      </c>
      <c r="G32" s="353">
        <f>'6c- ADIT BOY'!F78</f>
        <v>0</v>
      </c>
      <c r="H32" s="353">
        <f>'6c- ADIT BOY'!G78</f>
        <v>0</v>
      </c>
      <c r="I32" s="1034"/>
    </row>
    <row r="33" spans="1:9" ht="20.100000000000001" customHeight="1">
      <c r="A33" s="1352">
        <f>A32+1</f>
        <v>18</v>
      </c>
      <c r="B33" s="1351" t="str">
        <f>"Actual Balance, BOY, Non Prorated items (Line "&amp;A32&amp;" less Line "&amp;A34&amp;")"</f>
        <v>Actual Balance, BOY, Non Prorated items (Line 17 less Line 19)</v>
      </c>
      <c r="C33" s="365" t="s">
        <v>137</v>
      </c>
      <c r="D33" s="1353" t="s">
        <v>660</v>
      </c>
      <c r="E33" s="353">
        <f t="shared" si="5"/>
        <v>0</v>
      </c>
      <c r="F33" s="353">
        <f>F32-F34</f>
        <v>0</v>
      </c>
      <c r="G33" s="353">
        <f t="shared" ref="G33:H33" si="6">G32-G34</f>
        <v>0</v>
      </c>
      <c r="H33" s="353">
        <f t="shared" si="6"/>
        <v>0</v>
      </c>
      <c r="I33" s="1034"/>
    </row>
    <row r="34" spans="1:9" ht="20.100000000000001" customHeight="1">
      <c r="A34" s="1352">
        <f t="shared" ref="A34:A39" si="7">A33+1</f>
        <v>19</v>
      </c>
      <c r="B34" s="1351" t="s">
        <v>976</v>
      </c>
      <c r="C34" s="365" t="s">
        <v>137</v>
      </c>
      <c r="D34" s="1353" t="s">
        <v>660</v>
      </c>
      <c r="E34" s="353">
        <f t="shared" si="5"/>
        <v>0</v>
      </c>
      <c r="F34" s="353">
        <f>'6c- ADIT BOY'!E74</f>
        <v>0</v>
      </c>
      <c r="G34" s="353">
        <f>'6c- ADIT BOY'!F74</f>
        <v>0</v>
      </c>
      <c r="H34" s="353">
        <f>'6c- ADIT BOY'!G74</f>
        <v>0</v>
      </c>
      <c r="I34" s="1034"/>
    </row>
    <row r="35" spans="1:9" ht="20.100000000000001" customHeight="1">
      <c r="A35" s="1352">
        <f t="shared" si="7"/>
        <v>20</v>
      </c>
      <c r="B35" s="1351" t="s">
        <v>977</v>
      </c>
      <c r="C35" s="365" t="s">
        <v>137</v>
      </c>
      <c r="D35" s="1353" t="s">
        <v>660</v>
      </c>
      <c r="E35" s="353">
        <f t="shared" si="5"/>
        <v>0</v>
      </c>
      <c r="F35" s="353">
        <f>'6d- ADIT EOY'!E78</f>
        <v>0</v>
      </c>
      <c r="G35" s="353">
        <f>'6d- ADIT EOY'!F78</f>
        <v>0</v>
      </c>
      <c r="H35" s="353">
        <f>'6d- ADIT EOY'!G78</f>
        <v>0</v>
      </c>
      <c r="I35" s="1034"/>
    </row>
    <row r="36" spans="1:9" ht="20.100000000000001" customHeight="1">
      <c r="A36" s="1352">
        <f t="shared" si="7"/>
        <v>21</v>
      </c>
      <c r="B36" s="1351" t="str">
        <f>"Actual Balance, EOY, Non Prorated items (Line "&amp;A35&amp;" less Line "&amp;A37&amp;")"</f>
        <v>Actual Balance, EOY, Non Prorated items (Line 20 less Line 22)</v>
      </c>
      <c r="C36" s="365" t="s">
        <v>137</v>
      </c>
      <c r="D36" s="1353" t="s">
        <v>660</v>
      </c>
      <c r="E36" s="353">
        <f t="shared" si="5"/>
        <v>0</v>
      </c>
      <c r="F36" s="353">
        <f>F35-F37</f>
        <v>0</v>
      </c>
      <c r="G36" s="353">
        <f t="shared" ref="G36:H36" si="8">G35-G37</f>
        <v>0</v>
      </c>
      <c r="H36" s="353">
        <f t="shared" si="8"/>
        <v>0</v>
      </c>
      <c r="I36" s="1034"/>
    </row>
    <row r="37" spans="1:9" ht="20.100000000000001" customHeight="1">
      <c r="A37" s="1352">
        <f t="shared" si="7"/>
        <v>22</v>
      </c>
      <c r="B37" s="1351" t="s">
        <v>978</v>
      </c>
      <c r="C37" s="365" t="s">
        <v>137</v>
      </c>
      <c r="D37" s="1353" t="s">
        <v>660</v>
      </c>
      <c r="E37" s="353">
        <f t="shared" si="5"/>
        <v>0</v>
      </c>
      <c r="F37" s="353">
        <f>'6d- ADIT EOY'!E74</f>
        <v>0</v>
      </c>
      <c r="G37" s="353">
        <f>'6d- ADIT EOY'!F74</f>
        <v>0</v>
      </c>
      <c r="H37" s="353">
        <f>'6d- ADIT EOY'!G74</f>
        <v>0</v>
      </c>
      <c r="I37" s="1034"/>
    </row>
    <row r="38" spans="1:9" ht="20.100000000000001" customHeight="1">
      <c r="A38" s="1352">
        <f t="shared" si="7"/>
        <v>23</v>
      </c>
      <c r="B38" s="1351" t="s">
        <v>988</v>
      </c>
      <c r="C38" s="365" t="s">
        <v>137</v>
      </c>
      <c r="D38" s="1353" t="s">
        <v>660</v>
      </c>
      <c r="E38" s="353">
        <f t="shared" si="5"/>
        <v>0</v>
      </c>
      <c r="F38" s="353">
        <f>'6f-ADIT True-up Proration'!N38</f>
        <v>0</v>
      </c>
      <c r="G38" s="353">
        <f>'6f-ADIT True-up Proration'!W38</f>
        <v>0</v>
      </c>
      <c r="H38" s="353">
        <f>'6f-ADIT True-up Proration'!AF38</f>
        <v>0</v>
      </c>
      <c r="I38" s="1034"/>
    </row>
    <row r="39" spans="1:9" ht="20.100000000000001" customHeight="1">
      <c r="A39" s="1352">
        <f t="shared" si="7"/>
        <v>24</v>
      </c>
      <c r="B39" s="1351" t="str">
        <f>"ADIT 283 ((Line "&amp;A33&amp;" plus Line "&amp;A36&amp;") / 2) plus Line "&amp;A38&amp;""</f>
        <v>ADIT 283 ((Line 18 plus Line 21) / 2) plus Line 23</v>
      </c>
      <c r="C39" s="365" t="s">
        <v>137</v>
      </c>
      <c r="D39" s="1353" t="s">
        <v>660</v>
      </c>
      <c r="E39" s="353">
        <f t="shared" si="5"/>
        <v>0</v>
      </c>
      <c r="F39" s="353">
        <f>((F33+F36)/2+F38)</f>
        <v>0</v>
      </c>
      <c r="G39" s="353">
        <f>((G33+G36)/2+G38)</f>
        <v>0</v>
      </c>
      <c r="H39" s="353">
        <f>((H33+H36)/2+H38)</f>
        <v>0</v>
      </c>
      <c r="I39" s="1032"/>
    </row>
    <row r="40" spans="1:9" ht="15">
      <c r="A40" s="1352"/>
      <c r="B40" s="1351"/>
      <c r="C40" s="365"/>
      <c r="D40" s="365"/>
      <c r="E40" s="353"/>
      <c r="F40" s="353"/>
      <c r="G40" s="353"/>
      <c r="H40" s="353"/>
    </row>
    <row r="41" spans="1:9" ht="15">
      <c r="A41" s="365" t="s">
        <v>252</v>
      </c>
      <c r="B41" s="1351"/>
      <c r="C41" s="365"/>
      <c r="D41" s="365"/>
      <c r="E41" s="353"/>
      <c r="F41" s="353"/>
      <c r="G41" s="353"/>
      <c r="H41" s="353"/>
    </row>
    <row r="42" spans="1:9" ht="20.100000000000001" customHeight="1">
      <c r="A42" s="1352">
        <f>A39+1</f>
        <v>25</v>
      </c>
      <c r="B42" s="1351" t="s">
        <v>979</v>
      </c>
      <c r="C42" s="365" t="s">
        <v>137</v>
      </c>
      <c r="D42" s="1353" t="s">
        <v>660</v>
      </c>
      <c r="E42" s="353">
        <f t="shared" ref="E42:E49" si="9">SUM(F42:H42)</f>
        <v>0</v>
      </c>
      <c r="F42" s="353">
        <f>'6c- ADIT BOY'!E32</f>
        <v>0</v>
      </c>
      <c r="G42" s="353">
        <f>'6c- ADIT BOY'!F32</f>
        <v>0</v>
      </c>
      <c r="H42" s="353">
        <f>'6c- ADIT BOY'!G32</f>
        <v>0</v>
      </c>
      <c r="I42" s="1034"/>
    </row>
    <row r="43" spans="1:9" ht="20.100000000000001" customHeight="1">
      <c r="A43" s="1352">
        <f>A42+1</f>
        <v>26</v>
      </c>
      <c r="B43" s="1351" t="str">
        <f>"Actual Balance, BOY, Non Prorated items (Line "&amp;A42&amp;" less Line "&amp;A44&amp;")"</f>
        <v>Actual Balance, BOY, Non Prorated items (Line 25 less Line 27)</v>
      </c>
      <c r="C43" s="365" t="s">
        <v>137</v>
      </c>
      <c r="D43" s="1353" t="s">
        <v>660</v>
      </c>
      <c r="E43" s="353">
        <f t="shared" si="9"/>
        <v>0</v>
      </c>
      <c r="F43" s="353">
        <f>F42-F44</f>
        <v>0</v>
      </c>
      <c r="G43" s="353">
        <f>G42-G44</f>
        <v>0</v>
      </c>
      <c r="H43" s="353">
        <f>H42-H44</f>
        <v>0</v>
      </c>
      <c r="I43" s="1034"/>
    </row>
    <row r="44" spans="1:9" ht="20.100000000000001" customHeight="1">
      <c r="A44" s="1352">
        <f t="shared" ref="A44:A49" si="10">A43+1</f>
        <v>27</v>
      </c>
      <c r="B44" s="1351" t="s">
        <v>980</v>
      </c>
      <c r="C44" s="365" t="s">
        <v>137</v>
      </c>
      <c r="D44" s="1353" t="s">
        <v>660</v>
      </c>
      <c r="E44" s="353">
        <f t="shared" si="9"/>
        <v>0</v>
      </c>
      <c r="F44" s="353">
        <f>'6c- ADIT BOY'!E28</f>
        <v>0</v>
      </c>
      <c r="G44" s="353">
        <f>'6c- ADIT BOY'!F28</f>
        <v>0</v>
      </c>
      <c r="H44" s="353">
        <f>'6c- ADIT BOY'!G28</f>
        <v>0</v>
      </c>
      <c r="I44" s="1034"/>
    </row>
    <row r="45" spans="1:9" ht="20.100000000000001" customHeight="1">
      <c r="A45" s="1352">
        <f t="shared" si="10"/>
        <v>28</v>
      </c>
      <c r="B45" s="1351" t="s">
        <v>981</v>
      </c>
      <c r="C45" s="365" t="s">
        <v>137</v>
      </c>
      <c r="D45" s="1353" t="s">
        <v>660</v>
      </c>
      <c r="E45" s="353">
        <f t="shared" si="9"/>
        <v>0</v>
      </c>
      <c r="F45" s="353">
        <f>'6d- ADIT EOY'!E32</f>
        <v>0</v>
      </c>
      <c r="G45" s="353">
        <f>'6d- ADIT EOY'!F32</f>
        <v>0</v>
      </c>
      <c r="H45" s="353">
        <f>'6d- ADIT EOY'!G32</f>
        <v>0</v>
      </c>
      <c r="I45" s="1034"/>
    </row>
    <row r="46" spans="1:9" ht="20.100000000000001" customHeight="1">
      <c r="A46" s="1352">
        <f t="shared" si="10"/>
        <v>29</v>
      </c>
      <c r="B46" s="1351" t="str">
        <f>"Actual Balance, EOY, Non Prorated items (Line "&amp;A45&amp;" less Line "&amp;A47&amp;")"</f>
        <v>Actual Balance, EOY, Non Prorated items (Line 28 less Line 30)</v>
      </c>
      <c r="C46" s="365" t="s">
        <v>137</v>
      </c>
      <c r="D46" s="1353" t="s">
        <v>660</v>
      </c>
      <c r="E46" s="353">
        <f t="shared" si="9"/>
        <v>0</v>
      </c>
      <c r="F46" s="353">
        <f>F45-F47</f>
        <v>0</v>
      </c>
      <c r="G46" s="353">
        <f>G45-G47</f>
        <v>0</v>
      </c>
      <c r="H46" s="353">
        <f>H45-H47</f>
        <v>0</v>
      </c>
      <c r="I46" s="1034"/>
    </row>
    <row r="47" spans="1:9" ht="20.100000000000001" customHeight="1">
      <c r="A47" s="1352">
        <f t="shared" si="10"/>
        <v>30</v>
      </c>
      <c r="B47" s="1351" t="s">
        <v>982</v>
      </c>
      <c r="C47" s="365" t="s">
        <v>137</v>
      </c>
      <c r="D47" s="1353" t="s">
        <v>660</v>
      </c>
      <c r="E47" s="353">
        <f t="shared" si="9"/>
        <v>0</v>
      </c>
      <c r="F47" s="353">
        <f>'6d- ADIT EOY'!E28</f>
        <v>0</v>
      </c>
      <c r="G47" s="353">
        <f>'6d- ADIT EOY'!F28</f>
        <v>0</v>
      </c>
      <c r="H47" s="353">
        <f>'6d- ADIT EOY'!G28</f>
        <v>0</v>
      </c>
      <c r="I47" s="1034"/>
    </row>
    <row r="48" spans="1:9" ht="20.100000000000001" customHeight="1">
      <c r="A48" s="1352">
        <f t="shared" si="10"/>
        <v>31</v>
      </c>
      <c r="B48" s="1351" t="s">
        <v>987</v>
      </c>
      <c r="C48" s="365" t="s">
        <v>137</v>
      </c>
      <c r="D48" s="1353" t="s">
        <v>660</v>
      </c>
      <c r="E48" s="353">
        <f t="shared" si="9"/>
        <v>0</v>
      </c>
      <c r="F48" s="353">
        <f>'6f-ADIT True-up Proration'!N54</f>
        <v>0</v>
      </c>
      <c r="G48" s="353">
        <f>'6f-ADIT True-up Proration'!W54</f>
        <v>0</v>
      </c>
      <c r="H48" s="353">
        <f>'6f-ADIT True-up Proration'!AF54</f>
        <v>0</v>
      </c>
      <c r="I48" s="1034"/>
    </row>
    <row r="49" spans="1:9" ht="20.100000000000001" customHeight="1">
      <c r="A49" s="1352">
        <f t="shared" si="10"/>
        <v>32</v>
      </c>
      <c r="B49" s="1351" t="str">
        <f>"ADIT 190 ((Line "&amp;A43&amp;" plus Line "&amp;A46&amp;") / 2) plus Line "&amp;A48&amp;""</f>
        <v>ADIT 190 ((Line 26 plus Line 29) / 2) plus Line 31</v>
      </c>
      <c r="C49" s="365" t="s">
        <v>137</v>
      </c>
      <c r="D49" s="1353" t="s">
        <v>660</v>
      </c>
      <c r="E49" s="353">
        <f t="shared" si="9"/>
        <v>0</v>
      </c>
      <c r="F49" s="353">
        <f>((F43+F46)/2+F48)</f>
        <v>0</v>
      </c>
      <c r="G49" s="353">
        <f t="shared" ref="G49:H49" si="11">((G43+G46)/2+G48)</f>
        <v>0</v>
      </c>
      <c r="H49" s="353">
        <f t="shared" si="11"/>
        <v>0</v>
      </c>
      <c r="I49" s="1032"/>
    </row>
    <row r="50" spans="1:9">
      <c r="B50" s="404"/>
      <c r="C50" s="397"/>
      <c r="D50" s="954"/>
      <c r="E50" s="397"/>
      <c r="F50" s="397"/>
      <c r="G50" s="397"/>
      <c r="H50" s="369"/>
    </row>
    <row r="51" spans="1:9">
      <c r="B51" s="404"/>
      <c r="C51" s="397"/>
      <c r="D51" s="158"/>
      <c r="E51" s="397"/>
      <c r="F51" s="397"/>
      <c r="G51" s="397"/>
      <c r="H51" s="369"/>
    </row>
    <row r="52" spans="1:9">
      <c r="B52" s="404"/>
      <c r="C52" s="397"/>
      <c r="D52" s="158"/>
      <c r="E52" s="397"/>
      <c r="F52" s="397"/>
      <c r="G52" s="397"/>
      <c r="H52" s="369"/>
    </row>
    <row r="53" spans="1:9">
      <c r="B53" s="404"/>
      <c r="C53" s="397"/>
      <c r="D53" s="158"/>
      <c r="E53" s="397"/>
      <c r="F53" s="397"/>
      <c r="G53" s="397"/>
      <c r="H53" s="369"/>
    </row>
    <row r="54" spans="1:9">
      <c r="B54" s="404"/>
      <c r="C54" s="397"/>
      <c r="D54" s="158"/>
      <c r="E54" s="397"/>
      <c r="F54" s="397"/>
      <c r="G54" s="397"/>
      <c r="H54" s="369"/>
    </row>
    <row r="55" spans="1:9">
      <c r="B55" s="404"/>
      <c r="C55" s="397"/>
      <c r="D55" s="158"/>
      <c r="E55" s="397"/>
      <c r="F55" s="397"/>
      <c r="G55" s="397"/>
      <c r="H55" s="369"/>
    </row>
    <row r="56" spans="1:9">
      <c r="B56" s="404"/>
      <c r="C56" s="397"/>
      <c r="D56" s="158"/>
      <c r="E56" s="397"/>
      <c r="F56" s="397"/>
      <c r="G56" s="397"/>
      <c r="H56" s="369"/>
    </row>
    <row r="57" spans="1:9">
      <c r="B57" s="404"/>
      <c r="C57" s="397"/>
      <c r="D57" s="158"/>
      <c r="E57" s="397"/>
      <c r="F57" s="397"/>
      <c r="G57" s="397"/>
      <c r="H57" s="369"/>
    </row>
    <row r="58" spans="1:9">
      <c r="B58" s="404"/>
      <c r="C58" s="397"/>
      <c r="D58" s="158"/>
      <c r="E58" s="397"/>
      <c r="F58" s="397"/>
      <c r="G58" s="397"/>
      <c r="H58" s="369"/>
    </row>
    <row r="59" spans="1:9">
      <c r="B59" s="404"/>
      <c r="C59" s="397"/>
      <c r="D59" s="158"/>
      <c r="E59" s="397"/>
      <c r="F59" s="397"/>
      <c r="G59" s="397"/>
      <c r="H59" s="369"/>
    </row>
    <row r="60" spans="1:9">
      <c r="B60" s="404"/>
      <c r="C60" s="397"/>
      <c r="D60" s="158"/>
      <c r="E60" s="397"/>
      <c r="F60" s="397"/>
      <c r="G60" s="397"/>
      <c r="H60" s="369"/>
    </row>
    <row r="61" spans="1:9">
      <c r="B61" s="397"/>
      <c r="C61" s="397"/>
      <c r="D61" s="158"/>
      <c r="E61" s="397"/>
      <c r="F61" s="397"/>
      <c r="G61" s="397"/>
      <c r="H61" s="369"/>
    </row>
    <row r="62" spans="1:9">
      <c r="B62" s="404"/>
      <c r="C62" s="397"/>
      <c r="D62" s="158"/>
      <c r="E62" s="397"/>
      <c r="F62" s="397"/>
      <c r="G62" s="397"/>
      <c r="H62" s="369"/>
    </row>
    <row r="63" spans="1:9">
      <c r="B63" s="397"/>
      <c r="C63" s="397"/>
      <c r="D63" s="158"/>
      <c r="E63" s="397"/>
      <c r="F63" s="397"/>
      <c r="G63" s="397"/>
      <c r="H63" s="369"/>
    </row>
    <row r="64" spans="1:9">
      <c r="B64" s="404"/>
      <c r="C64" s="397"/>
      <c r="D64" s="397"/>
      <c r="E64" s="397"/>
      <c r="F64" s="397"/>
      <c r="G64" s="397"/>
      <c r="H64" s="369"/>
    </row>
    <row r="65" spans="2:7">
      <c r="B65" s="404"/>
      <c r="C65" s="397"/>
      <c r="D65" s="397"/>
      <c r="E65" s="397"/>
      <c r="F65" s="397"/>
      <c r="G65" s="397"/>
    </row>
    <row r="66" spans="2:7">
      <c r="B66" s="404"/>
      <c r="C66" s="397"/>
      <c r="D66" s="397"/>
      <c r="E66" s="397"/>
      <c r="F66" s="397"/>
      <c r="G66" s="397"/>
    </row>
    <row r="67" spans="2:7">
      <c r="B67" s="404"/>
      <c r="C67" s="397"/>
      <c r="D67" s="397"/>
      <c r="E67" s="397"/>
      <c r="F67" s="397"/>
      <c r="G67" s="397"/>
    </row>
    <row r="68" spans="2:7">
      <c r="B68" s="404"/>
      <c r="C68" s="397"/>
      <c r="D68" s="397"/>
      <c r="E68" s="397"/>
      <c r="F68" s="397"/>
      <c r="G68" s="397"/>
    </row>
    <row r="69" spans="2:7">
      <c r="B69" s="404"/>
      <c r="C69" s="397"/>
      <c r="D69" s="397"/>
      <c r="E69" s="397"/>
      <c r="F69" s="397"/>
      <c r="G69" s="397"/>
    </row>
    <row r="70" spans="2:7">
      <c r="B70" s="404"/>
      <c r="C70" s="397"/>
      <c r="D70" s="397"/>
      <c r="E70" s="397"/>
      <c r="F70" s="397"/>
      <c r="G70" s="397"/>
    </row>
    <row r="71" spans="2:7">
      <c r="B71" s="404"/>
      <c r="C71" s="397"/>
      <c r="D71" s="397"/>
      <c r="E71" s="397"/>
      <c r="F71" s="397"/>
      <c r="G71" s="397"/>
    </row>
    <row r="72" spans="2:7">
      <c r="B72" s="404"/>
      <c r="C72" s="397"/>
      <c r="D72" s="397"/>
      <c r="E72" s="397"/>
      <c r="F72" s="397"/>
      <c r="G72" s="397"/>
    </row>
    <row r="73" spans="2:7">
      <c r="B73" s="404"/>
      <c r="C73" s="397"/>
      <c r="D73" s="397"/>
      <c r="E73" s="397"/>
      <c r="F73" s="397"/>
      <c r="G73" s="397"/>
    </row>
    <row r="74" spans="2:7">
      <c r="B74" s="404"/>
      <c r="C74" s="397"/>
      <c r="D74" s="397"/>
      <c r="E74" s="397"/>
      <c r="F74" s="397"/>
      <c r="G74" s="397"/>
    </row>
    <row r="75" spans="2:7">
      <c r="B75" s="404"/>
      <c r="C75" s="397"/>
      <c r="D75" s="397"/>
      <c r="E75" s="397"/>
      <c r="F75" s="397"/>
      <c r="G75" s="397"/>
    </row>
    <row r="76" spans="2:7">
      <c r="B76" s="404"/>
      <c r="C76" s="397"/>
      <c r="D76" s="397"/>
      <c r="E76" s="397"/>
      <c r="F76" s="397"/>
      <c r="G76" s="397"/>
    </row>
    <row r="77" spans="2:7">
      <c r="B77" s="404"/>
      <c r="C77" s="397"/>
      <c r="D77" s="397"/>
      <c r="E77" s="397"/>
      <c r="F77" s="397"/>
      <c r="G77" s="397"/>
    </row>
    <row r="78" spans="2:7">
      <c r="B78" s="404"/>
      <c r="C78" s="397"/>
      <c r="D78" s="397"/>
      <c r="E78" s="397"/>
      <c r="F78" s="397"/>
      <c r="G78" s="397"/>
    </row>
    <row r="79" spans="2:7">
      <c r="B79" s="404"/>
      <c r="C79" s="397"/>
      <c r="D79" s="397"/>
      <c r="E79" s="397"/>
      <c r="F79" s="397"/>
      <c r="G79" s="397"/>
    </row>
    <row r="80" spans="2:7">
      <c r="B80" s="404"/>
      <c r="C80" s="397"/>
      <c r="D80" s="397"/>
      <c r="E80" s="397"/>
      <c r="F80" s="397"/>
      <c r="G80" s="397"/>
    </row>
    <row r="81" spans="2:7">
      <c r="B81" s="404"/>
      <c r="C81" s="397"/>
      <c r="D81" s="397"/>
      <c r="E81" s="397"/>
      <c r="F81" s="397"/>
      <c r="G81" s="397"/>
    </row>
    <row r="82" spans="2:7">
      <c r="B82" s="404"/>
      <c r="C82" s="397"/>
      <c r="D82" s="397"/>
      <c r="E82" s="397"/>
      <c r="F82" s="397"/>
      <c r="G82" s="397"/>
    </row>
    <row r="83" spans="2:7">
      <c r="B83" s="404"/>
      <c r="C83" s="397"/>
      <c r="D83" s="397"/>
      <c r="E83" s="397"/>
      <c r="F83" s="397"/>
      <c r="G83" s="397"/>
    </row>
    <row r="84" spans="2:7">
      <c r="B84" s="404"/>
      <c r="C84" s="397"/>
      <c r="D84" s="397"/>
      <c r="E84" s="397"/>
      <c r="F84" s="397"/>
      <c r="G84" s="397"/>
    </row>
    <row r="85" spans="2:7">
      <c r="B85" s="404"/>
      <c r="C85" s="397"/>
      <c r="D85" s="397"/>
      <c r="E85" s="397"/>
      <c r="F85" s="397"/>
      <c r="G85" s="397"/>
    </row>
    <row r="86" spans="2:7">
      <c r="B86" s="404"/>
      <c r="C86" s="397"/>
      <c r="D86" s="397"/>
      <c r="E86" s="397"/>
      <c r="F86" s="397"/>
      <c r="G86" s="397"/>
    </row>
    <row r="87" spans="2:7">
      <c r="B87" s="404"/>
      <c r="C87" s="397"/>
      <c r="D87" s="397"/>
      <c r="E87" s="397"/>
      <c r="F87" s="397"/>
      <c r="G87" s="397"/>
    </row>
    <row r="88" spans="2:7">
      <c r="B88" s="404"/>
      <c r="C88" s="397"/>
      <c r="D88" s="397"/>
      <c r="E88" s="397"/>
      <c r="F88" s="397"/>
      <c r="G88" s="397"/>
    </row>
    <row r="89" spans="2:7">
      <c r="B89" s="404"/>
      <c r="C89" s="397"/>
      <c r="D89" s="397"/>
      <c r="E89" s="397"/>
      <c r="F89" s="397"/>
      <c r="G89" s="397"/>
    </row>
    <row r="90" spans="2:7">
      <c r="B90" s="404"/>
      <c r="C90" s="397"/>
      <c r="D90" s="397"/>
      <c r="E90" s="397"/>
      <c r="F90" s="397"/>
      <c r="G90" s="397"/>
    </row>
    <row r="91" spans="2:7">
      <c r="B91" s="404"/>
      <c r="C91" s="397"/>
      <c r="D91" s="397"/>
      <c r="E91" s="397"/>
      <c r="F91" s="397"/>
      <c r="G91" s="397"/>
    </row>
    <row r="92" spans="2:7">
      <c r="B92" s="404"/>
      <c r="C92" s="397"/>
      <c r="D92" s="397"/>
      <c r="E92" s="397"/>
      <c r="F92" s="397"/>
      <c r="G92" s="397"/>
    </row>
    <row r="93" spans="2:7">
      <c r="B93" s="404"/>
      <c r="C93" s="397"/>
      <c r="D93" s="397"/>
      <c r="E93" s="397"/>
      <c r="F93" s="397"/>
      <c r="G93" s="397"/>
    </row>
    <row r="94" spans="2:7">
      <c r="B94" s="404"/>
      <c r="C94" s="397"/>
      <c r="D94" s="397"/>
      <c r="E94" s="397"/>
      <c r="F94" s="397"/>
      <c r="G94" s="397"/>
    </row>
    <row r="95" spans="2:7">
      <c r="B95" s="404"/>
      <c r="C95" s="397"/>
      <c r="D95" s="397"/>
      <c r="E95" s="397"/>
      <c r="F95" s="397"/>
      <c r="G95" s="397"/>
    </row>
    <row r="96" spans="2:7">
      <c r="B96" s="404"/>
      <c r="C96" s="397"/>
      <c r="D96" s="397"/>
      <c r="E96" s="397"/>
      <c r="F96" s="397"/>
      <c r="G96" s="397"/>
    </row>
    <row r="97" spans="2:7">
      <c r="B97" s="404"/>
      <c r="C97" s="397"/>
      <c r="D97" s="397"/>
      <c r="E97" s="397"/>
      <c r="F97" s="397"/>
      <c r="G97" s="397"/>
    </row>
    <row r="98" spans="2:7">
      <c r="B98" s="404"/>
      <c r="C98" s="397"/>
      <c r="D98" s="397"/>
      <c r="E98" s="397"/>
      <c r="F98" s="397"/>
      <c r="G98" s="397"/>
    </row>
    <row r="99" spans="2:7">
      <c r="B99" s="404"/>
      <c r="C99" s="397"/>
      <c r="D99" s="397"/>
      <c r="E99" s="397"/>
      <c r="F99" s="397"/>
      <c r="G99" s="397"/>
    </row>
    <row r="100" spans="2:7">
      <c r="B100" s="404"/>
      <c r="C100" s="397"/>
      <c r="D100" s="397"/>
      <c r="E100" s="397"/>
      <c r="F100" s="397"/>
      <c r="G100" s="397"/>
    </row>
    <row r="101" spans="2:7">
      <c r="B101" s="404"/>
      <c r="C101" s="397"/>
      <c r="D101" s="397"/>
      <c r="E101" s="397"/>
      <c r="F101" s="397"/>
      <c r="G101" s="397"/>
    </row>
    <row r="102" spans="2:7">
      <c r="B102" s="404"/>
      <c r="C102" s="397"/>
      <c r="D102" s="397"/>
      <c r="E102" s="397"/>
      <c r="F102" s="397"/>
      <c r="G102" s="397"/>
    </row>
    <row r="103" spans="2:7">
      <c r="B103" s="404"/>
      <c r="C103" s="397"/>
      <c r="D103" s="397"/>
      <c r="E103" s="397"/>
      <c r="F103" s="397"/>
      <c r="G103" s="397"/>
    </row>
    <row r="104" spans="2:7">
      <c r="B104" s="404"/>
      <c r="C104" s="397"/>
      <c r="D104" s="397"/>
      <c r="E104" s="397"/>
      <c r="F104" s="397"/>
      <c r="G104" s="397"/>
    </row>
    <row r="105" spans="2:7">
      <c r="B105" s="404"/>
      <c r="C105" s="397"/>
      <c r="D105" s="397"/>
      <c r="E105" s="397"/>
      <c r="F105" s="397"/>
      <c r="G105" s="397"/>
    </row>
    <row r="106" spans="2:7">
      <c r="B106" s="404"/>
      <c r="C106" s="397"/>
      <c r="D106" s="397"/>
      <c r="E106" s="397"/>
      <c r="F106" s="397"/>
      <c r="G106" s="397"/>
    </row>
    <row r="107" spans="2:7">
      <c r="B107" s="404"/>
      <c r="C107" s="397"/>
      <c r="D107" s="397"/>
      <c r="E107" s="397"/>
      <c r="F107" s="397"/>
      <c r="G107" s="397"/>
    </row>
    <row r="108" spans="2:7">
      <c r="B108" s="404"/>
      <c r="C108" s="397"/>
      <c r="D108" s="397"/>
      <c r="E108" s="397"/>
      <c r="F108" s="397"/>
      <c r="G108" s="397"/>
    </row>
    <row r="109" spans="2:7">
      <c r="B109" s="404"/>
      <c r="C109" s="397"/>
      <c r="D109" s="397"/>
      <c r="E109" s="397"/>
      <c r="F109" s="397"/>
      <c r="G109" s="397"/>
    </row>
    <row r="110" spans="2:7">
      <c r="B110" s="404"/>
      <c r="C110" s="397"/>
      <c r="D110" s="397"/>
      <c r="E110" s="397"/>
      <c r="F110" s="397"/>
      <c r="G110" s="397"/>
    </row>
    <row r="111" spans="2:7">
      <c r="B111" s="404"/>
      <c r="C111" s="397"/>
      <c r="D111" s="397"/>
      <c r="E111" s="397"/>
      <c r="F111" s="397"/>
      <c r="G111" s="397"/>
    </row>
    <row r="112" spans="2:7">
      <c r="B112" s="404"/>
      <c r="C112" s="397"/>
      <c r="D112" s="397"/>
      <c r="E112" s="397"/>
      <c r="F112" s="397"/>
      <c r="G112" s="397"/>
    </row>
    <row r="113" spans="2:7">
      <c r="B113" s="404"/>
      <c r="C113" s="397"/>
      <c r="D113" s="397"/>
      <c r="E113" s="397"/>
      <c r="F113" s="397"/>
      <c r="G113" s="397"/>
    </row>
    <row r="114" spans="2:7">
      <c r="B114" s="404"/>
      <c r="C114" s="397"/>
      <c r="D114" s="397"/>
      <c r="E114" s="397"/>
      <c r="F114" s="397"/>
      <c r="G114" s="397"/>
    </row>
    <row r="115" spans="2:7">
      <c r="B115" s="404"/>
      <c r="C115" s="397"/>
      <c r="D115" s="397"/>
      <c r="E115" s="397"/>
      <c r="F115" s="397"/>
      <c r="G115" s="397"/>
    </row>
    <row r="116" spans="2:7">
      <c r="B116" s="404"/>
      <c r="C116" s="397"/>
      <c r="D116" s="397"/>
      <c r="E116" s="397"/>
      <c r="F116" s="397"/>
      <c r="G116" s="397"/>
    </row>
    <row r="117" spans="2:7">
      <c r="B117" s="404"/>
      <c r="C117" s="397"/>
      <c r="D117" s="397"/>
      <c r="E117" s="397"/>
      <c r="F117" s="397"/>
      <c r="G117" s="397"/>
    </row>
    <row r="118" spans="2:7">
      <c r="B118" s="404"/>
      <c r="C118" s="397"/>
      <c r="D118" s="397"/>
      <c r="E118" s="397"/>
      <c r="F118" s="397"/>
      <c r="G118" s="397"/>
    </row>
    <row r="119" spans="2:7">
      <c r="B119" s="404"/>
      <c r="C119" s="397"/>
      <c r="D119" s="397"/>
      <c r="E119" s="397"/>
      <c r="F119" s="397"/>
      <c r="G119" s="397"/>
    </row>
    <row r="120" spans="2:7">
      <c r="B120" s="404"/>
      <c r="C120" s="397"/>
      <c r="D120" s="397"/>
      <c r="E120" s="397"/>
      <c r="F120" s="397"/>
      <c r="G120" s="397"/>
    </row>
    <row r="121" spans="2:7">
      <c r="B121" s="404"/>
      <c r="C121" s="397"/>
      <c r="D121" s="397"/>
      <c r="E121" s="397"/>
      <c r="F121" s="397"/>
      <c r="G121" s="397"/>
    </row>
    <row r="122" spans="2:7">
      <c r="B122" s="404"/>
      <c r="C122" s="397"/>
      <c r="D122" s="397"/>
      <c r="E122" s="397"/>
      <c r="F122" s="397"/>
      <c r="G122" s="397"/>
    </row>
    <row r="123" spans="2:7">
      <c r="B123" s="404"/>
      <c r="C123" s="397"/>
      <c r="D123" s="397"/>
      <c r="E123" s="397"/>
      <c r="F123" s="397"/>
      <c r="G123" s="397"/>
    </row>
    <row r="124" spans="2:7">
      <c r="B124" s="404"/>
      <c r="C124" s="397"/>
      <c r="D124" s="397"/>
      <c r="E124" s="397"/>
      <c r="F124" s="397"/>
      <c r="G124" s="397"/>
    </row>
    <row r="125" spans="2:7">
      <c r="B125" s="404"/>
      <c r="C125" s="397"/>
      <c r="D125" s="397"/>
      <c r="E125" s="397"/>
      <c r="F125" s="397"/>
      <c r="G125" s="397"/>
    </row>
    <row r="126" spans="2:7">
      <c r="B126" s="404"/>
      <c r="C126" s="397"/>
      <c r="D126" s="397"/>
      <c r="E126" s="397"/>
      <c r="F126" s="397"/>
      <c r="G126" s="397"/>
    </row>
    <row r="127" spans="2:7">
      <c r="B127" s="404"/>
      <c r="C127" s="397"/>
      <c r="D127" s="397"/>
      <c r="E127" s="397"/>
      <c r="F127" s="397"/>
      <c r="G127" s="397"/>
    </row>
    <row r="128" spans="2:7">
      <c r="B128" s="404"/>
      <c r="C128" s="397"/>
      <c r="D128" s="397"/>
      <c r="E128" s="397"/>
      <c r="F128" s="397"/>
      <c r="G128" s="397"/>
    </row>
    <row r="129" spans="2:7">
      <c r="B129" s="404"/>
      <c r="C129" s="397"/>
      <c r="D129" s="397"/>
      <c r="E129" s="397"/>
      <c r="F129" s="397"/>
      <c r="G129" s="397"/>
    </row>
    <row r="130" spans="2:7">
      <c r="B130" s="404"/>
      <c r="C130" s="397"/>
      <c r="D130" s="397"/>
      <c r="E130" s="397"/>
      <c r="F130" s="397"/>
      <c r="G130" s="397"/>
    </row>
    <row r="131" spans="2:7">
      <c r="B131" s="404"/>
      <c r="C131" s="397"/>
      <c r="D131" s="397"/>
      <c r="E131" s="397"/>
      <c r="F131" s="397"/>
      <c r="G131" s="397"/>
    </row>
    <row r="132" spans="2:7">
      <c r="B132" s="404"/>
      <c r="C132" s="397"/>
      <c r="D132" s="397"/>
      <c r="E132" s="397"/>
      <c r="F132" s="397"/>
      <c r="G132" s="397"/>
    </row>
    <row r="133" spans="2:7">
      <c r="B133" s="404"/>
      <c r="C133" s="397"/>
      <c r="D133" s="397"/>
      <c r="E133" s="397"/>
      <c r="F133" s="397"/>
      <c r="G133" s="397"/>
    </row>
    <row r="134" spans="2:7">
      <c r="B134" s="404"/>
      <c r="C134" s="397"/>
      <c r="D134" s="397"/>
      <c r="E134" s="397"/>
      <c r="F134" s="397"/>
      <c r="G134" s="397"/>
    </row>
    <row r="135" spans="2:7">
      <c r="B135" s="404"/>
      <c r="C135" s="397"/>
      <c r="D135" s="397"/>
      <c r="E135" s="397"/>
      <c r="F135" s="397"/>
      <c r="G135" s="397"/>
    </row>
    <row r="136" spans="2:7">
      <c r="B136" s="404"/>
      <c r="C136" s="397"/>
      <c r="D136" s="397"/>
      <c r="E136" s="397"/>
      <c r="F136" s="397"/>
      <c r="G136" s="397"/>
    </row>
    <row r="137" spans="2:7">
      <c r="B137" s="404"/>
      <c r="C137" s="397"/>
      <c r="D137" s="397"/>
      <c r="E137" s="397"/>
      <c r="F137" s="397"/>
      <c r="G137" s="397"/>
    </row>
    <row r="138" spans="2:7">
      <c r="B138" s="404"/>
      <c r="C138" s="397"/>
      <c r="D138" s="397"/>
      <c r="E138" s="397"/>
      <c r="F138" s="397"/>
      <c r="G138" s="397"/>
    </row>
    <row r="139" spans="2:7">
      <c r="B139" s="404"/>
      <c r="C139" s="397"/>
      <c r="D139" s="397"/>
      <c r="E139" s="397"/>
      <c r="F139" s="397"/>
      <c r="G139" s="397"/>
    </row>
    <row r="140" spans="2:7">
      <c r="B140" s="404"/>
      <c r="C140" s="397"/>
      <c r="D140" s="397"/>
      <c r="E140" s="397"/>
      <c r="F140" s="397"/>
      <c r="G140" s="397"/>
    </row>
    <row r="141" spans="2:7">
      <c r="B141" s="404"/>
      <c r="C141" s="397"/>
      <c r="D141" s="397"/>
      <c r="E141" s="397"/>
      <c r="F141" s="397"/>
      <c r="G141" s="397"/>
    </row>
    <row r="142" spans="2:7">
      <c r="B142" s="404"/>
      <c r="C142" s="397"/>
      <c r="D142" s="397"/>
      <c r="E142" s="397"/>
      <c r="F142" s="397"/>
      <c r="G142" s="397"/>
    </row>
    <row r="143" spans="2:7">
      <c r="B143" s="404"/>
      <c r="C143" s="397"/>
      <c r="D143" s="397"/>
      <c r="E143" s="397"/>
      <c r="F143" s="397"/>
      <c r="G143" s="397"/>
    </row>
    <row r="144" spans="2:7">
      <c r="B144" s="404"/>
      <c r="C144" s="397"/>
      <c r="D144" s="397"/>
      <c r="E144" s="397"/>
      <c r="F144" s="397"/>
      <c r="G144" s="397"/>
    </row>
    <row r="145" spans="2:7">
      <c r="B145" s="404"/>
      <c r="C145" s="397"/>
      <c r="D145" s="397"/>
      <c r="E145" s="397"/>
      <c r="F145" s="397"/>
      <c r="G145" s="397"/>
    </row>
    <row r="146" spans="2:7">
      <c r="B146" s="404"/>
      <c r="C146" s="397"/>
      <c r="D146" s="397"/>
      <c r="E146" s="397"/>
      <c r="F146" s="397"/>
      <c r="G146" s="397"/>
    </row>
    <row r="147" spans="2:7">
      <c r="B147" s="404"/>
      <c r="C147" s="397"/>
      <c r="D147" s="397"/>
      <c r="E147" s="397"/>
      <c r="F147" s="397"/>
      <c r="G147" s="397"/>
    </row>
    <row r="148" spans="2:7">
      <c r="B148" s="404"/>
      <c r="C148" s="397"/>
      <c r="D148" s="397"/>
      <c r="E148" s="397"/>
      <c r="F148" s="397"/>
      <c r="G148" s="397"/>
    </row>
    <row r="149" spans="2:7">
      <c r="B149" s="404"/>
      <c r="C149" s="397"/>
      <c r="D149" s="397"/>
      <c r="E149" s="397"/>
      <c r="F149" s="397"/>
      <c r="G149" s="397"/>
    </row>
    <row r="150" spans="2:7">
      <c r="B150" s="404"/>
      <c r="C150" s="397"/>
      <c r="D150" s="397"/>
      <c r="E150" s="397"/>
      <c r="F150" s="397"/>
      <c r="G150" s="397"/>
    </row>
    <row r="151" spans="2:7">
      <c r="B151" s="404"/>
      <c r="C151" s="397"/>
      <c r="D151" s="397"/>
      <c r="E151" s="397"/>
      <c r="F151" s="397"/>
      <c r="G151" s="397"/>
    </row>
    <row r="152" spans="2:7">
      <c r="B152" s="404"/>
      <c r="C152" s="397"/>
      <c r="D152" s="397"/>
      <c r="E152" s="397"/>
      <c r="F152" s="397"/>
      <c r="G152" s="397"/>
    </row>
    <row r="153" spans="2:7">
      <c r="B153" s="404"/>
      <c r="C153" s="397"/>
      <c r="D153" s="397"/>
      <c r="E153" s="397"/>
      <c r="F153" s="397"/>
      <c r="G153" s="397"/>
    </row>
    <row r="154" spans="2:7">
      <c r="B154" s="404"/>
      <c r="C154" s="397"/>
      <c r="D154" s="397"/>
      <c r="E154" s="397"/>
      <c r="F154" s="397"/>
      <c r="G154" s="397"/>
    </row>
    <row r="155" spans="2:7">
      <c r="B155" s="404"/>
      <c r="C155" s="397"/>
      <c r="D155" s="397"/>
      <c r="E155" s="397"/>
      <c r="F155" s="397"/>
      <c r="G155" s="397"/>
    </row>
    <row r="156" spans="2:7">
      <c r="B156" s="404"/>
      <c r="C156" s="397"/>
      <c r="D156" s="397"/>
      <c r="E156" s="397"/>
      <c r="F156" s="397"/>
      <c r="G156" s="397"/>
    </row>
    <row r="157" spans="2:7">
      <c r="B157" s="404"/>
      <c r="C157" s="397"/>
      <c r="D157" s="397"/>
      <c r="E157" s="397"/>
      <c r="F157" s="397"/>
      <c r="G157" s="397"/>
    </row>
    <row r="158" spans="2:7">
      <c r="B158" s="404"/>
      <c r="C158" s="397"/>
      <c r="D158" s="397"/>
      <c r="E158" s="397"/>
      <c r="F158" s="397"/>
      <c r="G158" s="397"/>
    </row>
    <row r="159" spans="2:7">
      <c r="B159" s="404"/>
      <c r="C159" s="397"/>
      <c r="D159" s="397"/>
      <c r="E159" s="397"/>
      <c r="F159" s="397"/>
      <c r="G159" s="397"/>
    </row>
    <row r="160" spans="2:7">
      <c r="B160" s="404"/>
      <c r="C160" s="397"/>
      <c r="D160" s="397"/>
      <c r="E160" s="397"/>
      <c r="F160" s="397"/>
      <c r="G160" s="397"/>
    </row>
    <row r="161" spans="2:8">
      <c r="B161" s="404"/>
      <c r="C161" s="397"/>
      <c r="D161" s="397"/>
      <c r="E161" s="397"/>
      <c r="F161" s="397"/>
      <c r="G161" s="397"/>
    </row>
    <row r="162" spans="2:8">
      <c r="B162" s="404"/>
      <c r="C162" s="397"/>
      <c r="D162" s="397"/>
      <c r="E162" s="397"/>
      <c r="F162" s="397"/>
      <c r="G162" s="397"/>
    </row>
    <row r="163" spans="2:8">
      <c r="B163" s="404"/>
      <c r="C163" s="397"/>
      <c r="D163" s="397"/>
      <c r="E163" s="397"/>
      <c r="F163" s="397"/>
      <c r="G163" s="397"/>
    </row>
    <row r="164" spans="2:8">
      <c r="B164" s="404"/>
      <c r="C164" s="397"/>
      <c r="D164" s="397"/>
      <c r="E164" s="397"/>
      <c r="F164" s="397"/>
      <c r="G164" s="397"/>
    </row>
    <row r="165" spans="2:8">
      <c r="B165" s="404"/>
      <c r="C165" s="397"/>
      <c r="D165" s="397"/>
      <c r="E165" s="397"/>
      <c r="F165" s="397"/>
      <c r="G165" s="397"/>
    </row>
    <row r="166" spans="2:8">
      <c r="B166" s="404"/>
      <c r="C166" s="397"/>
      <c r="D166" s="397"/>
      <c r="E166" s="397"/>
      <c r="F166" s="397"/>
      <c r="G166" s="397"/>
    </row>
    <row r="167" spans="2:8">
      <c r="B167" s="404"/>
      <c r="C167" s="397"/>
      <c r="D167" s="397"/>
      <c r="E167" s="397"/>
      <c r="F167" s="397"/>
      <c r="G167" s="397"/>
      <c r="H167" s="1031"/>
    </row>
    <row r="168" spans="2:8">
      <c r="B168" s="404"/>
      <c r="C168" s="397"/>
      <c r="D168" s="397"/>
      <c r="E168" s="397"/>
      <c r="F168" s="397"/>
      <c r="G168" s="397"/>
    </row>
    <row r="169" spans="2:8">
      <c r="B169" s="404"/>
      <c r="C169" s="397"/>
      <c r="D169" s="397"/>
      <c r="E169" s="397"/>
      <c r="F169" s="397"/>
      <c r="G169" s="397"/>
    </row>
    <row r="170" spans="2:8">
      <c r="B170" s="404"/>
      <c r="C170" s="397"/>
      <c r="D170" s="397"/>
      <c r="E170" s="397"/>
      <c r="F170" s="397"/>
      <c r="G170" s="397"/>
    </row>
    <row r="171" spans="2:8">
      <c r="B171" s="404"/>
      <c r="C171" s="397"/>
      <c r="D171" s="397"/>
      <c r="E171" s="397"/>
      <c r="F171" s="397"/>
      <c r="G171" s="397"/>
    </row>
    <row r="172" spans="2:8">
      <c r="B172" s="404"/>
      <c r="C172" s="397"/>
      <c r="D172" s="397"/>
      <c r="E172" s="397"/>
      <c r="F172" s="397"/>
      <c r="G172" s="397"/>
    </row>
    <row r="173" spans="2:8">
      <c r="B173" s="404"/>
      <c r="C173" s="397"/>
      <c r="D173" s="397"/>
      <c r="E173" s="397"/>
      <c r="F173" s="397"/>
      <c r="G173" s="397"/>
    </row>
    <row r="174" spans="2:8">
      <c r="B174" s="404"/>
      <c r="C174" s="397"/>
      <c r="D174" s="397"/>
      <c r="E174" s="397"/>
      <c r="F174" s="397"/>
      <c r="G174" s="397"/>
    </row>
    <row r="175" spans="2:8">
      <c r="B175" s="404"/>
      <c r="C175" s="397"/>
      <c r="D175" s="397"/>
      <c r="E175" s="397"/>
      <c r="F175" s="397"/>
      <c r="G175" s="397"/>
    </row>
    <row r="176" spans="2:8">
      <c r="B176" s="404"/>
      <c r="C176" s="397"/>
      <c r="D176" s="397"/>
      <c r="E176" s="397"/>
      <c r="F176" s="397"/>
      <c r="G176" s="397"/>
    </row>
    <row r="177" spans="2:7">
      <c r="B177" s="404"/>
      <c r="C177" s="397"/>
      <c r="D177" s="397"/>
      <c r="E177" s="397"/>
      <c r="F177" s="397"/>
      <c r="G177" s="397"/>
    </row>
    <row r="178" spans="2:7">
      <c r="B178" s="404"/>
      <c r="C178" s="397"/>
      <c r="D178" s="397"/>
      <c r="E178" s="397"/>
      <c r="F178" s="397"/>
      <c r="G178" s="397"/>
    </row>
    <row r="179" spans="2:7">
      <c r="B179" s="404"/>
      <c r="C179" s="397"/>
      <c r="D179" s="397"/>
      <c r="E179" s="397"/>
      <c r="F179" s="397"/>
      <c r="G179" s="397"/>
    </row>
    <row r="180" spans="2:7">
      <c r="B180" s="404"/>
      <c r="C180" s="397"/>
      <c r="D180" s="397"/>
      <c r="E180" s="397"/>
      <c r="F180" s="397"/>
      <c r="G180" s="397"/>
    </row>
    <row r="181" spans="2:7">
      <c r="B181" s="404"/>
      <c r="C181" s="397"/>
      <c r="D181" s="397"/>
      <c r="E181" s="397"/>
      <c r="F181" s="397"/>
      <c r="G181" s="397"/>
    </row>
    <row r="182" spans="2:7">
      <c r="B182" s="404"/>
      <c r="C182" s="397"/>
      <c r="D182" s="397"/>
      <c r="E182" s="397"/>
      <c r="F182" s="397"/>
      <c r="G182" s="397"/>
    </row>
    <row r="183" spans="2:7">
      <c r="B183" s="404"/>
      <c r="C183" s="397"/>
      <c r="D183" s="397"/>
      <c r="E183" s="397"/>
      <c r="F183" s="397"/>
      <c r="G183" s="397"/>
    </row>
    <row r="184" spans="2:7">
      <c r="B184" s="404"/>
      <c r="C184" s="397"/>
      <c r="D184" s="397"/>
      <c r="E184" s="397"/>
      <c r="F184" s="397"/>
      <c r="G184" s="397"/>
    </row>
    <row r="185" spans="2:7">
      <c r="B185" s="404"/>
      <c r="C185" s="397"/>
      <c r="D185" s="397"/>
      <c r="E185" s="397"/>
      <c r="F185" s="397"/>
      <c r="G185" s="397"/>
    </row>
    <row r="186" spans="2:7">
      <c r="B186" s="404"/>
      <c r="C186" s="397"/>
      <c r="D186" s="397"/>
      <c r="E186" s="397"/>
      <c r="F186" s="397"/>
      <c r="G186" s="397"/>
    </row>
    <row r="187" spans="2:7">
      <c r="B187" s="404"/>
      <c r="C187" s="397"/>
      <c r="D187" s="397"/>
      <c r="E187" s="397"/>
      <c r="F187" s="397"/>
      <c r="G187" s="397"/>
    </row>
    <row r="188" spans="2:7">
      <c r="B188" s="404"/>
      <c r="C188" s="397"/>
      <c r="D188" s="397"/>
      <c r="E188" s="397"/>
      <c r="F188" s="397"/>
      <c r="G188" s="397"/>
    </row>
    <row r="189" spans="2:7">
      <c r="B189" s="404"/>
      <c r="C189" s="397"/>
      <c r="D189" s="397"/>
      <c r="E189" s="397"/>
      <c r="F189" s="397"/>
      <c r="G189" s="397"/>
    </row>
    <row r="190" spans="2:7">
      <c r="B190" s="404"/>
      <c r="C190" s="397"/>
      <c r="D190" s="397"/>
      <c r="E190" s="397"/>
      <c r="F190" s="397"/>
      <c r="G190" s="397"/>
    </row>
    <row r="191" spans="2:7">
      <c r="B191" s="404"/>
      <c r="C191" s="397"/>
      <c r="D191" s="397"/>
      <c r="E191" s="397"/>
      <c r="F191" s="397"/>
      <c r="G191" s="397"/>
    </row>
    <row r="192" spans="2:7">
      <c r="B192" s="404"/>
      <c r="C192" s="397"/>
      <c r="D192" s="397"/>
      <c r="E192" s="397"/>
      <c r="F192" s="397"/>
      <c r="G192" s="397"/>
    </row>
    <row r="193" spans="2:7">
      <c r="B193" s="404"/>
      <c r="C193" s="397"/>
      <c r="D193" s="397"/>
      <c r="E193" s="397"/>
      <c r="F193" s="397"/>
      <c r="G193" s="397"/>
    </row>
    <row r="194" spans="2:7">
      <c r="B194" s="404"/>
      <c r="C194" s="397"/>
      <c r="D194" s="397"/>
      <c r="E194" s="397"/>
      <c r="F194" s="397"/>
      <c r="G194" s="397"/>
    </row>
    <row r="195" spans="2:7">
      <c r="B195" s="404"/>
      <c r="C195" s="397"/>
      <c r="D195" s="397"/>
      <c r="E195" s="397"/>
      <c r="F195" s="397"/>
      <c r="G195" s="397"/>
    </row>
    <row r="196" spans="2:7">
      <c r="B196" s="404"/>
      <c r="C196" s="397"/>
      <c r="D196" s="397"/>
      <c r="E196" s="397"/>
      <c r="F196" s="397"/>
      <c r="G196" s="397"/>
    </row>
    <row r="197" spans="2:7">
      <c r="B197" s="404"/>
      <c r="C197" s="397"/>
      <c r="D197" s="397"/>
      <c r="E197" s="397"/>
      <c r="F197" s="397"/>
      <c r="G197" s="397"/>
    </row>
    <row r="198" spans="2:7">
      <c r="B198" s="404"/>
      <c r="C198" s="397"/>
      <c r="D198" s="397"/>
      <c r="E198" s="397"/>
      <c r="F198" s="397"/>
      <c r="G198" s="397"/>
    </row>
    <row r="199" spans="2:7">
      <c r="B199" s="404"/>
      <c r="C199" s="397"/>
      <c r="D199" s="397"/>
      <c r="E199" s="397"/>
      <c r="F199" s="397"/>
      <c r="G199" s="397"/>
    </row>
    <row r="200" spans="2:7">
      <c r="B200" s="404"/>
      <c r="C200" s="397"/>
      <c r="D200" s="397"/>
      <c r="E200" s="397"/>
      <c r="F200" s="397"/>
      <c r="G200" s="397"/>
    </row>
    <row r="201" spans="2:7">
      <c r="B201" s="404"/>
      <c r="C201" s="397"/>
      <c r="D201" s="397"/>
      <c r="E201" s="397"/>
      <c r="F201" s="397"/>
      <c r="G201" s="397"/>
    </row>
    <row r="202" spans="2:7">
      <c r="B202" s="404"/>
      <c r="C202" s="397"/>
      <c r="D202" s="397"/>
      <c r="E202" s="397"/>
      <c r="F202" s="397"/>
      <c r="G202" s="397"/>
    </row>
    <row r="203" spans="2:7">
      <c r="B203" s="404"/>
      <c r="C203" s="397"/>
      <c r="D203" s="397"/>
      <c r="E203" s="397"/>
      <c r="F203" s="397"/>
      <c r="G203" s="397"/>
    </row>
    <row r="204" spans="2:7">
      <c r="B204" s="404"/>
      <c r="C204" s="397"/>
      <c r="D204" s="397"/>
      <c r="E204" s="397"/>
      <c r="F204" s="397"/>
      <c r="G204" s="397"/>
    </row>
    <row r="205" spans="2:7">
      <c r="B205" s="404"/>
      <c r="C205" s="397"/>
      <c r="D205" s="397"/>
      <c r="E205" s="397"/>
      <c r="F205" s="397"/>
      <c r="G205" s="397"/>
    </row>
    <row r="206" spans="2:7">
      <c r="B206" s="404"/>
      <c r="C206" s="397"/>
      <c r="D206" s="397"/>
      <c r="E206" s="397"/>
      <c r="F206" s="397"/>
      <c r="G206" s="397"/>
    </row>
    <row r="207" spans="2:7">
      <c r="B207" s="404"/>
      <c r="C207" s="397"/>
      <c r="D207" s="397"/>
      <c r="E207" s="397"/>
      <c r="F207" s="397"/>
      <c r="G207" s="397"/>
    </row>
    <row r="208" spans="2:7">
      <c r="B208" s="404"/>
      <c r="C208" s="397"/>
      <c r="D208" s="397"/>
      <c r="E208" s="397"/>
      <c r="F208" s="397"/>
      <c r="G208" s="397"/>
    </row>
    <row r="209" spans="2:7">
      <c r="B209" s="404"/>
      <c r="C209" s="397"/>
      <c r="D209" s="397"/>
      <c r="E209" s="397"/>
      <c r="F209" s="397"/>
      <c r="G209" s="397"/>
    </row>
    <row r="210" spans="2:7">
      <c r="B210" s="404"/>
      <c r="C210" s="397"/>
      <c r="D210" s="397"/>
      <c r="E210" s="397"/>
      <c r="F210" s="397"/>
      <c r="G210" s="397"/>
    </row>
    <row r="211" spans="2:7">
      <c r="B211" s="404"/>
      <c r="C211" s="397"/>
      <c r="D211" s="397"/>
      <c r="E211" s="397"/>
      <c r="F211" s="397"/>
      <c r="G211" s="397"/>
    </row>
    <row r="212" spans="2:7">
      <c r="B212" s="404"/>
      <c r="C212" s="397"/>
      <c r="D212" s="397"/>
      <c r="E212" s="397"/>
      <c r="F212" s="397"/>
      <c r="G212" s="397"/>
    </row>
    <row r="213" spans="2:7">
      <c r="B213" s="404"/>
      <c r="C213" s="397"/>
      <c r="D213" s="397"/>
      <c r="E213" s="397"/>
      <c r="F213" s="397"/>
      <c r="G213" s="397"/>
    </row>
    <row r="214" spans="2:7">
      <c r="B214" s="404"/>
      <c r="C214" s="397"/>
      <c r="D214" s="397"/>
      <c r="E214" s="397"/>
      <c r="F214" s="397"/>
      <c r="G214" s="397"/>
    </row>
    <row r="215" spans="2:7">
      <c r="B215" s="404"/>
      <c r="C215" s="397"/>
      <c r="D215" s="397"/>
      <c r="E215" s="397"/>
      <c r="F215" s="397"/>
      <c r="G215" s="397"/>
    </row>
    <row r="216" spans="2:7">
      <c r="B216" s="404"/>
      <c r="C216" s="397"/>
      <c r="D216" s="397"/>
      <c r="E216" s="397"/>
      <c r="F216" s="397"/>
      <c r="G216" s="397"/>
    </row>
    <row r="217" spans="2:7">
      <c r="B217" s="404"/>
      <c r="C217" s="397"/>
      <c r="D217" s="397"/>
      <c r="E217" s="397"/>
      <c r="F217" s="397"/>
      <c r="G217" s="397"/>
    </row>
    <row r="218" spans="2:7">
      <c r="B218" s="404"/>
      <c r="C218" s="397"/>
      <c r="D218" s="397"/>
      <c r="E218" s="397"/>
      <c r="F218" s="397"/>
      <c r="G218" s="397"/>
    </row>
    <row r="219" spans="2:7">
      <c r="B219" s="404"/>
      <c r="C219" s="397"/>
      <c r="D219" s="397"/>
      <c r="E219" s="397"/>
      <c r="F219" s="397"/>
      <c r="G219" s="397"/>
    </row>
    <row r="220" spans="2:7">
      <c r="B220" s="404"/>
      <c r="C220" s="397"/>
      <c r="D220" s="397"/>
      <c r="E220" s="397"/>
      <c r="F220" s="397"/>
      <c r="G220" s="397"/>
    </row>
    <row r="221" spans="2:7">
      <c r="B221" s="404"/>
      <c r="C221" s="397"/>
      <c r="D221" s="397"/>
      <c r="E221" s="397"/>
      <c r="F221" s="397"/>
      <c r="G221" s="397"/>
    </row>
    <row r="222" spans="2:7">
      <c r="B222" s="404"/>
      <c r="C222" s="397"/>
      <c r="D222" s="397"/>
      <c r="E222" s="397"/>
      <c r="F222" s="397"/>
      <c r="G222" s="397"/>
    </row>
    <row r="223" spans="2:7">
      <c r="B223" s="404"/>
      <c r="C223" s="397"/>
      <c r="D223" s="397"/>
      <c r="E223" s="397"/>
      <c r="F223" s="397"/>
      <c r="G223" s="397"/>
    </row>
    <row r="224" spans="2:7">
      <c r="B224" s="404"/>
      <c r="C224" s="397"/>
      <c r="D224" s="397"/>
      <c r="E224" s="397"/>
      <c r="F224" s="397"/>
      <c r="G224" s="397"/>
    </row>
    <row r="225" spans="2:7">
      <c r="B225" s="404"/>
      <c r="C225" s="397"/>
      <c r="D225" s="397"/>
      <c r="E225" s="397"/>
      <c r="F225" s="397"/>
      <c r="G225" s="397"/>
    </row>
    <row r="226" spans="2:7">
      <c r="B226" s="404"/>
      <c r="C226" s="397"/>
      <c r="D226" s="397"/>
      <c r="E226" s="397"/>
      <c r="F226" s="397"/>
      <c r="G226" s="397"/>
    </row>
    <row r="227" spans="2:7">
      <c r="B227" s="404"/>
      <c r="C227" s="397"/>
      <c r="D227" s="397"/>
      <c r="E227" s="397"/>
      <c r="F227" s="397"/>
      <c r="G227" s="397"/>
    </row>
    <row r="228" spans="2:7">
      <c r="B228" s="404"/>
      <c r="C228" s="397"/>
      <c r="D228" s="397"/>
      <c r="E228" s="397"/>
      <c r="F228" s="397"/>
      <c r="G228" s="397"/>
    </row>
    <row r="229" spans="2:7">
      <c r="B229" s="404"/>
      <c r="C229" s="397"/>
      <c r="D229" s="397"/>
      <c r="E229" s="397"/>
      <c r="F229" s="397"/>
      <c r="G229" s="397"/>
    </row>
    <row r="230" spans="2:7">
      <c r="B230" s="404"/>
      <c r="C230" s="397"/>
      <c r="D230" s="397"/>
      <c r="E230" s="397"/>
      <c r="F230" s="397"/>
      <c r="G230" s="397"/>
    </row>
    <row r="231" spans="2:7">
      <c r="B231" s="404"/>
      <c r="C231" s="397"/>
      <c r="D231" s="397"/>
      <c r="E231" s="397"/>
      <c r="F231" s="397"/>
      <c r="G231" s="397"/>
    </row>
    <row r="232" spans="2:7">
      <c r="B232" s="404"/>
      <c r="C232" s="397"/>
      <c r="D232" s="397"/>
      <c r="E232" s="397"/>
      <c r="F232" s="397"/>
      <c r="G232" s="397"/>
    </row>
    <row r="233" spans="2:7">
      <c r="B233" s="404"/>
      <c r="C233" s="397"/>
      <c r="D233" s="397"/>
      <c r="E233" s="397"/>
      <c r="F233" s="397"/>
      <c r="G233" s="397"/>
    </row>
    <row r="234" spans="2:7">
      <c r="B234" s="404"/>
      <c r="C234" s="397"/>
      <c r="D234" s="397"/>
      <c r="E234" s="397"/>
      <c r="F234" s="397"/>
      <c r="G234" s="397"/>
    </row>
    <row r="235" spans="2:7">
      <c r="B235" s="404"/>
      <c r="C235" s="397"/>
      <c r="D235" s="397"/>
      <c r="E235" s="397"/>
      <c r="F235" s="397"/>
      <c r="G235" s="397"/>
    </row>
    <row r="236" spans="2:7">
      <c r="B236" s="404"/>
      <c r="C236" s="397"/>
      <c r="D236" s="397"/>
      <c r="E236" s="397"/>
      <c r="F236" s="397"/>
      <c r="G236" s="397"/>
    </row>
    <row r="237" spans="2:7">
      <c r="B237" s="404"/>
      <c r="C237" s="397"/>
      <c r="D237" s="397"/>
      <c r="E237" s="397"/>
      <c r="F237" s="397"/>
      <c r="G237" s="397"/>
    </row>
    <row r="238" spans="2:7">
      <c r="B238" s="404"/>
      <c r="C238" s="397"/>
      <c r="D238" s="397"/>
      <c r="E238" s="397"/>
      <c r="F238" s="397"/>
      <c r="G238" s="397"/>
    </row>
    <row r="239" spans="2:7">
      <c r="B239" s="404"/>
      <c r="C239" s="397"/>
      <c r="D239" s="397"/>
      <c r="E239" s="397"/>
      <c r="F239" s="397"/>
      <c r="G239" s="397"/>
    </row>
    <row r="240" spans="2:7">
      <c r="B240" s="404"/>
      <c r="C240" s="397"/>
      <c r="D240" s="397"/>
      <c r="E240" s="397"/>
      <c r="F240" s="397"/>
      <c r="G240" s="397"/>
    </row>
    <row r="241" spans="2:7">
      <c r="B241" s="404"/>
      <c r="C241" s="397"/>
      <c r="D241" s="397"/>
      <c r="E241" s="397"/>
      <c r="F241" s="397"/>
      <c r="G241" s="397"/>
    </row>
    <row r="242" spans="2:7">
      <c r="B242" s="404"/>
      <c r="C242" s="397"/>
      <c r="D242" s="397"/>
      <c r="E242" s="397"/>
      <c r="F242" s="397"/>
      <c r="G242" s="397"/>
    </row>
    <row r="243" spans="2:7">
      <c r="B243" s="404"/>
      <c r="C243" s="397"/>
      <c r="D243" s="397"/>
      <c r="E243" s="397"/>
      <c r="F243" s="397"/>
      <c r="G243" s="397"/>
    </row>
    <row r="244" spans="2:7">
      <c r="B244" s="404"/>
      <c r="C244" s="397"/>
      <c r="D244" s="397"/>
      <c r="E244" s="397"/>
      <c r="F244" s="397"/>
      <c r="G244" s="397"/>
    </row>
    <row r="245" spans="2:7">
      <c r="B245" s="404"/>
      <c r="C245" s="397"/>
      <c r="D245" s="397"/>
      <c r="E245" s="397"/>
      <c r="F245" s="397"/>
      <c r="G245" s="397"/>
    </row>
    <row r="246" spans="2:7">
      <c r="B246" s="404"/>
      <c r="C246" s="397"/>
      <c r="D246" s="397"/>
      <c r="E246" s="397"/>
      <c r="F246" s="397"/>
      <c r="G246" s="397"/>
    </row>
    <row r="247" spans="2:7">
      <c r="B247" s="404"/>
      <c r="C247" s="397"/>
      <c r="D247" s="397"/>
      <c r="E247" s="397"/>
      <c r="F247" s="397"/>
      <c r="G247" s="397"/>
    </row>
    <row r="248" spans="2:7">
      <c r="B248" s="404"/>
      <c r="C248" s="397"/>
      <c r="D248" s="397"/>
      <c r="E248" s="397"/>
      <c r="F248" s="397"/>
      <c r="G248" s="397"/>
    </row>
    <row r="249" spans="2:7">
      <c r="B249" s="404"/>
      <c r="C249" s="397"/>
      <c r="D249" s="397"/>
      <c r="E249" s="397"/>
      <c r="F249" s="397"/>
      <c r="G249" s="397"/>
    </row>
    <row r="250" spans="2:7">
      <c r="B250" s="404"/>
      <c r="C250" s="397"/>
      <c r="D250" s="397"/>
      <c r="E250" s="397"/>
      <c r="F250" s="397"/>
      <c r="G250" s="397"/>
    </row>
    <row r="251" spans="2:7">
      <c r="B251" s="404"/>
      <c r="C251" s="397"/>
      <c r="D251" s="397"/>
      <c r="E251" s="397"/>
      <c r="F251" s="397"/>
      <c r="G251" s="397"/>
    </row>
    <row r="252" spans="2:7">
      <c r="B252" s="404"/>
      <c r="C252" s="397"/>
      <c r="D252" s="397"/>
      <c r="E252" s="397"/>
      <c r="F252" s="397"/>
      <c r="G252" s="397"/>
    </row>
    <row r="253" spans="2:7">
      <c r="B253" s="404"/>
      <c r="C253" s="397"/>
      <c r="D253" s="397"/>
      <c r="E253" s="397"/>
      <c r="F253" s="397"/>
      <c r="G253" s="397"/>
    </row>
    <row r="254" spans="2:7">
      <c r="B254" s="404"/>
      <c r="C254" s="397"/>
      <c r="D254" s="397"/>
      <c r="E254" s="397"/>
      <c r="F254" s="397"/>
      <c r="G254" s="397"/>
    </row>
    <row r="255" spans="2:7">
      <c r="B255" s="404"/>
      <c r="C255" s="397"/>
      <c r="D255" s="397"/>
      <c r="E255" s="397"/>
      <c r="F255" s="397"/>
      <c r="G255" s="397"/>
    </row>
    <row r="256" spans="2:7">
      <c r="B256" s="404"/>
      <c r="C256" s="397"/>
      <c r="D256" s="397"/>
      <c r="E256" s="397"/>
      <c r="F256" s="397"/>
      <c r="G256" s="397"/>
    </row>
    <row r="257" spans="2:7">
      <c r="B257" s="404"/>
      <c r="C257" s="397"/>
      <c r="D257" s="397"/>
      <c r="E257" s="397"/>
      <c r="F257" s="397"/>
      <c r="G257" s="397"/>
    </row>
    <row r="258" spans="2:7">
      <c r="B258" s="404"/>
      <c r="C258" s="397"/>
      <c r="D258" s="397"/>
      <c r="E258" s="397"/>
      <c r="F258" s="397"/>
      <c r="G258" s="397"/>
    </row>
    <row r="259" spans="2:7">
      <c r="B259" s="404"/>
      <c r="C259" s="397"/>
      <c r="D259" s="397"/>
      <c r="E259" s="397"/>
      <c r="F259" s="397"/>
      <c r="G259" s="397"/>
    </row>
    <row r="260" spans="2:7">
      <c r="B260" s="404"/>
      <c r="C260" s="397"/>
      <c r="D260" s="397"/>
      <c r="E260" s="397"/>
      <c r="F260" s="397"/>
      <c r="G260" s="397"/>
    </row>
    <row r="261" spans="2:7">
      <c r="B261" s="404"/>
      <c r="C261" s="397"/>
      <c r="D261" s="397"/>
      <c r="E261" s="397"/>
      <c r="F261" s="397"/>
      <c r="G261" s="397"/>
    </row>
    <row r="262" spans="2:7">
      <c r="B262" s="404"/>
      <c r="C262" s="397"/>
      <c r="D262" s="397"/>
      <c r="E262" s="397"/>
      <c r="F262" s="397"/>
      <c r="G262" s="397"/>
    </row>
    <row r="263" spans="2:7">
      <c r="B263" s="404"/>
      <c r="C263" s="397"/>
      <c r="D263" s="397"/>
      <c r="E263" s="397"/>
      <c r="F263" s="397"/>
      <c r="G263" s="397"/>
    </row>
    <row r="264" spans="2:7">
      <c r="B264" s="404"/>
      <c r="C264" s="397"/>
      <c r="D264" s="397"/>
      <c r="E264" s="397"/>
      <c r="F264" s="397"/>
      <c r="G264" s="397"/>
    </row>
    <row r="265" spans="2:7">
      <c r="B265" s="404"/>
      <c r="C265" s="397"/>
      <c r="D265" s="397"/>
      <c r="E265" s="397"/>
      <c r="F265" s="397"/>
      <c r="G265" s="397"/>
    </row>
    <row r="266" spans="2:7">
      <c r="B266" s="404"/>
      <c r="C266" s="397"/>
      <c r="D266" s="397"/>
      <c r="E266" s="397"/>
      <c r="F266" s="397"/>
      <c r="G266" s="397"/>
    </row>
    <row r="267" spans="2:7">
      <c r="B267" s="404"/>
      <c r="C267" s="397"/>
      <c r="D267" s="397"/>
      <c r="E267" s="397"/>
      <c r="F267" s="397"/>
      <c r="G267" s="397"/>
    </row>
    <row r="268" spans="2:7">
      <c r="B268" s="404"/>
      <c r="C268" s="397"/>
      <c r="D268" s="397"/>
      <c r="E268" s="397"/>
      <c r="F268" s="397"/>
      <c r="G268" s="397"/>
    </row>
    <row r="269" spans="2:7">
      <c r="B269" s="404"/>
      <c r="C269" s="397"/>
      <c r="D269" s="397"/>
      <c r="E269" s="397"/>
      <c r="F269" s="397"/>
      <c r="G269" s="397"/>
    </row>
    <row r="270" spans="2:7">
      <c r="B270" s="404"/>
      <c r="C270" s="397"/>
      <c r="D270" s="397"/>
      <c r="E270" s="397"/>
      <c r="F270" s="397"/>
      <c r="G270" s="397"/>
    </row>
    <row r="271" spans="2:7">
      <c r="B271" s="404"/>
      <c r="C271" s="397"/>
      <c r="D271" s="397"/>
      <c r="E271" s="397"/>
      <c r="F271" s="397"/>
      <c r="G271" s="397"/>
    </row>
    <row r="272" spans="2:7">
      <c r="B272" s="404"/>
      <c r="C272" s="397"/>
      <c r="D272" s="397"/>
      <c r="E272" s="397"/>
      <c r="F272" s="397"/>
      <c r="G272" s="397"/>
    </row>
    <row r="273" spans="2:7">
      <c r="B273" s="404"/>
      <c r="C273" s="397"/>
      <c r="D273" s="397"/>
      <c r="E273" s="397"/>
      <c r="F273" s="397"/>
      <c r="G273" s="397"/>
    </row>
    <row r="274" spans="2:7">
      <c r="B274" s="404"/>
      <c r="C274" s="397"/>
      <c r="D274" s="397"/>
      <c r="E274" s="397"/>
      <c r="F274" s="397"/>
      <c r="G274" s="397"/>
    </row>
    <row r="275" spans="2:7">
      <c r="B275" s="404"/>
      <c r="C275" s="397"/>
      <c r="D275" s="397"/>
      <c r="E275" s="397"/>
      <c r="F275" s="397"/>
      <c r="G275" s="397"/>
    </row>
    <row r="276" spans="2:7">
      <c r="B276" s="404"/>
      <c r="C276" s="397"/>
      <c r="D276" s="397"/>
      <c r="E276" s="397"/>
      <c r="F276" s="397"/>
      <c r="G276" s="397"/>
    </row>
    <row r="277" spans="2:7">
      <c r="B277" s="404"/>
      <c r="C277" s="397"/>
      <c r="D277" s="397"/>
      <c r="E277" s="397"/>
      <c r="F277" s="397"/>
      <c r="G277" s="397"/>
    </row>
    <row r="278" spans="2:7">
      <c r="B278" s="404"/>
      <c r="C278" s="397"/>
      <c r="D278" s="397"/>
      <c r="E278" s="397"/>
      <c r="F278" s="397"/>
      <c r="G278" s="397"/>
    </row>
    <row r="279" spans="2:7">
      <c r="B279" s="404"/>
      <c r="C279" s="397"/>
      <c r="D279" s="397"/>
      <c r="E279" s="397"/>
      <c r="F279" s="397"/>
      <c r="G279" s="397"/>
    </row>
    <row r="280" spans="2:7">
      <c r="B280" s="404"/>
      <c r="C280" s="397"/>
      <c r="D280" s="397"/>
      <c r="E280" s="397"/>
      <c r="F280" s="397"/>
      <c r="G280" s="397"/>
    </row>
    <row r="281" spans="2:7">
      <c r="B281" s="404"/>
      <c r="C281" s="397"/>
      <c r="D281" s="397"/>
      <c r="E281" s="397"/>
      <c r="F281" s="397"/>
      <c r="G281" s="397"/>
    </row>
    <row r="282" spans="2:7">
      <c r="B282" s="404"/>
      <c r="C282" s="397"/>
      <c r="D282" s="397"/>
      <c r="E282" s="397"/>
      <c r="F282" s="397"/>
      <c r="G282" s="397"/>
    </row>
    <row r="283" spans="2:7">
      <c r="B283" s="404"/>
      <c r="C283" s="397"/>
      <c r="D283" s="397"/>
      <c r="E283" s="397"/>
      <c r="F283" s="397"/>
      <c r="G283" s="397"/>
    </row>
    <row r="284" spans="2:7">
      <c r="B284" s="404"/>
      <c r="C284" s="397"/>
      <c r="D284" s="397"/>
      <c r="E284" s="397"/>
      <c r="F284" s="397"/>
      <c r="G284" s="397"/>
    </row>
    <row r="285" spans="2:7">
      <c r="B285" s="404"/>
      <c r="C285" s="397"/>
      <c r="D285" s="397"/>
      <c r="E285" s="397"/>
      <c r="F285" s="397"/>
      <c r="G285" s="397"/>
    </row>
    <row r="286" spans="2:7">
      <c r="B286" s="404"/>
      <c r="C286" s="397"/>
      <c r="D286" s="397"/>
      <c r="E286" s="397"/>
      <c r="F286" s="397"/>
      <c r="G286" s="397"/>
    </row>
    <row r="287" spans="2:7">
      <c r="B287" s="404"/>
      <c r="C287" s="397"/>
      <c r="D287" s="397"/>
      <c r="E287" s="397"/>
      <c r="F287" s="397"/>
      <c r="G287" s="397"/>
    </row>
    <row r="288" spans="2:7">
      <c r="B288" s="404"/>
      <c r="C288" s="397"/>
      <c r="D288" s="397"/>
      <c r="E288" s="397"/>
      <c r="F288" s="397"/>
      <c r="G288" s="397"/>
    </row>
    <row r="289" spans="2:7">
      <c r="B289" s="404"/>
      <c r="C289" s="397"/>
      <c r="D289" s="397"/>
      <c r="E289" s="397"/>
      <c r="F289" s="397"/>
      <c r="G289" s="397"/>
    </row>
    <row r="290" spans="2:7">
      <c r="B290" s="404"/>
      <c r="C290" s="397"/>
      <c r="D290" s="397"/>
      <c r="E290" s="397"/>
      <c r="F290" s="397"/>
      <c r="G290" s="397"/>
    </row>
    <row r="291" spans="2:7">
      <c r="B291" s="404"/>
      <c r="C291" s="397"/>
      <c r="D291" s="397"/>
      <c r="E291" s="397"/>
      <c r="F291" s="397"/>
      <c r="G291" s="397"/>
    </row>
    <row r="292" spans="2:7">
      <c r="B292" s="404"/>
      <c r="C292" s="397"/>
      <c r="D292" s="397"/>
      <c r="E292" s="397"/>
      <c r="F292" s="397"/>
      <c r="G292" s="397"/>
    </row>
    <row r="293" spans="2:7">
      <c r="B293" s="404"/>
      <c r="C293" s="397"/>
      <c r="D293" s="397"/>
      <c r="E293" s="397"/>
      <c r="F293" s="397"/>
      <c r="G293" s="397"/>
    </row>
    <row r="294" spans="2:7">
      <c r="B294" s="404"/>
      <c r="C294" s="397"/>
      <c r="D294" s="397"/>
      <c r="E294" s="397"/>
      <c r="F294" s="397"/>
      <c r="G294" s="397"/>
    </row>
    <row r="295" spans="2:7">
      <c r="B295" s="404"/>
      <c r="C295" s="397"/>
      <c r="D295" s="397"/>
      <c r="E295" s="397"/>
      <c r="F295" s="397"/>
      <c r="G295" s="397"/>
    </row>
    <row r="296" spans="2:7">
      <c r="B296" s="404"/>
      <c r="C296" s="397"/>
      <c r="D296" s="397"/>
      <c r="E296" s="397"/>
      <c r="F296" s="397"/>
      <c r="G296" s="397"/>
    </row>
    <row r="297" spans="2:7">
      <c r="B297" s="404"/>
      <c r="C297" s="397"/>
      <c r="D297" s="397"/>
      <c r="E297" s="397"/>
      <c r="F297" s="397"/>
      <c r="G297" s="397"/>
    </row>
    <row r="298" spans="2:7">
      <c r="B298" s="404"/>
      <c r="C298" s="397"/>
      <c r="D298" s="397"/>
      <c r="E298" s="397"/>
      <c r="F298" s="397"/>
      <c r="G298" s="397"/>
    </row>
    <row r="299" spans="2:7">
      <c r="B299" s="404"/>
      <c r="C299" s="397"/>
      <c r="D299" s="397"/>
      <c r="E299" s="397"/>
      <c r="F299" s="397"/>
      <c r="G299" s="397"/>
    </row>
    <row r="300" spans="2:7">
      <c r="B300" s="404"/>
      <c r="C300" s="397"/>
      <c r="D300" s="397"/>
      <c r="E300" s="397"/>
      <c r="F300" s="397"/>
      <c r="G300" s="397"/>
    </row>
    <row r="301" spans="2:7">
      <c r="B301" s="404"/>
      <c r="C301" s="397"/>
      <c r="D301" s="397"/>
      <c r="E301" s="397"/>
      <c r="F301" s="397"/>
      <c r="G301" s="397"/>
    </row>
    <row r="302" spans="2:7">
      <c r="B302" s="404"/>
      <c r="C302" s="397"/>
      <c r="D302" s="397"/>
      <c r="E302" s="397"/>
      <c r="F302" s="397"/>
      <c r="G302" s="397"/>
    </row>
    <row r="303" spans="2:7">
      <c r="B303" s="404"/>
      <c r="C303" s="397"/>
      <c r="D303" s="397"/>
      <c r="E303" s="397"/>
      <c r="F303" s="397"/>
      <c r="G303" s="397"/>
    </row>
    <row r="304" spans="2:7">
      <c r="B304" s="404"/>
      <c r="C304" s="397"/>
      <c r="D304" s="397"/>
      <c r="E304" s="397"/>
      <c r="F304" s="397"/>
      <c r="G304" s="397"/>
    </row>
    <row r="305" spans="2:7">
      <c r="B305" s="404"/>
      <c r="C305" s="397"/>
      <c r="D305" s="397"/>
      <c r="E305" s="397"/>
      <c r="F305" s="397"/>
      <c r="G305" s="397"/>
    </row>
    <row r="306" spans="2:7">
      <c r="B306" s="404"/>
      <c r="C306" s="397"/>
      <c r="D306" s="397"/>
      <c r="E306" s="397"/>
      <c r="F306" s="397"/>
      <c r="G306" s="397"/>
    </row>
    <row r="307" spans="2:7">
      <c r="B307" s="404"/>
      <c r="C307" s="397"/>
      <c r="D307" s="397"/>
      <c r="E307" s="397"/>
      <c r="F307" s="397"/>
      <c r="G307" s="397"/>
    </row>
    <row r="308" spans="2:7">
      <c r="B308" s="404"/>
      <c r="C308" s="397"/>
      <c r="D308" s="397"/>
      <c r="E308" s="397"/>
      <c r="F308" s="397"/>
      <c r="G308" s="397"/>
    </row>
    <row r="309" spans="2:7">
      <c r="B309" s="404"/>
      <c r="C309" s="397"/>
      <c r="D309" s="397"/>
      <c r="E309" s="397"/>
      <c r="F309" s="397"/>
      <c r="G309" s="397"/>
    </row>
    <row r="310" spans="2:7">
      <c r="B310" s="404"/>
      <c r="C310" s="397"/>
      <c r="D310" s="397"/>
      <c r="E310" s="397"/>
      <c r="F310" s="397"/>
      <c r="G310" s="397"/>
    </row>
    <row r="311" spans="2:7">
      <c r="B311" s="404"/>
      <c r="C311" s="397"/>
      <c r="D311" s="397"/>
      <c r="E311" s="397"/>
      <c r="F311" s="397"/>
      <c r="G311" s="397"/>
    </row>
    <row r="312" spans="2:7">
      <c r="B312" s="404"/>
      <c r="C312" s="397"/>
      <c r="D312" s="397"/>
      <c r="E312" s="397"/>
      <c r="F312" s="397"/>
      <c r="G312" s="397"/>
    </row>
    <row r="313" spans="2:7">
      <c r="B313" s="404"/>
      <c r="C313" s="397"/>
      <c r="D313" s="397"/>
      <c r="E313" s="397"/>
      <c r="F313" s="397"/>
      <c r="G313" s="397"/>
    </row>
    <row r="314" spans="2:7">
      <c r="B314" s="404"/>
      <c r="C314" s="397"/>
      <c r="D314" s="397"/>
      <c r="E314" s="397"/>
      <c r="F314" s="397"/>
      <c r="G314" s="397"/>
    </row>
    <row r="315" spans="2:7">
      <c r="B315" s="404"/>
      <c r="C315" s="397"/>
      <c r="D315" s="397"/>
      <c r="E315" s="397"/>
      <c r="F315" s="397"/>
      <c r="G315" s="397"/>
    </row>
    <row r="316" spans="2:7">
      <c r="B316" s="404"/>
      <c r="C316" s="397"/>
      <c r="D316" s="397"/>
      <c r="E316" s="397"/>
      <c r="F316" s="397"/>
      <c r="G316" s="397"/>
    </row>
    <row r="317" spans="2:7">
      <c r="B317" s="404"/>
      <c r="C317" s="397"/>
      <c r="D317" s="397"/>
      <c r="E317" s="397"/>
      <c r="F317" s="397"/>
      <c r="G317" s="397"/>
    </row>
    <row r="318" spans="2:7">
      <c r="B318" s="404"/>
      <c r="C318" s="397"/>
      <c r="D318" s="397"/>
      <c r="E318" s="397"/>
      <c r="F318" s="397"/>
      <c r="G318" s="397"/>
    </row>
    <row r="319" spans="2:7">
      <c r="B319" s="404"/>
      <c r="C319" s="397"/>
      <c r="D319" s="397"/>
      <c r="E319" s="397"/>
      <c r="F319" s="397"/>
      <c r="G319" s="397"/>
    </row>
    <row r="320" spans="2:7">
      <c r="B320" s="404"/>
      <c r="C320" s="397"/>
      <c r="D320" s="397"/>
      <c r="E320" s="397"/>
      <c r="F320" s="397"/>
      <c r="G320" s="397"/>
    </row>
    <row r="321" spans="2:7">
      <c r="B321" s="404"/>
      <c r="C321" s="397"/>
      <c r="D321" s="397"/>
      <c r="E321" s="397"/>
      <c r="F321" s="397"/>
      <c r="G321" s="397"/>
    </row>
    <row r="322" spans="2:7">
      <c r="B322" s="404"/>
      <c r="C322" s="397"/>
      <c r="D322" s="397"/>
      <c r="E322" s="397"/>
      <c r="F322" s="397"/>
      <c r="G322" s="397"/>
    </row>
    <row r="323" spans="2:7">
      <c r="B323" s="404"/>
      <c r="C323" s="397"/>
      <c r="D323" s="397"/>
      <c r="E323" s="397"/>
      <c r="F323" s="397"/>
      <c r="G323" s="397"/>
    </row>
    <row r="324" spans="2:7">
      <c r="B324" s="404"/>
      <c r="C324" s="397"/>
      <c r="D324" s="397"/>
      <c r="E324" s="397"/>
      <c r="F324" s="397"/>
      <c r="G324" s="397"/>
    </row>
    <row r="325" spans="2:7">
      <c r="B325" s="404"/>
      <c r="C325" s="397"/>
      <c r="D325" s="397"/>
      <c r="E325" s="397"/>
      <c r="F325" s="397"/>
      <c r="G325" s="397"/>
    </row>
    <row r="326" spans="2:7">
      <c r="B326" s="404"/>
      <c r="C326" s="397"/>
      <c r="D326" s="397"/>
      <c r="E326" s="397"/>
      <c r="F326" s="397"/>
      <c r="G326" s="397"/>
    </row>
    <row r="327" spans="2:7">
      <c r="B327" s="404"/>
      <c r="C327" s="397"/>
      <c r="D327" s="397"/>
      <c r="E327" s="397"/>
      <c r="F327" s="397"/>
      <c r="G327" s="397"/>
    </row>
    <row r="328" spans="2:7">
      <c r="B328" s="404"/>
      <c r="C328" s="397"/>
      <c r="D328" s="397"/>
      <c r="E328" s="397"/>
      <c r="F328" s="397"/>
      <c r="G328" s="397"/>
    </row>
    <row r="329" spans="2:7">
      <c r="B329" s="404"/>
      <c r="C329" s="397"/>
      <c r="D329" s="397"/>
      <c r="E329" s="397"/>
      <c r="F329" s="397"/>
      <c r="G329" s="397"/>
    </row>
    <row r="330" spans="2:7">
      <c r="B330" s="404"/>
      <c r="C330" s="397"/>
      <c r="D330" s="397"/>
      <c r="E330" s="397"/>
      <c r="F330" s="397"/>
      <c r="G330" s="397"/>
    </row>
    <row r="331" spans="2:7">
      <c r="B331" s="404"/>
      <c r="C331" s="397"/>
      <c r="D331" s="397"/>
      <c r="E331" s="397"/>
      <c r="F331" s="397"/>
      <c r="G331" s="397"/>
    </row>
    <row r="332" spans="2:7">
      <c r="B332" s="404"/>
      <c r="C332" s="397"/>
      <c r="D332" s="397"/>
      <c r="E332" s="397"/>
      <c r="F332" s="397"/>
      <c r="G332" s="397"/>
    </row>
    <row r="333" spans="2:7">
      <c r="B333" s="404"/>
      <c r="C333" s="397"/>
      <c r="D333" s="397"/>
      <c r="E333" s="397"/>
      <c r="F333" s="397"/>
      <c r="G333" s="397"/>
    </row>
    <row r="334" spans="2:7">
      <c r="B334" s="404"/>
      <c r="C334" s="397"/>
      <c r="D334" s="397"/>
      <c r="E334" s="397"/>
      <c r="F334" s="397"/>
      <c r="G334" s="397"/>
    </row>
    <row r="335" spans="2:7">
      <c r="B335" s="404"/>
      <c r="C335" s="397"/>
      <c r="D335" s="397"/>
      <c r="E335" s="397"/>
      <c r="F335" s="397"/>
      <c r="G335" s="397"/>
    </row>
    <row r="336" spans="2:7">
      <c r="B336" s="404"/>
      <c r="C336" s="397"/>
      <c r="D336" s="397"/>
      <c r="E336" s="397"/>
      <c r="F336" s="397"/>
      <c r="G336" s="397"/>
    </row>
    <row r="337" spans="2:7">
      <c r="B337" s="404"/>
      <c r="C337" s="397"/>
      <c r="D337" s="397"/>
      <c r="E337" s="397"/>
      <c r="F337" s="397"/>
      <c r="G337" s="397"/>
    </row>
    <row r="338" spans="2:7">
      <c r="B338" s="404"/>
      <c r="C338" s="397"/>
      <c r="D338" s="397"/>
      <c r="E338" s="397"/>
      <c r="F338" s="397"/>
      <c r="G338" s="397"/>
    </row>
    <row r="339" spans="2:7">
      <c r="B339" s="404"/>
      <c r="C339" s="397"/>
      <c r="D339" s="397"/>
      <c r="E339" s="397"/>
      <c r="F339" s="397"/>
      <c r="G339" s="397"/>
    </row>
    <row r="340" spans="2:7">
      <c r="B340" s="404"/>
      <c r="C340" s="397"/>
      <c r="D340" s="397"/>
      <c r="E340" s="397"/>
      <c r="F340" s="397"/>
      <c r="G340" s="397"/>
    </row>
    <row r="341" spans="2:7">
      <c r="B341" s="404"/>
      <c r="C341" s="397"/>
      <c r="D341" s="397"/>
      <c r="E341" s="397"/>
      <c r="F341" s="397"/>
      <c r="G341" s="397"/>
    </row>
    <row r="342" spans="2:7">
      <c r="B342" s="404"/>
      <c r="C342" s="397"/>
      <c r="D342" s="397"/>
      <c r="E342" s="397"/>
      <c r="F342" s="397"/>
      <c r="G342" s="397"/>
    </row>
    <row r="343" spans="2:7">
      <c r="B343" s="404"/>
      <c r="C343" s="397"/>
      <c r="D343" s="397"/>
      <c r="E343" s="397"/>
      <c r="F343" s="397"/>
      <c r="G343" s="397"/>
    </row>
    <row r="344" spans="2:7">
      <c r="B344" s="404"/>
      <c r="C344" s="397"/>
      <c r="D344" s="397"/>
      <c r="E344" s="397"/>
      <c r="F344" s="397"/>
      <c r="G344" s="397"/>
    </row>
    <row r="345" spans="2:7">
      <c r="B345" s="404"/>
      <c r="C345" s="397"/>
      <c r="D345" s="397"/>
      <c r="E345" s="397"/>
      <c r="F345" s="397"/>
      <c r="G345" s="397"/>
    </row>
    <row r="346" spans="2:7">
      <c r="B346" s="404"/>
      <c r="C346" s="397"/>
      <c r="D346" s="397"/>
      <c r="E346" s="397"/>
      <c r="F346" s="397"/>
      <c r="G346" s="397"/>
    </row>
    <row r="347" spans="2:7">
      <c r="B347" s="404"/>
      <c r="C347" s="397"/>
      <c r="D347" s="397"/>
      <c r="E347" s="397"/>
      <c r="F347" s="397"/>
      <c r="G347" s="397"/>
    </row>
    <row r="348" spans="2:7">
      <c r="B348" s="404"/>
      <c r="C348" s="397"/>
      <c r="D348" s="397"/>
      <c r="E348" s="397"/>
      <c r="F348" s="397"/>
      <c r="G348" s="397"/>
    </row>
    <row r="349" spans="2:7">
      <c r="B349" s="404"/>
      <c r="C349" s="397"/>
      <c r="D349" s="397"/>
      <c r="E349" s="397"/>
      <c r="F349" s="397"/>
      <c r="G349" s="397"/>
    </row>
    <row r="350" spans="2:7">
      <c r="B350" s="404"/>
      <c r="C350" s="397"/>
      <c r="D350" s="397"/>
      <c r="E350" s="397"/>
      <c r="F350" s="397"/>
      <c r="G350" s="397"/>
    </row>
    <row r="351" spans="2:7">
      <c r="B351" s="404"/>
      <c r="C351" s="397"/>
      <c r="D351" s="397"/>
      <c r="E351" s="397"/>
      <c r="F351" s="397"/>
      <c r="G351" s="397"/>
    </row>
    <row r="352" spans="2:7">
      <c r="B352" s="404"/>
      <c r="C352" s="397"/>
      <c r="D352" s="397"/>
      <c r="E352" s="397"/>
      <c r="F352" s="397"/>
      <c r="G352" s="397"/>
    </row>
    <row r="353" spans="2:7">
      <c r="B353" s="404"/>
      <c r="C353" s="397"/>
      <c r="D353" s="397"/>
      <c r="E353" s="397"/>
      <c r="F353" s="397"/>
      <c r="G353" s="397"/>
    </row>
    <row r="354" spans="2:7">
      <c r="B354" s="404"/>
      <c r="C354" s="397"/>
      <c r="D354" s="397"/>
      <c r="E354" s="397"/>
      <c r="F354" s="397"/>
      <c r="G354" s="397"/>
    </row>
    <row r="355" spans="2:7">
      <c r="B355" s="404"/>
      <c r="C355" s="397"/>
      <c r="D355" s="397"/>
      <c r="E355" s="397"/>
      <c r="F355" s="397"/>
      <c r="G355" s="397"/>
    </row>
    <row r="356" spans="2:7">
      <c r="B356" s="404"/>
      <c r="C356" s="397"/>
      <c r="D356" s="397"/>
      <c r="E356" s="397"/>
      <c r="F356" s="397"/>
      <c r="G356" s="397"/>
    </row>
    <row r="357" spans="2:7">
      <c r="B357" s="404"/>
      <c r="C357" s="397"/>
      <c r="D357" s="397"/>
      <c r="E357" s="397"/>
      <c r="F357" s="397"/>
      <c r="G357" s="397"/>
    </row>
    <row r="358" spans="2:7">
      <c r="B358" s="404"/>
      <c r="C358" s="397"/>
      <c r="D358" s="397"/>
      <c r="E358" s="397"/>
      <c r="F358" s="397"/>
      <c r="G358" s="397"/>
    </row>
    <row r="359" spans="2:7">
      <c r="B359" s="404"/>
      <c r="C359" s="397"/>
      <c r="D359" s="397"/>
      <c r="E359" s="397"/>
      <c r="F359" s="397"/>
      <c r="G359" s="397"/>
    </row>
    <row r="360" spans="2:7">
      <c r="B360" s="404"/>
      <c r="C360" s="397"/>
      <c r="D360" s="397"/>
      <c r="E360" s="397"/>
      <c r="F360" s="397"/>
      <c r="G360" s="397"/>
    </row>
    <row r="361" spans="2:7">
      <c r="B361" s="404"/>
      <c r="C361" s="397"/>
      <c r="D361" s="397"/>
      <c r="E361" s="397"/>
      <c r="F361" s="397"/>
      <c r="G361" s="397"/>
    </row>
    <row r="362" spans="2:7">
      <c r="B362" s="404"/>
      <c r="C362" s="397"/>
      <c r="D362" s="397"/>
      <c r="E362" s="397"/>
      <c r="F362" s="397"/>
      <c r="G362" s="397"/>
    </row>
    <row r="363" spans="2:7">
      <c r="B363" s="404"/>
      <c r="C363" s="397"/>
      <c r="D363" s="397"/>
      <c r="E363" s="397"/>
      <c r="F363" s="397"/>
      <c r="G363" s="397"/>
    </row>
    <row r="364" spans="2:7">
      <c r="B364" s="404"/>
      <c r="C364" s="397"/>
      <c r="D364" s="397"/>
      <c r="E364" s="397"/>
      <c r="F364" s="397"/>
      <c r="G364" s="397"/>
    </row>
    <row r="365" spans="2:7">
      <c r="B365" s="404"/>
      <c r="C365" s="397"/>
      <c r="D365" s="397"/>
      <c r="E365" s="397"/>
      <c r="F365" s="397"/>
      <c r="G365" s="397"/>
    </row>
    <row r="366" spans="2:7">
      <c r="B366" s="404"/>
      <c r="C366" s="397"/>
      <c r="D366" s="397"/>
      <c r="E366" s="397"/>
      <c r="F366" s="397"/>
      <c r="G366" s="397"/>
    </row>
    <row r="367" spans="2:7">
      <c r="B367" s="404"/>
      <c r="C367" s="397"/>
      <c r="D367" s="397"/>
      <c r="E367" s="397"/>
      <c r="F367" s="397"/>
      <c r="G367" s="397"/>
    </row>
    <row r="368" spans="2:7">
      <c r="B368" s="404"/>
      <c r="C368" s="397"/>
      <c r="D368" s="397"/>
      <c r="E368" s="397"/>
      <c r="F368" s="397"/>
      <c r="G368" s="397"/>
    </row>
    <row r="369" spans="2:7">
      <c r="B369" s="404"/>
      <c r="C369" s="397"/>
      <c r="D369" s="397"/>
      <c r="E369" s="397"/>
      <c r="F369" s="397"/>
      <c r="G369" s="397"/>
    </row>
    <row r="370" spans="2:7">
      <c r="B370" s="404"/>
      <c r="C370" s="397"/>
      <c r="D370" s="397"/>
      <c r="E370" s="397"/>
      <c r="F370" s="397"/>
      <c r="G370" s="397"/>
    </row>
    <row r="371" spans="2:7">
      <c r="B371" s="404"/>
      <c r="C371" s="397"/>
      <c r="D371" s="397"/>
      <c r="E371" s="397"/>
      <c r="F371" s="397"/>
      <c r="G371" s="397"/>
    </row>
    <row r="372" spans="2:7">
      <c r="B372" s="404"/>
      <c r="C372" s="397"/>
      <c r="D372" s="397"/>
      <c r="E372" s="397"/>
      <c r="F372" s="397"/>
      <c r="G372" s="397"/>
    </row>
    <row r="373" spans="2:7">
      <c r="B373" s="404"/>
      <c r="C373" s="397"/>
      <c r="D373" s="397"/>
      <c r="E373" s="397"/>
      <c r="F373" s="397"/>
      <c r="G373" s="397"/>
    </row>
    <row r="374" spans="2:7">
      <c r="B374" s="404"/>
      <c r="C374" s="397"/>
      <c r="D374" s="397"/>
      <c r="E374" s="397"/>
      <c r="F374" s="397"/>
      <c r="G374" s="397"/>
    </row>
    <row r="375" spans="2:7">
      <c r="B375" s="404"/>
      <c r="C375" s="397"/>
      <c r="D375" s="397"/>
      <c r="E375" s="397"/>
      <c r="F375" s="397"/>
      <c r="G375" s="397"/>
    </row>
    <row r="376" spans="2:7">
      <c r="B376" s="404"/>
      <c r="C376" s="397"/>
      <c r="D376" s="397"/>
      <c r="E376" s="397"/>
      <c r="F376" s="397"/>
      <c r="G376" s="397"/>
    </row>
    <row r="377" spans="2:7">
      <c r="B377" s="404"/>
      <c r="C377" s="397"/>
      <c r="D377" s="397"/>
      <c r="E377" s="397"/>
      <c r="F377" s="397"/>
      <c r="G377" s="397"/>
    </row>
    <row r="378" spans="2:7">
      <c r="B378" s="404"/>
      <c r="C378" s="397"/>
      <c r="D378" s="397"/>
      <c r="E378" s="397"/>
      <c r="F378" s="397"/>
      <c r="G378" s="397"/>
    </row>
    <row r="379" spans="2:7">
      <c r="B379" s="404"/>
      <c r="C379" s="397"/>
      <c r="D379" s="397"/>
      <c r="E379" s="397"/>
      <c r="F379" s="397"/>
      <c r="G379" s="397"/>
    </row>
    <row r="380" spans="2:7">
      <c r="B380" s="404"/>
      <c r="C380" s="397"/>
      <c r="D380" s="397"/>
      <c r="E380" s="397"/>
      <c r="F380" s="397"/>
      <c r="G380" s="397"/>
    </row>
    <row r="381" spans="2:7">
      <c r="B381" s="404"/>
      <c r="C381" s="397"/>
      <c r="D381" s="397"/>
      <c r="E381" s="397"/>
      <c r="F381" s="397"/>
      <c r="G381" s="397"/>
    </row>
    <row r="382" spans="2:7">
      <c r="B382" s="404"/>
      <c r="C382" s="397"/>
      <c r="D382" s="397"/>
      <c r="E382" s="397"/>
      <c r="F382" s="397"/>
      <c r="G382" s="397"/>
    </row>
    <row r="383" spans="2:7">
      <c r="B383" s="404"/>
      <c r="C383" s="397"/>
      <c r="D383" s="397"/>
      <c r="E383" s="397"/>
      <c r="F383" s="397"/>
      <c r="G383" s="397"/>
    </row>
    <row r="384" spans="2:7">
      <c r="B384" s="404"/>
      <c r="C384" s="397"/>
      <c r="D384" s="397"/>
      <c r="E384" s="397"/>
      <c r="F384" s="397"/>
      <c r="G384" s="397"/>
    </row>
    <row r="385" spans="2:7">
      <c r="B385" s="404"/>
      <c r="C385" s="397"/>
      <c r="D385" s="397"/>
      <c r="E385" s="397"/>
      <c r="F385" s="397"/>
      <c r="G385" s="397"/>
    </row>
    <row r="386" spans="2:7">
      <c r="B386" s="404"/>
      <c r="C386" s="397"/>
      <c r="D386" s="397"/>
      <c r="E386" s="397"/>
      <c r="F386" s="397"/>
      <c r="G386" s="397"/>
    </row>
    <row r="387" spans="2:7">
      <c r="B387" s="404"/>
      <c r="C387" s="397"/>
      <c r="D387" s="397"/>
      <c r="E387" s="397"/>
      <c r="F387" s="397"/>
      <c r="G387" s="397"/>
    </row>
    <row r="388" spans="2:7">
      <c r="B388" s="404"/>
      <c r="C388" s="397"/>
      <c r="D388" s="397"/>
      <c r="E388" s="397"/>
      <c r="F388" s="397"/>
      <c r="G388" s="397"/>
    </row>
    <row r="389" spans="2:7">
      <c r="B389" s="404"/>
      <c r="C389" s="397"/>
      <c r="D389" s="397"/>
      <c r="E389" s="397"/>
      <c r="F389" s="397"/>
      <c r="G389" s="397"/>
    </row>
    <row r="390" spans="2:7">
      <c r="B390" s="404"/>
      <c r="C390" s="397"/>
      <c r="D390" s="397"/>
      <c r="E390" s="397"/>
      <c r="F390" s="397"/>
      <c r="G390" s="397"/>
    </row>
    <row r="391" spans="2:7">
      <c r="B391" s="404"/>
      <c r="C391" s="397"/>
      <c r="D391" s="397"/>
      <c r="E391" s="397"/>
      <c r="F391" s="397"/>
      <c r="G391" s="397"/>
    </row>
    <row r="392" spans="2:7">
      <c r="B392" s="404"/>
      <c r="C392" s="397"/>
      <c r="D392" s="397"/>
      <c r="E392" s="397"/>
      <c r="F392" s="397"/>
      <c r="G392" s="397"/>
    </row>
    <row r="393" spans="2:7">
      <c r="B393" s="404"/>
      <c r="C393" s="397"/>
      <c r="D393" s="397"/>
      <c r="E393" s="397"/>
      <c r="F393" s="397"/>
      <c r="G393" s="397"/>
    </row>
    <row r="394" spans="2:7">
      <c r="B394" s="404"/>
      <c r="C394" s="397"/>
      <c r="D394" s="397"/>
      <c r="E394" s="397"/>
      <c r="F394" s="397"/>
      <c r="G394" s="397"/>
    </row>
    <row r="395" spans="2:7">
      <c r="B395" s="404"/>
      <c r="C395" s="397"/>
      <c r="D395" s="397"/>
      <c r="E395" s="397"/>
      <c r="F395" s="397"/>
      <c r="G395" s="397"/>
    </row>
    <row r="396" spans="2:7">
      <c r="B396" s="404"/>
      <c r="C396" s="397"/>
      <c r="D396" s="397"/>
      <c r="E396" s="397"/>
      <c r="F396" s="397"/>
      <c r="G396" s="397"/>
    </row>
    <row r="397" spans="2:7">
      <c r="B397" s="404"/>
      <c r="C397" s="397"/>
      <c r="D397" s="397"/>
      <c r="E397" s="397"/>
      <c r="F397" s="397"/>
      <c r="G397" s="397"/>
    </row>
    <row r="398" spans="2:7">
      <c r="B398" s="404"/>
      <c r="C398" s="397"/>
      <c r="D398" s="397"/>
      <c r="E398" s="397"/>
      <c r="F398" s="397"/>
      <c r="G398" s="397"/>
    </row>
    <row r="399" spans="2:7">
      <c r="B399" s="404"/>
      <c r="C399" s="397"/>
      <c r="D399" s="397"/>
      <c r="E399" s="397"/>
      <c r="F399" s="397"/>
      <c r="G399" s="397"/>
    </row>
    <row r="400" spans="2:7">
      <c r="B400" s="404"/>
      <c r="C400" s="397"/>
      <c r="D400" s="397"/>
      <c r="E400" s="397"/>
      <c r="F400" s="397"/>
      <c r="G400" s="397"/>
    </row>
    <row r="401" spans="2:7">
      <c r="B401" s="404"/>
      <c r="C401" s="397"/>
      <c r="D401" s="397"/>
      <c r="E401" s="397"/>
      <c r="F401" s="397"/>
      <c r="G401" s="397"/>
    </row>
    <row r="402" spans="2:7">
      <c r="B402" s="404"/>
      <c r="C402" s="397"/>
      <c r="D402" s="397"/>
      <c r="E402" s="397"/>
      <c r="F402" s="397"/>
      <c r="G402" s="397"/>
    </row>
    <row r="403" spans="2:7">
      <c r="B403" s="404"/>
      <c r="C403" s="397"/>
      <c r="D403" s="397"/>
      <c r="E403" s="397"/>
      <c r="F403" s="397"/>
      <c r="G403" s="397"/>
    </row>
    <row r="404" spans="2:7">
      <c r="B404" s="404"/>
      <c r="C404" s="397"/>
      <c r="D404" s="397"/>
      <c r="E404" s="397"/>
      <c r="F404" s="397"/>
      <c r="G404" s="397"/>
    </row>
    <row r="405" spans="2:7">
      <c r="B405" s="404"/>
      <c r="C405" s="397"/>
      <c r="D405" s="397"/>
      <c r="E405" s="397"/>
      <c r="F405" s="397"/>
      <c r="G405" s="397"/>
    </row>
    <row r="406" spans="2:7">
      <c r="B406" s="404"/>
      <c r="C406" s="397"/>
      <c r="D406" s="397"/>
      <c r="E406" s="397"/>
      <c r="F406" s="397"/>
      <c r="G406" s="397"/>
    </row>
    <row r="407" spans="2:7">
      <c r="B407" s="404"/>
      <c r="C407" s="397"/>
      <c r="D407" s="397"/>
      <c r="E407" s="397"/>
      <c r="F407" s="397"/>
      <c r="G407" s="397"/>
    </row>
    <row r="408" spans="2:7">
      <c r="B408" s="404"/>
      <c r="C408" s="397"/>
      <c r="D408" s="397"/>
      <c r="E408" s="397"/>
      <c r="F408" s="397"/>
      <c r="G408" s="397"/>
    </row>
    <row r="409" spans="2:7">
      <c r="B409" s="404"/>
      <c r="C409" s="397"/>
      <c r="D409" s="397"/>
      <c r="E409" s="397"/>
      <c r="F409" s="397"/>
      <c r="G409" s="397"/>
    </row>
    <row r="410" spans="2:7">
      <c r="B410" s="404"/>
      <c r="C410" s="397"/>
      <c r="D410" s="397"/>
      <c r="E410" s="397"/>
      <c r="F410" s="397"/>
      <c r="G410" s="397"/>
    </row>
    <row r="411" spans="2:7">
      <c r="B411" s="404"/>
      <c r="C411" s="397"/>
      <c r="D411" s="397"/>
      <c r="E411" s="397"/>
      <c r="F411" s="397"/>
      <c r="G411" s="397"/>
    </row>
    <row r="412" spans="2:7">
      <c r="B412" s="404"/>
      <c r="C412" s="397"/>
      <c r="D412" s="397"/>
      <c r="E412" s="397"/>
      <c r="F412" s="397"/>
      <c r="G412" s="397"/>
    </row>
    <row r="413" spans="2:7">
      <c r="B413" s="404"/>
      <c r="C413" s="397"/>
      <c r="D413" s="397"/>
      <c r="E413" s="397"/>
      <c r="F413" s="397"/>
      <c r="G413" s="397"/>
    </row>
    <row r="414" spans="2:7">
      <c r="B414" s="404"/>
      <c r="C414" s="397"/>
      <c r="D414" s="397"/>
      <c r="E414" s="397"/>
      <c r="F414" s="397"/>
      <c r="G414" s="397"/>
    </row>
    <row r="415" spans="2:7">
      <c r="B415" s="404"/>
      <c r="C415" s="397"/>
      <c r="D415" s="397"/>
      <c r="E415" s="397"/>
      <c r="F415" s="397"/>
      <c r="G415" s="397"/>
    </row>
    <row r="416" spans="2:7">
      <c r="B416" s="404"/>
      <c r="C416" s="397"/>
      <c r="D416" s="397"/>
      <c r="E416" s="397"/>
      <c r="F416" s="397"/>
      <c r="G416" s="397"/>
    </row>
    <row r="417" spans="2:7">
      <c r="B417" s="404"/>
      <c r="C417" s="397"/>
      <c r="D417" s="397"/>
      <c r="E417" s="397"/>
      <c r="F417" s="397"/>
      <c r="G417" s="397"/>
    </row>
    <row r="418" spans="2:7">
      <c r="B418" s="404"/>
      <c r="C418" s="397"/>
      <c r="D418" s="397"/>
      <c r="E418" s="397"/>
      <c r="F418" s="397"/>
      <c r="G418" s="397"/>
    </row>
    <row r="419" spans="2:7">
      <c r="B419" s="404"/>
      <c r="C419" s="397"/>
      <c r="D419" s="397"/>
      <c r="E419" s="397"/>
      <c r="F419" s="397"/>
      <c r="G419" s="397"/>
    </row>
    <row r="420" spans="2:7">
      <c r="B420" s="404"/>
      <c r="C420" s="397"/>
      <c r="D420" s="397"/>
      <c r="E420" s="397"/>
      <c r="F420" s="397"/>
      <c r="G420" s="397"/>
    </row>
    <row r="421" spans="2:7">
      <c r="B421" s="404"/>
      <c r="C421" s="397"/>
      <c r="D421" s="397"/>
      <c r="E421" s="397"/>
      <c r="F421" s="397"/>
      <c r="G421" s="397"/>
    </row>
    <row r="422" spans="2:7">
      <c r="B422" s="404"/>
      <c r="C422" s="397"/>
      <c r="D422" s="397"/>
      <c r="E422" s="397"/>
      <c r="F422" s="397"/>
      <c r="G422" s="397"/>
    </row>
    <row r="423" spans="2:7">
      <c r="B423" s="404"/>
      <c r="C423" s="397"/>
      <c r="D423" s="397"/>
      <c r="E423" s="397"/>
      <c r="F423" s="397"/>
      <c r="G423" s="397"/>
    </row>
    <row r="424" spans="2:7">
      <c r="B424" s="404"/>
      <c r="C424" s="397"/>
      <c r="D424" s="397"/>
      <c r="E424" s="397"/>
      <c r="F424" s="397"/>
      <c r="G424" s="397"/>
    </row>
    <row r="425" spans="2:7">
      <c r="B425" s="404"/>
      <c r="C425" s="397"/>
      <c r="D425" s="397"/>
      <c r="E425" s="397"/>
      <c r="F425" s="397"/>
      <c r="G425" s="397"/>
    </row>
    <row r="426" spans="2:7">
      <c r="B426" s="404"/>
      <c r="C426" s="397"/>
      <c r="D426" s="397"/>
      <c r="E426" s="397"/>
      <c r="F426" s="397"/>
      <c r="G426" s="397"/>
    </row>
    <row r="427" spans="2:7">
      <c r="B427" s="404"/>
      <c r="C427" s="397"/>
      <c r="D427" s="397"/>
      <c r="E427" s="397"/>
      <c r="F427" s="397"/>
      <c r="G427" s="397"/>
    </row>
    <row r="428" spans="2:7">
      <c r="B428" s="404"/>
      <c r="C428" s="397"/>
      <c r="D428" s="397"/>
      <c r="E428" s="397"/>
      <c r="F428" s="397"/>
      <c r="G428" s="397"/>
    </row>
    <row r="429" spans="2:7">
      <c r="B429" s="404"/>
      <c r="C429" s="397"/>
      <c r="D429" s="397"/>
      <c r="E429" s="397"/>
      <c r="F429" s="397"/>
      <c r="G429" s="397"/>
    </row>
    <row r="430" spans="2:7">
      <c r="B430" s="404"/>
      <c r="C430" s="397"/>
      <c r="D430" s="397"/>
      <c r="E430" s="397"/>
      <c r="F430" s="397"/>
      <c r="G430" s="397"/>
    </row>
    <row r="431" spans="2:7">
      <c r="B431" s="404"/>
      <c r="C431" s="397"/>
      <c r="D431" s="397"/>
      <c r="E431" s="397"/>
      <c r="F431" s="397"/>
      <c r="G431" s="397"/>
    </row>
    <row r="432" spans="2:7">
      <c r="B432" s="404"/>
      <c r="C432" s="397"/>
      <c r="D432" s="397"/>
      <c r="E432" s="397"/>
      <c r="F432" s="397"/>
      <c r="G432" s="397"/>
    </row>
    <row r="433" spans="2:7">
      <c r="B433" s="404"/>
      <c r="C433" s="397"/>
      <c r="D433" s="397"/>
      <c r="E433" s="397"/>
      <c r="F433" s="397"/>
      <c r="G433" s="397"/>
    </row>
    <row r="434" spans="2:7">
      <c r="B434" s="404"/>
      <c r="C434" s="397"/>
      <c r="D434" s="397"/>
      <c r="E434" s="397"/>
      <c r="F434" s="397"/>
      <c r="G434" s="397"/>
    </row>
    <row r="435" spans="2:7">
      <c r="B435" s="404"/>
      <c r="C435" s="397"/>
      <c r="D435" s="397"/>
      <c r="E435" s="397"/>
      <c r="F435" s="397"/>
      <c r="G435" s="397"/>
    </row>
    <row r="436" spans="2:7">
      <c r="B436" s="404"/>
      <c r="C436" s="397"/>
      <c r="D436" s="397"/>
      <c r="E436" s="397"/>
      <c r="F436" s="397"/>
      <c r="G436" s="397"/>
    </row>
    <row r="437" spans="2:7">
      <c r="B437" s="404"/>
      <c r="C437" s="397"/>
      <c r="D437" s="397"/>
      <c r="E437" s="397"/>
      <c r="F437" s="397"/>
      <c r="G437" s="397"/>
    </row>
    <row r="438" spans="2:7">
      <c r="B438" s="404"/>
      <c r="C438" s="397"/>
      <c r="D438" s="397"/>
      <c r="E438" s="397"/>
      <c r="F438" s="397"/>
      <c r="G438" s="397"/>
    </row>
    <row r="439" spans="2:7">
      <c r="B439" s="404"/>
      <c r="C439" s="397"/>
      <c r="D439" s="397"/>
      <c r="E439" s="397"/>
      <c r="F439" s="397"/>
      <c r="G439" s="397"/>
    </row>
    <row r="440" spans="2:7">
      <c r="B440" s="404"/>
      <c r="C440" s="397"/>
      <c r="D440" s="397"/>
      <c r="E440" s="397"/>
      <c r="F440" s="397"/>
      <c r="G440" s="397"/>
    </row>
    <row r="441" spans="2:7">
      <c r="B441" s="404"/>
      <c r="C441" s="397"/>
      <c r="D441" s="397"/>
      <c r="E441" s="397"/>
      <c r="F441" s="397"/>
      <c r="G441" s="397"/>
    </row>
    <row r="442" spans="2:7">
      <c r="B442" s="404"/>
      <c r="C442" s="397"/>
      <c r="D442" s="397"/>
      <c r="E442" s="397"/>
      <c r="F442" s="397"/>
      <c r="G442" s="397"/>
    </row>
    <row r="443" spans="2:7">
      <c r="B443" s="404"/>
      <c r="C443" s="397"/>
      <c r="D443" s="397"/>
      <c r="E443" s="397"/>
      <c r="F443" s="397"/>
      <c r="G443" s="397"/>
    </row>
    <row r="444" spans="2:7">
      <c r="B444" s="404"/>
      <c r="C444" s="397"/>
      <c r="D444" s="397"/>
      <c r="E444" s="397"/>
      <c r="F444" s="397"/>
      <c r="G444" s="397"/>
    </row>
    <row r="445" spans="2:7">
      <c r="B445" s="404"/>
      <c r="C445" s="397"/>
      <c r="D445" s="397"/>
      <c r="E445" s="397"/>
      <c r="F445" s="397"/>
      <c r="G445" s="397"/>
    </row>
    <row r="446" spans="2:7">
      <c r="B446" s="404"/>
      <c r="C446" s="397"/>
      <c r="D446" s="397"/>
      <c r="E446" s="397"/>
      <c r="F446" s="397"/>
      <c r="G446" s="397"/>
    </row>
    <row r="447" spans="2:7">
      <c r="B447" s="404"/>
      <c r="C447" s="397"/>
      <c r="D447" s="397"/>
      <c r="E447" s="397"/>
      <c r="F447" s="397"/>
      <c r="G447" s="397"/>
    </row>
    <row r="448" spans="2:7">
      <c r="B448" s="404"/>
      <c r="C448" s="397"/>
      <c r="D448" s="397"/>
      <c r="E448" s="397"/>
      <c r="F448" s="397"/>
      <c r="G448" s="397"/>
    </row>
    <row r="449" spans="2:7">
      <c r="B449" s="404"/>
      <c r="C449" s="397"/>
      <c r="D449" s="397"/>
      <c r="E449" s="397"/>
      <c r="F449" s="397"/>
      <c r="G449" s="397"/>
    </row>
    <row r="450" spans="2:7">
      <c r="B450" s="404"/>
      <c r="C450" s="397"/>
      <c r="D450" s="397"/>
      <c r="E450" s="397"/>
      <c r="F450" s="397"/>
      <c r="G450" s="397"/>
    </row>
    <row r="451" spans="2:7">
      <c r="B451" s="404"/>
      <c r="C451" s="397"/>
      <c r="D451" s="397"/>
      <c r="E451" s="397"/>
      <c r="F451" s="397"/>
      <c r="G451" s="397"/>
    </row>
    <row r="452" spans="2:7">
      <c r="B452" s="404"/>
      <c r="C452" s="397"/>
      <c r="D452" s="397"/>
      <c r="E452" s="397"/>
      <c r="F452" s="397"/>
      <c r="G452" s="397"/>
    </row>
    <row r="453" spans="2:7">
      <c r="B453" s="404"/>
      <c r="C453" s="397"/>
      <c r="D453" s="397"/>
      <c r="E453" s="397"/>
      <c r="F453" s="397"/>
      <c r="G453" s="397"/>
    </row>
    <row r="454" spans="2:7">
      <c r="B454" s="404"/>
      <c r="C454" s="397"/>
      <c r="D454" s="397"/>
      <c r="E454" s="397"/>
      <c r="F454" s="397"/>
      <c r="G454" s="397"/>
    </row>
    <row r="455" spans="2:7">
      <c r="B455" s="404"/>
      <c r="C455" s="397"/>
      <c r="D455" s="397"/>
      <c r="E455" s="397"/>
      <c r="F455" s="397"/>
      <c r="G455" s="397"/>
    </row>
    <row r="456" spans="2:7">
      <c r="B456" s="404"/>
      <c r="C456" s="397"/>
      <c r="D456" s="397"/>
      <c r="E456" s="397"/>
      <c r="F456" s="397"/>
      <c r="G456" s="397"/>
    </row>
    <row r="457" spans="2:7">
      <c r="B457" s="404"/>
      <c r="C457" s="397"/>
      <c r="D457" s="397"/>
      <c r="E457" s="397"/>
      <c r="F457" s="397"/>
      <c r="G457" s="397"/>
    </row>
    <row r="458" spans="2:7">
      <c r="B458" s="404"/>
      <c r="C458" s="397"/>
      <c r="D458" s="397"/>
      <c r="E458" s="397"/>
      <c r="F458" s="397"/>
      <c r="G458" s="397"/>
    </row>
    <row r="459" spans="2:7">
      <c r="B459" s="404"/>
      <c r="C459" s="397"/>
      <c r="D459" s="397"/>
      <c r="E459" s="397"/>
      <c r="F459" s="397"/>
      <c r="G459" s="397"/>
    </row>
    <row r="460" spans="2:7">
      <c r="B460" s="404"/>
      <c r="C460" s="397"/>
      <c r="D460" s="397"/>
      <c r="E460" s="397"/>
      <c r="F460" s="397"/>
      <c r="G460" s="397"/>
    </row>
  </sheetData>
  <mergeCells count="2">
    <mergeCell ref="A2:I2"/>
    <mergeCell ref="A3:I3"/>
  </mergeCells>
  <printOptions horizontalCentered="1"/>
  <pageMargins left="0.25" right="0.25" top="0.75" bottom="0.75" header="0.3" footer="0.3"/>
  <pageSetup scale="65" orientation="landscape" r:id="rId1"/>
  <headerFooter alignWithMargins="0"/>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C323-03A3-4FEA-BEE4-05F6303CE037}">
  <sheetPr codeName="Sheet14"/>
  <dimension ref="A1:AG74"/>
  <sheetViews>
    <sheetView view="pageBreakPreview" topLeftCell="A16" zoomScale="80" zoomScaleNormal="85" zoomScaleSheetLayoutView="80" workbookViewId="0">
      <selection activeCell="N19" sqref="N19"/>
    </sheetView>
  </sheetViews>
  <sheetFormatPr defaultColWidth="8.7265625" defaultRowHeight="13.2"/>
  <cols>
    <col min="1" max="1" width="5.7265625" style="1218" customWidth="1"/>
    <col min="2" max="2" width="25.7265625" style="1219" customWidth="1"/>
    <col min="3" max="3" width="10.7265625" style="1218" customWidth="1"/>
    <col min="4" max="4" width="9.7265625" style="1218" customWidth="1"/>
    <col min="5" max="5" width="10" style="1218" customWidth="1"/>
    <col min="6" max="14" width="10.7265625" style="1218" customWidth="1"/>
    <col min="15" max="32" width="10.7265625" style="1217" customWidth="1"/>
    <col min="33" max="16384" width="8.7265625" style="1218"/>
  </cols>
  <sheetData>
    <row r="1" spans="1:33">
      <c r="A1" s="1219" t="s">
        <v>893</v>
      </c>
      <c r="B1" s="1350"/>
      <c r="C1" s="1350"/>
      <c r="D1" s="1350"/>
      <c r="E1" s="1350"/>
      <c r="F1" s="1350"/>
      <c r="G1" s="1350"/>
      <c r="H1" s="1350"/>
      <c r="I1" s="1350"/>
      <c r="J1" s="1350"/>
      <c r="K1" s="1350"/>
      <c r="L1" s="1350"/>
      <c r="M1" s="1350"/>
      <c r="N1" s="1350"/>
    </row>
    <row r="2" spans="1:33">
      <c r="A2" s="1482" t="str">
        <f>'Appendix A'!E9</f>
        <v>NextEra Energy Transmission New York, Inc.</v>
      </c>
      <c r="B2" s="1482"/>
      <c r="C2" s="1482"/>
      <c r="D2" s="1482"/>
      <c r="E2" s="1482"/>
      <c r="F2" s="1482"/>
      <c r="G2" s="1482"/>
      <c r="H2" s="1482"/>
      <c r="I2" s="1482"/>
      <c r="J2" s="1482"/>
      <c r="K2" s="1482"/>
      <c r="L2" s="1482"/>
      <c r="M2" s="1482"/>
      <c r="N2" s="1482"/>
    </row>
    <row r="3" spans="1:33">
      <c r="A3" s="1482" t="s">
        <v>880</v>
      </c>
      <c r="B3" s="1482"/>
      <c r="C3" s="1482"/>
      <c r="D3" s="1482"/>
      <c r="E3" s="1482"/>
      <c r="F3" s="1482"/>
      <c r="G3" s="1482"/>
      <c r="H3" s="1482"/>
      <c r="I3" s="1482"/>
      <c r="J3" s="1482"/>
      <c r="K3" s="1482"/>
      <c r="L3" s="1482"/>
      <c r="M3" s="1482"/>
      <c r="N3" s="1482"/>
      <c r="O3" s="1218"/>
      <c r="P3" s="1218"/>
      <c r="Q3" s="1218"/>
      <c r="R3" s="1218"/>
      <c r="S3" s="1218"/>
      <c r="T3" s="1218"/>
      <c r="U3" s="1218"/>
      <c r="V3" s="1218"/>
      <c r="W3" s="1218"/>
      <c r="X3" s="1218"/>
      <c r="Y3" s="1218"/>
      <c r="Z3" s="1218"/>
      <c r="AA3" s="1218"/>
      <c r="AB3" s="1218"/>
      <c r="AC3" s="1218"/>
      <c r="AD3" s="1218"/>
      <c r="AE3" s="1218"/>
      <c r="AF3" s="1218"/>
    </row>
    <row r="4" spans="1:33" ht="13.8" thickBot="1">
      <c r="O4" s="1218"/>
      <c r="P4" s="1218"/>
      <c r="Q4" s="1218"/>
      <c r="R4" s="1218"/>
      <c r="S4" s="1218"/>
      <c r="T4" s="1218"/>
      <c r="U4" s="1218"/>
      <c r="V4" s="1218"/>
      <c r="W4" s="1218"/>
      <c r="X4" s="1218"/>
      <c r="Y4" s="1218"/>
      <c r="Z4" s="1218"/>
      <c r="AA4" s="1218"/>
      <c r="AB4" s="1218"/>
      <c r="AC4" s="1218"/>
      <c r="AD4" s="1218"/>
      <c r="AE4" s="1218"/>
      <c r="AF4" s="1218"/>
    </row>
    <row r="5" spans="1:33">
      <c r="F5" s="1479" t="s">
        <v>22</v>
      </c>
      <c r="G5" s="1480"/>
      <c r="H5" s="1480"/>
      <c r="I5" s="1480"/>
      <c r="J5" s="1480"/>
      <c r="K5" s="1480"/>
      <c r="L5" s="1480"/>
      <c r="M5" s="1480"/>
      <c r="N5" s="1481"/>
      <c r="O5" s="1479" t="s">
        <v>662</v>
      </c>
      <c r="P5" s="1480"/>
      <c r="Q5" s="1480"/>
      <c r="R5" s="1480"/>
      <c r="S5" s="1480"/>
      <c r="T5" s="1480"/>
      <c r="U5" s="1480"/>
      <c r="V5" s="1480"/>
      <c r="W5" s="1481"/>
      <c r="X5" s="1479" t="s">
        <v>661</v>
      </c>
      <c r="Y5" s="1480"/>
      <c r="Z5" s="1480"/>
      <c r="AA5" s="1480"/>
      <c r="AB5" s="1480"/>
      <c r="AC5" s="1480"/>
      <c r="AD5" s="1480"/>
      <c r="AE5" s="1480"/>
      <c r="AF5" s="1481"/>
      <c r="AG5" s="1220"/>
    </row>
    <row r="6" spans="1:33">
      <c r="B6" s="1220" t="s">
        <v>299</v>
      </c>
      <c r="C6" s="1220" t="s">
        <v>300</v>
      </c>
      <c r="D6" s="1220" t="s">
        <v>310</v>
      </c>
      <c r="E6" s="1220" t="s">
        <v>316</v>
      </c>
      <c r="F6" s="1221" t="s">
        <v>317</v>
      </c>
      <c r="G6" s="1220" t="s">
        <v>318</v>
      </c>
      <c r="H6" s="1220" t="s">
        <v>319</v>
      </c>
      <c r="I6" s="1220" t="s">
        <v>318</v>
      </c>
      <c r="J6" s="1220" t="s">
        <v>319</v>
      </c>
      <c r="K6" s="1220" t="s">
        <v>320</v>
      </c>
      <c r="L6" s="1220" t="s">
        <v>330</v>
      </c>
      <c r="M6" s="1220" t="s">
        <v>331</v>
      </c>
      <c r="N6" s="1222" t="s">
        <v>366</v>
      </c>
      <c r="O6" s="1221" t="s">
        <v>317</v>
      </c>
      <c r="P6" s="1220" t="s">
        <v>318</v>
      </c>
      <c r="Q6" s="1220" t="s">
        <v>319</v>
      </c>
      <c r="R6" s="1220" t="s">
        <v>318</v>
      </c>
      <c r="S6" s="1220" t="s">
        <v>319</v>
      </c>
      <c r="T6" s="1220" t="s">
        <v>320</v>
      </c>
      <c r="U6" s="1220" t="s">
        <v>330</v>
      </c>
      <c r="V6" s="1220" t="s">
        <v>331</v>
      </c>
      <c r="W6" s="1222" t="s">
        <v>366</v>
      </c>
      <c r="X6" s="1221" t="s">
        <v>317</v>
      </c>
      <c r="Y6" s="1220" t="s">
        <v>318</v>
      </c>
      <c r="Z6" s="1220" t="s">
        <v>319</v>
      </c>
      <c r="AA6" s="1220" t="s">
        <v>318</v>
      </c>
      <c r="AB6" s="1220" t="s">
        <v>319</v>
      </c>
      <c r="AC6" s="1220" t="s">
        <v>320</v>
      </c>
      <c r="AD6" s="1220" t="s">
        <v>330</v>
      </c>
      <c r="AE6" s="1220" t="s">
        <v>331</v>
      </c>
      <c r="AF6" s="1222" t="s">
        <v>366</v>
      </c>
    </row>
    <row r="7" spans="1:33" ht="96" customHeight="1">
      <c r="A7" s="1223"/>
      <c r="B7" s="1224" t="s">
        <v>665</v>
      </c>
      <c r="C7" s="1224" t="s">
        <v>664</v>
      </c>
      <c r="D7" s="1224" t="s">
        <v>129</v>
      </c>
      <c r="E7" s="1224" t="s">
        <v>686</v>
      </c>
      <c r="F7" s="1225" t="s">
        <v>881</v>
      </c>
      <c r="G7" s="1224" t="s">
        <v>882</v>
      </c>
      <c r="H7" s="1224" t="s">
        <v>883</v>
      </c>
      <c r="I7" s="1224" t="s">
        <v>884</v>
      </c>
      <c r="J7" s="1224" t="s">
        <v>885</v>
      </c>
      <c r="K7" s="1224" t="s">
        <v>886</v>
      </c>
      <c r="L7" s="1224" t="s">
        <v>887</v>
      </c>
      <c r="M7" s="1224" t="s">
        <v>888</v>
      </c>
      <c r="N7" s="1226" t="s">
        <v>889</v>
      </c>
      <c r="O7" s="1225" t="s">
        <v>881</v>
      </c>
      <c r="P7" s="1224" t="s">
        <v>882</v>
      </c>
      <c r="Q7" s="1224" t="s">
        <v>883</v>
      </c>
      <c r="R7" s="1224" t="s">
        <v>884</v>
      </c>
      <c r="S7" s="1224" t="s">
        <v>885</v>
      </c>
      <c r="T7" s="1224" t="s">
        <v>886</v>
      </c>
      <c r="U7" s="1224" t="s">
        <v>887</v>
      </c>
      <c r="V7" s="1224" t="s">
        <v>888</v>
      </c>
      <c r="W7" s="1226" t="s">
        <v>889</v>
      </c>
      <c r="X7" s="1225" t="s">
        <v>881</v>
      </c>
      <c r="Y7" s="1224" t="s">
        <v>882</v>
      </c>
      <c r="Z7" s="1224" t="s">
        <v>883</v>
      </c>
      <c r="AA7" s="1224" t="s">
        <v>884</v>
      </c>
      <c r="AB7" s="1224" t="s">
        <v>885</v>
      </c>
      <c r="AC7" s="1224" t="s">
        <v>886</v>
      </c>
      <c r="AD7" s="1224" t="s">
        <v>887</v>
      </c>
      <c r="AE7" s="1224" t="s">
        <v>888</v>
      </c>
      <c r="AF7" s="1226" t="s">
        <v>889</v>
      </c>
      <c r="AG7" s="1220"/>
    </row>
    <row r="8" spans="1:33">
      <c r="A8" s="1218" t="s">
        <v>890</v>
      </c>
      <c r="D8" s="1220"/>
      <c r="E8" s="1220"/>
      <c r="F8" s="1227"/>
      <c r="N8" s="1228"/>
      <c r="O8" s="1227"/>
      <c r="P8" s="1218"/>
      <c r="Q8" s="1218"/>
      <c r="R8" s="1218"/>
      <c r="S8" s="1218"/>
      <c r="T8" s="1218"/>
      <c r="U8" s="1218"/>
      <c r="V8" s="1218"/>
      <c r="W8" s="1228"/>
      <c r="X8" s="1227"/>
      <c r="Y8" s="1218"/>
      <c r="Z8" s="1218"/>
      <c r="AA8" s="1218"/>
      <c r="AB8" s="1218"/>
      <c r="AC8" s="1218"/>
      <c r="AD8" s="1218"/>
      <c r="AE8" s="1218"/>
      <c r="AF8" s="1228"/>
      <c r="AG8" s="1220"/>
    </row>
    <row r="9" spans="1:33">
      <c r="A9" s="1229">
        <v>1</v>
      </c>
      <c r="B9" s="1219" t="s">
        <v>991</v>
      </c>
      <c r="C9" s="1218" t="s">
        <v>137</v>
      </c>
      <c r="D9" s="1230" t="s">
        <v>660</v>
      </c>
      <c r="E9" s="1231">
        <f>365/365</f>
        <v>1</v>
      </c>
      <c r="F9" s="1232"/>
      <c r="G9" s="628"/>
      <c r="H9" s="628">
        <f>'6b-ADIT Projection Proration'!G9</f>
        <v>0</v>
      </c>
      <c r="I9" s="628"/>
      <c r="J9" s="628"/>
      <c r="K9" s="628"/>
      <c r="L9" s="628"/>
      <c r="M9" s="628"/>
      <c r="N9" s="1233">
        <f>'6c- ADIT BOY'!E50</f>
        <v>0</v>
      </c>
      <c r="O9" s="1232"/>
      <c r="P9" s="628"/>
      <c r="Q9" s="628">
        <f>'6b-ADIT Projection Proration'!I9</f>
        <v>0</v>
      </c>
      <c r="R9" s="628"/>
      <c r="S9" s="628"/>
      <c r="T9" s="628"/>
      <c r="U9" s="628"/>
      <c r="V9" s="628"/>
      <c r="W9" s="1233">
        <f>'6c- ADIT BOY'!F50</f>
        <v>0</v>
      </c>
      <c r="X9" s="1232"/>
      <c r="Y9" s="628"/>
      <c r="Z9" s="628">
        <f>'6b-ADIT Projection Proration'!K9</f>
        <v>0</v>
      </c>
      <c r="AA9" s="628"/>
      <c r="AB9" s="628"/>
      <c r="AC9" s="628"/>
      <c r="AD9" s="628"/>
      <c r="AE9" s="628"/>
      <c r="AF9" s="1233">
        <f>'6c- ADIT BOY'!G50</f>
        <v>0</v>
      </c>
    </row>
    <row r="10" spans="1:33">
      <c r="A10" s="1229">
        <f t="shared" ref="A10:A22" si="0">+A9+1</f>
        <v>2</v>
      </c>
      <c r="B10" s="1219" t="s">
        <v>676</v>
      </c>
      <c r="C10" s="1218" t="s">
        <v>147</v>
      </c>
      <c r="D10" s="1230" t="s">
        <v>660</v>
      </c>
      <c r="E10" s="1231">
        <f>335/365</f>
        <v>0.9178082191780822</v>
      </c>
      <c r="F10" s="1232">
        <f>'6b-ADIT Projection Proration'!G10</f>
        <v>0</v>
      </c>
      <c r="G10" s="628">
        <f>$E10*F10</f>
        <v>0</v>
      </c>
      <c r="H10" s="628">
        <f>+G10+H9</f>
        <v>0</v>
      </c>
      <c r="I10" s="623">
        <v>0</v>
      </c>
      <c r="J10" s="628">
        <f t="shared" ref="J10:J21" si="1">I10-F10</f>
        <v>0</v>
      </c>
      <c r="K10" s="628">
        <f>IF(J10&gt;=0,+J10,0)</f>
        <v>0</v>
      </c>
      <c r="L10" s="628">
        <f>IF(K10&gt;0,0,IF(I10&lt;0,0,(-(J10)*($E10))))</f>
        <v>0</v>
      </c>
      <c r="M10" s="628">
        <f>IF(K10&gt;0,0,IF(I10&gt;0,0,(-(J10)*($E10))))</f>
        <v>0</v>
      </c>
      <c r="N10" s="1233">
        <f>IF(I10&lt;0,N9+M10,N9+$G10+K10-L10)</f>
        <v>0</v>
      </c>
      <c r="O10" s="1232">
        <f>'6b-ADIT Projection Proration'!I10</f>
        <v>0</v>
      </c>
      <c r="P10" s="628">
        <f t="shared" ref="P10:P21" si="2">$E10*O10</f>
        <v>0</v>
      </c>
      <c r="Q10" s="628">
        <f>+P10+Q9</f>
        <v>0</v>
      </c>
      <c r="R10" s="623">
        <v>0</v>
      </c>
      <c r="S10" s="628">
        <f t="shared" ref="S10:S21" si="3">R10-O10</f>
        <v>0</v>
      </c>
      <c r="T10" s="628">
        <f>IF(S10&gt;=0,+S10,0)</f>
        <v>0</v>
      </c>
      <c r="U10" s="628">
        <f t="shared" ref="U10:U21" si="4">IF(T10&gt;0,0,IF(R10&lt;0,0,(-(S10)*($E10))))</f>
        <v>0</v>
      </c>
      <c r="V10" s="628">
        <f t="shared" ref="V10:V21" si="5">IF(T10&gt;0,0,IF(R10&gt;0,0,(-(S10)*($E10))))</f>
        <v>0</v>
      </c>
      <c r="W10" s="1233">
        <f>IF(R10&lt;0,W9+V10,W9+P10+T10-U10)</f>
        <v>0</v>
      </c>
      <c r="X10" s="1232">
        <f>'6b-ADIT Projection Proration'!K10</f>
        <v>0</v>
      </c>
      <c r="Y10" s="628">
        <f t="shared" ref="Y10:Y21" si="6">$E10*X10</f>
        <v>0</v>
      </c>
      <c r="Z10" s="628">
        <f>+Y10+Z9</f>
        <v>0</v>
      </c>
      <c r="AA10" s="623">
        <v>0</v>
      </c>
      <c r="AB10" s="628">
        <f t="shared" ref="AB10:AB21" si="7">AA10-X10</f>
        <v>0</v>
      </c>
      <c r="AC10" s="628">
        <f>IF(AB10&gt;=0,+AB10,0)</f>
        <v>0</v>
      </c>
      <c r="AD10" s="628">
        <f t="shared" ref="AD10:AD21" si="8">IF(AC10&gt;0,0,IF(AA10&lt;0,0,(-(AB10)*($E10))))</f>
        <v>0</v>
      </c>
      <c r="AE10" s="628">
        <f t="shared" ref="AE10:AE21" si="9">IF(AC10&gt;0,0,IF(AA10&gt;0,0,(-(AB10)*($E10))))</f>
        <v>0</v>
      </c>
      <c r="AF10" s="1233">
        <f>IF(AA10&lt;0,AF9+AE10,AF9+Y10+AC10-AD10)</f>
        <v>0</v>
      </c>
    </row>
    <row r="11" spans="1:33">
      <c r="A11" s="1229">
        <f t="shared" si="0"/>
        <v>3</v>
      </c>
      <c r="B11" s="1219" t="s">
        <v>676</v>
      </c>
      <c r="C11" s="1218" t="s">
        <v>146</v>
      </c>
      <c r="D11" s="1230" t="s">
        <v>660</v>
      </c>
      <c r="E11" s="1231">
        <f>307/365</f>
        <v>0.84109589041095889</v>
      </c>
      <c r="F11" s="1232">
        <f>'6b-ADIT Projection Proration'!G11</f>
        <v>0</v>
      </c>
      <c r="G11" s="628">
        <f t="shared" ref="G11:G21" si="10">$E11*F11</f>
        <v>0</v>
      </c>
      <c r="H11" s="628">
        <f t="shared" ref="H11:H21" si="11">+G11+H10</f>
        <v>0</v>
      </c>
      <c r="I11" s="623">
        <v>0</v>
      </c>
      <c r="J11" s="628">
        <f t="shared" si="1"/>
        <v>0</v>
      </c>
      <c r="K11" s="628">
        <f t="shared" ref="K11:K21" si="12">IF(J11&gt;=0,+J11,0)</f>
        <v>0</v>
      </c>
      <c r="L11" s="628">
        <f t="shared" ref="L11:L21" si="13">IF(K11&gt;0,0,IF(I11&lt;0,0,(-(J11)*($E11))))</f>
        <v>0</v>
      </c>
      <c r="M11" s="628">
        <f t="shared" ref="M11:M21" si="14">IF(K11&gt;0,0,IF(I11&gt;0,0,(-(J11)*($E11))))</f>
        <v>0</v>
      </c>
      <c r="N11" s="1233">
        <f t="shared" ref="N11:N21" si="15">IF(I11&lt;0,N10+M11,N10+$G11+K11-L11)</f>
        <v>0</v>
      </c>
      <c r="O11" s="1232">
        <f>'6b-ADIT Projection Proration'!I11</f>
        <v>0</v>
      </c>
      <c r="P11" s="628">
        <f t="shared" si="2"/>
        <v>0</v>
      </c>
      <c r="Q11" s="628">
        <f t="shared" ref="Q11:Q21" si="16">+P11+Q10</f>
        <v>0</v>
      </c>
      <c r="R11" s="623">
        <v>0</v>
      </c>
      <c r="S11" s="628">
        <f t="shared" si="3"/>
        <v>0</v>
      </c>
      <c r="T11" s="628">
        <f t="shared" ref="T11:T21" si="17">IF(S11&gt;=0,+S11,0)</f>
        <v>0</v>
      </c>
      <c r="U11" s="628">
        <f t="shared" si="4"/>
        <v>0</v>
      </c>
      <c r="V11" s="628">
        <f t="shared" si="5"/>
        <v>0</v>
      </c>
      <c r="W11" s="1233">
        <f t="shared" ref="W11:W21" si="18">IF(R11&lt;0,W10+V11,W10+P11+T11-U11)</f>
        <v>0</v>
      </c>
      <c r="X11" s="1232">
        <f>'6b-ADIT Projection Proration'!K11</f>
        <v>0</v>
      </c>
      <c r="Y11" s="628">
        <f t="shared" si="6"/>
        <v>0</v>
      </c>
      <c r="Z11" s="628">
        <f t="shared" ref="Z11:Z21" si="19">+Y11+Z10</f>
        <v>0</v>
      </c>
      <c r="AA11" s="623">
        <v>0</v>
      </c>
      <c r="AB11" s="628">
        <f t="shared" si="7"/>
        <v>0</v>
      </c>
      <c r="AC11" s="628">
        <f t="shared" ref="AC11:AC21" si="20">IF(AB11&gt;=0,+AB11,0)</f>
        <v>0</v>
      </c>
      <c r="AD11" s="628">
        <f t="shared" si="8"/>
        <v>0</v>
      </c>
      <c r="AE11" s="628">
        <f t="shared" si="9"/>
        <v>0</v>
      </c>
      <c r="AF11" s="1233">
        <f t="shared" ref="AF11:AF21" si="21">IF(AA11&lt;0,AF10+AE11,AF10+Y11+AC11-AD11)</f>
        <v>0</v>
      </c>
    </row>
    <row r="12" spans="1:33">
      <c r="A12" s="1229">
        <f t="shared" si="0"/>
        <v>4</v>
      </c>
      <c r="B12" s="1219" t="s">
        <v>676</v>
      </c>
      <c r="C12" s="1218" t="s">
        <v>145</v>
      </c>
      <c r="D12" s="1230" t="s">
        <v>660</v>
      </c>
      <c r="E12" s="1231">
        <f>276/365</f>
        <v>0.75616438356164384</v>
      </c>
      <c r="F12" s="1232">
        <f>'6b-ADIT Projection Proration'!G12</f>
        <v>0</v>
      </c>
      <c r="G12" s="628">
        <f t="shared" si="10"/>
        <v>0</v>
      </c>
      <c r="H12" s="628">
        <f t="shared" si="11"/>
        <v>0</v>
      </c>
      <c r="I12" s="623">
        <v>0</v>
      </c>
      <c r="J12" s="628">
        <f t="shared" si="1"/>
        <v>0</v>
      </c>
      <c r="K12" s="628">
        <f t="shared" si="12"/>
        <v>0</v>
      </c>
      <c r="L12" s="628">
        <f t="shared" si="13"/>
        <v>0</v>
      </c>
      <c r="M12" s="628">
        <f t="shared" si="14"/>
        <v>0</v>
      </c>
      <c r="N12" s="1233">
        <f t="shared" si="15"/>
        <v>0</v>
      </c>
      <c r="O12" s="1232">
        <f>'6b-ADIT Projection Proration'!I12</f>
        <v>0</v>
      </c>
      <c r="P12" s="628">
        <f t="shared" si="2"/>
        <v>0</v>
      </c>
      <c r="Q12" s="628">
        <f t="shared" si="16"/>
        <v>0</v>
      </c>
      <c r="R12" s="623">
        <v>0</v>
      </c>
      <c r="S12" s="628">
        <f t="shared" si="3"/>
        <v>0</v>
      </c>
      <c r="T12" s="628">
        <f t="shared" si="17"/>
        <v>0</v>
      </c>
      <c r="U12" s="628">
        <f t="shared" si="4"/>
        <v>0</v>
      </c>
      <c r="V12" s="628">
        <f t="shared" si="5"/>
        <v>0</v>
      </c>
      <c r="W12" s="1233">
        <f t="shared" si="18"/>
        <v>0</v>
      </c>
      <c r="X12" s="1232">
        <f>'6b-ADIT Projection Proration'!K12</f>
        <v>0</v>
      </c>
      <c r="Y12" s="628">
        <f t="shared" si="6"/>
        <v>0</v>
      </c>
      <c r="Z12" s="628">
        <f t="shared" si="19"/>
        <v>0</v>
      </c>
      <c r="AA12" s="623">
        <v>0</v>
      </c>
      <c r="AB12" s="628">
        <f t="shared" si="7"/>
        <v>0</v>
      </c>
      <c r="AC12" s="628">
        <f t="shared" si="20"/>
        <v>0</v>
      </c>
      <c r="AD12" s="628">
        <f t="shared" si="8"/>
        <v>0</v>
      </c>
      <c r="AE12" s="628">
        <f t="shared" si="9"/>
        <v>0</v>
      </c>
      <c r="AF12" s="1233">
        <f t="shared" si="21"/>
        <v>0</v>
      </c>
    </row>
    <row r="13" spans="1:33">
      <c r="A13" s="1229">
        <f t="shared" si="0"/>
        <v>5</v>
      </c>
      <c r="B13" s="1219" t="s">
        <v>676</v>
      </c>
      <c r="C13" s="1218" t="s">
        <v>128</v>
      </c>
      <c r="D13" s="1230" t="s">
        <v>660</v>
      </c>
      <c r="E13" s="1231">
        <f>246/365</f>
        <v>0.67397260273972603</v>
      </c>
      <c r="F13" s="1232">
        <f>'6b-ADIT Projection Proration'!G13</f>
        <v>0</v>
      </c>
      <c r="G13" s="628">
        <f t="shared" si="10"/>
        <v>0</v>
      </c>
      <c r="H13" s="628">
        <f t="shared" si="11"/>
        <v>0</v>
      </c>
      <c r="I13" s="623">
        <v>0</v>
      </c>
      <c r="J13" s="628">
        <f t="shared" si="1"/>
        <v>0</v>
      </c>
      <c r="K13" s="628">
        <f t="shared" si="12"/>
        <v>0</v>
      </c>
      <c r="L13" s="628">
        <f t="shared" si="13"/>
        <v>0</v>
      </c>
      <c r="M13" s="628">
        <f t="shared" si="14"/>
        <v>0</v>
      </c>
      <c r="N13" s="1233">
        <f t="shared" si="15"/>
        <v>0</v>
      </c>
      <c r="O13" s="1232">
        <f>'6b-ADIT Projection Proration'!I13</f>
        <v>0</v>
      </c>
      <c r="P13" s="628">
        <f t="shared" si="2"/>
        <v>0</v>
      </c>
      <c r="Q13" s="628">
        <f t="shared" si="16"/>
        <v>0</v>
      </c>
      <c r="R13" s="623">
        <v>0</v>
      </c>
      <c r="S13" s="628">
        <f t="shared" si="3"/>
        <v>0</v>
      </c>
      <c r="T13" s="628">
        <f t="shared" si="17"/>
        <v>0</v>
      </c>
      <c r="U13" s="628">
        <f t="shared" si="4"/>
        <v>0</v>
      </c>
      <c r="V13" s="628">
        <f t="shared" si="5"/>
        <v>0</v>
      </c>
      <c r="W13" s="1233">
        <f t="shared" si="18"/>
        <v>0</v>
      </c>
      <c r="X13" s="1232">
        <f>'6b-ADIT Projection Proration'!K13</f>
        <v>0</v>
      </c>
      <c r="Y13" s="628">
        <f t="shared" si="6"/>
        <v>0</v>
      </c>
      <c r="Z13" s="628">
        <f t="shared" si="19"/>
        <v>0</v>
      </c>
      <c r="AA13" s="623">
        <v>0</v>
      </c>
      <c r="AB13" s="628">
        <f t="shared" si="7"/>
        <v>0</v>
      </c>
      <c r="AC13" s="628">
        <f t="shared" si="20"/>
        <v>0</v>
      </c>
      <c r="AD13" s="628">
        <f t="shared" si="8"/>
        <v>0</v>
      </c>
      <c r="AE13" s="628">
        <f t="shared" si="9"/>
        <v>0</v>
      </c>
      <c r="AF13" s="1233">
        <f t="shared" si="21"/>
        <v>0</v>
      </c>
    </row>
    <row r="14" spans="1:33">
      <c r="A14" s="1229">
        <f t="shared" si="0"/>
        <v>6</v>
      </c>
      <c r="B14" s="1219" t="s">
        <v>676</v>
      </c>
      <c r="C14" s="1218" t="s">
        <v>127</v>
      </c>
      <c r="D14" s="1230" t="s">
        <v>660</v>
      </c>
      <c r="E14" s="1231">
        <f>215/365</f>
        <v>0.58904109589041098</v>
      </c>
      <c r="F14" s="1232">
        <f>'6b-ADIT Projection Proration'!G14</f>
        <v>0</v>
      </c>
      <c r="G14" s="628">
        <f t="shared" si="10"/>
        <v>0</v>
      </c>
      <c r="H14" s="628">
        <f t="shared" si="11"/>
        <v>0</v>
      </c>
      <c r="I14" s="623">
        <v>0</v>
      </c>
      <c r="J14" s="628">
        <f t="shared" si="1"/>
        <v>0</v>
      </c>
      <c r="K14" s="628">
        <f t="shared" si="12"/>
        <v>0</v>
      </c>
      <c r="L14" s="628">
        <f t="shared" si="13"/>
        <v>0</v>
      </c>
      <c r="M14" s="628">
        <f t="shared" si="14"/>
        <v>0</v>
      </c>
      <c r="N14" s="1233">
        <f t="shared" si="15"/>
        <v>0</v>
      </c>
      <c r="O14" s="1232">
        <f>'6b-ADIT Projection Proration'!I14</f>
        <v>0</v>
      </c>
      <c r="P14" s="628">
        <f t="shared" si="2"/>
        <v>0</v>
      </c>
      <c r="Q14" s="628">
        <f t="shared" si="16"/>
        <v>0</v>
      </c>
      <c r="R14" s="623">
        <v>0</v>
      </c>
      <c r="S14" s="628">
        <f t="shared" si="3"/>
        <v>0</v>
      </c>
      <c r="T14" s="628">
        <f t="shared" si="17"/>
        <v>0</v>
      </c>
      <c r="U14" s="628">
        <f t="shared" si="4"/>
        <v>0</v>
      </c>
      <c r="V14" s="628">
        <f t="shared" si="5"/>
        <v>0</v>
      </c>
      <c r="W14" s="1233">
        <f t="shared" si="18"/>
        <v>0</v>
      </c>
      <c r="X14" s="1232">
        <f>'6b-ADIT Projection Proration'!K14</f>
        <v>0</v>
      </c>
      <c r="Y14" s="628">
        <f t="shared" si="6"/>
        <v>0</v>
      </c>
      <c r="Z14" s="628">
        <f t="shared" si="19"/>
        <v>0</v>
      </c>
      <c r="AA14" s="623">
        <v>0</v>
      </c>
      <c r="AB14" s="628">
        <f t="shared" si="7"/>
        <v>0</v>
      </c>
      <c r="AC14" s="628">
        <f t="shared" si="20"/>
        <v>0</v>
      </c>
      <c r="AD14" s="628">
        <f t="shared" si="8"/>
        <v>0</v>
      </c>
      <c r="AE14" s="628">
        <f t="shared" si="9"/>
        <v>0</v>
      </c>
      <c r="AF14" s="1233">
        <f t="shared" si="21"/>
        <v>0</v>
      </c>
    </row>
    <row r="15" spans="1:33">
      <c r="A15" s="1229">
        <f t="shared" si="0"/>
        <v>7</v>
      </c>
      <c r="B15" s="1219" t="s">
        <v>676</v>
      </c>
      <c r="C15" s="1218" t="s">
        <v>198</v>
      </c>
      <c r="D15" s="1230" t="s">
        <v>660</v>
      </c>
      <c r="E15" s="1231">
        <f>185/365</f>
        <v>0.50684931506849318</v>
      </c>
      <c r="F15" s="1232">
        <f>'6b-ADIT Projection Proration'!G15</f>
        <v>0</v>
      </c>
      <c r="G15" s="628">
        <f t="shared" si="10"/>
        <v>0</v>
      </c>
      <c r="H15" s="628">
        <f t="shared" si="11"/>
        <v>0</v>
      </c>
      <c r="I15" s="623">
        <v>0</v>
      </c>
      <c r="J15" s="628">
        <f t="shared" si="1"/>
        <v>0</v>
      </c>
      <c r="K15" s="628">
        <f t="shared" si="12"/>
        <v>0</v>
      </c>
      <c r="L15" s="628">
        <f t="shared" si="13"/>
        <v>0</v>
      </c>
      <c r="M15" s="628">
        <f t="shared" si="14"/>
        <v>0</v>
      </c>
      <c r="N15" s="1233">
        <f t="shared" si="15"/>
        <v>0</v>
      </c>
      <c r="O15" s="1232">
        <f>'6b-ADIT Projection Proration'!I15</f>
        <v>0</v>
      </c>
      <c r="P15" s="628">
        <f t="shared" si="2"/>
        <v>0</v>
      </c>
      <c r="Q15" s="628">
        <f t="shared" si="16"/>
        <v>0</v>
      </c>
      <c r="R15" s="623">
        <v>0</v>
      </c>
      <c r="S15" s="628">
        <f t="shared" si="3"/>
        <v>0</v>
      </c>
      <c r="T15" s="628">
        <f t="shared" si="17"/>
        <v>0</v>
      </c>
      <c r="U15" s="628">
        <f t="shared" si="4"/>
        <v>0</v>
      </c>
      <c r="V15" s="628">
        <f t="shared" si="5"/>
        <v>0</v>
      </c>
      <c r="W15" s="1233">
        <f t="shared" si="18"/>
        <v>0</v>
      </c>
      <c r="X15" s="1232">
        <f>'6b-ADIT Projection Proration'!K15</f>
        <v>0</v>
      </c>
      <c r="Y15" s="628">
        <f t="shared" si="6"/>
        <v>0</v>
      </c>
      <c r="Z15" s="628">
        <f t="shared" si="19"/>
        <v>0</v>
      </c>
      <c r="AA15" s="623">
        <v>0</v>
      </c>
      <c r="AB15" s="628">
        <f t="shared" si="7"/>
        <v>0</v>
      </c>
      <c r="AC15" s="628">
        <f t="shared" si="20"/>
        <v>0</v>
      </c>
      <c r="AD15" s="628">
        <f t="shared" si="8"/>
        <v>0</v>
      </c>
      <c r="AE15" s="628">
        <f t="shared" si="9"/>
        <v>0</v>
      </c>
      <c r="AF15" s="1233">
        <f t="shared" si="21"/>
        <v>0</v>
      </c>
    </row>
    <row r="16" spans="1:33">
      <c r="A16" s="1229">
        <f t="shared" si="0"/>
        <v>8</v>
      </c>
      <c r="B16" s="1219" t="s">
        <v>676</v>
      </c>
      <c r="C16" s="1218" t="s">
        <v>143</v>
      </c>
      <c r="D16" s="1230" t="s">
        <v>660</v>
      </c>
      <c r="E16" s="1231">
        <f>154/365</f>
        <v>0.42191780821917807</v>
      </c>
      <c r="F16" s="1232">
        <f>'6b-ADIT Projection Proration'!G16</f>
        <v>0</v>
      </c>
      <c r="G16" s="628">
        <f t="shared" si="10"/>
        <v>0</v>
      </c>
      <c r="H16" s="628">
        <f t="shared" si="11"/>
        <v>0</v>
      </c>
      <c r="I16" s="623">
        <v>0</v>
      </c>
      <c r="J16" s="628">
        <f t="shared" si="1"/>
        <v>0</v>
      </c>
      <c r="K16" s="628">
        <f t="shared" si="12"/>
        <v>0</v>
      </c>
      <c r="L16" s="628">
        <f t="shared" si="13"/>
        <v>0</v>
      </c>
      <c r="M16" s="628">
        <f t="shared" si="14"/>
        <v>0</v>
      </c>
      <c r="N16" s="1233">
        <f t="shared" si="15"/>
        <v>0</v>
      </c>
      <c r="O16" s="1232">
        <f>'6b-ADIT Projection Proration'!I16</f>
        <v>0</v>
      </c>
      <c r="P16" s="628">
        <f t="shared" si="2"/>
        <v>0</v>
      </c>
      <c r="Q16" s="628">
        <f t="shared" si="16"/>
        <v>0</v>
      </c>
      <c r="R16" s="623">
        <v>0</v>
      </c>
      <c r="S16" s="628">
        <f t="shared" si="3"/>
        <v>0</v>
      </c>
      <c r="T16" s="628">
        <f t="shared" si="17"/>
        <v>0</v>
      </c>
      <c r="U16" s="628">
        <f t="shared" si="4"/>
        <v>0</v>
      </c>
      <c r="V16" s="628">
        <f t="shared" si="5"/>
        <v>0</v>
      </c>
      <c r="W16" s="1233">
        <f t="shared" si="18"/>
        <v>0</v>
      </c>
      <c r="X16" s="1232">
        <f>'6b-ADIT Projection Proration'!K16</f>
        <v>0</v>
      </c>
      <c r="Y16" s="628">
        <f t="shared" si="6"/>
        <v>0</v>
      </c>
      <c r="Z16" s="628">
        <f t="shared" si="19"/>
        <v>0</v>
      </c>
      <c r="AA16" s="623">
        <v>0</v>
      </c>
      <c r="AB16" s="628">
        <f t="shared" si="7"/>
        <v>0</v>
      </c>
      <c r="AC16" s="628">
        <f t="shared" si="20"/>
        <v>0</v>
      </c>
      <c r="AD16" s="628">
        <f t="shared" si="8"/>
        <v>0</v>
      </c>
      <c r="AE16" s="628">
        <f t="shared" si="9"/>
        <v>0</v>
      </c>
      <c r="AF16" s="1233">
        <f t="shared" si="21"/>
        <v>0</v>
      </c>
    </row>
    <row r="17" spans="1:33">
      <c r="A17" s="1229">
        <f t="shared" si="0"/>
        <v>9</v>
      </c>
      <c r="B17" s="1219" t="s">
        <v>676</v>
      </c>
      <c r="C17" s="1218" t="s">
        <v>142</v>
      </c>
      <c r="D17" s="1230" t="s">
        <v>660</v>
      </c>
      <c r="E17" s="1231">
        <f>123/365</f>
        <v>0.33698630136986302</v>
      </c>
      <c r="F17" s="1232">
        <f>'6b-ADIT Projection Proration'!G17</f>
        <v>0</v>
      </c>
      <c r="G17" s="628">
        <f t="shared" si="10"/>
        <v>0</v>
      </c>
      <c r="H17" s="628">
        <f t="shared" si="11"/>
        <v>0</v>
      </c>
      <c r="I17" s="623">
        <v>0</v>
      </c>
      <c r="J17" s="628">
        <f t="shared" si="1"/>
        <v>0</v>
      </c>
      <c r="K17" s="628">
        <f t="shared" si="12"/>
        <v>0</v>
      </c>
      <c r="L17" s="628">
        <f t="shared" si="13"/>
        <v>0</v>
      </c>
      <c r="M17" s="628">
        <f t="shared" si="14"/>
        <v>0</v>
      </c>
      <c r="N17" s="1233">
        <f t="shared" si="15"/>
        <v>0</v>
      </c>
      <c r="O17" s="1232">
        <f>'6b-ADIT Projection Proration'!I17</f>
        <v>0</v>
      </c>
      <c r="P17" s="628">
        <f t="shared" si="2"/>
        <v>0</v>
      </c>
      <c r="Q17" s="628">
        <f t="shared" si="16"/>
        <v>0</v>
      </c>
      <c r="R17" s="623">
        <v>0</v>
      </c>
      <c r="S17" s="628">
        <f t="shared" si="3"/>
        <v>0</v>
      </c>
      <c r="T17" s="628">
        <f t="shared" si="17"/>
        <v>0</v>
      </c>
      <c r="U17" s="628">
        <f t="shared" si="4"/>
        <v>0</v>
      </c>
      <c r="V17" s="628">
        <f t="shared" si="5"/>
        <v>0</v>
      </c>
      <c r="W17" s="1233">
        <f t="shared" si="18"/>
        <v>0</v>
      </c>
      <c r="X17" s="1232">
        <f>'6b-ADIT Projection Proration'!K17</f>
        <v>0</v>
      </c>
      <c r="Y17" s="628">
        <f t="shared" si="6"/>
        <v>0</v>
      </c>
      <c r="Z17" s="628">
        <f t="shared" si="19"/>
        <v>0</v>
      </c>
      <c r="AA17" s="623">
        <v>0</v>
      </c>
      <c r="AB17" s="628">
        <f t="shared" si="7"/>
        <v>0</v>
      </c>
      <c r="AC17" s="628">
        <f t="shared" si="20"/>
        <v>0</v>
      </c>
      <c r="AD17" s="628">
        <f t="shared" si="8"/>
        <v>0</v>
      </c>
      <c r="AE17" s="628">
        <f t="shared" si="9"/>
        <v>0</v>
      </c>
      <c r="AF17" s="1233">
        <f t="shared" si="21"/>
        <v>0</v>
      </c>
    </row>
    <row r="18" spans="1:33">
      <c r="A18" s="1229">
        <f t="shared" si="0"/>
        <v>10</v>
      </c>
      <c r="B18" s="1219" t="s">
        <v>676</v>
      </c>
      <c r="C18" s="1218" t="s">
        <v>141</v>
      </c>
      <c r="D18" s="1230" t="s">
        <v>660</v>
      </c>
      <c r="E18" s="1231">
        <f>93/365</f>
        <v>0.25479452054794521</v>
      </c>
      <c r="F18" s="1232">
        <f>'6b-ADIT Projection Proration'!G18</f>
        <v>0</v>
      </c>
      <c r="G18" s="628">
        <f t="shared" si="10"/>
        <v>0</v>
      </c>
      <c r="H18" s="628">
        <f t="shared" si="11"/>
        <v>0</v>
      </c>
      <c r="I18" s="623">
        <v>0</v>
      </c>
      <c r="J18" s="628">
        <f t="shared" si="1"/>
        <v>0</v>
      </c>
      <c r="K18" s="628">
        <f t="shared" si="12"/>
        <v>0</v>
      </c>
      <c r="L18" s="628">
        <f t="shared" si="13"/>
        <v>0</v>
      </c>
      <c r="M18" s="628">
        <f t="shared" si="14"/>
        <v>0</v>
      </c>
      <c r="N18" s="1233">
        <f t="shared" si="15"/>
        <v>0</v>
      </c>
      <c r="O18" s="1232">
        <f>'6b-ADIT Projection Proration'!I18</f>
        <v>0</v>
      </c>
      <c r="P18" s="628">
        <f t="shared" si="2"/>
        <v>0</v>
      </c>
      <c r="Q18" s="628">
        <f t="shared" si="16"/>
        <v>0</v>
      </c>
      <c r="R18" s="623">
        <v>0</v>
      </c>
      <c r="S18" s="628">
        <f t="shared" si="3"/>
        <v>0</v>
      </c>
      <c r="T18" s="628">
        <f t="shared" si="17"/>
        <v>0</v>
      </c>
      <c r="U18" s="628">
        <f t="shared" si="4"/>
        <v>0</v>
      </c>
      <c r="V18" s="628">
        <f t="shared" si="5"/>
        <v>0</v>
      </c>
      <c r="W18" s="1233">
        <f t="shared" si="18"/>
        <v>0</v>
      </c>
      <c r="X18" s="1232">
        <f>'6b-ADIT Projection Proration'!K18</f>
        <v>0</v>
      </c>
      <c r="Y18" s="628">
        <f t="shared" si="6"/>
        <v>0</v>
      </c>
      <c r="Z18" s="628">
        <f t="shared" si="19"/>
        <v>0</v>
      </c>
      <c r="AA18" s="623">
        <v>0</v>
      </c>
      <c r="AB18" s="628">
        <f t="shared" si="7"/>
        <v>0</v>
      </c>
      <c r="AC18" s="628">
        <f t="shared" si="20"/>
        <v>0</v>
      </c>
      <c r="AD18" s="628">
        <f t="shared" si="8"/>
        <v>0</v>
      </c>
      <c r="AE18" s="628">
        <f t="shared" si="9"/>
        <v>0</v>
      </c>
      <c r="AF18" s="1233">
        <f t="shared" si="21"/>
        <v>0</v>
      </c>
    </row>
    <row r="19" spans="1:33">
      <c r="A19" s="1229">
        <f t="shared" si="0"/>
        <v>11</v>
      </c>
      <c r="B19" s="1219" t="s">
        <v>676</v>
      </c>
      <c r="C19" s="1218" t="s">
        <v>154</v>
      </c>
      <c r="D19" s="1230" t="s">
        <v>660</v>
      </c>
      <c r="E19" s="1231">
        <f>62/365</f>
        <v>0.16986301369863013</v>
      </c>
      <c r="F19" s="1232">
        <f>'6b-ADIT Projection Proration'!G19</f>
        <v>0</v>
      </c>
      <c r="G19" s="628">
        <f t="shared" si="10"/>
        <v>0</v>
      </c>
      <c r="H19" s="628">
        <f t="shared" si="11"/>
        <v>0</v>
      </c>
      <c r="I19" s="623">
        <v>0</v>
      </c>
      <c r="J19" s="628">
        <f t="shared" si="1"/>
        <v>0</v>
      </c>
      <c r="K19" s="628">
        <f t="shared" si="12"/>
        <v>0</v>
      </c>
      <c r="L19" s="628">
        <f t="shared" si="13"/>
        <v>0</v>
      </c>
      <c r="M19" s="628">
        <f t="shared" si="14"/>
        <v>0</v>
      </c>
      <c r="N19" s="1233">
        <f t="shared" si="15"/>
        <v>0</v>
      </c>
      <c r="O19" s="1232">
        <f>'6b-ADIT Projection Proration'!I19</f>
        <v>0</v>
      </c>
      <c r="P19" s="628">
        <f t="shared" si="2"/>
        <v>0</v>
      </c>
      <c r="Q19" s="628">
        <f t="shared" si="16"/>
        <v>0</v>
      </c>
      <c r="R19" s="623">
        <v>0</v>
      </c>
      <c r="S19" s="628">
        <f t="shared" si="3"/>
        <v>0</v>
      </c>
      <c r="T19" s="628">
        <f t="shared" si="17"/>
        <v>0</v>
      </c>
      <c r="U19" s="628">
        <f t="shared" si="4"/>
        <v>0</v>
      </c>
      <c r="V19" s="628">
        <f t="shared" si="5"/>
        <v>0</v>
      </c>
      <c r="W19" s="1233">
        <f t="shared" si="18"/>
        <v>0</v>
      </c>
      <c r="X19" s="1232">
        <f>'6b-ADIT Projection Proration'!K19</f>
        <v>0</v>
      </c>
      <c r="Y19" s="628">
        <f t="shared" si="6"/>
        <v>0</v>
      </c>
      <c r="Z19" s="628">
        <f t="shared" si="19"/>
        <v>0</v>
      </c>
      <c r="AA19" s="623">
        <v>0</v>
      </c>
      <c r="AB19" s="628">
        <f t="shared" si="7"/>
        <v>0</v>
      </c>
      <c r="AC19" s="628">
        <f t="shared" si="20"/>
        <v>0</v>
      </c>
      <c r="AD19" s="628">
        <f t="shared" si="8"/>
        <v>0</v>
      </c>
      <c r="AE19" s="628">
        <f t="shared" si="9"/>
        <v>0</v>
      </c>
      <c r="AF19" s="1233">
        <f t="shared" si="21"/>
        <v>0</v>
      </c>
    </row>
    <row r="20" spans="1:33">
      <c r="A20" s="1229">
        <f t="shared" si="0"/>
        <v>12</v>
      </c>
      <c r="B20" s="1219" t="s">
        <v>676</v>
      </c>
      <c r="C20" s="1218" t="s">
        <v>139</v>
      </c>
      <c r="D20" s="1230" t="s">
        <v>660</v>
      </c>
      <c r="E20" s="1231">
        <f>32/365</f>
        <v>8.7671232876712329E-2</v>
      </c>
      <c r="F20" s="1232">
        <f>'6b-ADIT Projection Proration'!G20</f>
        <v>0</v>
      </c>
      <c r="G20" s="628">
        <f t="shared" si="10"/>
        <v>0</v>
      </c>
      <c r="H20" s="628">
        <f t="shared" si="11"/>
        <v>0</v>
      </c>
      <c r="I20" s="623">
        <v>0</v>
      </c>
      <c r="J20" s="628">
        <f t="shared" si="1"/>
        <v>0</v>
      </c>
      <c r="K20" s="628">
        <f t="shared" si="12"/>
        <v>0</v>
      </c>
      <c r="L20" s="628">
        <f t="shared" si="13"/>
        <v>0</v>
      </c>
      <c r="M20" s="628">
        <f t="shared" si="14"/>
        <v>0</v>
      </c>
      <c r="N20" s="1233">
        <f t="shared" si="15"/>
        <v>0</v>
      </c>
      <c r="O20" s="1232">
        <f>'6b-ADIT Projection Proration'!I20</f>
        <v>0</v>
      </c>
      <c r="P20" s="628">
        <f t="shared" si="2"/>
        <v>0</v>
      </c>
      <c r="Q20" s="628">
        <f t="shared" si="16"/>
        <v>0</v>
      </c>
      <c r="R20" s="623">
        <v>0</v>
      </c>
      <c r="S20" s="628">
        <f t="shared" si="3"/>
        <v>0</v>
      </c>
      <c r="T20" s="628">
        <f t="shared" si="17"/>
        <v>0</v>
      </c>
      <c r="U20" s="628">
        <f t="shared" si="4"/>
        <v>0</v>
      </c>
      <c r="V20" s="628">
        <f t="shared" si="5"/>
        <v>0</v>
      </c>
      <c r="W20" s="1233">
        <f t="shared" si="18"/>
        <v>0</v>
      </c>
      <c r="X20" s="1232">
        <f>'6b-ADIT Projection Proration'!K20</f>
        <v>0</v>
      </c>
      <c r="Y20" s="628">
        <f t="shared" si="6"/>
        <v>0</v>
      </c>
      <c r="Z20" s="628">
        <f t="shared" si="19"/>
        <v>0</v>
      </c>
      <c r="AA20" s="623">
        <v>0</v>
      </c>
      <c r="AB20" s="628">
        <f t="shared" si="7"/>
        <v>0</v>
      </c>
      <c r="AC20" s="628">
        <f t="shared" si="20"/>
        <v>0</v>
      </c>
      <c r="AD20" s="628">
        <f t="shared" si="8"/>
        <v>0</v>
      </c>
      <c r="AE20" s="628">
        <f t="shared" si="9"/>
        <v>0</v>
      </c>
      <c r="AF20" s="1233">
        <f t="shared" si="21"/>
        <v>0</v>
      </c>
    </row>
    <row r="21" spans="1:33">
      <c r="A21" s="1229">
        <f t="shared" si="0"/>
        <v>13</v>
      </c>
      <c r="B21" s="1219" t="s">
        <v>676</v>
      </c>
      <c r="C21" s="1218" t="s">
        <v>137</v>
      </c>
      <c r="D21" s="1230" t="s">
        <v>660</v>
      </c>
      <c r="E21" s="1231">
        <f>1/365</f>
        <v>2.7397260273972603E-3</v>
      </c>
      <c r="F21" s="1234">
        <f>'6b-ADIT Projection Proration'!G21</f>
        <v>0</v>
      </c>
      <c r="G21" s="1235">
        <f t="shared" si="10"/>
        <v>0</v>
      </c>
      <c r="H21" s="1235">
        <f t="shared" si="11"/>
        <v>0</v>
      </c>
      <c r="I21" s="1236">
        <v>0</v>
      </c>
      <c r="J21" s="1235">
        <f t="shared" si="1"/>
        <v>0</v>
      </c>
      <c r="K21" s="1235">
        <f t="shared" si="12"/>
        <v>0</v>
      </c>
      <c r="L21" s="1235">
        <f t="shared" si="13"/>
        <v>0</v>
      </c>
      <c r="M21" s="1235">
        <f t="shared" si="14"/>
        <v>0</v>
      </c>
      <c r="N21" s="1237">
        <f t="shared" si="15"/>
        <v>0</v>
      </c>
      <c r="O21" s="1234">
        <f>'6b-ADIT Projection Proration'!I21</f>
        <v>0</v>
      </c>
      <c r="P21" s="1235">
        <f t="shared" si="2"/>
        <v>0</v>
      </c>
      <c r="Q21" s="1235">
        <f t="shared" si="16"/>
        <v>0</v>
      </c>
      <c r="R21" s="1236">
        <v>0</v>
      </c>
      <c r="S21" s="1235">
        <f t="shared" si="3"/>
        <v>0</v>
      </c>
      <c r="T21" s="1235">
        <f t="shared" si="17"/>
        <v>0</v>
      </c>
      <c r="U21" s="1235">
        <f t="shared" si="4"/>
        <v>0</v>
      </c>
      <c r="V21" s="1235">
        <f t="shared" si="5"/>
        <v>0</v>
      </c>
      <c r="W21" s="1237">
        <f t="shared" si="18"/>
        <v>0</v>
      </c>
      <c r="X21" s="1234">
        <f>'6b-ADIT Projection Proration'!K21</f>
        <v>0</v>
      </c>
      <c r="Y21" s="1235">
        <f t="shared" si="6"/>
        <v>0</v>
      </c>
      <c r="Z21" s="1235">
        <f t="shared" si="19"/>
        <v>0</v>
      </c>
      <c r="AA21" s="1236">
        <v>0</v>
      </c>
      <c r="AB21" s="1235">
        <f t="shared" si="7"/>
        <v>0</v>
      </c>
      <c r="AC21" s="1235">
        <f t="shared" si="20"/>
        <v>0</v>
      </c>
      <c r="AD21" s="1235">
        <f t="shared" si="8"/>
        <v>0</v>
      </c>
      <c r="AE21" s="1235">
        <f t="shared" si="9"/>
        <v>0</v>
      </c>
      <c r="AF21" s="1237">
        <f t="shared" si="21"/>
        <v>0</v>
      </c>
    </row>
    <row r="22" spans="1:33">
      <c r="A22" s="1229">
        <f t="shared" si="0"/>
        <v>14</v>
      </c>
      <c r="B22" s="1219" t="s">
        <v>680</v>
      </c>
      <c r="D22" s="1238"/>
      <c r="F22" s="1232">
        <f t="shared" ref="F22:M22" si="22">SUM(F9:F21)</f>
        <v>0</v>
      </c>
      <c r="G22" s="628">
        <f t="shared" si="22"/>
        <v>0</v>
      </c>
      <c r="H22" s="628"/>
      <c r="I22" s="628">
        <f t="shared" si="22"/>
        <v>0</v>
      </c>
      <c r="J22" s="628">
        <f t="shared" si="22"/>
        <v>0</v>
      </c>
      <c r="K22" s="628">
        <f t="shared" si="22"/>
        <v>0</v>
      </c>
      <c r="L22" s="628">
        <f t="shared" si="22"/>
        <v>0</v>
      </c>
      <c r="M22" s="628">
        <f t="shared" si="22"/>
        <v>0</v>
      </c>
      <c r="N22" s="1233">
        <f>N21</f>
        <v>0</v>
      </c>
      <c r="O22" s="1232">
        <f t="shared" ref="O22:P22" si="23">SUM(O9:O21)</f>
        <v>0</v>
      </c>
      <c r="P22" s="628">
        <f t="shared" si="23"/>
        <v>0</v>
      </c>
      <c r="Q22" s="628"/>
      <c r="R22" s="628">
        <f t="shared" ref="R22:V22" si="24">SUM(R9:R21)</f>
        <v>0</v>
      </c>
      <c r="S22" s="628">
        <f t="shared" si="24"/>
        <v>0</v>
      </c>
      <c r="T22" s="628">
        <f t="shared" si="24"/>
        <v>0</v>
      </c>
      <c r="U22" s="628">
        <f t="shared" si="24"/>
        <v>0</v>
      </c>
      <c r="V22" s="628">
        <f t="shared" si="24"/>
        <v>0</v>
      </c>
      <c r="W22" s="1233">
        <f>W21</f>
        <v>0</v>
      </c>
      <c r="X22" s="1232">
        <f t="shared" ref="X22:Y22" si="25">SUM(X9:X21)</f>
        <v>0</v>
      </c>
      <c r="Y22" s="628">
        <f t="shared" si="25"/>
        <v>0</v>
      </c>
      <c r="Z22" s="628"/>
      <c r="AA22" s="628">
        <f t="shared" ref="AA22:AE22" si="26">SUM(AA9:AA21)</f>
        <v>0</v>
      </c>
      <c r="AB22" s="628">
        <f t="shared" si="26"/>
        <v>0</v>
      </c>
      <c r="AC22" s="628">
        <f t="shared" si="26"/>
        <v>0</v>
      </c>
      <c r="AD22" s="628">
        <f t="shared" si="26"/>
        <v>0</v>
      </c>
      <c r="AE22" s="628">
        <f t="shared" si="26"/>
        <v>0</v>
      </c>
      <c r="AF22" s="1233">
        <f>AF21</f>
        <v>0</v>
      </c>
    </row>
    <row r="23" spans="1:33">
      <c r="A23" s="1229"/>
      <c r="F23" s="1232"/>
      <c r="G23" s="628"/>
      <c r="H23" s="628"/>
      <c r="I23" s="628"/>
      <c r="J23" s="628"/>
      <c r="K23" s="628"/>
      <c r="L23" s="628"/>
      <c r="M23" s="628"/>
      <c r="N23" s="1233"/>
      <c r="O23" s="1232"/>
      <c r="P23" s="628"/>
      <c r="Q23" s="628"/>
      <c r="R23" s="628"/>
      <c r="S23" s="628"/>
      <c r="T23" s="628"/>
      <c r="U23" s="628"/>
      <c r="V23" s="628"/>
      <c r="W23" s="1233"/>
      <c r="X23" s="1232"/>
      <c r="Y23" s="628"/>
      <c r="Z23" s="628"/>
      <c r="AA23" s="628"/>
      <c r="AB23" s="628"/>
      <c r="AC23" s="628"/>
      <c r="AD23" s="628"/>
      <c r="AE23" s="628"/>
      <c r="AF23" s="1233"/>
    </row>
    <row r="24" spans="1:33">
      <c r="A24" s="1218" t="s">
        <v>891</v>
      </c>
      <c r="D24" s="1220"/>
      <c r="E24" s="1220"/>
      <c r="F24" s="1232"/>
      <c r="G24" s="628"/>
      <c r="H24" s="628"/>
      <c r="I24" s="628"/>
      <c r="J24" s="628"/>
      <c r="K24" s="628"/>
      <c r="L24" s="628"/>
      <c r="M24" s="628"/>
      <c r="N24" s="1233"/>
      <c r="O24" s="1232"/>
      <c r="P24" s="628"/>
      <c r="Q24" s="628"/>
      <c r="R24" s="628"/>
      <c r="S24" s="628"/>
      <c r="T24" s="628"/>
      <c r="U24" s="628"/>
      <c r="V24" s="628"/>
      <c r="W24" s="1233"/>
      <c r="X24" s="1232"/>
      <c r="Y24" s="628"/>
      <c r="Z24" s="628"/>
      <c r="AA24" s="628"/>
      <c r="AB24" s="628"/>
      <c r="AC24" s="628"/>
      <c r="AD24" s="628"/>
      <c r="AE24" s="628"/>
      <c r="AF24" s="1233"/>
      <c r="AG24" s="1220"/>
    </row>
    <row r="25" spans="1:33">
      <c r="A25" s="1229">
        <f>A22+1</f>
        <v>15</v>
      </c>
      <c r="B25" s="1219" t="s">
        <v>992</v>
      </c>
      <c r="C25" s="1218" t="s">
        <v>137</v>
      </c>
      <c r="D25" s="1239" t="s">
        <v>660</v>
      </c>
      <c r="E25" s="1231">
        <f>365/365</f>
        <v>1</v>
      </c>
      <c r="F25" s="1232"/>
      <c r="G25" s="628"/>
      <c r="H25" s="628">
        <f>'6b-ADIT Projection Proration'!G25</f>
        <v>0</v>
      </c>
      <c r="I25" s="628"/>
      <c r="J25" s="628"/>
      <c r="K25" s="628"/>
      <c r="L25" s="628"/>
      <c r="M25" s="628"/>
      <c r="N25" s="1233">
        <f>'6c- ADIT BOY'!E74</f>
        <v>0</v>
      </c>
      <c r="O25" s="1232"/>
      <c r="P25" s="628"/>
      <c r="Q25" s="628">
        <f>'6b-ADIT Projection Proration'!I25</f>
        <v>0</v>
      </c>
      <c r="R25" s="628"/>
      <c r="S25" s="628"/>
      <c r="T25" s="628"/>
      <c r="U25" s="628"/>
      <c r="V25" s="628"/>
      <c r="W25" s="1233">
        <f>'6c- ADIT BOY'!F74</f>
        <v>0</v>
      </c>
      <c r="X25" s="1232"/>
      <c r="Y25" s="628"/>
      <c r="Z25" s="628">
        <f>'6b-ADIT Projection Proration'!K25</f>
        <v>0</v>
      </c>
      <c r="AA25" s="628"/>
      <c r="AB25" s="628"/>
      <c r="AC25" s="628"/>
      <c r="AD25" s="628"/>
      <c r="AE25" s="628"/>
      <c r="AF25" s="1233">
        <f>'6c- ADIT BOY'!G74</f>
        <v>0</v>
      </c>
    </row>
    <row r="26" spans="1:33">
      <c r="A26" s="1229">
        <f t="shared" ref="A26:A38" si="27">+A25+1</f>
        <v>16</v>
      </c>
      <c r="B26" s="1219" t="s">
        <v>676</v>
      </c>
      <c r="C26" s="1218" t="s">
        <v>147</v>
      </c>
      <c r="D26" s="1239" t="s">
        <v>660</v>
      </c>
      <c r="E26" s="1231">
        <f>335/365</f>
        <v>0.9178082191780822</v>
      </c>
      <c r="F26" s="1232">
        <f>'6b-ADIT Projection Proration'!G26</f>
        <v>0</v>
      </c>
      <c r="G26" s="628">
        <f t="shared" ref="G26:G37" si="28">$E26*F26</f>
        <v>0</v>
      </c>
      <c r="H26" s="628">
        <f t="shared" ref="H26:H37" si="29">+G26+H25</f>
        <v>0</v>
      </c>
      <c r="I26" s="623">
        <v>0</v>
      </c>
      <c r="J26" s="628">
        <f t="shared" ref="J26:J37" si="30">I26-F26</f>
        <v>0</v>
      </c>
      <c r="K26" s="628">
        <f t="shared" ref="K26:K37" si="31">IF(J26&gt;=0,+J26,0)</f>
        <v>0</v>
      </c>
      <c r="L26" s="628">
        <f t="shared" ref="L26:L37" si="32">IF(K26&gt;0,0,IF(I26&lt;0,0,(-(J26)*($E26))))</f>
        <v>0</v>
      </c>
      <c r="M26" s="628">
        <f t="shared" ref="M26:M37" si="33">IF(K26&gt;0,0,IF(I26&gt;0,0,(-(J26)*($E26))))</f>
        <v>0</v>
      </c>
      <c r="N26" s="1233">
        <f t="shared" ref="N26:N37" si="34">IF(I26&lt;0,N25+M26,N25+$G26+K26-L26)</f>
        <v>0</v>
      </c>
      <c r="O26" s="1232">
        <f>'6b-ADIT Projection Proration'!I26</f>
        <v>0</v>
      </c>
      <c r="P26" s="628">
        <f t="shared" ref="P26:P37" si="35">$E26*O26</f>
        <v>0</v>
      </c>
      <c r="Q26" s="628">
        <f t="shared" ref="Q26:Q37" si="36">+P26+Q25</f>
        <v>0</v>
      </c>
      <c r="R26" s="623">
        <v>0</v>
      </c>
      <c r="S26" s="628">
        <f t="shared" ref="S26:S37" si="37">R26-O26</f>
        <v>0</v>
      </c>
      <c r="T26" s="628">
        <f t="shared" ref="T26:T37" si="38">IF(S26&gt;=0,+S26,0)</f>
        <v>0</v>
      </c>
      <c r="U26" s="628">
        <f t="shared" ref="U26:U37" si="39">IF(T26&gt;0,0,IF(R26&lt;0,0,(-(S26)*($E26))))</f>
        <v>0</v>
      </c>
      <c r="V26" s="628">
        <f t="shared" ref="V26:V37" si="40">IF(T26&gt;0,0,IF(R26&gt;0,0,(-(S26)*($E26))))</f>
        <v>0</v>
      </c>
      <c r="W26" s="1233">
        <f t="shared" ref="W26:W37" si="41">IF(R26&lt;0,W25+V26,W25+P26+T26-U26)</f>
        <v>0</v>
      </c>
      <c r="X26" s="1232">
        <f>'6b-ADIT Projection Proration'!K26</f>
        <v>0</v>
      </c>
      <c r="Y26" s="628">
        <f t="shared" ref="Y26:Y37" si="42">$E26*X26</f>
        <v>0</v>
      </c>
      <c r="Z26" s="628">
        <f t="shared" ref="Z26:Z37" si="43">+Y26+Z25</f>
        <v>0</v>
      </c>
      <c r="AA26" s="623">
        <v>0</v>
      </c>
      <c r="AB26" s="628">
        <f t="shared" ref="AB26:AB37" si="44">AA26-X26</f>
        <v>0</v>
      </c>
      <c r="AC26" s="628">
        <f t="shared" ref="AC26:AC37" si="45">IF(AB26&gt;=0,+AB26,0)</f>
        <v>0</v>
      </c>
      <c r="AD26" s="628">
        <f t="shared" ref="AD26:AD37" si="46">IF(AC26&gt;0,0,IF(AA26&lt;0,0,(-(AB26)*($E26))))</f>
        <v>0</v>
      </c>
      <c r="AE26" s="628">
        <f t="shared" ref="AE26:AE37" si="47">IF(AC26&gt;0,0,IF(AA26&gt;0,0,(-(AB26)*($E26))))</f>
        <v>0</v>
      </c>
      <c r="AF26" s="1233">
        <f t="shared" ref="AF26:AF37" si="48">IF(AA26&lt;0,AF25+AE26,AF25+Y26+AC26-AD26)</f>
        <v>0</v>
      </c>
    </row>
    <row r="27" spans="1:33">
      <c r="A27" s="1229">
        <f t="shared" si="27"/>
        <v>17</v>
      </c>
      <c r="B27" s="1219" t="s">
        <v>676</v>
      </c>
      <c r="C27" s="1218" t="s">
        <v>146</v>
      </c>
      <c r="D27" s="1239" t="s">
        <v>660</v>
      </c>
      <c r="E27" s="1231">
        <f>307/365</f>
        <v>0.84109589041095889</v>
      </c>
      <c r="F27" s="1232">
        <f>'6b-ADIT Projection Proration'!G27</f>
        <v>0</v>
      </c>
      <c r="G27" s="628">
        <f t="shared" si="28"/>
        <v>0</v>
      </c>
      <c r="H27" s="628">
        <f t="shared" si="29"/>
        <v>0</v>
      </c>
      <c r="I27" s="623">
        <v>0</v>
      </c>
      <c r="J27" s="628">
        <f t="shared" si="30"/>
        <v>0</v>
      </c>
      <c r="K27" s="628">
        <f t="shared" si="31"/>
        <v>0</v>
      </c>
      <c r="L27" s="628">
        <f t="shared" si="32"/>
        <v>0</v>
      </c>
      <c r="M27" s="628">
        <f t="shared" si="33"/>
        <v>0</v>
      </c>
      <c r="N27" s="1233">
        <f t="shared" si="34"/>
        <v>0</v>
      </c>
      <c r="O27" s="1232">
        <f>'6b-ADIT Projection Proration'!I27</f>
        <v>0</v>
      </c>
      <c r="P27" s="628">
        <f t="shared" si="35"/>
        <v>0</v>
      </c>
      <c r="Q27" s="628">
        <f t="shared" si="36"/>
        <v>0</v>
      </c>
      <c r="R27" s="623">
        <v>0</v>
      </c>
      <c r="S27" s="628">
        <f t="shared" si="37"/>
        <v>0</v>
      </c>
      <c r="T27" s="628">
        <f t="shared" si="38"/>
        <v>0</v>
      </c>
      <c r="U27" s="628">
        <f t="shared" si="39"/>
        <v>0</v>
      </c>
      <c r="V27" s="628">
        <f t="shared" si="40"/>
        <v>0</v>
      </c>
      <c r="W27" s="1233">
        <f t="shared" si="41"/>
        <v>0</v>
      </c>
      <c r="X27" s="1232">
        <f>'6b-ADIT Projection Proration'!K27</f>
        <v>0</v>
      </c>
      <c r="Y27" s="628">
        <f t="shared" si="42"/>
        <v>0</v>
      </c>
      <c r="Z27" s="628">
        <f t="shared" si="43"/>
        <v>0</v>
      </c>
      <c r="AA27" s="623">
        <v>0</v>
      </c>
      <c r="AB27" s="628">
        <f t="shared" si="44"/>
        <v>0</v>
      </c>
      <c r="AC27" s="628">
        <f t="shared" si="45"/>
        <v>0</v>
      </c>
      <c r="AD27" s="628">
        <f t="shared" si="46"/>
        <v>0</v>
      </c>
      <c r="AE27" s="628">
        <f t="shared" si="47"/>
        <v>0</v>
      </c>
      <c r="AF27" s="1233">
        <f t="shared" si="48"/>
        <v>0</v>
      </c>
    </row>
    <row r="28" spans="1:33">
      <c r="A28" s="1229">
        <f t="shared" si="27"/>
        <v>18</v>
      </c>
      <c r="B28" s="1219" t="s">
        <v>676</v>
      </c>
      <c r="C28" s="1218" t="s">
        <v>145</v>
      </c>
      <c r="D28" s="1239" t="s">
        <v>660</v>
      </c>
      <c r="E28" s="1231">
        <f>276/365</f>
        <v>0.75616438356164384</v>
      </c>
      <c r="F28" s="1232">
        <f>'6b-ADIT Projection Proration'!G28</f>
        <v>0</v>
      </c>
      <c r="G28" s="628">
        <f t="shared" si="28"/>
        <v>0</v>
      </c>
      <c r="H28" s="628">
        <f t="shared" si="29"/>
        <v>0</v>
      </c>
      <c r="I28" s="623">
        <v>0</v>
      </c>
      <c r="J28" s="628">
        <f t="shared" si="30"/>
        <v>0</v>
      </c>
      <c r="K28" s="628">
        <f t="shared" si="31"/>
        <v>0</v>
      </c>
      <c r="L28" s="628">
        <f t="shared" si="32"/>
        <v>0</v>
      </c>
      <c r="M28" s="628">
        <f t="shared" si="33"/>
        <v>0</v>
      </c>
      <c r="N28" s="1233">
        <f t="shared" si="34"/>
        <v>0</v>
      </c>
      <c r="O28" s="1232">
        <f>'6b-ADIT Projection Proration'!I28</f>
        <v>0</v>
      </c>
      <c r="P28" s="628">
        <f t="shared" si="35"/>
        <v>0</v>
      </c>
      <c r="Q28" s="628">
        <f t="shared" si="36"/>
        <v>0</v>
      </c>
      <c r="R28" s="623">
        <v>0</v>
      </c>
      <c r="S28" s="628">
        <f t="shared" si="37"/>
        <v>0</v>
      </c>
      <c r="T28" s="628">
        <f t="shared" si="38"/>
        <v>0</v>
      </c>
      <c r="U28" s="628">
        <f t="shared" si="39"/>
        <v>0</v>
      </c>
      <c r="V28" s="628">
        <f t="shared" si="40"/>
        <v>0</v>
      </c>
      <c r="W28" s="1233">
        <f t="shared" si="41"/>
        <v>0</v>
      </c>
      <c r="X28" s="1232">
        <f>'6b-ADIT Projection Proration'!K28</f>
        <v>0</v>
      </c>
      <c r="Y28" s="628">
        <f t="shared" si="42"/>
        <v>0</v>
      </c>
      <c r="Z28" s="628">
        <f t="shared" si="43"/>
        <v>0</v>
      </c>
      <c r="AA28" s="623">
        <v>0</v>
      </c>
      <c r="AB28" s="628">
        <f t="shared" si="44"/>
        <v>0</v>
      </c>
      <c r="AC28" s="628">
        <f t="shared" si="45"/>
        <v>0</v>
      </c>
      <c r="AD28" s="628">
        <f t="shared" si="46"/>
        <v>0</v>
      </c>
      <c r="AE28" s="628">
        <f t="shared" si="47"/>
        <v>0</v>
      </c>
      <c r="AF28" s="1233">
        <f t="shared" si="48"/>
        <v>0</v>
      </c>
    </row>
    <row r="29" spans="1:33">
      <c r="A29" s="1229">
        <f t="shared" si="27"/>
        <v>19</v>
      </c>
      <c r="B29" s="1219" t="s">
        <v>676</v>
      </c>
      <c r="C29" s="1218" t="s">
        <v>128</v>
      </c>
      <c r="D29" s="1239" t="s">
        <v>660</v>
      </c>
      <c r="E29" s="1231">
        <f>246/365</f>
        <v>0.67397260273972603</v>
      </c>
      <c r="F29" s="1232">
        <f>'6b-ADIT Projection Proration'!G29</f>
        <v>0</v>
      </c>
      <c r="G29" s="628">
        <f t="shared" si="28"/>
        <v>0</v>
      </c>
      <c r="H29" s="628">
        <f t="shared" si="29"/>
        <v>0</v>
      </c>
      <c r="I29" s="623">
        <v>0</v>
      </c>
      <c r="J29" s="628">
        <f t="shared" si="30"/>
        <v>0</v>
      </c>
      <c r="K29" s="628">
        <f t="shared" si="31"/>
        <v>0</v>
      </c>
      <c r="L29" s="628">
        <f t="shared" si="32"/>
        <v>0</v>
      </c>
      <c r="M29" s="628">
        <f t="shared" si="33"/>
        <v>0</v>
      </c>
      <c r="N29" s="1233">
        <f t="shared" si="34"/>
        <v>0</v>
      </c>
      <c r="O29" s="1232">
        <f>'6b-ADIT Projection Proration'!I29</f>
        <v>0</v>
      </c>
      <c r="P29" s="628">
        <f t="shared" si="35"/>
        <v>0</v>
      </c>
      <c r="Q29" s="628">
        <f t="shared" si="36"/>
        <v>0</v>
      </c>
      <c r="R29" s="623">
        <v>0</v>
      </c>
      <c r="S29" s="628">
        <f t="shared" si="37"/>
        <v>0</v>
      </c>
      <c r="T29" s="628">
        <f t="shared" si="38"/>
        <v>0</v>
      </c>
      <c r="U29" s="628">
        <f t="shared" si="39"/>
        <v>0</v>
      </c>
      <c r="V29" s="628">
        <f t="shared" si="40"/>
        <v>0</v>
      </c>
      <c r="W29" s="1233">
        <f t="shared" si="41"/>
        <v>0</v>
      </c>
      <c r="X29" s="1232">
        <f>'6b-ADIT Projection Proration'!K29</f>
        <v>0</v>
      </c>
      <c r="Y29" s="628">
        <f t="shared" si="42"/>
        <v>0</v>
      </c>
      <c r="Z29" s="628">
        <f t="shared" si="43"/>
        <v>0</v>
      </c>
      <c r="AA29" s="623">
        <v>0</v>
      </c>
      <c r="AB29" s="628">
        <f t="shared" si="44"/>
        <v>0</v>
      </c>
      <c r="AC29" s="628">
        <f t="shared" si="45"/>
        <v>0</v>
      </c>
      <c r="AD29" s="628">
        <f t="shared" si="46"/>
        <v>0</v>
      </c>
      <c r="AE29" s="628">
        <f t="shared" si="47"/>
        <v>0</v>
      </c>
      <c r="AF29" s="1233">
        <f t="shared" si="48"/>
        <v>0</v>
      </c>
    </row>
    <row r="30" spans="1:33">
      <c r="A30" s="1229">
        <f t="shared" si="27"/>
        <v>20</v>
      </c>
      <c r="B30" s="1219" t="s">
        <v>676</v>
      </c>
      <c r="C30" s="1218" t="s">
        <v>127</v>
      </c>
      <c r="D30" s="1239" t="s">
        <v>660</v>
      </c>
      <c r="E30" s="1231">
        <f>215/365</f>
        <v>0.58904109589041098</v>
      </c>
      <c r="F30" s="1232">
        <f>'6b-ADIT Projection Proration'!G30</f>
        <v>0</v>
      </c>
      <c r="G30" s="628">
        <f t="shared" si="28"/>
        <v>0</v>
      </c>
      <c r="H30" s="628">
        <f t="shared" si="29"/>
        <v>0</v>
      </c>
      <c r="I30" s="623">
        <v>0</v>
      </c>
      <c r="J30" s="628">
        <f t="shared" si="30"/>
        <v>0</v>
      </c>
      <c r="K30" s="628">
        <f t="shared" si="31"/>
        <v>0</v>
      </c>
      <c r="L30" s="628">
        <f t="shared" si="32"/>
        <v>0</v>
      </c>
      <c r="M30" s="628">
        <f t="shared" si="33"/>
        <v>0</v>
      </c>
      <c r="N30" s="1233">
        <f t="shared" si="34"/>
        <v>0</v>
      </c>
      <c r="O30" s="1232">
        <f>'6b-ADIT Projection Proration'!I30</f>
        <v>0</v>
      </c>
      <c r="P30" s="628">
        <f t="shared" si="35"/>
        <v>0</v>
      </c>
      <c r="Q30" s="628">
        <f t="shared" si="36"/>
        <v>0</v>
      </c>
      <c r="R30" s="623">
        <v>0</v>
      </c>
      <c r="S30" s="628">
        <f t="shared" si="37"/>
        <v>0</v>
      </c>
      <c r="T30" s="628">
        <f t="shared" si="38"/>
        <v>0</v>
      </c>
      <c r="U30" s="628">
        <f t="shared" si="39"/>
        <v>0</v>
      </c>
      <c r="V30" s="628">
        <f t="shared" si="40"/>
        <v>0</v>
      </c>
      <c r="W30" s="1233">
        <f t="shared" si="41"/>
        <v>0</v>
      </c>
      <c r="X30" s="1232">
        <f>'6b-ADIT Projection Proration'!K30</f>
        <v>0</v>
      </c>
      <c r="Y30" s="628">
        <f t="shared" si="42"/>
        <v>0</v>
      </c>
      <c r="Z30" s="628">
        <f t="shared" si="43"/>
        <v>0</v>
      </c>
      <c r="AA30" s="623">
        <v>0</v>
      </c>
      <c r="AB30" s="628">
        <f t="shared" si="44"/>
        <v>0</v>
      </c>
      <c r="AC30" s="628">
        <f t="shared" si="45"/>
        <v>0</v>
      </c>
      <c r="AD30" s="628">
        <f t="shared" si="46"/>
        <v>0</v>
      </c>
      <c r="AE30" s="628">
        <f t="shared" si="47"/>
        <v>0</v>
      </c>
      <c r="AF30" s="1233">
        <f t="shared" si="48"/>
        <v>0</v>
      </c>
    </row>
    <row r="31" spans="1:33">
      <c r="A31" s="1229">
        <f t="shared" si="27"/>
        <v>21</v>
      </c>
      <c r="B31" s="1219" t="s">
        <v>676</v>
      </c>
      <c r="C31" s="1218" t="s">
        <v>198</v>
      </c>
      <c r="D31" s="1239" t="s">
        <v>660</v>
      </c>
      <c r="E31" s="1231">
        <f>185/365</f>
        <v>0.50684931506849318</v>
      </c>
      <c r="F31" s="1232">
        <f>'6b-ADIT Projection Proration'!G31</f>
        <v>0</v>
      </c>
      <c r="G31" s="628">
        <f t="shared" si="28"/>
        <v>0</v>
      </c>
      <c r="H31" s="628">
        <f t="shared" si="29"/>
        <v>0</v>
      </c>
      <c r="I31" s="623">
        <v>0</v>
      </c>
      <c r="J31" s="628">
        <f t="shared" si="30"/>
        <v>0</v>
      </c>
      <c r="K31" s="628">
        <f t="shared" si="31"/>
        <v>0</v>
      </c>
      <c r="L31" s="628">
        <f t="shared" si="32"/>
        <v>0</v>
      </c>
      <c r="M31" s="628">
        <f t="shared" si="33"/>
        <v>0</v>
      </c>
      <c r="N31" s="1233">
        <f t="shared" si="34"/>
        <v>0</v>
      </c>
      <c r="O31" s="1232">
        <f>'6b-ADIT Projection Proration'!I31</f>
        <v>0</v>
      </c>
      <c r="P31" s="628">
        <f t="shared" si="35"/>
        <v>0</v>
      </c>
      <c r="Q31" s="628">
        <f t="shared" si="36"/>
        <v>0</v>
      </c>
      <c r="R31" s="623">
        <v>0</v>
      </c>
      <c r="S31" s="628">
        <f t="shared" si="37"/>
        <v>0</v>
      </c>
      <c r="T31" s="628">
        <f t="shared" si="38"/>
        <v>0</v>
      </c>
      <c r="U31" s="628">
        <f t="shared" si="39"/>
        <v>0</v>
      </c>
      <c r="V31" s="628">
        <f t="shared" si="40"/>
        <v>0</v>
      </c>
      <c r="W31" s="1233">
        <f t="shared" si="41"/>
        <v>0</v>
      </c>
      <c r="X31" s="1232">
        <f>'6b-ADIT Projection Proration'!K31</f>
        <v>0</v>
      </c>
      <c r="Y31" s="628">
        <f t="shared" si="42"/>
        <v>0</v>
      </c>
      <c r="Z31" s="628">
        <f t="shared" si="43"/>
        <v>0</v>
      </c>
      <c r="AA31" s="623">
        <v>0</v>
      </c>
      <c r="AB31" s="628">
        <f t="shared" si="44"/>
        <v>0</v>
      </c>
      <c r="AC31" s="628">
        <f t="shared" si="45"/>
        <v>0</v>
      </c>
      <c r="AD31" s="628">
        <f t="shared" si="46"/>
        <v>0</v>
      </c>
      <c r="AE31" s="628">
        <f t="shared" si="47"/>
        <v>0</v>
      </c>
      <c r="AF31" s="1233">
        <f t="shared" si="48"/>
        <v>0</v>
      </c>
    </row>
    <row r="32" spans="1:33">
      <c r="A32" s="1229">
        <f t="shared" si="27"/>
        <v>22</v>
      </c>
      <c r="B32" s="1219" t="s">
        <v>676</v>
      </c>
      <c r="C32" s="1218" t="s">
        <v>143</v>
      </c>
      <c r="D32" s="1239" t="s">
        <v>660</v>
      </c>
      <c r="E32" s="1231">
        <f>154/365</f>
        <v>0.42191780821917807</v>
      </c>
      <c r="F32" s="1232">
        <f>'6b-ADIT Projection Proration'!G32</f>
        <v>0</v>
      </c>
      <c r="G32" s="628">
        <f t="shared" si="28"/>
        <v>0</v>
      </c>
      <c r="H32" s="628">
        <f t="shared" si="29"/>
        <v>0</v>
      </c>
      <c r="I32" s="623">
        <v>0</v>
      </c>
      <c r="J32" s="628">
        <f t="shared" si="30"/>
        <v>0</v>
      </c>
      <c r="K32" s="628">
        <f t="shared" si="31"/>
        <v>0</v>
      </c>
      <c r="L32" s="628">
        <f t="shared" si="32"/>
        <v>0</v>
      </c>
      <c r="M32" s="628">
        <f t="shared" si="33"/>
        <v>0</v>
      </c>
      <c r="N32" s="1233">
        <f t="shared" si="34"/>
        <v>0</v>
      </c>
      <c r="O32" s="1232">
        <f>'6b-ADIT Projection Proration'!I32</f>
        <v>0</v>
      </c>
      <c r="P32" s="628">
        <f t="shared" si="35"/>
        <v>0</v>
      </c>
      <c r="Q32" s="628">
        <f t="shared" si="36"/>
        <v>0</v>
      </c>
      <c r="R32" s="623">
        <v>0</v>
      </c>
      <c r="S32" s="628">
        <f t="shared" si="37"/>
        <v>0</v>
      </c>
      <c r="T32" s="628">
        <f t="shared" si="38"/>
        <v>0</v>
      </c>
      <c r="U32" s="628">
        <f t="shared" si="39"/>
        <v>0</v>
      </c>
      <c r="V32" s="628">
        <f t="shared" si="40"/>
        <v>0</v>
      </c>
      <c r="W32" s="1233">
        <f t="shared" si="41"/>
        <v>0</v>
      </c>
      <c r="X32" s="1232">
        <f>'6b-ADIT Projection Proration'!K32</f>
        <v>0</v>
      </c>
      <c r="Y32" s="628">
        <f t="shared" si="42"/>
        <v>0</v>
      </c>
      <c r="Z32" s="628">
        <f t="shared" si="43"/>
        <v>0</v>
      </c>
      <c r="AA32" s="623">
        <v>0</v>
      </c>
      <c r="AB32" s="628">
        <f t="shared" si="44"/>
        <v>0</v>
      </c>
      <c r="AC32" s="628">
        <f t="shared" si="45"/>
        <v>0</v>
      </c>
      <c r="AD32" s="628">
        <f t="shared" si="46"/>
        <v>0</v>
      </c>
      <c r="AE32" s="628">
        <f t="shared" si="47"/>
        <v>0</v>
      </c>
      <c r="AF32" s="1233">
        <f t="shared" si="48"/>
        <v>0</v>
      </c>
    </row>
    <row r="33" spans="1:33">
      <c r="A33" s="1229">
        <f t="shared" si="27"/>
        <v>23</v>
      </c>
      <c r="B33" s="1219" t="s">
        <v>676</v>
      </c>
      <c r="C33" s="1218" t="s">
        <v>142</v>
      </c>
      <c r="D33" s="1239" t="s">
        <v>660</v>
      </c>
      <c r="E33" s="1231">
        <f>123/365</f>
        <v>0.33698630136986302</v>
      </c>
      <c r="F33" s="1232">
        <f>'6b-ADIT Projection Proration'!G33</f>
        <v>0</v>
      </c>
      <c r="G33" s="628">
        <f t="shared" si="28"/>
        <v>0</v>
      </c>
      <c r="H33" s="628">
        <f t="shared" si="29"/>
        <v>0</v>
      </c>
      <c r="I33" s="623">
        <v>0</v>
      </c>
      <c r="J33" s="628">
        <f t="shared" si="30"/>
        <v>0</v>
      </c>
      <c r="K33" s="628">
        <f t="shared" si="31"/>
        <v>0</v>
      </c>
      <c r="L33" s="628">
        <f t="shared" si="32"/>
        <v>0</v>
      </c>
      <c r="M33" s="628">
        <f t="shared" si="33"/>
        <v>0</v>
      </c>
      <c r="N33" s="1233">
        <f t="shared" si="34"/>
        <v>0</v>
      </c>
      <c r="O33" s="1232">
        <f>'6b-ADIT Projection Proration'!I33</f>
        <v>0</v>
      </c>
      <c r="P33" s="628">
        <f t="shared" si="35"/>
        <v>0</v>
      </c>
      <c r="Q33" s="628">
        <f t="shared" si="36"/>
        <v>0</v>
      </c>
      <c r="R33" s="623">
        <v>0</v>
      </c>
      <c r="S33" s="628">
        <f t="shared" si="37"/>
        <v>0</v>
      </c>
      <c r="T33" s="628">
        <f t="shared" si="38"/>
        <v>0</v>
      </c>
      <c r="U33" s="628">
        <f t="shared" si="39"/>
        <v>0</v>
      </c>
      <c r="V33" s="628">
        <f t="shared" si="40"/>
        <v>0</v>
      </c>
      <c r="W33" s="1233">
        <f t="shared" si="41"/>
        <v>0</v>
      </c>
      <c r="X33" s="1232">
        <f>'6b-ADIT Projection Proration'!K33</f>
        <v>0</v>
      </c>
      <c r="Y33" s="628">
        <f t="shared" si="42"/>
        <v>0</v>
      </c>
      <c r="Z33" s="628">
        <f t="shared" si="43"/>
        <v>0</v>
      </c>
      <c r="AA33" s="623">
        <v>0</v>
      </c>
      <c r="AB33" s="628">
        <f t="shared" si="44"/>
        <v>0</v>
      </c>
      <c r="AC33" s="628">
        <f t="shared" si="45"/>
        <v>0</v>
      </c>
      <c r="AD33" s="628">
        <f t="shared" si="46"/>
        <v>0</v>
      </c>
      <c r="AE33" s="628">
        <f t="shared" si="47"/>
        <v>0</v>
      </c>
      <c r="AF33" s="1233">
        <f t="shared" si="48"/>
        <v>0</v>
      </c>
    </row>
    <row r="34" spans="1:33">
      <c r="A34" s="1229">
        <f t="shared" si="27"/>
        <v>24</v>
      </c>
      <c r="B34" s="1219" t="s">
        <v>676</v>
      </c>
      <c r="C34" s="1218" t="s">
        <v>141</v>
      </c>
      <c r="D34" s="1239" t="s">
        <v>660</v>
      </c>
      <c r="E34" s="1231">
        <f>93/365</f>
        <v>0.25479452054794521</v>
      </c>
      <c r="F34" s="1232">
        <f>'6b-ADIT Projection Proration'!G34</f>
        <v>0</v>
      </c>
      <c r="G34" s="628">
        <f t="shared" si="28"/>
        <v>0</v>
      </c>
      <c r="H34" s="628">
        <f t="shared" si="29"/>
        <v>0</v>
      </c>
      <c r="I34" s="623">
        <v>0</v>
      </c>
      <c r="J34" s="628">
        <f t="shared" si="30"/>
        <v>0</v>
      </c>
      <c r="K34" s="628">
        <f t="shared" si="31"/>
        <v>0</v>
      </c>
      <c r="L34" s="628">
        <f t="shared" si="32"/>
        <v>0</v>
      </c>
      <c r="M34" s="628">
        <f t="shared" si="33"/>
        <v>0</v>
      </c>
      <c r="N34" s="1233">
        <f t="shared" si="34"/>
        <v>0</v>
      </c>
      <c r="O34" s="1232">
        <f>'6b-ADIT Projection Proration'!I34</f>
        <v>0</v>
      </c>
      <c r="P34" s="628">
        <f t="shared" si="35"/>
        <v>0</v>
      </c>
      <c r="Q34" s="628">
        <f t="shared" si="36"/>
        <v>0</v>
      </c>
      <c r="R34" s="623">
        <v>0</v>
      </c>
      <c r="S34" s="628">
        <f t="shared" si="37"/>
        <v>0</v>
      </c>
      <c r="T34" s="628">
        <f t="shared" si="38"/>
        <v>0</v>
      </c>
      <c r="U34" s="628">
        <f t="shared" si="39"/>
        <v>0</v>
      </c>
      <c r="V34" s="628">
        <f t="shared" si="40"/>
        <v>0</v>
      </c>
      <c r="W34" s="1233">
        <f t="shared" si="41"/>
        <v>0</v>
      </c>
      <c r="X34" s="1232">
        <f>'6b-ADIT Projection Proration'!K34</f>
        <v>0</v>
      </c>
      <c r="Y34" s="628">
        <f t="shared" si="42"/>
        <v>0</v>
      </c>
      <c r="Z34" s="628">
        <f t="shared" si="43"/>
        <v>0</v>
      </c>
      <c r="AA34" s="623">
        <v>0</v>
      </c>
      <c r="AB34" s="628">
        <f t="shared" si="44"/>
        <v>0</v>
      </c>
      <c r="AC34" s="628">
        <f t="shared" si="45"/>
        <v>0</v>
      </c>
      <c r="AD34" s="628">
        <f t="shared" si="46"/>
        <v>0</v>
      </c>
      <c r="AE34" s="628">
        <f t="shared" si="47"/>
        <v>0</v>
      </c>
      <c r="AF34" s="1233">
        <f t="shared" si="48"/>
        <v>0</v>
      </c>
    </row>
    <row r="35" spans="1:33">
      <c r="A35" s="1229">
        <f t="shared" si="27"/>
        <v>25</v>
      </c>
      <c r="B35" s="1219" t="s">
        <v>676</v>
      </c>
      <c r="C35" s="1218" t="s">
        <v>154</v>
      </c>
      <c r="D35" s="1239" t="s">
        <v>660</v>
      </c>
      <c r="E35" s="1231">
        <f>62/365</f>
        <v>0.16986301369863013</v>
      </c>
      <c r="F35" s="1232">
        <f>'6b-ADIT Projection Proration'!G35</f>
        <v>0</v>
      </c>
      <c r="G35" s="628">
        <f t="shared" si="28"/>
        <v>0</v>
      </c>
      <c r="H35" s="628">
        <f t="shared" si="29"/>
        <v>0</v>
      </c>
      <c r="I35" s="623">
        <v>0</v>
      </c>
      <c r="J35" s="628">
        <f t="shared" si="30"/>
        <v>0</v>
      </c>
      <c r="K35" s="628">
        <f t="shared" si="31"/>
        <v>0</v>
      </c>
      <c r="L35" s="628">
        <f t="shared" si="32"/>
        <v>0</v>
      </c>
      <c r="M35" s="628">
        <f t="shared" si="33"/>
        <v>0</v>
      </c>
      <c r="N35" s="1233">
        <f t="shared" si="34"/>
        <v>0</v>
      </c>
      <c r="O35" s="1232">
        <f>'6b-ADIT Projection Proration'!I35</f>
        <v>0</v>
      </c>
      <c r="P35" s="628">
        <f t="shared" si="35"/>
        <v>0</v>
      </c>
      <c r="Q35" s="628">
        <f t="shared" si="36"/>
        <v>0</v>
      </c>
      <c r="R35" s="623">
        <v>0</v>
      </c>
      <c r="S35" s="628">
        <f t="shared" si="37"/>
        <v>0</v>
      </c>
      <c r="T35" s="628">
        <f t="shared" si="38"/>
        <v>0</v>
      </c>
      <c r="U35" s="628">
        <f t="shared" si="39"/>
        <v>0</v>
      </c>
      <c r="V35" s="628">
        <f t="shared" si="40"/>
        <v>0</v>
      </c>
      <c r="W35" s="1233">
        <f t="shared" si="41"/>
        <v>0</v>
      </c>
      <c r="X35" s="1232">
        <f>'6b-ADIT Projection Proration'!K35</f>
        <v>0</v>
      </c>
      <c r="Y35" s="628">
        <f t="shared" si="42"/>
        <v>0</v>
      </c>
      <c r="Z35" s="628">
        <f t="shared" si="43"/>
        <v>0</v>
      </c>
      <c r="AA35" s="623">
        <v>0</v>
      </c>
      <c r="AB35" s="628">
        <f t="shared" si="44"/>
        <v>0</v>
      </c>
      <c r="AC35" s="628">
        <f t="shared" si="45"/>
        <v>0</v>
      </c>
      <c r="AD35" s="628">
        <f t="shared" si="46"/>
        <v>0</v>
      </c>
      <c r="AE35" s="628">
        <f t="shared" si="47"/>
        <v>0</v>
      </c>
      <c r="AF35" s="1233">
        <f t="shared" si="48"/>
        <v>0</v>
      </c>
    </row>
    <row r="36" spans="1:33">
      <c r="A36" s="1229">
        <f t="shared" si="27"/>
        <v>26</v>
      </c>
      <c r="B36" s="1219" t="s">
        <v>676</v>
      </c>
      <c r="C36" s="1218" t="s">
        <v>139</v>
      </c>
      <c r="D36" s="1239" t="s">
        <v>660</v>
      </c>
      <c r="E36" s="1231">
        <f>32/365</f>
        <v>8.7671232876712329E-2</v>
      </c>
      <c r="F36" s="1232">
        <f>'6b-ADIT Projection Proration'!G36</f>
        <v>0</v>
      </c>
      <c r="G36" s="628">
        <f t="shared" si="28"/>
        <v>0</v>
      </c>
      <c r="H36" s="628">
        <f t="shared" si="29"/>
        <v>0</v>
      </c>
      <c r="I36" s="623">
        <v>0</v>
      </c>
      <c r="J36" s="628">
        <f t="shared" si="30"/>
        <v>0</v>
      </c>
      <c r="K36" s="628">
        <f t="shared" si="31"/>
        <v>0</v>
      </c>
      <c r="L36" s="628">
        <f t="shared" si="32"/>
        <v>0</v>
      </c>
      <c r="M36" s="628">
        <f t="shared" si="33"/>
        <v>0</v>
      </c>
      <c r="N36" s="1233">
        <f t="shared" si="34"/>
        <v>0</v>
      </c>
      <c r="O36" s="1232">
        <f>'6b-ADIT Projection Proration'!I36</f>
        <v>0</v>
      </c>
      <c r="P36" s="628">
        <f t="shared" si="35"/>
        <v>0</v>
      </c>
      <c r="Q36" s="628">
        <f t="shared" si="36"/>
        <v>0</v>
      </c>
      <c r="R36" s="623">
        <v>0</v>
      </c>
      <c r="S36" s="628">
        <f t="shared" si="37"/>
        <v>0</v>
      </c>
      <c r="T36" s="628">
        <f t="shared" si="38"/>
        <v>0</v>
      </c>
      <c r="U36" s="628">
        <f t="shared" si="39"/>
        <v>0</v>
      </c>
      <c r="V36" s="628">
        <f t="shared" si="40"/>
        <v>0</v>
      </c>
      <c r="W36" s="1233">
        <f t="shared" si="41"/>
        <v>0</v>
      </c>
      <c r="X36" s="1232">
        <f>'6b-ADIT Projection Proration'!K36</f>
        <v>0</v>
      </c>
      <c r="Y36" s="628">
        <f t="shared" si="42"/>
        <v>0</v>
      </c>
      <c r="Z36" s="628">
        <f t="shared" si="43"/>
        <v>0</v>
      </c>
      <c r="AA36" s="623">
        <v>0</v>
      </c>
      <c r="AB36" s="628">
        <f t="shared" si="44"/>
        <v>0</v>
      </c>
      <c r="AC36" s="628">
        <f t="shared" si="45"/>
        <v>0</v>
      </c>
      <c r="AD36" s="628">
        <f t="shared" si="46"/>
        <v>0</v>
      </c>
      <c r="AE36" s="628">
        <f t="shared" si="47"/>
        <v>0</v>
      </c>
      <c r="AF36" s="1233">
        <f t="shared" si="48"/>
        <v>0</v>
      </c>
    </row>
    <row r="37" spans="1:33">
      <c r="A37" s="1229">
        <f t="shared" si="27"/>
        <v>27</v>
      </c>
      <c r="B37" s="1219" t="s">
        <v>676</v>
      </c>
      <c r="C37" s="1218" t="s">
        <v>137</v>
      </c>
      <c r="D37" s="1239" t="s">
        <v>660</v>
      </c>
      <c r="E37" s="1231">
        <f>1/365</f>
        <v>2.7397260273972603E-3</v>
      </c>
      <c r="F37" s="1234">
        <f>'6b-ADIT Projection Proration'!G37</f>
        <v>0</v>
      </c>
      <c r="G37" s="1235">
        <f t="shared" si="28"/>
        <v>0</v>
      </c>
      <c r="H37" s="1235">
        <f t="shared" si="29"/>
        <v>0</v>
      </c>
      <c r="I37" s="1236">
        <v>0</v>
      </c>
      <c r="J37" s="1235">
        <f t="shared" si="30"/>
        <v>0</v>
      </c>
      <c r="K37" s="1235">
        <f t="shared" si="31"/>
        <v>0</v>
      </c>
      <c r="L37" s="1235">
        <f t="shared" si="32"/>
        <v>0</v>
      </c>
      <c r="M37" s="1235">
        <f t="shared" si="33"/>
        <v>0</v>
      </c>
      <c r="N37" s="1237">
        <f t="shared" si="34"/>
        <v>0</v>
      </c>
      <c r="O37" s="1234">
        <f>'6b-ADIT Projection Proration'!I37</f>
        <v>0</v>
      </c>
      <c r="P37" s="1235">
        <f t="shared" si="35"/>
        <v>0</v>
      </c>
      <c r="Q37" s="1235">
        <f t="shared" si="36"/>
        <v>0</v>
      </c>
      <c r="R37" s="1236">
        <v>0</v>
      </c>
      <c r="S37" s="1235">
        <f t="shared" si="37"/>
        <v>0</v>
      </c>
      <c r="T37" s="1235">
        <f t="shared" si="38"/>
        <v>0</v>
      </c>
      <c r="U37" s="1235">
        <f t="shared" si="39"/>
        <v>0</v>
      </c>
      <c r="V37" s="1235">
        <f t="shared" si="40"/>
        <v>0</v>
      </c>
      <c r="W37" s="1237">
        <f t="shared" si="41"/>
        <v>0</v>
      </c>
      <c r="X37" s="1234">
        <f>'6b-ADIT Projection Proration'!K37</f>
        <v>0</v>
      </c>
      <c r="Y37" s="1235">
        <f t="shared" si="42"/>
        <v>0</v>
      </c>
      <c r="Z37" s="1235">
        <f t="shared" si="43"/>
        <v>0</v>
      </c>
      <c r="AA37" s="1236">
        <v>0</v>
      </c>
      <c r="AB37" s="1235">
        <f t="shared" si="44"/>
        <v>0</v>
      </c>
      <c r="AC37" s="1235">
        <f t="shared" si="45"/>
        <v>0</v>
      </c>
      <c r="AD37" s="1235">
        <f t="shared" si="46"/>
        <v>0</v>
      </c>
      <c r="AE37" s="1235">
        <f t="shared" si="47"/>
        <v>0</v>
      </c>
      <c r="AF37" s="1237">
        <f t="shared" si="48"/>
        <v>0</v>
      </c>
    </row>
    <row r="38" spans="1:33">
      <c r="A38" s="1229">
        <f t="shared" si="27"/>
        <v>28</v>
      </c>
      <c r="B38" s="1219" t="s">
        <v>678</v>
      </c>
      <c r="F38" s="1232">
        <f t="shared" ref="F38:M38" si="49">SUM(F25:F37)</f>
        <v>0</v>
      </c>
      <c r="G38" s="1240">
        <f t="shared" si="49"/>
        <v>0</v>
      </c>
      <c r="H38" s="628"/>
      <c r="I38" s="628">
        <f t="shared" si="49"/>
        <v>0</v>
      </c>
      <c r="J38" s="628">
        <f t="shared" si="49"/>
        <v>0</v>
      </c>
      <c r="K38" s="628">
        <f t="shared" si="49"/>
        <v>0</v>
      </c>
      <c r="L38" s="628">
        <f t="shared" si="49"/>
        <v>0</v>
      </c>
      <c r="M38" s="628">
        <f t="shared" si="49"/>
        <v>0</v>
      </c>
      <c r="N38" s="1233">
        <f>N37</f>
        <v>0</v>
      </c>
      <c r="O38" s="1232">
        <f t="shared" ref="O38:P38" si="50">SUM(O25:O37)</f>
        <v>0</v>
      </c>
      <c r="P38" s="1240">
        <f t="shared" si="50"/>
        <v>0</v>
      </c>
      <c r="Q38" s="628"/>
      <c r="R38" s="628">
        <f t="shared" ref="R38:V38" si="51">SUM(R25:R37)</f>
        <v>0</v>
      </c>
      <c r="S38" s="628">
        <f t="shared" si="51"/>
        <v>0</v>
      </c>
      <c r="T38" s="628">
        <f t="shared" si="51"/>
        <v>0</v>
      </c>
      <c r="U38" s="628">
        <f t="shared" si="51"/>
        <v>0</v>
      </c>
      <c r="V38" s="628">
        <f t="shared" si="51"/>
        <v>0</v>
      </c>
      <c r="W38" s="1233">
        <f>W37</f>
        <v>0</v>
      </c>
      <c r="X38" s="1232">
        <f t="shared" ref="X38:Y38" si="52">SUM(X25:X37)</f>
        <v>0</v>
      </c>
      <c r="Y38" s="1240">
        <f t="shared" si="52"/>
        <v>0</v>
      </c>
      <c r="Z38" s="628"/>
      <c r="AA38" s="628">
        <f t="shared" ref="AA38:AE38" si="53">SUM(AA25:AA37)</f>
        <v>0</v>
      </c>
      <c r="AB38" s="628">
        <f t="shared" si="53"/>
        <v>0</v>
      </c>
      <c r="AC38" s="628">
        <f t="shared" si="53"/>
        <v>0</v>
      </c>
      <c r="AD38" s="628">
        <f t="shared" si="53"/>
        <v>0</v>
      </c>
      <c r="AE38" s="628">
        <f t="shared" si="53"/>
        <v>0</v>
      </c>
      <c r="AF38" s="1233">
        <f>AF37</f>
        <v>0</v>
      </c>
    </row>
    <row r="39" spans="1:33">
      <c r="A39" s="1229"/>
      <c r="F39" s="1232"/>
      <c r="G39" s="628"/>
      <c r="H39" s="628"/>
      <c r="I39" s="628"/>
      <c r="J39" s="628"/>
      <c r="K39" s="628"/>
      <c r="L39" s="628"/>
      <c r="M39" s="628"/>
      <c r="N39" s="1233"/>
      <c r="O39" s="1232"/>
      <c r="P39" s="628"/>
      <c r="Q39" s="628"/>
      <c r="R39" s="628"/>
      <c r="S39" s="628"/>
      <c r="T39" s="628"/>
      <c r="U39" s="628"/>
      <c r="V39" s="628"/>
      <c r="W39" s="1233"/>
      <c r="X39" s="1232"/>
      <c r="Y39" s="628"/>
      <c r="Z39" s="628"/>
      <c r="AA39" s="628"/>
      <c r="AB39" s="628"/>
      <c r="AC39" s="628"/>
      <c r="AD39" s="628"/>
      <c r="AE39" s="628"/>
      <c r="AF39" s="1233"/>
    </row>
    <row r="40" spans="1:33">
      <c r="A40" s="1218" t="s">
        <v>892</v>
      </c>
      <c r="D40" s="1220"/>
      <c r="E40" s="1220"/>
      <c r="F40" s="1232"/>
      <c r="G40" s="628"/>
      <c r="H40" s="628"/>
      <c r="I40" s="628"/>
      <c r="J40" s="628"/>
      <c r="K40" s="628"/>
      <c r="L40" s="628"/>
      <c r="M40" s="628"/>
      <c r="N40" s="1233"/>
      <c r="O40" s="1232"/>
      <c r="P40" s="628"/>
      <c r="Q40" s="628"/>
      <c r="R40" s="628"/>
      <c r="S40" s="628"/>
      <c r="T40" s="628"/>
      <c r="U40" s="628"/>
      <c r="V40" s="628"/>
      <c r="W40" s="1233"/>
      <c r="X40" s="1232"/>
      <c r="Y40" s="628"/>
      <c r="Z40" s="628"/>
      <c r="AA40" s="628"/>
      <c r="AB40" s="628"/>
      <c r="AC40" s="628"/>
      <c r="AD40" s="628"/>
      <c r="AE40" s="628"/>
      <c r="AF40" s="1233"/>
      <c r="AG40" s="1220"/>
    </row>
    <row r="41" spans="1:33">
      <c r="A41" s="1229">
        <f>A38+1</f>
        <v>29</v>
      </c>
      <c r="B41" s="1219" t="s">
        <v>993</v>
      </c>
      <c r="C41" s="1218" t="s">
        <v>137</v>
      </c>
      <c r="D41" s="1239" t="s">
        <v>660</v>
      </c>
      <c r="E41" s="1231">
        <f>365/365</f>
        <v>1</v>
      </c>
      <c r="F41" s="1232"/>
      <c r="G41" s="628"/>
      <c r="H41" s="628">
        <f>'6b-ADIT Projection Proration'!G41</f>
        <v>0</v>
      </c>
      <c r="I41" s="628"/>
      <c r="J41" s="628"/>
      <c r="K41" s="628"/>
      <c r="L41" s="628"/>
      <c r="M41" s="628"/>
      <c r="N41" s="1233">
        <f>'6c- ADIT BOY'!E28</f>
        <v>0</v>
      </c>
      <c r="O41" s="1232"/>
      <c r="P41" s="628"/>
      <c r="Q41" s="628">
        <f>'6b-ADIT Projection Proration'!I41</f>
        <v>0</v>
      </c>
      <c r="R41" s="628"/>
      <c r="S41" s="628"/>
      <c r="T41" s="628"/>
      <c r="U41" s="628"/>
      <c r="V41" s="628"/>
      <c r="W41" s="1233">
        <f>'6c- ADIT BOY'!F28</f>
        <v>0</v>
      </c>
      <c r="X41" s="1232"/>
      <c r="Y41" s="628"/>
      <c r="Z41" s="628">
        <f>'6b-ADIT Projection Proration'!K41</f>
        <v>0</v>
      </c>
      <c r="AA41" s="628"/>
      <c r="AB41" s="628"/>
      <c r="AC41" s="628"/>
      <c r="AD41" s="628"/>
      <c r="AE41" s="628"/>
      <c r="AF41" s="1233">
        <f>'6c- ADIT BOY'!G28</f>
        <v>0</v>
      </c>
    </row>
    <row r="42" spans="1:33">
      <c r="A42" s="1229">
        <f t="shared" ref="A42:A54" si="54">+A41+1</f>
        <v>30</v>
      </c>
      <c r="B42" s="1219" t="s">
        <v>676</v>
      </c>
      <c r="C42" s="1218" t="s">
        <v>147</v>
      </c>
      <c r="D42" s="1239" t="s">
        <v>660</v>
      </c>
      <c r="E42" s="1231">
        <f>335/365</f>
        <v>0.9178082191780822</v>
      </c>
      <c r="F42" s="1232">
        <f>'6b-ADIT Projection Proration'!G42</f>
        <v>0</v>
      </c>
      <c r="G42" s="628">
        <f>$E42*F42</f>
        <v>0</v>
      </c>
      <c r="H42" s="628">
        <f t="shared" ref="H42:H53" si="55">+G42+H41</f>
        <v>0</v>
      </c>
      <c r="I42" s="623">
        <v>0</v>
      </c>
      <c r="J42" s="628">
        <f t="shared" ref="J42:J53" si="56">I42-F42</f>
        <v>0</v>
      </c>
      <c r="K42" s="628">
        <f t="shared" ref="K42:K53" si="57">IF(J42&gt;=0,+J42,0)</f>
        <v>0</v>
      </c>
      <c r="L42" s="628">
        <f t="shared" ref="L42:L53" si="58">IF(K42&gt;0,0,IF(I42&lt;0,0,(-(J42)*($E42))))</f>
        <v>0</v>
      </c>
      <c r="M42" s="628">
        <f t="shared" ref="M42:M53" si="59">IF(K42&gt;0,0,IF(I42&gt;0,0,(-(J42)*($E42))))</f>
        <v>0</v>
      </c>
      <c r="N42" s="1233">
        <f t="shared" ref="N42:N53" si="60">IF(I42&lt;0,N41+M42,N41+$G42+K42-L42)</f>
        <v>0</v>
      </c>
      <c r="O42" s="1232">
        <f>'6b-ADIT Projection Proration'!I42</f>
        <v>0</v>
      </c>
      <c r="P42" s="628">
        <f t="shared" ref="P42:P53" si="61">$E42*O42</f>
        <v>0</v>
      </c>
      <c r="Q42" s="628">
        <f t="shared" ref="Q42:Q53" si="62">+P42+Q41</f>
        <v>0</v>
      </c>
      <c r="R42" s="623">
        <v>0</v>
      </c>
      <c r="S42" s="628">
        <f t="shared" ref="S42:S53" si="63">R42-O42</f>
        <v>0</v>
      </c>
      <c r="T42" s="628">
        <f t="shared" ref="T42:T53" si="64">IF(S42&gt;=0,+S42,0)</f>
        <v>0</v>
      </c>
      <c r="U42" s="628">
        <f t="shared" ref="U42:U53" si="65">IF(T42&gt;0,0,IF(R42&lt;0,0,(-(S42)*($E42))))</f>
        <v>0</v>
      </c>
      <c r="V42" s="628">
        <f t="shared" ref="V42:V53" si="66">IF(T42&gt;0,0,IF(R42&gt;0,0,(-(S42)*($E42))))</f>
        <v>0</v>
      </c>
      <c r="W42" s="1233">
        <f t="shared" ref="W42:W53" si="67">IF(R42&lt;0,W41+V42,W41+P42+T42-U42)</f>
        <v>0</v>
      </c>
      <c r="X42" s="1232">
        <f>'6b-ADIT Projection Proration'!K42</f>
        <v>0</v>
      </c>
      <c r="Y42" s="628">
        <f t="shared" ref="Y42:Y53" si="68">$E42*X42</f>
        <v>0</v>
      </c>
      <c r="Z42" s="628">
        <f t="shared" ref="Z42:Z53" si="69">+Y42+Z41</f>
        <v>0</v>
      </c>
      <c r="AA42" s="623">
        <v>0</v>
      </c>
      <c r="AB42" s="628">
        <f t="shared" ref="AB42:AB53" si="70">AA42-X42</f>
        <v>0</v>
      </c>
      <c r="AC42" s="628">
        <f t="shared" ref="AC42:AC53" si="71">IF(AB42&gt;=0,+AB42,0)</f>
        <v>0</v>
      </c>
      <c r="AD42" s="628">
        <f t="shared" ref="AD42:AD53" si="72">IF(AC42&gt;0,0,IF(AA42&lt;0,0,(-(AB42)*($E42))))</f>
        <v>0</v>
      </c>
      <c r="AE42" s="628">
        <f t="shared" ref="AE42:AE53" si="73">IF(AC42&gt;0,0,IF(AA42&gt;0,0,(-(AB42)*($E42))))</f>
        <v>0</v>
      </c>
      <c r="AF42" s="1233">
        <f t="shared" ref="AF42:AF53" si="74">IF(AA42&lt;0,AF41+AE42,AF41+Y42+AC42-AD42)</f>
        <v>0</v>
      </c>
    </row>
    <row r="43" spans="1:33">
      <c r="A43" s="1229">
        <f t="shared" si="54"/>
        <v>31</v>
      </c>
      <c r="B43" s="1219" t="s">
        <v>676</v>
      </c>
      <c r="C43" s="1218" t="s">
        <v>146</v>
      </c>
      <c r="D43" s="1239" t="s">
        <v>660</v>
      </c>
      <c r="E43" s="1231">
        <f>307/365</f>
        <v>0.84109589041095889</v>
      </c>
      <c r="F43" s="1232">
        <f>'6b-ADIT Projection Proration'!G43</f>
        <v>0</v>
      </c>
      <c r="G43" s="628">
        <f t="shared" ref="G43:G53" si="75">$E43*F43</f>
        <v>0</v>
      </c>
      <c r="H43" s="628">
        <f>+G43+H42</f>
        <v>0</v>
      </c>
      <c r="I43" s="623">
        <v>0</v>
      </c>
      <c r="J43" s="628">
        <f>I43-F43</f>
        <v>0</v>
      </c>
      <c r="K43" s="628">
        <f t="shared" si="57"/>
        <v>0</v>
      </c>
      <c r="L43" s="628">
        <f t="shared" si="58"/>
        <v>0</v>
      </c>
      <c r="M43" s="628">
        <f t="shared" si="59"/>
        <v>0</v>
      </c>
      <c r="N43" s="1233">
        <f t="shared" si="60"/>
        <v>0</v>
      </c>
      <c r="O43" s="1232">
        <f>'6b-ADIT Projection Proration'!I43</f>
        <v>0</v>
      </c>
      <c r="P43" s="628">
        <f t="shared" si="61"/>
        <v>0</v>
      </c>
      <c r="Q43" s="628">
        <f t="shared" si="62"/>
        <v>0</v>
      </c>
      <c r="R43" s="623">
        <v>0</v>
      </c>
      <c r="S43" s="628">
        <f t="shared" si="63"/>
        <v>0</v>
      </c>
      <c r="T43" s="628">
        <f t="shared" si="64"/>
        <v>0</v>
      </c>
      <c r="U43" s="628">
        <f t="shared" si="65"/>
        <v>0</v>
      </c>
      <c r="V43" s="628">
        <f t="shared" si="66"/>
        <v>0</v>
      </c>
      <c r="W43" s="1233">
        <f t="shared" si="67"/>
        <v>0</v>
      </c>
      <c r="X43" s="1232">
        <f>'6b-ADIT Projection Proration'!K43</f>
        <v>0</v>
      </c>
      <c r="Y43" s="628">
        <f t="shared" si="68"/>
        <v>0</v>
      </c>
      <c r="Z43" s="628">
        <f t="shared" si="69"/>
        <v>0</v>
      </c>
      <c r="AA43" s="623">
        <v>0</v>
      </c>
      <c r="AB43" s="628">
        <f t="shared" si="70"/>
        <v>0</v>
      </c>
      <c r="AC43" s="628">
        <f t="shared" si="71"/>
        <v>0</v>
      </c>
      <c r="AD43" s="628">
        <f t="shared" si="72"/>
        <v>0</v>
      </c>
      <c r="AE43" s="628">
        <f t="shared" si="73"/>
        <v>0</v>
      </c>
      <c r="AF43" s="1233">
        <f t="shared" si="74"/>
        <v>0</v>
      </c>
    </row>
    <row r="44" spans="1:33">
      <c r="A44" s="1229">
        <f t="shared" si="54"/>
        <v>32</v>
      </c>
      <c r="B44" s="1219" t="s">
        <v>676</v>
      </c>
      <c r="C44" s="1218" t="s">
        <v>145</v>
      </c>
      <c r="D44" s="1239" t="s">
        <v>660</v>
      </c>
      <c r="E44" s="1231">
        <f>276/365</f>
        <v>0.75616438356164384</v>
      </c>
      <c r="F44" s="1232">
        <f>'6b-ADIT Projection Proration'!G44</f>
        <v>0</v>
      </c>
      <c r="G44" s="628">
        <f t="shared" si="75"/>
        <v>0</v>
      </c>
      <c r="H44" s="628">
        <f t="shared" si="55"/>
        <v>0</v>
      </c>
      <c r="I44" s="623">
        <v>0</v>
      </c>
      <c r="J44" s="628">
        <f t="shared" si="56"/>
        <v>0</v>
      </c>
      <c r="K44" s="628">
        <f t="shared" si="57"/>
        <v>0</v>
      </c>
      <c r="L44" s="628">
        <f t="shared" si="58"/>
        <v>0</v>
      </c>
      <c r="M44" s="628">
        <f t="shared" si="59"/>
        <v>0</v>
      </c>
      <c r="N44" s="1233">
        <f t="shared" si="60"/>
        <v>0</v>
      </c>
      <c r="O44" s="1232">
        <f>'6b-ADIT Projection Proration'!I44</f>
        <v>0</v>
      </c>
      <c r="P44" s="628">
        <f t="shared" si="61"/>
        <v>0</v>
      </c>
      <c r="Q44" s="628">
        <f t="shared" si="62"/>
        <v>0</v>
      </c>
      <c r="R44" s="623">
        <v>0</v>
      </c>
      <c r="S44" s="628">
        <f t="shared" si="63"/>
        <v>0</v>
      </c>
      <c r="T44" s="628">
        <f t="shared" si="64"/>
        <v>0</v>
      </c>
      <c r="U44" s="628">
        <f t="shared" si="65"/>
        <v>0</v>
      </c>
      <c r="V44" s="628">
        <f t="shared" si="66"/>
        <v>0</v>
      </c>
      <c r="W44" s="1233">
        <f t="shared" si="67"/>
        <v>0</v>
      </c>
      <c r="X44" s="1232">
        <f>'6b-ADIT Projection Proration'!K44</f>
        <v>0</v>
      </c>
      <c r="Y44" s="628">
        <f t="shared" si="68"/>
        <v>0</v>
      </c>
      <c r="Z44" s="628">
        <f t="shared" si="69"/>
        <v>0</v>
      </c>
      <c r="AA44" s="623">
        <v>0</v>
      </c>
      <c r="AB44" s="628">
        <f t="shared" si="70"/>
        <v>0</v>
      </c>
      <c r="AC44" s="628">
        <f t="shared" si="71"/>
        <v>0</v>
      </c>
      <c r="AD44" s="628">
        <f t="shared" si="72"/>
        <v>0</v>
      </c>
      <c r="AE44" s="628">
        <f t="shared" si="73"/>
        <v>0</v>
      </c>
      <c r="AF44" s="1233">
        <f t="shared" si="74"/>
        <v>0</v>
      </c>
    </row>
    <row r="45" spans="1:33">
      <c r="A45" s="1229">
        <f t="shared" si="54"/>
        <v>33</v>
      </c>
      <c r="B45" s="1219" t="s">
        <v>676</v>
      </c>
      <c r="C45" s="1218" t="s">
        <v>128</v>
      </c>
      <c r="D45" s="1239" t="s">
        <v>660</v>
      </c>
      <c r="E45" s="1231">
        <f>246/365</f>
        <v>0.67397260273972603</v>
      </c>
      <c r="F45" s="1232">
        <f>'6b-ADIT Projection Proration'!G45</f>
        <v>0</v>
      </c>
      <c r="G45" s="628">
        <f t="shared" si="75"/>
        <v>0</v>
      </c>
      <c r="H45" s="628">
        <f t="shared" si="55"/>
        <v>0</v>
      </c>
      <c r="I45" s="623">
        <v>0</v>
      </c>
      <c r="J45" s="628">
        <f t="shared" si="56"/>
        <v>0</v>
      </c>
      <c r="K45" s="628">
        <f t="shared" si="57"/>
        <v>0</v>
      </c>
      <c r="L45" s="628">
        <f t="shared" si="58"/>
        <v>0</v>
      </c>
      <c r="M45" s="628">
        <f t="shared" si="59"/>
        <v>0</v>
      </c>
      <c r="N45" s="1233">
        <f t="shared" si="60"/>
        <v>0</v>
      </c>
      <c r="O45" s="1232">
        <f>'6b-ADIT Projection Proration'!I45</f>
        <v>0</v>
      </c>
      <c r="P45" s="628">
        <f t="shared" si="61"/>
        <v>0</v>
      </c>
      <c r="Q45" s="628">
        <f t="shared" si="62"/>
        <v>0</v>
      </c>
      <c r="R45" s="623">
        <v>0</v>
      </c>
      <c r="S45" s="628">
        <f t="shared" si="63"/>
        <v>0</v>
      </c>
      <c r="T45" s="628">
        <f t="shared" si="64"/>
        <v>0</v>
      </c>
      <c r="U45" s="628">
        <f t="shared" si="65"/>
        <v>0</v>
      </c>
      <c r="V45" s="628">
        <f t="shared" si="66"/>
        <v>0</v>
      </c>
      <c r="W45" s="1233">
        <f t="shared" si="67"/>
        <v>0</v>
      </c>
      <c r="X45" s="1232">
        <f>'6b-ADIT Projection Proration'!K45</f>
        <v>0</v>
      </c>
      <c r="Y45" s="628">
        <f t="shared" si="68"/>
        <v>0</v>
      </c>
      <c r="Z45" s="628">
        <f t="shared" si="69"/>
        <v>0</v>
      </c>
      <c r="AA45" s="623">
        <v>0</v>
      </c>
      <c r="AB45" s="628">
        <f t="shared" si="70"/>
        <v>0</v>
      </c>
      <c r="AC45" s="628">
        <f t="shared" si="71"/>
        <v>0</v>
      </c>
      <c r="AD45" s="628">
        <f t="shared" si="72"/>
        <v>0</v>
      </c>
      <c r="AE45" s="628">
        <f t="shared" si="73"/>
        <v>0</v>
      </c>
      <c r="AF45" s="1233">
        <f t="shared" si="74"/>
        <v>0</v>
      </c>
    </row>
    <row r="46" spans="1:33">
      <c r="A46" s="1229">
        <f t="shared" si="54"/>
        <v>34</v>
      </c>
      <c r="B46" s="1219" t="s">
        <v>676</v>
      </c>
      <c r="C46" s="1218" t="s">
        <v>127</v>
      </c>
      <c r="D46" s="1239" t="s">
        <v>660</v>
      </c>
      <c r="E46" s="1231">
        <f>215/365</f>
        <v>0.58904109589041098</v>
      </c>
      <c r="F46" s="1232">
        <f>'6b-ADIT Projection Proration'!G46</f>
        <v>0</v>
      </c>
      <c r="G46" s="628">
        <f t="shared" si="75"/>
        <v>0</v>
      </c>
      <c r="H46" s="628">
        <f t="shared" si="55"/>
        <v>0</v>
      </c>
      <c r="I46" s="623">
        <v>0</v>
      </c>
      <c r="J46" s="628">
        <f t="shared" si="56"/>
        <v>0</v>
      </c>
      <c r="K46" s="628">
        <f t="shared" si="57"/>
        <v>0</v>
      </c>
      <c r="L46" s="628">
        <f t="shared" si="58"/>
        <v>0</v>
      </c>
      <c r="M46" s="628">
        <f t="shared" si="59"/>
        <v>0</v>
      </c>
      <c r="N46" s="1233">
        <f t="shared" si="60"/>
        <v>0</v>
      </c>
      <c r="O46" s="1232">
        <f>'6b-ADIT Projection Proration'!I46</f>
        <v>0</v>
      </c>
      <c r="P46" s="628">
        <f t="shared" si="61"/>
        <v>0</v>
      </c>
      <c r="Q46" s="628">
        <f t="shared" si="62"/>
        <v>0</v>
      </c>
      <c r="R46" s="623">
        <v>0</v>
      </c>
      <c r="S46" s="628">
        <f t="shared" si="63"/>
        <v>0</v>
      </c>
      <c r="T46" s="628">
        <f t="shared" si="64"/>
        <v>0</v>
      </c>
      <c r="U46" s="628">
        <f t="shared" si="65"/>
        <v>0</v>
      </c>
      <c r="V46" s="628">
        <f t="shared" si="66"/>
        <v>0</v>
      </c>
      <c r="W46" s="1233">
        <f t="shared" si="67"/>
        <v>0</v>
      </c>
      <c r="X46" s="1232">
        <f>'6b-ADIT Projection Proration'!K46</f>
        <v>0</v>
      </c>
      <c r="Y46" s="628">
        <f t="shared" si="68"/>
        <v>0</v>
      </c>
      <c r="Z46" s="628">
        <f t="shared" si="69"/>
        <v>0</v>
      </c>
      <c r="AA46" s="623">
        <v>0</v>
      </c>
      <c r="AB46" s="628">
        <f t="shared" si="70"/>
        <v>0</v>
      </c>
      <c r="AC46" s="628">
        <f t="shared" si="71"/>
        <v>0</v>
      </c>
      <c r="AD46" s="628">
        <f t="shared" si="72"/>
        <v>0</v>
      </c>
      <c r="AE46" s="628">
        <f t="shared" si="73"/>
        <v>0</v>
      </c>
      <c r="AF46" s="1233">
        <f t="shared" si="74"/>
        <v>0</v>
      </c>
    </row>
    <row r="47" spans="1:33">
      <c r="A47" s="1229">
        <f t="shared" si="54"/>
        <v>35</v>
      </c>
      <c r="B47" s="1219" t="s">
        <v>676</v>
      </c>
      <c r="C47" s="1218" t="s">
        <v>198</v>
      </c>
      <c r="D47" s="1239" t="s">
        <v>660</v>
      </c>
      <c r="E47" s="1231">
        <f>185/365</f>
        <v>0.50684931506849318</v>
      </c>
      <c r="F47" s="1232">
        <f>'6b-ADIT Projection Proration'!G47</f>
        <v>0</v>
      </c>
      <c r="G47" s="628">
        <f t="shared" si="75"/>
        <v>0</v>
      </c>
      <c r="H47" s="628">
        <f t="shared" si="55"/>
        <v>0</v>
      </c>
      <c r="I47" s="623">
        <v>0</v>
      </c>
      <c r="J47" s="628">
        <f t="shared" si="56"/>
        <v>0</v>
      </c>
      <c r="K47" s="628">
        <f t="shared" si="57"/>
        <v>0</v>
      </c>
      <c r="L47" s="628">
        <f t="shared" si="58"/>
        <v>0</v>
      </c>
      <c r="M47" s="628">
        <f t="shared" si="59"/>
        <v>0</v>
      </c>
      <c r="N47" s="1233">
        <f t="shared" si="60"/>
        <v>0</v>
      </c>
      <c r="O47" s="1232">
        <f>'6b-ADIT Projection Proration'!I47</f>
        <v>0</v>
      </c>
      <c r="P47" s="628">
        <f t="shared" si="61"/>
        <v>0</v>
      </c>
      <c r="Q47" s="628">
        <f t="shared" si="62"/>
        <v>0</v>
      </c>
      <c r="R47" s="623">
        <v>0</v>
      </c>
      <c r="S47" s="628">
        <f t="shared" si="63"/>
        <v>0</v>
      </c>
      <c r="T47" s="628">
        <f t="shared" si="64"/>
        <v>0</v>
      </c>
      <c r="U47" s="628">
        <f t="shared" si="65"/>
        <v>0</v>
      </c>
      <c r="V47" s="628">
        <f t="shared" si="66"/>
        <v>0</v>
      </c>
      <c r="W47" s="1233">
        <f t="shared" si="67"/>
        <v>0</v>
      </c>
      <c r="X47" s="1232">
        <f>'6b-ADIT Projection Proration'!K47</f>
        <v>0</v>
      </c>
      <c r="Y47" s="628">
        <f t="shared" si="68"/>
        <v>0</v>
      </c>
      <c r="Z47" s="628">
        <f t="shared" si="69"/>
        <v>0</v>
      </c>
      <c r="AA47" s="623">
        <v>0</v>
      </c>
      <c r="AB47" s="628">
        <f t="shared" si="70"/>
        <v>0</v>
      </c>
      <c r="AC47" s="628">
        <f t="shared" si="71"/>
        <v>0</v>
      </c>
      <c r="AD47" s="628">
        <f t="shared" si="72"/>
        <v>0</v>
      </c>
      <c r="AE47" s="628">
        <f t="shared" si="73"/>
        <v>0</v>
      </c>
      <c r="AF47" s="1233">
        <f t="shared" si="74"/>
        <v>0</v>
      </c>
    </row>
    <row r="48" spans="1:33">
      <c r="A48" s="1229">
        <f t="shared" si="54"/>
        <v>36</v>
      </c>
      <c r="B48" s="1219" t="s">
        <v>676</v>
      </c>
      <c r="C48" s="1218" t="s">
        <v>143</v>
      </c>
      <c r="D48" s="1239" t="s">
        <v>660</v>
      </c>
      <c r="E48" s="1231">
        <f>154/365</f>
        <v>0.42191780821917807</v>
      </c>
      <c r="F48" s="1232">
        <f>'6b-ADIT Projection Proration'!G48</f>
        <v>0</v>
      </c>
      <c r="G48" s="628">
        <f t="shared" si="75"/>
        <v>0</v>
      </c>
      <c r="H48" s="628">
        <f t="shared" si="55"/>
        <v>0</v>
      </c>
      <c r="I48" s="623">
        <v>0</v>
      </c>
      <c r="J48" s="628">
        <f t="shared" si="56"/>
        <v>0</v>
      </c>
      <c r="K48" s="628">
        <f t="shared" si="57"/>
        <v>0</v>
      </c>
      <c r="L48" s="628">
        <f t="shared" si="58"/>
        <v>0</v>
      </c>
      <c r="M48" s="628">
        <f t="shared" si="59"/>
        <v>0</v>
      </c>
      <c r="N48" s="1233">
        <f t="shared" si="60"/>
        <v>0</v>
      </c>
      <c r="O48" s="1232">
        <f>'6b-ADIT Projection Proration'!I48</f>
        <v>0</v>
      </c>
      <c r="P48" s="628">
        <f t="shared" si="61"/>
        <v>0</v>
      </c>
      <c r="Q48" s="628">
        <f t="shared" si="62"/>
        <v>0</v>
      </c>
      <c r="R48" s="623">
        <v>0</v>
      </c>
      <c r="S48" s="628">
        <f t="shared" si="63"/>
        <v>0</v>
      </c>
      <c r="T48" s="628">
        <f t="shared" si="64"/>
        <v>0</v>
      </c>
      <c r="U48" s="628">
        <f t="shared" si="65"/>
        <v>0</v>
      </c>
      <c r="V48" s="628">
        <f t="shared" si="66"/>
        <v>0</v>
      </c>
      <c r="W48" s="1233">
        <f t="shared" si="67"/>
        <v>0</v>
      </c>
      <c r="X48" s="1232">
        <f>'6b-ADIT Projection Proration'!K48</f>
        <v>0</v>
      </c>
      <c r="Y48" s="628">
        <f t="shared" si="68"/>
        <v>0</v>
      </c>
      <c r="Z48" s="628">
        <f t="shared" si="69"/>
        <v>0</v>
      </c>
      <c r="AA48" s="623">
        <v>0</v>
      </c>
      <c r="AB48" s="628">
        <f t="shared" si="70"/>
        <v>0</v>
      </c>
      <c r="AC48" s="628">
        <f t="shared" si="71"/>
        <v>0</v>
      </c>
      <c r="AD48" s="628">
        <f t="shared" si="72"/>
        <v>0</v>
      </c>
      <c r="AE48" s="628">
        <f t="shared" si="73"/>
        <v>0</v>
      </c>
      <c r="AF48" s="1233">
        <f t="shared" si="74"/>
        <v>0</v>
      </c>
    </row>
    <row r="49" spans="1:32">
      <c r="A49" s="1229">
        <f t="shared" si="54"/>
        <v>37</v>
      </c>
      <c r="B49" s="1219" t="s">
        <v>676</v>
      </c>
      <c r="C49" s="1218" t="s">
        <v>142</v>
      </c>
      <c r="D49" s="1239" t="s">
        <v>660</v>
      </c>
      <c r="E49" s="1231">
        <f>123/365</f>
        <v>0.33698630136986302</v>
      </c>
      <c r="F49" s="1232">
        <f>'6b-ADIT Projection Proration'!G49</f>
        <v>0</v>
      </c>
      <c r="G49" s="628">
        <f t="shared" si="75"/>
        <v>0</v>
      </c>
      <c r="H49" s="628">
        <f t="shared" si="55"/>
        <v>0</v>
      </c>
      <c r="I49" s="623">
        <v>0</v>
      </c>
      <c r="J49" s="628">
        <f t="shared" si="56"/>
        <v>0</v>
      </c>
      <c r="K49" s="628">
        <f t="shared" si="57"/>
        <v>0</v>
      </c>
      <c r="L49" s="628">
        <f t="shared" si="58"/>
        <v>0</v>
      </c>
      <c r="M49" s="628">
        <f t="shared" si="59"/>
        <v>0</v>
      </c>
      <c r="N49" s="1233">
        <f t="shared" si="60"/>
        <v>0</v>
      </c>
      <c r="O49" s="1232">
        <f>'6b-ADIT Projection Proration'!I49</f>
        <v>0</v>
      </c>
      <c r="P49" s="628">
        <f t="shared" si="61"/>
        <v>0</v>
      </c>
      <c r="Q49" s="628">
        <f t="shared" si="62"/>
        <v>0</v>
      </c>
      <c r="R49" s="623">
        <v>0</v>
      </c>
      <c r="S49" s="628">
        <f t="shared" si="63"/>
        <v>0</v>
      </c>
      <c r="T49" s="628">
        <f t="shared" si="64"/>
        <v>0</v>
      </c>
      <c r="U49" s="628">
        <f t="shared" si="65"/>
        <v>0</v>
      </c>
      <c r="V49" s="628">
        <f t="shared" si="66"/>
        <v>0</v>
      </c>
      <c r="W49" s="1233">
        <f t="shared" si="67"/>
        <v>0</v>
      </c>
      <c r="X49" s="1232">
        <f>'6b-ADIT Projection Proration'!K49</f>
        <v>0</v>
      </c>
      <c r="Y49" s="628">
        <f t="shared" si="68"/>
        <v>0</v>
      </c>
      <c r="Z49" s="628">
        <f t="shared" si="69"/>
        <v>0</v>
      </c>
      <c r="AA49" s="623">
        <v>0</v>
      </c>
      <c r="AB49" s="628">
        <f t="shared" si="70"/>
        <v>0</v>
      </c>
      <c r="AC49" s="628">
        <f t="shared" si="71"/>
        <v>0</v>
      </c>
      <c r="AD49" s="628">
        <f t="shared" si="72"/>
        <v>0</v>
      </c>
      <c r="AE49" s="628">
        <f t="shared" si="73"/>
        <v>0</v>
      </c>
      <c r="AF49" s="1233">
        <f t="shared" si="74"/>
        <v>0</v>
      </c>
    </row>
    <row r="50" spans="1:32">
      <c r="A50" s="1229">
        <f t="shared" si="54"/>
        <v>38</v>
      </c>
      <c r="B50" s="1219" t="s">
        <v>676</v>
      </c>
      <c r="C50" s="1218" t="s">
        <v>141</v>
      </c>
      <c r="D50" s="1239" t="s">
        <v>660</v>
      </c>
      <c r="E50" s="1231">
        <f>93/365</f>
        <v>0.25479452054794521</v>
      </c>
      <c r="F50" s="1232">
        <f>'6b-ADIT Projection Proration'!G50</f>
        <v>0</v>
      </c>
      <c r="G50" s="628">
        <f t="shared" si="75"/>
        <v>0</v>
      </c>
      <c r="H50" s="628">
        <f t="shared" si="55"/>
        <v>0</v>
      </c>
      <c r="I50" s="623">
        <v>0</v>
      </c>
      <c r="J50" s="628">
        <f t="shared" si="56"/>
        <v>0</v>
      </c>
      <c r="K50" s="628">
        <f t="shared" si="57"/>
        <v>0</v>
      </c>
      <c r="L50" s="628">
        <f t="shared" si="58"/>
        <v>0</v>
      </c>
      <c r="M50" s="628">
        <f t="shared" si="59"/>
        <v>0</v>
      </c>
      <c r="N50" s="1233">
        <f t="shared" si="60"/>
        <v>0</v>
      </c>
      <c r="O50" s="1232">
        <f>'6b-ADIT Projection Proration'!I50</f>
        <v>0</v>
      </c>
      <c r="P50" s="628">
        <f t="shared" si="61"/>
        <v>0</v>
      </c>
      <c r="Q50" s="628">
        <f t="shared" si="62"/>
        <v>0</v>
      </c>
      <c r="R50" s="623">
        <v>0</v>
      </c>
      <c r="S50" s="628">
        <f t="shared" si="63"/>
        <v>0</v>
      </c>
      <c r="T50" s="628">
        <f t="shared" si="64"/>
        <v>0</v>
      </c>
      <c r="U50" s="628">
        <f t="shared" si="65"/>
        <v>0</v>
      </c>
      <c r="V50" s="628">
        <f t="shared" si="66"/>
        <v>0</v>
      </c>
      <c r="W50" s="1233">
        <f t="shared" si="67"/>
        <v>0</v>
      </c>
      <c r="X50" s="1232">
        <f>'6b-ADIT Projection Proration'!K50</f>
        <v>0</v>
      </c>
      <c r="Y50" s="628">
        <f t="shared" si="68"/>
        <v>0</v>
      </c>
      <c r="Z50" s="628">
        <f t="shared" si="69"/>
        <v>0</v>
      </c>
      <c r="AA50" s="623">
        <v>0</v>
      </c>
      <c r="AB50" s="628">
        <f t="shared" si="70"/>
        <v>0</v>
      </c>
      <c r="AC50" s="628">
        <f t="shared" si="71"/>
        <v>0</v>
      </c>
      <c r="AD50" s="628">
        <f t="shared" si="72"/>
        <v>0</v>
      </c>
      <c r="AE50" s="628">
        <f t="shared" si="73"/>
        <v>0</v>
      </c>
      <c r="AF50" s="1233">
        <f t="shared" si="74"/>
        <v>0</v>
      </c>
    </row>
    <row r="51" spans="1:32">
      <c r="A51" s="1229">
        <f t="shared" si="54"/>
        <v>39</v>
      </c>
      <c r="B51" s="1219" t="s">
        <v>676</v>
      </c>
      <c r="C51" s="1218" t="s">
        <v>154</v>
      </c>
      <c r="D51" s="1239" t="s">
        <v>660</v>
      </c>
      <c r="E51" s="1231">
        <f>62/365</f>
        <v>0.16986301369863013</v>
      </c>
      <c r="F51" s="1232">
        <f>'6b-ADIT Projection Proration'!G51</f>
        <v>0</v>
      </c>
      <c r="G51" s="628">
        <f t="shared" si="75"/>
        <v>0</v>
      </c>
      <c r="H51" s="628">
        <f t="shared" si="55"/>
        <v>0</v>
      </c>
      <c r="I51" s="623">
        <v>0</v>
      </c>
      <c r="J51" s="628">
        <f t="shared" si="56"/>
        <v>0</v>
      </c>
      <c r="K51" s="628">
        <f t="shared" si="57"/>
        <v>0</v>
      </c>
      <c r="L51" s="628">
        <f t="shared" si="58"/>
        <v>0</v>
      </c>
      <c r="M51" s="628">
        <f t="shared" si="59"/>
        <v>0</v>
      </c>
      <c r="N51" s="1233">
        <f t="shared" si="60"/>
        <v>0</v>
      </c>
      <c r="O51" s="1232">
        <f>'6b-ADIT Projection Proration'!I51</f>
        <v>0</v>
      </c>
      <c r="P51" s="628">
        <f t="shared" si="61"/>
        <v>0</v>
      </c>
      <c r="Q51" s="628">
        <f t="shared" si="62"/>
        <v>0</v>
      </c>
      <c r="R51" s="623">
        <v>0</v>
      </c>
      <c r="S51" s="628">
        <f t="shared" si="63"/>
        <v>0</v>
      </c>
      <c r="T51" s="628">
        <f t="shared" si="64"/>
        <v>0</v>
      </c>
      <c r="U51" s="628">
        <f t="shared" si="65"/>
        <v>0</v>
      </c>
      <c r="V51" s="628">
        <f t="shared" si="66"/>
        <v>0</v>
      </c>
      <c r="W51" s="1233">
        <f t="shared" si="67"/>
        <v>0</v>
      </c>
      <c r="X51" s="1232">
        <f>'6b-ADIT Projection Proration'!K51</f>
        <v>0</v>
      </c>
      <c r="Y51" s="628">
        <f t="shared" si="68"/>
        <v>0</v>
      </c>
      <c r="Z51" s="628">
        <f t="shared" si="69"/>
        <v>0</v>
      </c>
      <c r="AA51" s="623">
        <v>0</v>
      </c>
      <c r="AB51" s="628">
        <f t="shared" si="70"/>
        <v>0</v>
      </c>
      <c r="AC51" s="628">
        <f t="shared" si="71"/>
        <v>0</v>
      </c>
      <c r="AD51" s="628">
        <f t="shared" si="72"/>
        <v>0</v>
      </c>
      <c r="AE51" s="628">
        <f t="shared" si="73"/>
        <v>0</v>
      </c>
      <c r="AF51" s="1233">
        <f t="shared" si="74"/>
        <v>0</v>
      </c>
    </row>
    <row r="52" spans="1:32">
      <c r="A52" s="1229">
        <f t="shared" si="54"/>
        <v>40</v>
      </c>
      <c r="B52" s="1219" t="s">
        <v>676</v>
      </c>
      <c r="C52" s="1218" t="s">
        <v>139</v>
      </c>
      <c r="D52" s="1239" t="s">
        <v>660</v>
      </c>
      <c r="E52" s="1231">
        <f>32/365</f>
        <v>8.7671232876712329E-2</v>
      </c>
      <c r="F52" s="1232">
        <f>'6b-ADIT Projection Proration'!G52</f>
        <v>0</v>
      </c>
      <c r="G52" s="628">
        <f t="shared" si="75"/>
        <v>0</v>
      </c>
      <c r="H52" s="628">
        <f t="shared" si="55"/>
        <v>0</v>
      </c>
      <c r="I52" s="623">
        <v>0</v>
      </c>
      <c r="J52" s="628">
        <f t="shared" si="56"/>
        <v>0</v>
      </c>
      <c r="K52" s="628">
        <f t="shared" si="57"/>
        <v>0</v>
      </c>
      <c r="L52" s="628">
        <f t="shared" si="58"/>
        <v>0</v>
      </c>
      <c r="M52" s="628">
        <f t="shared" si="59"/>
        <v>0</v>
      </c>
      <c r="N52" s="1233">
        <f t="shared" si="60"/>
        <v>0</v>
      </c>
      <c r="O52" s="1232">
        <f>'6b-ADIT Projection Proration'!I52</f>
        <v>0</v>
      </c>
      <c r="P52" s="628">
        <f t="shared" si="61"/>
        <v>0</v>
      </c>
      <c r="Q52" s="628">
        <f t="shared" si="62"/>
        <v>0</v>
      </c>
      <c r="R52" s="623">
        <v>0</v>
      </c>
      <c r="S52" s="628">
        <f t="shared" si="63"/>
        <v>0</v>
      </c>
      <c r="T52" s="628">
        <f t="shared" si="64"/>
        <v>0</v>
      </c>
      <c r="U52" s="628">
        <f t="shared" si="65"/>
        <v>0</v>
      </c>
      <c r="V52" s="628">
        <f t="shared" si="66"/>
        <v>0</v>
      </c>
      <c r="W52" s="1233">
        <f t="shared" si="67"/>
        <v>0</v>
      </c>
      <c r="X52" s="1232">
        <f>'6b-ADIT Projection Proration'!K52</f>
        <v>0</v>
      </c>
      <c r="Y52" s="628">
        <f t="shared" si="68"/>
        <v>0</v>
      </c>
      <c r="Z52" s="628">
        <f t="shared" si="69"/>
        <v>0</v>
      </c>
      <c r="AA52" s="623">
        <v>0</v>
      </c>
      <c r="AB52" s="628">
        <f t="shared" si="70"/>
        <v>0</v>
      </c>
      <c r="AC52" s="628">
        <f t="shared" si="71"/>
        <v>0</v>
      </c>
      <c r="AD52" s="628">
        <f t="shared" si="72"/>
        <v>0</v>
      </c>
      <c r="AE52" s="628">
        <f t="shared" si="73"/>
        <v>0</v>
      </c>
      <c r="AF52" s="1233">
        <f t="shared" si="74"/>
        <v>0</v>
      </c>
    </row>
    <row r="53" spans="1:32">
      <c r="A53" s="1229">
        <f t="shared" si="54"/>
        <v>41</v>
      </c>
      <c r="B53" s="1219" t="s">
        <v>676</v>
      </c>
      <c r="C53" s="1218" t="s">
        <v>137</v>
      </c>
      <c r="D53" s="1239" t="s">
        <v>660</v>
      </c>
      <c r="E53" s="1231">
        <f>1/365</f>
        <v>2.7397260273972603E-3</v>
      </c>
      <c r="F53" s="1234">
        <f>'6b-ADIT Projection Proration'!G53</f>
        <v>0</v>
      </c>
      <c r="G53" s="1235">
        <f t="shared" si="75"/>
        <v>0</v>
      </c>
      <c r="H53" s="1235">
        <f t="shared" si="55"/>
        <v>0</v>
      </c>
      <c r="I53" s="1236">
        <v>0</v>
      </c>
      <c r="J53" s="1235">
        <f t="shared" si="56"/>
        <v>0</v>
      </c>
      <c r="K53" s="1235">
        <f t="shared" si="57"/>
        <v>0</v>
      </c>
      <c r="L53" s="1235">
        <f t="shared" si="58"/>
        <v>0</v>
      </c>
      <c r="M53" s="1235">
        <f t="shared" si="59"/>
        <v>0</v>
      </c>
      <c r="N53" s="1237">
        <f t="shared" si="60"/>
        <v>0</v>
      </c>
      <c r="O53" s="1234">
        <f>'6b-ADIT Projection Proration'!I53</f>
        <v>0</v>
      </c>
      <c r="P53" s="1235">
        <f t="shared" si="61"/>
        <v>0</v>
      </c>
      <c r="Q53" s="1235">
        <f t="shared" si="62"/>
        <v>0</v>
      </c>
      <c r="R53" s="1236">
        <v>0</v>
      </c>
      <c r="S53" s="1235">
        <f t="shared" si="63"/>
        <v>0</v>
      </c>
      <c r="T53" s="1235">
        <f t="shared" si="64"/>
        <v>0</v>
      </c>
      <c r="U53" s="1235">
        <f t="shared" si="65"/>
        <v>0</v>
      </c>
      <c r="V53" s="1235">
        <f t="shared" si="66"/>
        <v>0</v>
      </c>
      <c r="W53" s="1237">
        <f t="shared" si="67"/>
        <v>0</v>
      </c>
      <c r="X53" s="1234">
        <f>'6b-ADIT Projection Proration'!K53</f>
        <v>0</v>
      </c>
      <c r="Y53" s="1235">
        <f t="shared" si="68"/>
        <v>0</v>
      </c>
      <c r="Z53" s="1235">
        <f t="shared" si="69"/>
        <v>0</v>
      </c>
      <c r="AA53" s="1236">
        <v>0</v>
      </c>
      <c r="AB53" s="1235">
        <f t="shared" si="70"/>
        <v>0</v>
      </c>
      <c r="AC53" s="1235">
        <f t="shared" si="71"/>
        <v>0</v>
      </c>
      <c r="AD53" s="1235">
        <f t="shared" si="72"/>
        <v>0</v>
      </c>
      <c r="AE53" s="1235">
        <f t="shared" si="73"/>
        <v>0</v>
      </c>
      <c r="AF53" s="1237">
        <f t="shared" si="74"/>
        <v>0</v>
      </c>
    </row>
    <row r="54" spans="1:32" ht="13.8" thickBot="1">
      <c r="A54" s="1229">
        <f t="shared" si="54"/>
        <v>42</v>
      </c>
      <c r="B54" s="1219" t="s">
        <v>675</v>
      </c>
      <c r="F54" s="1241">
        <f t="shared" ref="F54:M54" si="76">SUM(F41:F53)</f>
        <v>0</v>
      </c>
      <c r="G54" s="1242">
        <f t="shared" si="76"/>
        <v>0</v>
      </c>
      <c r="H54" s="1242"/>
      <c r="I54" s="1242">
        <f t="shared" si="76"/>
        <v>0</v>
      </c>
      <c r="J54" s="1242">
        <f t="shared" si="76"/>
        <v>0</v>
      </c>
      <c r="K54" s="1242">
        <f t="shared" si="76"/>
        <v>0</v>
      </c>
      <c r="L54" s="1242">
        <f t="shared" si="76"/>
        <v>0</v>
      </c>
      <c r="M54" s="1242">
        <f t="shared" si="76"/>
        <v>0</v>
      </c>
      <c r="N54" s="1243">
        <f>N53</f>
        <v>0</v>
      </c>
      <c r="O54" s="1241">
        <f t="shared" ref="O54:P54" si="77">SUM(O41:O53)</f>
        <v>0</v>
      </c>
      <c r="P54" s="1242">
        <f t="shared" si="77"/>
        <v>0</v>
      </c>
      <c r="Q54" s="1242"/>
      <c r="R54" s="1242">
        <f t="shared" ref="R54:V54" si="78">SUM(R41:R53)</f>
        <v>0</v>
      </c>
      <c r="S54" s="1242">
        <f t="shared" si="78"/>
        <v>0</v>
      </c>
      <c r="T54" s="1242">
        <f t="shared" si="78"/>
        <v>0</v>
      </c>
      <c r="U54" s="1242">
        <f t="shared" si="78"/>
        <v>0</v>
      </c>
      <c r="V54" s="1242">
        <f t="shared" si="78"/>
        <v>0</v>
      </c>
      <c r="W54" s="1243">
        <f>W53</f>
        <v>0</v>
      </c>
      <c r="X54" s="1241">
        <f t="shared" ref="X54:Y54" si="79">SUM(X41:X53)</f>
        <v>0</v>
      </c>
      <c r="Y54" s="1242">
        <f t="shared" si="79"/>
        <v>0</v>
      </c>
      <c r="Z54" s="1242"/>
      <c r="AA54" s="1242">
        <f t="shared" ref="AA54:AE54" si="80">SUM(AA41:AA53)</f>
        <v>0</v>
      </c>
      <c r="AB54" s="1242">
        <f t="shared" si="80"/>
        <v>0</v>
      </c>
      <c r="AC54" s="1242">
        <f t="shared" si="80"/>
        <v>0</v>
      </c>
      <c r="AD54" s="1242">
        <f t="shared" si="80"/>
        <v>0</v>
      </c>
      <c r="AE54" s="1242">
        <f t="shared" si="80"/>
        <v>0</v>
      </c>
      <c r="AF54" s="1243">
        <f>AF53</f>
        <v>0</v>
      </c>
    </row>
    <row r="55" spans="1:32">
      <c r="B55" s="1218"/>
      <c r="F55" s="628"/>
      <c r="G55" s="628"/>
      <c r="H55" s="628"/>
      <c r="I55" s="628"/>
      <c r="J55" s="628"/>
      <c r="K55" s="628"/>
      <c r="L55" s="628"/>
      <c r="M55" s="628"/>
      <c r="N55" s="628"/>
      <c r="O55" s="1238"/>
      <c r="P55" s="1244"/>
      <c r="Q55" s="1238"/>
      <c r="R55" s="1244"/>
      <c r="S55" s="1244"/>
      <c r="T55" s="1244"/>
      <c r="U55" s="1244"/>
      <c r="V55" s="1244"/>
      <c r="W55" s="1244"/>
      <c r="X55" s="1238"/>
      <c r="Y55" s="1244"/>
      <c r="Z55" s="1218"/>
      <c r="AA55" s="1218"/>
      <c r="AB55" s="1218"/>
      <c r="AC55" s="1218"/>
      <c r="AD55" s="1218"/>
      <c r="AE55" s="1218"/>
      <c r="AF55" s="1218"/>
    </row>
    <row r="56" spans="1:32">
      <c r="B56" s="1218"/>
      <c r="O56" s="1218"/>
      <c r="P56" s="1218"/>
      <c r="Q56" s="1218"/>
      <c r="R56" s="1218"/>
      <c r="S56" s="1218"/>
      <c r="T56" s="1218"/>
      <c r="U56" s="1218"/>
      <c r="V56" s="1218"/>
      <c r="W56" s="1218"/>
      <c r="X56" s="1218"/>
      <c r="Y56" s="1218"/>
      <c r="Z56" s="1218"/>
      <c r="AA56" s="1218"/>
      <c r="AB56" s="1218"/>
      <c r="AC56" s="1218"/>
      <c r="AD56" s="1218"/>
      <c r="AE56" s="1218"/>
      <c r="AF56" s="1218"/>
    </row>
    <row r="57" spans="1:32">
      <c r="A57" s="1245" t="s">
        <v>171</v>
      </c>
      <c r="B57" s="1218" t="s">
        <v>802</v>
      </c>
      <c r="O57" s="1218"/>
      <c r="P57" s="1218"/>
      <c r="Q57" s="1218"/>
      <c r="R57" s="1218"/>
      <c r="S57" s="1218"/>
      <c r="T57" s="1218"/>
      <c r="U57" s="1218"/>
      <c r="V57" s="1218"/>
      <c r="W57" s="1218"/>
      <c r="X57" s="1218"/>
      <c r="Y57" s="1218"/>
      <c r="Z57" s="1218"/>
      <c r="AA57" s="1218"/>
      <c r="AB57" s="1218"/>
      <c r="AC57" s="1218"/>
      <c r="AD57" s="1218"/>
      <c r="AE57" s="1218"/>
      <c r="AF57" s="1218"/>
    </row>
    <row r="58" spans="1:32">
      <c r="A58" s="1245" t="s">
        <v>170</v>
      </c>
      <c r="B58" s="1218" t="s">
        <v>674</v>
      </c>
      <c r="D58" s="1246"/>
      <c r="E58" s="1246"/>
      <c r="F58" s="1246"/>
      <c r="G58" s="1246"/>
      <c r="H58" s="1246"/>
      <c r="I58" s="1246"/>
      <c r="J58" s="1246"/>
      <c r="K58" s="1246"/>
      <c r="L58" s="1246"/>
      <c r="M58" s="1246"/>
      <c r="N58" s="1246"/>
      <c r="O58" s="1218"/>
      <c r="P58" s="1218"/>
      <c r="Q58" s="1218"/>
      <c r="R58" s="1218"/>
      <c r="S58" s="1218"/>
      <c r="T58" s="1218"/>
      <c r="U58" s="1218"/>
      <c r="V58" s="1218"/>
      <c r="W58" s="1218"/>
      <c r="X58" s="1218"/>
      <c r="Y58" s="1218"/>
      <c r="Z58" s="1218"/>
      <c r="AA58" s="1218"/>
      <c r="AB58" s="1218"/>
      <c r="AC58" s="1218"/>
      <c r="AD58" s="1218"/>
      <c r="AE58" s="1218"/>
      <c r="AF58" s="1218"/>
    </row>
    <row r="59" spans="1:32">
      <c r="A59" s="1247" t="s">
        <v>75</v>
      </c>
      <c r="B59" s="1218" t="s">
        <v>673</v>
      </c>
      <c r="D59" s="1246"/>
      <c r="E59" s="1246"/>
      <c r="F59" s="1246"/>
      <c r="G59" s="1246"/>
      <c r="H59" s="1246"/>
      <c r="I59" s="1246"/>
      <c r="J59" s="1246"/>
      <c r="K59" s="1246"/>
      <c r="L59" s="1246"/>
      <c r="M59" s="1246"/>
      <c r="N59" s="1246"/>
      <c r="O59" s="1218"/>
      <c r="P59" s="1218"/>
      <c r="Q59" s="1218"/>
      <c r="R59" s="1218"/>
      <c r="S59" s="1218"/>
      <c r="T59" s="1218"/>
      <c r="U59" s="1218"/>
      <c r="V59" s="1218"/>
      <c r="W59" s="1218"/>
      <c r="X59" s="1218"/>
      <c r="Y59" s="1218"/>
      <c r="Z59" s="1218"/>
      <c r="AA59" s="1218"/>
      <c r="AB59" s="1218"/>
      <c r="AC59" s="1218"/>
      <c r="AD59" s="1218"/>
      <c r="AE59" s="1218"/>
      <c r="AF59" s="1218"/>
    </row>
    <row r="60" spans="1:32">
      <c r="A60" s="1247" t="s">
        <v>76</v>
      </c>
      <c r="B60" s="1218" t="s">
        <v>989</v>
      </c>
      <c r="D60" s="1246"/>
      <c r="E60" s="1246"/>
      <c r="F60" s="1246"/>
      <c r="G60" s="1246"/>
      <c r="H60" s="1246"/>
      <c r="I60" s="1246"/>
      <c r="J60" s="1246"/>
      <c r="K60" s="1246"/>
      <c r="L60" s="1246"/>
      <c r="M60" s="1246"/>
      <c r="N60" s="1246"/>
      <c r="O60" s="1218"/>
      <c r="P60" s="1218"/>
      <c r="Q60" s="1218"/>
      <c r="R60" s="1218"/>
      <c r="S60" s="1218"/>
      <c r="T60" s="1218"/>
      <c r="U60" s="1218"/>
      <c r="V60" s="1218"/>
      <c r="W60" s="1218"/>
      <c r="X60" s="1218"/>
      <c r="Y60" s="1218"/>
      <c r="Z60" s="1218"/>
      <c r="AA60" s="1218"/>
      <c r="AB60" s="1218"/>
      <c r="AC60" s="1218"/>
      <c r="AD60" s="1218"/>
      <c r="AE60" s="1218"/>
      <c r="AF60" s="1218"/>
    </row>
    <row r="61" spans="1:32">
      <c r="A61" s="1247" t="s">
        <v>77</v>
      </c>
      <c r="B61" s="1219" t="s">
        <v>990</v>
      </c>
      <c r="D61" s="1220"/>
      <c r="E61" s="1220"/>
      <c r="O61" s="1218"/>
      <c r="P61" s="1218"/>
      <c r="Q61" s="1218"/>
      <c r="R61" s="1218"/>
      <c r="S61" s="1218"/>
      <c r="T61" s="1218"/>
      <c r="U61" s="1218"/>
      <c r="V61" s="1218"/>
      <c r="W61" s="1218"/>
      <c r="X61" s="1218"/>
      <c r="Y61" s="1218"/>
      <c r="Z61" s="1218"/>
      <c r="AA61" s="1218"/>
      <c r="AB61" s="1218"/>
      <c r="AC61" s="1218"/>
      <c r="AD61" s="1218"/>
      <c r="AE61" s="1218"/>
      <c r="AF61" s="1218"/>
    </row>
    <row r="62" spans="1:32">
      <c r="A62" s="1247" t="s">
        <v>78</v>
      </c>
      <c r="B62" s="1219" t="s">
        <v>994</v>
      </c>
      <c r="D62" s="628"/>
      <c r="E62" s="628"/>
    </row>
    <row r="63" spans="1:32">
      <c r="D63" s="628"/>
      <c r="E63" s="628"/>
    </row>
    <row r="64" spans="1:32">
      <c r="D64" s="628"/>
      <c r="E64" s="628"/>
    </row>
    <row r="65" spans="2:24">
      <c r="D65" s="628"/>
      <c r="E65" s="628"/>
    </row>
    <row r="66" spans="2:24">
      <c r="D66" s="628"/>
      <c r="E66" s="628"/>
      <c r="O66" s="1248"/>
      <c r="P66" s="1248"/>
      <c r="Q66" s="1248"/>
      <c r="R66" s="1248"/>
      <c r="S66" s="1248"/>
      <c r="T66" s="1248"/>
      <c r="U66" s="1248"/>
      <c r="V66" s="1248"/>
      <c r="W66" s="1248"/>
      <c r="X66" s="1248"/>
    </row>
    <row r="67" spans="2:24">
      <c r="D67" s="628"/>
      <c r="E67" s="628"/>
    </row>
    <row r="68" spans="2:24">
      <c r="D68" s="628"/>
      <c r="E68" s="628"/>
    </row>
    <row r="69" spans="2:24">
      <c r="D69" s="628"/>
      <c r="E69" s="628"/>
    </row>
    <row r="70" spans="2:24">
      <c r="D70" s="628"/>
      <c r="E70" s="628"/>
    </row>
    <row r="71" spans="2:24">
      <c r="D71" s="628"/>
      <c r="E71" s="628"/>
    </row>
    <row r="72" spans="2:24">
      <c r="B72" s="1218"/>
      <c r="D72" s="628"/>
      <c r="E72" s="628"/>
    </row>
    <row r="73" spans="2:24">
      <c r="D73" s="628"/>
      <c r="E73" s="628"/>
    </row>
    <row r="74" spans="2:24">
      <c r="B74" s="1218"/>
      <c r="D74" s="628"/>
      <c r="E74" s="628"/>
    </row>
  </sheetData>
  <mergeCells count="5">
    <mergeCell ref="X5:AF5"/>
    <mergeCell ref="A2:N2"/>
    <mergeCell ref="A3:N3"/>
    <mergeCell ref="F5:N5"/>
    <mergeCell ref="O5:W5"/>
  </mergeCells>
  <printOptions horizontalCentered="1"/>
  <pageMargins left="0.25" right="0.25" top="0.5" bottom="0.5" header="0.3" footer="0.3"/>
  <pageSetup scale="57" fitToWidth="3" orientation="landscape" cellComments="asDisplayed" r:id="rId1"/>
  <headerFooter alignWithMargins="0"/>
  <colBreaks count="1" manualBreakCount="1">
    <brk id="14" max="61" man="1"/>
  </colBreaks>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8534-DF8B-4442-A8F6-415F75FBDD27}">
  <sheetPr codeName="Sheet15"/>
  <dimension ref="A1:T91"/>
  <sheetViews>
    <sheetView view="pageBreakPreview" zoomScale="85" zoomScaleNormal="90" zoomScaleSheetLayoutView="85" workbookViewId="0">
      <selection activeCell="D26" sqref="D26"/>
    </sheetView>
  </sheetViews>
  <sheetFormatPr defaultColWidth="8.81640625" defaultRowHeight="15"/>
  <cols>
    <col min="1" max="1" width="7.54296875" style="1284" customWidth="1"/>
    <col min="2" max="2" width="23.26953125" style="1284" customWidth="1"/>
    <col min="3" max="3" width="42.453125" style="1284" customWidth="1"/>
    <col min="4" max="4" width="20.453125" style="1284" bestFit="1" customWidth="1"/>
    <col min="5" max="5" width="10.26953125" style="1284" bestFit="1" customWidth="1"/>
    <col min="6" max="6" width="8.81640625" style="1285"/>
    <col min="7" max="7" width="8.81640625" style="1284"/>
    <col min="8" max="8" width="23" style="1304" customWidth="1"/>
    <col min="9" max="9" width="25.7265625" style="1304" customWidth="1"/>
    <col min="10" max="10" width="13.7265625" style="1304" customWidth="1"/>
    <col min="11" max="11" width="8.81640625" style="1284"/>
    <col min="12" max="12" width="9.7265625" style="1284" bestFit="1" customWidth="1"/>
    <col min="13" max="18" width="11.453125" style="1284" customWidth="1"/>
    <col min="19" max="19" width="8.81640625" style="1284"/>
    <col min="20" max="20" width="10.453125" style="1284" bestFit="1" customWidth="1"/>
    <col min="21" max="16384" width="8.81640625" style="1284"/>
  </cols>
  <sheetData>
    <row r="1" spans="1:18" ht="15.6">
      <c r="A1" s="1284" t="s">
        <v>969</v>
      </c>
      <c r="H1" s="1286"/>
      <c r="I1" s="1287"/>
      <c r="J1" s="1288"/>
    </row>
    <row r="2" spans="1:18" ht="15.6">
      <c r="H2" s="1286"/>
      <c r="I2" s="1289"/>
      <c r="J2" s="1290"/>
    </row>
    <row r="3" spans="1:18">
      <c r="H3" s="1291"/>
      <c r="I3" s="1289"/>
      <c r="J3" s="1290"/>
    </row>
    <row r="4" spans="1:18">
      <c r="H4" s="1291"/>
      <c r="I4" s="1289"/>
      <c r="J4" s="1290"/>
    </row>
    <row r="5" spans="1:18" ht="17.399999999999999">
      <c r="A5" s="1483" t="s">
        <v>721</v>
      </c>
      <c r="B5" s="1483"/>
      <c r="C5" s="1483"/>
      <c r="D5" s="1483"/>
      <c r="E5" s="1483"/>
      <c r="H5" s="1291"/>
      <c r="I5" s="1289"/>
      <c r="J5" s="1290"/>
    </row>
    <row r="6" spans="1:18" ht="15.6">
      <c r="A6" s="1484" t="str">
        <f>+'6e-ADIT True-up'!A2:I2</f>
        <v>NextEra Energy Transmission New York, Inc.</v>
      </c>
      <c r="B6" s="1484"/>
      <c r="C6" s="1484"/>
      <c r="D6" s="1484"/>
      <c r="E6" s="1484"/>
      <c r="F6" s="1292"/>
      <c r="G6" s="1293"/>
      <c r="H6" s="1291"/>
      <c r="I6" s="1289"/>
      <c r="J6" s="1290"/>
      <c r="K6" s="1293"/>
      <c r="L6" s="1293"/>
      <c r="M6" s="1293"/>
      <c r="N6" s="1293"/>
      <c r="O6" s="1293"/>
    </row>
    <row r="7" spans="1:18">
      <c r="A7" s="1294"/>
      <c r="B7" s="1294"/>
      <c r="C7" s="1294"/>
      <c r="D7" s="1294"/>
      <c r="E7" s="1294"/>
      <c r="H7" s="1291"/>
      <c r="I7" s="1289"/>
      <c r="J7" s="1290"/>
    </row>
    <row r="8" spans="1:18">
      <c r="A8" s="1294"/>
      <c r="B8" s="1294"/>
      <c r="C8" s="1295"/>
      <c r="D8" s="1294"/>
      <c r="E8" s="1294"/>
      <c r="H8" s="1291"/>
      <c r="I8" s="1289"/>
      <c r="J8" s="1290"/>
    </row>
    <row r="9" spans="1:18" ht="15.6">
      <c r="A9" s="1296" t="s">
        <v>13</v>
      </c>
      <c r="B9" s="1297" t="s">
        <v>729</v>
      </c>
      <c r="C9" s="1297" t="s">
        <v>730</v>
      </c>
      <c r="D9" s="1297" t="s">
        <v>731</v>
      </c>
      <c r="E9" s="1294"/>
      <c r="H9" s="1291"/>
      <c r="I9" s="1289"/>
      <c r="J9" s="1290"/>
    </row>
    <row r="10" spans="1:18" ht="15.6">
      <c r="A10" s="1296"/>
      <c r="B10" s="1298" t="s">
        <v>732</v>
      </c>
      <c r="C10" s="1297"/>
      <c r="D10" s="1297"/>
      <c r="E10" s="1294"/>
      <c r="H10" s="1291"/>
      <c r="I10" s="1289"/>
      <c r="J10" s="1290"/>
    </row>
    <row r="11" spans="1:18" ht="15.6">
      <c r="A11" s="1296">
        <v>1</v>
      </c>
      <c r="B11" s="1299" t="s">
        <v>733</v>
      </c>
      <c r="C11" s="1297" t="s">
        <v>934</v>
      </c>
      <c r="D11" s="1300">
        <v>0</v>
      </c>
      <c r="E11" s="1294"/>
      <c r="H11" s="1301"/>
      <c r="I11" s="1284"/>
      <c r="J11" s="1284"/>
      <c r="K11" s="1302"/>
      <c r="L11" s="1303"/>
    </row>
    <row r="12" spans="1:18" ht="15.6">
      <c r="A12" s="1296">
        <v>2</v>
      </c>
      <c r="B12" s="1299" t="s">
        <v>734</v>
      </c>
      <c r="C12" s="1297" t="s">
        <v>935</v>
      </c>
      <c r="D12" s="1300">
        <v>1.33</v>
      </c>
      <c r="E12" s="1294"/>
      <c r="H12" s="1301"/>
      <c r="L12" s="1305"/>
      <c r="M12" s="1306"/>
      <c r="N12" s="1306"/>
      <c r="O12" s="1306"/>
      <c r="P12" s="1306"/>
      <c r="Q12" s="1307"/>
      <c r="R12" s="1308"/>
    </row>
    <row r="13" spans="1:18" ht="15.6">
      <c r="A13" s="1296">
        <v>3</v>
      </c>
      <c r="B13" s="1299" t="s">
        <v>735</v>
      </c>
      <c r="C13" s="1297" t="s">
        <v>936</v>
      </c>
      <c r="D13" s="1300">
        <v>3.36</v>
      </c>
      <c r="E13" s="1294"/>
      <c r="H13" s="1301"/>
      <c r="L13" s="1309"/>
      <c r="M13" s="1306"/>
      <c r="N13" s="1306"/>
      <c r="O13" s="1306"/>
      <c r="P13" s="1306"/>
      <c r="Q13" s="1307"/>
      <c r="R13" s="1308"/>
    </row>
    <row r="14" spans="1:18" ht="15.6">
      <c r="A14" s="1296">
        <v>4</v>
      </c>
      <c r="B14" s="1299" t="s">
        <v>736</v>
      </c>
      <c r="C14" s="1297" t="s">
        <v>937</v>
      </c>
      <c r="D14" s="1300">
        <v>2.92</v>
      </c>
      <c r="E14" s="1294"/>
      <c r="H14" s="1301"/>
      <c r="L14" s="1310"/>
      <c r="M14" s="1311"/>
      <c r="N14" s="1311"/>
      <c r="O14" s="1311"/>
      <c r="P14" s="1311"/>
      <c r="Q14" s="1311"/>
      <c r="R14" s="1311"/>
    </row>
    <row r="15" spans="1:18" ht="15.6">
      <c r="A15" s="1296">
        <v>5</v>
      </c>
      <c r="B15" s="1299" t="s">
        <v>938</v>
      </c>
      <c r="C15" s="1297" t="s">
        <v>939</v>
      </c>
      <c r="D15" s="1300">
        <v>1.92</v>
      </c>
      <c r="E15" s="1294"/>
      <c r="H15" s="1301"/>
      <c r="L15" s="1312"/>
      <c r="M15" s="1313"/>
      <c r="N15" s="1313"/>
      <c r="O15" s="1313"/>
      <c r="P15" s="1313"/>
      <c r="Q15" s="1314"/>
      <c r="R15" s="1315"/>
    </row>
    <row r="16" spans="1:18" ht="15.6">
      <c r="A16" s="1296">
        <v>6</v>
      </c>
      <c r="B16" s="1299" t="s">
        <v>737</v>
      </c>
      <c r="C16" s="1316" t="s">
        <v>940</v>
      </c>
      <c r="D16" s="1300">
        <v>2.0499999999999998</v>
      </c>
      <c r="E16" s="1294"/>
      <c r="H16" s="1301"/>
      <c r="I16" s="1284"/>
      <c r="J16" s="1284"/>
      <c r="L16" s="1312"/>
      <c r="M16" s="1313"/>
      <c r="N16" s="1313"/>
      <c r="O16" s="1313"/>
      <c r="P16" s="1313"/>
      <c r="Q16" s="1314"/>
      <c r="R16" s="1315"/>
    </row>
    <row r="17" spans="1:20" ht="15.6">
      <c r="A17" s="1296">
        <v>7</v>
      </c>
      <c r="B17" s="1299" t="s">
        <v>738</v>
      </c>
      <c r="C17" s="1297" t="s">
        <v>941</v>
      </c>
      <c r="D17" s="1300">
        <v>3.1</v>
      </c>
      <c r="E17" s="1294"/>
      <c r="H17" s="1301"/>
      <c r="I17" s="1284"/>
      <c r="J17" s="1284"/>
      <c r="L17" s="1312"/>
      <c r="M17" s="1313"/>
      <c r="N17" s="1313"/>
      <c r="O17" s="1313"/>
      <c r="P17" s="1313"/>
      <c r="Q17" s="1314"/>
      <c r="R17" s="1315"/>
    </row>
    <row r="18" spans="1:20" ht="15.6">
      <c r="A18" s="1296">
        <v>8</v>
      </c>
      <c r="B18" s="1299" t="s">
        <v>739</v>
      </c>
      <c r="C18" s="1297" t="s">
        <v>942</v>
      </c>
      <c r="D18" s="1300">
        <v>1.54</v>
      </c>
      <c r="E18" s="1294"/>
      <c r="H18" s="1301"/>
      <c r="I18" s="1284"/>
      <c r="J18" s="1284"/>
      <c r="L18" s="1312"/>
      <c r="M18" s="1313"/>
      <c r="N18" s="1313"/>
      <c r="O18" s="1313"/>
      <c r="P18" s="1313"/>
      <c r="Q18" s="1314"/>
      <c r="R18" s="1315"/>
    </row>
    <row r="19" spans="1:20" ht="15.6">
      <c r="A19" s="1296">
        <v>9</v>
      </c>
      <c r="B19" s="1299" t="s">
        <v>740</v>
      </c>
      <c r="C19" s="1297" t="s">
        <v>943</v>
      </c>
      <c r="D19" s="1300">
        <v>1.85</v>
      </c>
      <c r="E19" s="1294"/>
      <c r="H19" s="1301"/>
      <c r="I19" s="1284"/>
      <c r="J19" s="1284"/>
      <c r="L19" s="1312"/>
      <c r="M19" s="1313"/>
      <c r="N19" s="1313"/>
      <c r="O19" s="1313"/>
      <c r="P19" s="1313"/>
      <c r="Q19" s="1314"/>
      <c r="R19" s="1315"/>
    </row>
    <row r="20" spans="1:20" ht="15.6">
      <c r="A20" s="1296">
        <v>10</v>
      </c>
      <c r="B20" s="1299" t="s">
        <v>741</v>
      </c>
      <c r="C20" s="1297" t="s">
        <v>944</v>
      </c>
      <c r="D20" s="1300">
        <v>1.47</v>
      </c>
      <c r="E20" s="1294"/>
      <c r="H20" s="1301"/>
      <c r="I20" s="1284"/>
      <c r="J20" s="1284"/>
      <c r="L20" s="1317"/>
      <c r="M20" s="1318"/>
      <c r="N20" s="1318"/>
      <c r="O20" s="1318"/>
      <c r="P20" s="1318"/>
      <c r="Q20" s="1319"/>
      <c r="R20" s="1320"/>
    </row>
    <row r="21" spans="1:20" ht="15.6">
      <c r="A21" s="1296"/>
      <c r="B21" s="1297"/>
      <c r="C21" s="1297"/>
      <c r="D21" s="1300"/>
      <c r="E21" s="1294"/>
      <c r="H21" s="1301"/>
      <c r="I21" s="1284"/>
      <c r="J21" s="1284"/>
      <c r="L21" s="1317"/>
      <c r="M21" s="1318"/>
      <c r="N21" s="1318"/>
      <c r="O21" s="1318"/>
      <c r="P21" s="1318"/>
      <c r="Q21" s="1319"/>
      <c r="R21" s="1320"/>
    </row>
    <row r="22" spans="1:20" ht="15.6">
      <c r="A22" s="1321"/>
      <c r="B22" s="1299" t="s">
        <v>742</v>
      </c>
      <c r="C22" s="1297"/>
      <c r="D22" s="1300"/>
      <c r="E22" s="1294"/>
      <c r="H22" s="1301"/>
      <c r="I22" s="1322"/>
      <c r="J22" s="1284"/>
      <c r="L22" s="1317"/>
      <c r="M22" s="1318"/>
      <c r="N22" s="1318"/>
      <c r="O22" s="1318"/>
      <c r="P22" s="1318"/>
      <c r="Q22" s="1319"/>
      <c r="R22" s="1320"/>
    </row>
    <row r="23" spans="1:20" ht="15.6">
      <c r="A23" s="1296">
        <v>11</v>
      </c>
      <c r="B23" s="1299" t="s">
        <v>743</v>
      </c>
      <c r="C23" s="1297" t="s">
        <v>945</v>
      </c>
      <c r="D23" s="1300">
        <v>1.75</v>
      </c>
      <c r="E23" s="1294"/>
      <c r="H23" s="1301"/>
      <c r="I23" s="1284"/>
      <c r="J23" s="1284"/>
      <c r="L23" s="1317"/>
      <c r="M23" s="1323"/>
      <c r="N23" s="1323"/>
      <c r="O23" s="1323"/>
      <c r="P23" s="1323"/>
      <c r="Q23" s="1324"/>
      <c r="R23" s="1325"/>
    </row>
    <row r="24" spans="1:20" ht="15.6">
      <c r="A24" s="1296">
        <v>12</v>
      </c>
      <c r="B24" s="1299" t="s">
        <v>744</v>
      </c>
      <c r="C24" s="1297" t="s">
        <v>946</v>
      </c>
      <c r="D24" s="1300">
        <v>5.25</v>
      </c>
      <c r="E24" s="1294"/>
      <c r="H24" s="1301"/>
      <c r="J24" s="1284"/>
      <c r="L24" s="1317"/>
      <c r="M24" s="1318"/>
      <c r="N24" s="1318"/>
      <c r="O24" s="1318"/>
      <c r="P24" s="1318"/>
      <c r="Q24" s="1319"/>
      <c r="R24" s="1320"/>
    </row>
    <row r="25" spans="1:20" ht="15.6">
      <c r="A25" s="1296">
        <v>13</v>
      </c>
      <c r="B25" s="1346" t="s">
        <v>966</v>
      </c>
      <c r="C25" s="1347" t="s">
        <v>965</v>
      </c>
      <c r="D25" s="1300">
        <v>11.43</v>
      </c>
      <c r="E25" s="1294"/>
      <c r="H25" s="1301"/>
      <c r="I25" s="1284"/>
      <c r="J25" s="1284"/>
      <c r="K25" s="1326"/>
      <c r="L25" s="1317"/>
      <c r="M25" s="1319"/>
      <c r="N25" s="1319"/>
      <c r="O25" s="1319"/>
      <c r="P25" s="1319"/>
      <c r="Q25" s="1319"/>
    </row>
    <row r="26" spans="1:20" ht="15.6">
      <c r="A26" s="1296">
        <v>14</v>
      </c>
      <c r="B26" s="1346" t="s">
        <v>947</v>
      </c>
      <c r="C26" s="1347" t="s">
        <v>948</v>
      </c>
      <c r="D26" s="1300">
        <v>8.89</v>
      </c>
      <c r="E26" s="1294"/>
      <c r="H26" s="1301"/>
      <c r="I26" s="1284"/>
      <c r="J26" s="1284"/>
      <c r="K26" s="1326"/>
      <c r="L26" s="1317"/>
      <c r="M26" s="1328"/>
      <c r="N26" s="1328"/>
      <c r="O26" s="1328"/>
      <c r="P26" s="1328"/>
      <c r="Q26" s="1328"/>
      <c r="R26" s="1328"/>
      <c r="T26" s="1329"/>
    </row>
    <row r="27" spans="1:20" ht="15.6">
      <c r="A27" s="1296">
        <v>15</v>
      </c>
      <c r="B27" s="1346" t="s">
        <v>949</v>
      </c>
      <c r="C27" s="1347" t="s">
        <v>950</v>
      </c>
      <c r="D27" s="1300">
        <v>6.15</v>
      </c>
      <c r="E27" s="1294"/>
      <c r="H27" s="1301"/>
      <c r="I27" s="1284"/>
      <c r="J27" s="1284"/>
      <c r="K27" s="1326"/>
      <c r="L27" s="1317"/>
      <c r="M27" s="1328"/>
      <c r="N27" s="1328"/>
      <c r="O27" s="1328"/>
      <c r="P27" s="1328"/>
      <c r="Q27" s="1328"/>
      <c r="R27" s="1328"/>
      <c r="T27" s="1329"/>
    </row>
    <row r="28" spans="1:20" ht="15.6">
      <c r="A28" s="1296">
        <v>16</v>
      </c>
      <c r="B28" s="1346" t="s">
        <v>951</v>
      </c>
      <c r="C28" s="1347" t="s">
        <v>952</v>
      </c>
      <c r="D28" s="1300">
        <v>8.89</v>
      </c>
      <c r="E28" s="1294"/>
      <c r="H28" s="1301"/>
      <c r="I28" s="1284"/>
      <c r="J28" s="1284"/>
      <c r="K28" s="1326"/>
      <c r="L28" s="1317"/>
      <c r="M28" s="1328"/>
      <c r="N28" s="1330"/>
      <c r="O28" s="1328"/>
      <c r="P28" s="1328"/>
      <c r="Q28" s="1331"/>
      <c r="R28" s="1328"/>
      <c r="T28" s="1329"/>
    </row>
    <row r="29" spans="1:20" ht="15.6">
      <c r="A29" s="1296">
        <v>17</v>
      </c>
      <c r="B29" s="1346" t="s">
        <v>953</v>
      </c>
      <c r="C29" s="1347" t="s">
        <v>954</v>
      </c>
      <c r="D29" s="1300">
        <v>4</v>
      </c>
      <c r="E29" s="1294"/>
      <c r="H29" s="1301"/>
      <c r="I29" s="1284"/>
      <c r="J29" s="1284"/>
      <c r="K29" s="1326"/>
      <c r="M29" s="1328"/>
      <c r="N29" s="1328"/>
      <c r="O29" s="1328"/>
      <c r="P29" s="1328"/>
      <c r="Q29" s="1328"/>
      <c r="R29" s="1328"/>
      <c r="T29" s="1329"/>
    </row>
    <row r="30" spans="1:20" ht="15.6">
      <c r="A30" s="1296">
        <v>18</v>
      </c>
      <c r="B30" s="1299" t="s">
        <v>967</v>
      </c>
      <c r="C30" s="1297" t="s">
        <v>968</v>
      </c>
      <c r="D30" s="1300">
        <v>0</v>
      </c>
      <c r="E30" s="1294"/>
      <c r="H30" s="1301"/>
      <c r="I30" s="1284"/>
      <c r="J30" s="1284"/>
      <c r="K30" s="1326"/>
      <c r="M30" s="1328"/>
      <c r="N30" s="1328"/>
      <c r="O30" s="1328"/>
      <c r="P30" s="1328"/>
      <c r="Q30" s="1328"/>
      <c r="R30" s="1328"/>
    </row>
    <row r="31" spans="1:20" ht="15.6">
      <c r="A31" s="1296">
        <v>19</v>
      </c>
      <c r="B31" s="1299" t="s">
        <v>745</v>
      </c>
      <c r="C31" s="1297" t="s">
        <v>955</v>
      </c>
      <c r="D31" s="1300">
        <v>0</v>
      </c>
      <c r="E31" s="1294"/>
      <c r="H31" s="1301"/>
      <c r="I31" s="1284"/>
      <c r="J31" s="1284"/>
      <c r="M31" s="1328"/>
      <c r="N31" s="1328"/>
      <c r="O31" s="1328"/>
      <c r="P31" s="1328"/>
      <c r="Q31" s="1328"/>
      <c r="R31" s="1328"/>
    </row>
    <row r="32" spans="1:20" ht="15.6">
      <c r="A32" s="1296">
        <v>20</v>
      </c>
      <c r="B32" s="1299" t="s">
        <v>746</v>
      </c>
      <c r="C32" s="1297" t="s">
        <v>956</v>
      </c>
      <c r="D32" s="1300">
        <v>0</v>
      </c>
      <c r="E32" s="1294"/>
      <c r="H32" s="1301"/>
      <c r="I32" s="1284"/>
      <c r="J32" s="1284"/>
      <c r="M32" s="1328"/>
      <c r="N32" s="1328"/>
      <c r="O32" s="1328"/>
      <c r="P32" s="1328"/>
      <c r="Q32" s="1328"/>
      <c r="R32" s="1328"/>
    </row>
    <row r="33" spans="1:20" ht="15.6">
      <c r="A33" s="1296">
        <v>21</v>
      </c>
      <c r="B33" s="1299" t="s">
        <v>747</v>
      </c>
      <c r="C33" s="1297" t="s">
        <v>957</v>
      </c>
      <c r="D33" s="1300">
        <v>25</v>
      </c>
      <c r="E33" s="1294"/>
      <c r="H33" s="1301"/>
      <c r="I33" s="1284"/>
      <c r="J33" s="1284"/>
      <c r="K33" s="1326"/>
      <c r="M33" s="1328"/>
      <c r="N33" s="1328"/>
      <c r="O33" s="1328"/>
      <c r="P33" s="1328"/>
      <c r="Q33" s="1328"/>
      <c r="R33" s="1328"/>
    </row>
    <row r="34" spans="1:20" ht="15.6">
      <c r="A34" s="1296">
        <v>22</v>
      </c>
      <c r="B34" s="1299" t="s">
        <v>748</v>
      </c>
      <c r="C34" s="1297" t="s">
        <v>958</v>
      </c>
      <c r="D34" s="1300">
        <v>2.5</v>
      </c>
      <c r="E34" s="1294"/>
      <c r="H34" s="1301"/>
      <c r="I34" s="1284"/>
      <c r="J34" s="1284"/>
      <c r="K34" s="1326"/>
      <c r="M34" s="1328"/>
      <c r="N34" s="1328"/>
      <c r="O34" s="1328"/>
      <c r="P34" s="1328"/>
      <c r="Q34" s="1328"/>
      <c r="R34" s="1328"/>
    </row>
    <row r="35" spans="1:20" ht="15.6">
      <c r="A35" s="1296"/>
      <c r="B35" s="1297"/>
      <c r="C35" s="1297"/>
      <c r="D35" s="1300"/>
      <c r="E35" s="1294"/>
      <c r="H35" s="1301"/>
      <c r="I35" s="1284"/>
      <c r="J35" s="1284"/>
      <c r="K35" s="1326"/>
      <c r="M35" s="1328"/>
      <c r="N35" s="1328"/>
      <c r="O35" s="1328"/>
      <c r="P35" s="1328"/>
      <c r="Q35" s="1328"/>
      <c r="R35" s="1328"/>
    </row>
    <row r="36" spans="1:20" ht="15.6">
      <c r="A36" s="1296"/>
      <c r="B36" s="1299" t="s">
        <v>749</v>
      </c>
      <c r="C36" s="1297"/>
      <c r="D36" s="1300"/>
      <c r="E36" s="1294"/>
      <c r="H36" s="1301"/>
      <c r="I36" s="1284"/>
      <c r="J36" s="1284"/>
      <c r="K36" s="1326"/>
      <c r="M36" s="1328"/>
      <c r="N36" s="1328"/>
      <c r="O36" s="1328"/>
      <c r="P36" s="1328"/>
      <c r="Q36" s="1328"/>
      <c r="R36" s="1328"/>
    </row>
    <row r="37" spans="1:20" ht="15.6">
      <c r="A37" s="1296">
        <v>1</v>
      </c>
      <c r="B37" s="1299" t="s">
        <v>750</v>
      </c>
      <c r="C37" s="1297" t="s">
        <v>751</v>
      </c>
      <c r="D37" s="1300">
        <v>1.85</v>
      </c>
      <c r="E37" s="1294"/>
      <c r="H37" s="1301"/>
      <c r="I37" s="1284"/>
      <c r="J37" s="1284"/>
      <c r="K37" s="1326"/>
      <c r="M37" s="1328"/>
      <c r="N37" s="1328"/>
      <c r="O37" s="1328"/>
      <c r="P37" s="1328"/>
      <c r="Q37" s="1328"/>
      <c r="R37" s="1328"/>
    </row>
    <row r="38" spans="1:20" ht="15.6">
      <c r="A38" s="1296">
        <f>+A37+1</f>
        <v>2</v>
      </c>
      <c r="B38" s="1332">
        <v>302</v>
      </c>
      <c r="C38" s="1297" t="s">
        <v>752</v>
      </c>
      <c r="D38" s="1333">
        <v>1.85</v>
      </c>
      <c r="E38" s="1294"/>
      <c r="H38" s="1301"/>
      <c r="I38" s="1284"/>
      <c r="J38" s="1284"/>
      <c r="K38" s="1326"/>
      <c r="M38" s="1319"/>
      <c r="N38" s="1319"/>
      <c r="O38" s="1319"/>
      <c r="P38" s="1319"/>
      <c r="Q38" s="1319"/>
    </row>
    <row r="39" spans="1:20" ht="15.6">
      <c r="A39" s="1296">
        <f t="shared" ref="A39:A42" si="0">+A38+1</f>
        <v>3</v>
      </c>
      <c r="B39" s="1299" t="s">
        <v>753</v>
      </c>
      <c r="C39" s="1297" t="s">
        <v>959</v>
      </c>
      <c r="D39" s="1300"/>
      <c r="E39" s="1294"/>
      <c r="M39" s="1319"/>
      <c r="N39" s="1319"/>
      <c r="O39" s="1319"/>
      <c r="P39" s="1319"/>
      <c r="Q39" s="1319"/>
      <c r="R39" s="1319"/>
      <c r="T39" s="1334"/>
    </row>
    <row r="40" spans="1:20" ht="15.6">
      <c r="A40" s="1296">
        <f t="shared" si="0"/>
        <v>4</v>
      </c>
      <c r="B40" s="1299"/>
      <c r="C40" s="1297" t="s">
        <v>960</v>
      </c>
      <c r="D40" s="1300">
        <f>0.2*100</f>
        <v>20</v>
      </c>
      <c r="E40" s="1294"/>
      <c r="M40" s="1319"/>
      <c r="N40" s="1319"/>
      <c r="O40" s="1319"/>
      <c r="P40" s="1319"/>
      <c r="Q40" s="1319"/>
      <c r="R40" s="1319"/>
      <c r="T40" s="1334"/>
    </row>
    <row r="41" spans="1:20" ht="15.6">
      <c r="A41" s="1296">
        <f t="shared" si="0"/>
        <v>5</v>
      </c>
      <c r="B41" s="1299"/>
      <c r="C41" s="1297" t="s">
        <v>961</v>
      </c>
      <c r="D41" s="1300">
        <f>0.142857142857143*100</f>
        <v>14.285714285714299</v>
      </c>
      <c r="E41" s="1294"/>
      <c r="H41" s="1301"/>
      <c r="I41" s="1284"/>
      <c r="J41" s="1284"/>
      <c r="M41" s="1319"/>
      <c r="N41" s="1319"/>
      <c r="O41" s="1319"/>
      <c r="P41" s="1319"/>
      <c r="Q41" s="1319"/>
      <c r="R41" s="1319"/>
    </row>
    <row r="42" spans="1:20" ht="15.6">
      <c r="A42" s="1296">
        <f t="shared" si="0"/>
        <v>6</v>
      </c>
      <c r="B42" s="1299"/>
      <c r="C42" s="1297" t="s">
        <v>962</v>
      </c>
      <c r="D42" s="1300">
        <v>10</v>
      </c>
      <c r="E42" s="1294"/>
      <c r="H42" s="1301"/>
      <c r="I42" s="1284"/>
      <c r="J42" s="1284"/>
      <c r="M42" s="1319"/>
      <c r="N42" s="1319"/>
      <c r="O42" s="1319"/>
      <c r="P42" s="1319"/>
      <c r="Q42" s="1319"/>
      <c r="R42" s="1319"/>
    </row>
    <row r="43" spans="1:20" ht="15.6">
      <c r="A43" s="1327">
        <v>7</v>
      </c>
      <c r="B43" s="1335"/>
      <c r="C43" s="1297" t="s">
        <v>963</v>
      </c>
      <c r="D43" s="1300">
        <v>2.92</v>
      </c>
      <c r="E43" s="1294"/>
      <c r="H43" s="1301"/>
      <c r="I43" s="1284"/>
      <c r="J43" s="1284"/>
      <c r="M43" s="1319"/>
      <c r="N43" s="1319"/>
      <c r="O43" s="1319"/>
      <c r="P43" s="1319"/>
      <c r="Q43" s="1319"/>
      <c r="R43" s="1319"/>
    </row>
    <row r="44" spans="1:20" ht="15.6">
      <c r="A44" s="1336"/>
      <c r="B44" s="1297"/>
      <c r="C44" s="1332" t="s">
        <v>964</v>
      </c>
      <c r="D44" s="1337" t="s">
        <v>754</v>
      </c>
      <c r="E44" s="1294"/>
      <c r="H44" s="1301"/>
      <c r="I44" s="1284"/>
      <c r="J44" s="1284"/>
      <c r="M44" s="1319"/>
      <c r="N44" s="1319"/>
      <c r="O44" s="1319"/>
      <c r="P44" s="1319"/>
      <c r="Q44" s="1319"/>
      <c r="R44" s="1319"/>
    </row>
    <row r="45" spans="1:20" ht="15.6">
      <c r="A45" s="1338"/>
      <c r="B45" s="1339"/>
      <c r="C45" s="1340"/>
      <c r="D45" s="1340"/>
      <c r="E45" s="1294"/>
    </row>
    <row r="46" spans="1:20" ht="15.6">
      <c r="A46" s="1336"/>
      <c r="B46" s="1296"/>
      <c r="C46" s="1340"/>
      <c r="D46" s="1340"/>
      <c r="E46" s="1294"/>
    </row>
    <row r="47" spans="1:20" ht="15.6">
      <c r="A47" s="1339"/>
      <c r="B47" s="1341" t="s">
        <v>755</v>
      </c>
      <c r="C47" s="1341"/>
      <c r="D47" s="1342"/>
      <c r="E47" s="1294"/>
      <c r="H47" s="1301"/>
      <c r="I47" s="1284"/>
      <c r="J47" s="1284"/>
    </row>
    <row r="48" spans="1:20" ht="15.6">
      <c r="A48" s="1339"/>
      <c r="B48" s="1341" t="s">
        <v>756</v>
      </c>
      <c r="C48" s="1341"/>
      <c r="D48" s="1342"/>
      <c r="E48" s="1294"/>
      <c r="H48" s="1301"/>
      <c r="I48" s="1284"/>
      <c r="J48" s="1284"/>
    </row>
    <row r="49" spans="1:11" ht="15.6">
      <c r="A49" s="1339"/>
      <c r="B49" s="1341" t="s">
        <v>757</v>
      </c>
      <c r="C49" s="1341"/>
      <c r="D49" s="1342"/>
      <c r="E49" s="1294"/>
      <c r="H49" s="1301"/>
      <c r="I49" s="1284"/>
      <c r="J49" s="1284"/>
    </row>
    <row r="50" spans="1:11" ht="15.6">
      <c r="A50" s="1339"/>
      <c r="B50" s="1341" t="s">
        <v>758</v>
      </c>
      <c r="C50" s="1341"/>
      <c r="D50" s="1342"/>
      <c r="E50" s="1294"/>
      <c r="H50" s="1301"/>
      <c r="I50" s="1284"/>
      <c r="J50" s="1284"/>
      <c r="K50" s="1284" t="s">
        <v>6</v>
      </c>
    </row>
    <row r="51" spans="1:11" ht="15.6">
      <c r="A51" s="1339"/>
      <c r="B51" s="1341" t="s">
        <v>759</v>
      </c>
      <c r="C51" s="1341"/>
      <c r="D51" s="1342"/>
      <c r="E51" s="1294"/>
      <c r="H51" s="1301"/>
      <c r="I51" s="1284"/>
      <c r="J51" s="1284"/>
      <c r="K51" s="1326"/>
    </row>
    <row r="52" spans="1:11" ht="15.6">
      <c r="A52" s="1339"/>
      <c r="B52" s="1341" t="s">
        <v>760</v>
      </c>
      <c r="C52" s="1341"/>
      <c r="D52" s="1342"/>
      <c r="E52" s="1294"/>
      <c r="H52" s="1301"/>
      <c r="I52" s="1284"/>
      <c r="J52" s="1284"/>
      <c r="K52" s="1326"/>
    </row>
    <row r="53" spans="1:11" ht="15.6">
      <c r="A53" s="1339"/>
      <c r="B53" s="1343"/>
      <c r="C53" s="1344"/>
      <c r="D53" s="1339"/>
      <c r="E53" s="1294"/>
      <c r="H53" s="1301"/>
      <c r="I53" s="1284"/>
      <c r="J53" s="1284"/>
      <c r="K53" s="1326"/>
    </row>
    <row r="54" spans="1:11" ht="15.6">
      <c r="A54" s="1339"/>
      <c r="B54" s="1297" t="s">
        <v>761</v>
      </c>
      <c r="C54" s="1344"/>
      <c r="D54" s="1339"/>
      <c r="E54" s="1294"/>
      <c r="H54" s="1301"/>
      <c r="I54" s="1284"/>
      <c r="J54" s="1284"/>
    </row>
    <row r="55" spans="1:11">
      <c r="J55" s="1345"/>
    </row>
    <row r="56" spans="1:11">
      <c r="J56" s="1345"/>
    </row>
    <row r="57" spans="1:11">
      <c r="J57" s="1345"/>
    </row>
    <row r="58" spans="1:11">
      <c r="J58" s="1345"/>
    </row>
    <row r="59" spans="1:11">
      <c r="J59" s="1345"/>
    </row>
    <row r="60" spans="1:11">
      <c r="J60" s="1345"/>
    </row>
    <row r="61" spans="1:11">
      <c r="J61" s="1345"/>
    </row>
    <row r="62" spans="1:11">
      <c r="J62" s="1345"/>
    </row>
    <row r="63" spans="1:11">
      <c r="J63" s="1345"/>
    </row>
    <row r="64" spans="1:11">
      <c r="J64" s="1345"/>
    </row>
    <row r="65" spans="10:10">
      <c r="J65" s="1345"/>
    </row>
    <row r="66" spans="10:10">
      <c r="J66" s="1345"/>
    </row>
    <row r="67" spans="10:10">
      <c r="J67" s="1345"/>
    </row>
    <row r="68" spans="10:10">
      <c r="J68" s="1345"/>
    </row>
    <row r="69" spans="10:10">
      <c r="J69" s="1345"/>
    </row>
    <row r="70" spans="10:10">
      <c r="J70" s="1345"/>
    </row>
    <row r="71" spans="10:10">
      <c r="J71" s="1345"/>
    </row>
    <row r="72" spans="10:10">
      <c r="J72" s="1345"/>
    </row>
    <row r="73" spans="10:10">
      <c r="J73" s="1345"/>
    </row>
    <row r="74" spans="10:10">
      <c r="J74" s="1345"/>
    </row>
    <row r="75" spans="10:10">
      <c r="J75" s="1345"/>
    </row>
    <row r="76" spans="10:10">
      <c r="J76" s="1345"/>
    </row>
    <row r="77" spans="10:10">
      <c r="J77" s="1345"/>
    </row>
    <row r="78" spans="10:10">
      <c r="J78" s="1345"/>
    </row>
    <row r="79" spans="10:10">
      <c r="J79" s="1345"/>
    </row>
    <row r="80" spans="10:10">
      <c r="J80" s="1345"/>
    </row>
    <row r="81" spans="10:10">
      <c r="J81" s="1345"/>
    </row>
    <row r="82" spans="10:10">
      <c r="J82" s="1345"/>
    </row>
    <row r="83" spans="10:10">
      <c r="J83" s="1345"/>
    </row>
    <row r="84" spans="10:10">
      <c r="J84" s="1345"/>
    </row>
    <row r="85" spans="10:10">
      <c r="J85" s="1345"/>
    </row>
    <row r="86" spans="10:10">
      <c r="J86" s="1345"/>
    </row>
    <row r="87" spans="10:10">
      <c r="J87" s="1345"/>
    </row>
    <row r="88" spans="10:10">
      <c r="J88" s="1345"/>
    </row>
    <row r="89" spans="10:10">
      <c r="J89" s="1345"/>
    </row>
    <row r="90" spans="10:10">
      <c r="J90" s="1345"/>
    </row>
    <row r="91" spans="10:10">
      <c r="J91" s="1345"/>
    </row>
  </sheetData>
  <mergeCells count="2">
    <mergeCell ref="A5:E5"/>
    <mergeCell ref="A6:E6"/>
  </mergeCells>
  <pageMargins left="0.7" right="0.7" top="0.75" bottom="0.75" header="0.3" footer="0.3"/>
  <pageSetup scale="64" orientation="portrait"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sheetPr>
  <dimension ref="A1:AD135"/>
  <sheetViews>
    <sheetView view="pageBreakPreview" zoomScale="80" zoomScaleNormal="100" zoomScaleSheetLayoutView="80" workbookViewId="0">
      <selection activeCell="A22" sqref="A22"/>
    </sheetView>
  </sheetViews>
  <sheetFormatPr defaultRowHeight="15"/>
  <cols>
    <col min="1" max="1" width="5.7265625" style="614" customWidth="1"/>
    <col min="2" max="3" width="8.7265625" style="614"/>
    <col min="4" max="4" width="10.7265625" style="614" customWidth="1"/>
    <col min="5" max="5" width="10.54296875" style="614" customWidth="1"/>
    <col min="6" max="9" width="8.7265625" style="614"/>
    <col min="10" max="10" width="10.26953125" style="614" customWidth="1"/>
    <col min="11" max="11" width="10.453125" style="614" customWidth="1"/>
    <col min="12" max="12" width="9.7265625" style="614" customWidth="1"/>
    <col min="13" max="19" width="8.7265625" style="614"/>
    <col min="20" max="20" width="9.7265625" style="614" customWidth="1"/>
    <col min="21" max="22" width="8.7265625" style="614"/>
    <col min="23" max="23" width="10.54296875" style="614" customWidth="1"/>
    <col min="24" max="24" width="8.7265625" style="614"/>
    <col min="25" max="25" width="10.7265625" style="614" customWidth="1"/>
    <col min="26" max="30" width="8.7265625" style="614"/>
  </cols>
  <sheetData>
    <row r="1" spans="1:30" ht="15.6">
      <c r="A1" s="654" t="s">
        <v>969</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ht="15.6">
      <c r="A2" s="1495" t="s">
        <v>722</v>
      </c>
      <c r="B2" s="1495"/>
      <c r="C2" s="1495"/>
      <c r="D2" s="1495"/>
      <c r="E2" s="1495"/>
      <c r="F2" s="1495"/>
      <c r="G2" s="1495"/>
      <c r="H2" s="1495"/>
      <c r="I2" s="1495"/>
      <c r="J2" s="1495"/>
      <c r="K2" s="1495"/>
      <c r="L2" s="1495"/>
      <c r="M2" s="1495"/>
      <c r="N2" s="1495"/>
      <c r="O2" s="1495"/>
      <c r="P2" s="1495"/>
      <c r="Q2" s="1495"/>
      <c r="R2" s="1495"/>
      <c r="S2" s="1495"/>
      <c r="T2" s="1495"/>
      <c r="U2" s="1495"/>
      <c r="V2" s="1495"/>
      <c r="W2" s="1495"/>
      <c r="X2" s="1495"/>
      <c r="Y2" s="1495"/>
      <c r="Z2" s="1495"/>
      <c r="AA2" s="1495"/>
      <c r="AB2" s="1495"/>
      <c r="AC2" s="652"/>
      <c r="AD2" s="652"/>
    </row>
    <row r="3" spans="1:30" ht="15.6">
      <c r="A3" s="1494" t="str">
        <f>+'1 - Revenue Credits'!A2:D2</f>
        <v>NextEra Energy Transmission New York, Inc.</v>
      </c>
      <c r="B3" s="1494"/>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652"/>
      <c r="AD3" s="652"/>
    </row>
    <row r="4" spans="1:30" ht="15.6">
      <c r="A4" s="653"/>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2"/>
      <c r="AD4" s="652"/>
    </row>
    <row r="5" spans="1:30" ht="15.6">
      <c r="A5" s="652"/>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2"/>
      <c r="AD5" s="652"/>
    </row>
    <row r="6" spans="1:30" ht="15.6">
      <c r="A6" s="655" t="s">
        <v>403</v>
      </c>
      <c r="B6" s="654"/>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2"/>
      <c r="AD6" s="652"/>
    </row>
    <row r="7" spans="1:30" ht="15.6">
      <c r="A7" s="653"/>
      <c r="B7" s="656" t="s">
        <v>299</v>
      </c>
      <c r="C7" s="656" t="s">
        <v>300</v>
      </c>
      <c r="D7" s="657" t="s">
        <v>310</v>
      </c>
      <c r="E7" s="656" t="s">
        <v>316</v>
      </c>
      <c r="F7" s="657" t="s">
        <v>317</v>
      </c>
      <c r="G7" s="656" t="s">
        <v>318</v>
      </c>
      <c r="H7" s="657" t="s">
        <v>319</v>
      </c>
      <c r="I7" s="656" t="s">
        <v>320</v>
      </c>
      <c r="J7" s="657" t="s">
        <v>330</v>
      </c>
      <c r="K7" s="656" t="s">
        <v>331</v>
      </c>
      <c r="L7" s="657" t="s">
        <v>366</v>
      </c>
      <c r="M7" s="656" t="s">
        <v>367</v>
      </c>
      <c r="N7" s="657" t="s">
        <v>368</v>
      </c>
      <c r="O7" s="656" t="s">
        <v>369</v>
      </c>
      <c r="P7" s="657" t="s">
        <v>370</v>
      </c>
      <c r="Q7" s="656" t="s">
        <v>371</v>
      </c>
      <c r="R7" s="656" t="s">
        <v>372</v>
      </c>
      <c r="S7" s="657" t="s">
        <v>373</v>
      </c>
      <c r="T7" s="657" t="s">
        <v>374</v>
      </c>
      <c r="U7" s="657" t="s">
        <v>376</v>
      </c>
      <c r="V7" s="657" t="s">
        <v>378</v>
      </c>
      <c r="W7" s="657" t="s">
        <v>389</v>
      </c>
      <c r="X7" s="657" t="s">
        <v>390</v>
      </c>
      <c r="Y7" s="657" t="s">
        <v>391</v>
      </c>
      <c r="Z7" s="657" t="s">
        <v>394</v>
      </c>
      <c r="AA7" s="657" t="s">
        <v>397</v>
      </c>
      <c r="AB7" s="657" t="s">
        <v>399</v>
      </c>
      <c r="AC7" s="652"/>
      <c r="AD7" s="652"/>
    </row>
    <row r="8" spans="1:30" ht="15.6">
      <c r="A8" s="654"/>
      <c r="B8" s="652"/>
      <c r="C8" s="652"/>
      <c r="D8" s="652"/>
      <c r="E8" s="652"/>
      <c r="F8" s="652"/>
      <c r="G8" s="652"/>
      <c r="H8" s="652"/>
      <c r="I8" s="652"/>
      <c r="J8" s="680" t="s">
        <v>419</v>
      </c>
      <c r="K8" s="681" t="s">
        <v>420</v>
      </c>
      <c r="L8" s="681" t="s">
        <v>421</v>
      </c>
      <c r="M8" s="681" t="s">
        <v>422</v>
      </c>
      <c r="N8" s="681" t="s">
        <v>615</v>
      </c>
      <c r="O8" s="681" t="s">
        <v>424</v>
      </c>
      <c r="P8" s="681" t="s">
        <v>423</v>
      </c>
      <c r="Q8" s="681" t="s">
        <v>425</v>
      </c>
      <c r="R8" s="681" t="s">
        <v>426</v>
      </c>
      <c r="S8" s="681" t="s">
        <v>427</v>
      </c>
      <c r="T8" s="681" t="s">
        <v>428</v>
      </c>
      <c r="U8" s="681" t="s">
        <v>429</v>
      </c>
      <c r="V8" s="681" t="s">
        <v>419</v>
      </c>
      <c r="W8" s="652"/>
      <c r="X8" s="652"/>
      <c r="Y8" s="652"/>
      <c r="Z8" s="652"/>
      <c r="AA8" s="652"/>
      <c r="AB8" s="652"/>
      <c r="AC8" s="652"/>
      <c r="AD8" s="652"/>
    </row>
    <row r="9" spans="1:30" ht="73.5" customHeight="1">
      <c r="A9" s="658" t="s">
        <v>15</v>
      </c>
      <c r="B9" s="858" t="s">
        <v>278</v>
      </c>
      <c r="C9" s="859" t="s">
        <v>386</v>
      </c>
      <c r="D9" s="859" t="s">
        <v>517</v>
      </c>
      <c r="E9" s="859" t="s">
        <v>383</v>
      </c>
      <c r="F9" s="859" t="s">
        <v>384</v>
      </c>
      <c r="G9" s="856" t="s">
        <v>385</v>
      </c>
      <c r="H9" s="856" t="s">
        <v>387</v>
      </c>
      <c r="I9" s="856" t="s">
        <v>541</v>
      </c>
      <c r="J9" s="889" t="s">
        <v>431</v>
      </c>
      <c r="K9" s="890" t="s">
        <v>613</v>
      </c>
      <c r="L9" s="890" t="s">
        <v>613</v>
      </c>
      <c r="M9" s="890" t="s">
        <v>613</v>
      </c>
      <c r="N9" s="890" t="s">
        <v>613</v>
      </c>
      <c r="O9" s="890" t="s">
        <v>613</v>
      </c>
      <c r="P9" s="890" t="s">
        <v>613</v>
      </c>
      <c r="Q9" s="890" t="s">
        <v>613</v>
      </c>
      <c r="R9" s="890" t="s">
        <v>613</v>
      </c>
      <c r="S9" s="890" t="s">
        <v>613</v>
      </c>
      <c r="T9" s="890" t="s">
        <v>613</v>
      </c>
      <c r="U9" s="890" t="s">
        <v>613</v>
      </c>
      <c r="V9" s="890" t="s">
        <v>613</v>
      </c>
      <c r="W9" s="856" t="s">
        <v>392</v>
      </c>
      <c r="X9" s="856" t="s">
        <v>393</v>
      </c>
      <c r="Y9" s="856" t="s">
        <v>395</v>
      </c>
      <c r="Z9" s="856" t="s">
        <v>396</v>
      </c>
      <c r="AA9" s="856" t="s">
        <v>398</v>
      </c>
      <c r="AB9" s="857" t="s">
        <v>400</v>
      </c>
      <c r="AC9" s="652"/>
      <c r="AD9" s="652"/>
    </row>
    <row r="10" spans="1:30" ht="15.6">
      <c r="A10" s="659" t="s">
        <v>231</v>
      </c>
      <c r="B10" s="660"/>
      <c r="C10" s="940"/>
      <c r="D10" s="661"/>
      <c r="E10" s="883">
        <f>IF(D10=0,0,C10/D10)</f>
        <v>0</v>
      </c>
      <c r="F10" s="661"/>
      <c r="G10" s="883">
        <f>+E10*F10</f>
        <v>0</v>
      </c>
      <c r="H10" s="1186"/>
      <c r="I10" s="883">
        <f>+G10*H10</f>
        <v>0</v>
      </c>
      <c r="J10" s="940"/>
      <c r="K10" s="940"/>
      <c r="L10" s="940"/>
      <c r="M10" s="940"/>
      <c r="N10" s="940"/>
      <c r="O10" s="940"/>
      <c r="P10" s="940"/>
      <c r="Q10" s="940"/>
      <c r="R10" s="940"/>
      <c r="S10" s="940"/>
      <c r="T10" s="940"/>
      <c r="U10" s="940"/>
      <c r="V10" s="940"/>
      <c r="W10" s="885">
        <f>SUM(J10:V10)/13</f>
        <v>0</v>
      </c>
      <c r="X10" s="1188"/>
      <c r="Y10" s="1187">
        <f>+H10</f>
        <v>0</v>
      </c>
      <c r="Z10" s="887">
        <f>+W10*X10*Y10</f>
        <v>0</v>
      </c>
      <c r="AA10" s="661"/>
      <c r="AB10" s="664"/>
      <c r="AC10" s="652"/>
      <c r="AD10" s="652"/>
    </row>
    <row r="11" spans="1:30" ht="15.6">
      <c r="A11" s="659" t="s">
        <v>380</v>
      </c>
      <c r="B11" s="665"/>
      <c r="C11" s="666"/>
      <c r="D11" s="666"/>
      <c r="E11" s="884">
        <f t="shared" ref="E11:E20" si="0">IF(D11=0,0,C11/D11)</f>
        <v>0</v>
      </c>
      <c r="F11" s="666"/>
      <c r="G11" s="884">
        <f t="shared" ref="G11:G20" si="1">+E11*F11</f>
        <v>0</v>
      </c>
      <c r="H11" s="666"/>
      <c r="I11" s="884">
        <f t="shared" ref="I11:I20" si="2">+G11*H11</f>
        <v>0</v>
      </c>
      <c r="J11" s="666"/>
      <c r="K11" s="666"/>
      <c r="L11" s="666"/>
      <c r="M11" s="666"/>
      <c r="N11" s="666"/>
      <c r="O11" s="666"/>
      <c r="P11" s="666"/>
      <c r="Q11" s="666"/>
      <c r="R11" s="666"/>
      <c r="S11" s="666"/>
      <c r="T11" s="666"/>
      <c r="U11" s="666"/>
      <c r="V11" s="666"/>
      <c r="W11" s="886">
        <f t="shared" ref="W11:W20" si="3">SUM(J11:V11)/13</f>
        <v>0</v>
      </c>
      <c r="X11" s="669"/>
      <c r="Y11" s="886">
        <f t="shared" ref="Y11:Y20" si="4">+H11</f>
        <v>0</v>
      </c>
      <c r="Z11" s="888">
        <f t="shared" ref="Z11:Z19" si="5">+W11*X11*Y11</f>
        <v>0</v>
      </c>
      <c r="AA11" s="666"/>
      <c r="AB11" s="670"/>
      <c r="AC11" s="652"/>
      <c r="AD11" s="652"/>
    </row>
    <row r="12" spans="1:30" ht="15.6">
      <c r="A12" s="659" t="s">
        <v>381</v>
      </c>
      <c r="B12" s="665"/>
      <c r="C12" s="666"/>
      <c r="D12" s="666"/>
      <c r="E12" s="884">
        <f t="shared" si="0"/>
        <v>0</v>
      </c>
      <c r="F12" s="666"/>
      <c r="G12" s="884">
        <f t="shared" si="1"/>
        <v>0</v>
      </c>
      <c r="H12" s="666"/>
      <c r="I12" s="884">
        <f t="shared" si="2"/>
        <v>0</v>
      </c>
      <c r="J12" s="666"/>
      <c r="K12" s="666"/>
      <c r="L12" s="666"/>
      <c r="M12" s="666"/>
      <c r="N12" s="666"/>
      <c r="O12" s="666"/>
      <c r="P12" s="666"/>
      <c r="Q12" s="666"/>
      <c r="R12" s="666"/>
      <c r="S12" s="666"/>
      <c r="T12" s="666"/>
      <c r="U12" s="666"/>
      <c r="V12" s="666"/>
      <c r="W12" s="886">
        <f t="shared" si="3"/>
        <v>0</v>
      </c>
      <c r="X12" s="669"/>
      <c r="Y12" s="886">
        <f t="shared" si="4"/>
        <v>0</v>
      </c>
      <c r="Z12" s="888">
        <f t="shared" si="5"/>
        <v>0</v>
      </c>
      <c r="AA12" s="666"/>
      <c r="AB12" s="670"/>
      <c r="AC12" s="652"/>
      <c r="AD12" s="652"/>
    </row>
    <row r="13" spans="1:30" ht="15.6">
      <c r="A13" s="659"/>
      <c r="B13" s="665"/>
      <c r="C13" s="666"/>
      <c r="D13" s="666"/>
      <c r="E13" s="884">
        <f t="shared" si="0"/>
        <v>0</v>
      </c>
      <c r="F13" s="666"/>
      <c r="G13" s="884">
        <f t="shared" si="1"/>
        <v>0</v>
      </c>
      <c r="H13" s="666"/>
      <c r="I13" s="884">
        <f t="shared" si="2"/>
        <v>0</v>
      </c>
      <c r="J13" s="666"/>
      <c r="K13" s="666"/>
      <c r="L13" s="666"/>
      <c r="M13" s="666"/>
      <c r="N13" s="666"/>
      <c r="O13" s="666"/>
      <c r="P13" s="666"/>
      <c r="Q13" s="666"/>
      <c r="R13" s="666"/>
      <c r="S13" s="666"/>
      <c r="T13" s="666"/>
      <c r="U13" s="666"/>
      <c r="V13" s="666"/>
      <c r="W13" s="886">
        <f t="shared" si="3"/>
        <v>0</v>
      </c>
      <c r="X13" s="669"/>
      <c r="Y13" s="886">
        <f t="shared" si="4"/>
        <v>0</v>
      </c>
      <c r="Z13" s="888">
        <f t="shared" si="5"/>
        <v>0</v>
      </c>
      <c r="AA13" s="666"/>
      <c r="AB13" s="670"/>
      <c r="AC13" s="652"/>
      <c r="AD13" s="652"/>
    </row>
    <row r="14" spans="1:30" ht="15.6">
      <c r="A14" s="659" t="s">
        <v>275</v>
      </c>
      <c r="B14" s="665"/>
      <c r="C14" s="666"/>
      <c r="D14" s="666"/>
      <c r="E14" s="884">
        <f t="shared" si="0"/>
        <v>0</v>
      </c>
      <c r="F14" s="666"/>
      <c r="G14" s="884">
        <f t="shared" si="1"/>
        <v>0</v>
      </c>
      <c r="H14" s="666"/>
      <c r="I14" s="884">
        <f t="shared" si="2"/>
        <v>0</v>
      </c>
      <c r="J14" s="666"/>
      <c r="K14" s="666"/>
      <c r="L14" s="666"/>
      <c r="M14" s="666"/>
      <c r="N14" s="666"/>
      <c r="O14" s="666"/>
      <c r="P14" s="666"/>
      <c r="Q14" s="666"/>
      <c r="R14" s="666"/>
      <c r="S14" s="666"/>
      <c r="T14" s="666"/>
      <c r="U14" s="666"/>
      <c r="V14" s="666"/>
      <c r="W14" s="886">
        <f t="shared" si="3"/>
        <v>0</v>
      </c>
      <c r="X14" s="669"/>
      <c r="Y14" s="886">
        <f t="shared" si="4"/>
        <v>0</v>
      </c>
      <c r="Z14" s="888">
        <f t="shared" si="5"/>
        <v>0</v>
      </c>
      <c r="AA14" s="666"/>
      <c r="AB14" s="670"/>
      <c r="AC14" s="652"/>
      <c r="AD14" s="652"/>
    </row>
    <row r="15" spans="1:30" ht="15.6">
      <c r="A15" s="659"/>
      <c r="B15" s="665"/>
      <c r="C15" s="666"/>
      <c r="D15" s="666"/>
      <c r="E15" s="884">
        <f t="shared" si="0"/>
        <v>0</v>
      </c>
      <c r="F15" s="666"/>
      <c r="G15" s="884">
        <f t="shared" si="1"/>
        <v>0</v>
      </c>
      <c r="H15" s="666"/>
      <c r="I15" s="884">
        <f t="shared" si="2"/>
        <v>0</v>
      </c>
      <c r="J15" s="666"/>
      <c r="K15" s="666"/>
      <c r="L15" s="666"/>
      <c r="M15" s="666"/>
      <c r="N15" s="666"/>
      <c r="O15" s="666"/>
      <c r="P15" s="666"/>
      <c r="Q15" s="666"/>
      <c r="R15" s="666"/>
      <c r="S15" s="666"/>
      <c r="T15" s="666"/>
      <c r="U15" s="666"/>
      <c r="V15" s="666"/>
      <c r="W15" s="886">
        <f t="shared" si="3"/>
        <v>0</v>
      </c>
      <c r="X15" s="669"/>
      <c r="Y15" s="886">
        <f t="shared" si="4"/>
        <v>0</v>
      </c>
      <c r="Z15" s="888">
        <f t="shared" si="5"/>
        <v>0</v>
      </c>
      <c r="AA15" s="666"/>
      <c r="AB15" s="670"/>
      <c r="AC15" s="652"/>
      <c r="AD15" s="652"/>
    </row>
    <row r="16" spans="1:30" ht="15.6">
      <c r="A16" s="659" t="s">
        <v>275</v>
      </c>
      <c r="B16" s="665"/>
      <c r="C16" s="666"/>
      <c r="D16" s="666"/>
      <c r="E16" s="884">
        <f t="shared" si="0"/>
        <v>0</v>
      </c>
      <c r="F16" s="666"/>
      <c r="G16" s="884">
        <f t="shared" si="1"/>
        <v>0</v>
      </c>
      <c r="H16" s="666"/>
      <c r="I16" s="884">
        <f t="shared" si="2"/>
        <v>0</v>
      </c>
      <c r="J16" s="666"/>
      <c r="K16" s="666"/>
      <c r="L16" s="666"/>
      <c r="M16" s="666"/>
      <c r="N16" s="666"/>
      <c r="O16" s="666"/>
      <c r="P16" s="666"/>
      <c r="Q16" s="666"/>
      <c r="R16" s="666"/>
      <c r="S16" s="666"/>
      <c r="T16" s="666"/>
      <c r="U16" s="666"/>
      <c r="V16" s="666"/>
      <c r="W16" s="886">
        <f t="shared" si="3"/>
        <v>0</v>
      </c>
      <c r="X16" s="669"/>
      <c r="Y16" s="886">
        <f t="shared" si="4"/>
        <v>0</v>
      </c>
      <c r="Z16" s="888">
        <f t="shared" si="5"/>
        <v>0</v>
      </c>
      <c r="AA16" s="666"/>
      <c r="AB16" s="670"/>
      <c r="AC16" s="652"/>
      <c r="AD16" s="652"/>
    </row>
    <row r="17" spans="1:30" ht="15.6">
      <c r="A17" s="659"/>
      <c r="B17" s="665"/>
      <c r="C17" s="666"/>
      <c r="D17" s="666"/>
      <c r="E17" s="884">
        <f t="shared" si="0"/>
        <v>0</v>
      </c>
      <c r="F17" s="666"/>
      <c r="G17" s="884">
        <f t="shared" si="1"/>
        <v>0</v>
      </c>
      <c r="H17" s="666"/>
      <c r="I17" s="884">
        <f t="shared" si="2"/>
        <v>0</v>
      </c>
      <c r="J17" s="666"/>
      <c r="K17" s="666"/>
      <c r="L17" s="666"/>
      <c r="M17" s="666"/>
      <c r="N17" s="666"/>
      <c r="O17" s="666"/>
      <c r="P17" s="666"/>
      <c r="Q17" s="666"/>
      <c r="R17" s="666"/>
      <c r="S17" s="666"/>
      <c r="T17" s="666"/>
      <c r="U17" s="666"/>
      <c r="V17" s="666"/>
      <c r="W17" s="886">
        <f t="shared" si="3"/>
        <v>0</v>
      </c>
      <c r="X17" s="669"/>
      <c r="Y17" s="886">
        <f t="shared" si="4"/>
        <v>0</v>
      </c>
      <c r="Z17" s="888">
        <f t="shared" si="5"/>
        <v>0</v>
      </c>
      <c r="AA17" s="666"/>
      <c r="AB17" s="670"/>
      <c r="AC17" s="652"/>
      <c r="AD17" s="652"/>
    </row>
    <row r="18" spans="1:30" ht="15.6">
      <c r="A18" s="659" t="s">
        <v>275</v>
      </c>
      <c r="B18" s="665"/>
      <c r="C18" s="666"/>
      <c r="D18" s="666"/>
      <c r="E18" s="884">
        <f t="shared" si="0"/>
        <v>0</v>
      </c>
      <c r="F18" s="666"/>
      <c r="G18" s="884">
        <f t="shared" si="1"/>
        <v>0</v>
      </c>
      <c r="H18" s="666"/>
      <c r="I18" s="884">
        <f t="shared" si="2"/>
        <v>0</v>
      </c>
      <c r="J18" s="666"/>
      <c r="K18" s="666"/>
      <c r="L18" s="666"/>
      <c r="M18" s="666"/>
      <c r="N18" s="666"/>
      <c r="O18" s="666"/>
      <c r="P18" s="666"/>
      <c r="Q18" s="666"/>
      <c r="R18" s="666"/>
      <c r="S18" s="666"/>
      <c r="T18" s="666"/>
      <c r="U18" s="666"/>
      <c r="V18" s="666"/>
      <c r="W18" s="886">
        <f t="shared" si="3"/>
        <v>0</v>
      </c>
      <c r="X18" s="669"/>
      <c r="Y18" s="886">
        <f t="shared" si="4"/>
        <v>0</v>
      </c>
      <c r="Z18" s="888">
        <f t="shared" si="5"/>
        <v>0</v>
      </c>
      <c r="AA18" s="666"/>
      <c r="AB18" s="670"/>
      <c r="AC18" s="652"/>
      <c r="AD18" s="652"/>
    </row>
    <row r="19" spans="1:30" ht="15.6">
      <c r="A19" s="659"/>
      <c r="B19" s="665"/>
      <c r="C19" s="666"/>
      <c r="D19" s="666"/>
      <c r="E19" s="884">
        <f t="shared" si="0"/>
        <v>0</v>
      </c>
      <c r="F19" s="666"/>
      <c r="G19" s="884">
        <f t="shared" si="1"/>
        <v>0</v>
      </c>
      <c r="H19" s="666"/>
      <c r="I19" s="884">
        <f t="shared" si="2"/>
        <v>0</v>
      </c>
      <c r="J19" s="666"/>
      <c r="K19" s="666"/>
      <c r="L19" s="666"/>
      <c r="M19" s="666"/>
      <c r="N19" s="666"/>
      <c r="O19" s="666"/>
      <c r="P19" s="666"/>
      <c r="Q19" s="666"/>
      <c r="R19" s="666"/>
      <c r="S19" s="666"/>
      <c r="T19" s="666"/>
      <c r="U19" s="666"/>
      <c r="V19" s="666"/>
      <c r="W19" s="886">
        <f t="shared" si="3"/>
        <v>0</v>
      </c>
      <c r="X19" s="669"/>
      <c r="Y19" s="886">
        <f t="shared" si="4"/>
        <v>0</v>
      </c>
      <c r="Z19" s="888">
        <f t="shared" si="5"/>
        <v>0</v>
      </c>
      <c r="AA19" s="666"/>
      <c r="AB19" s="670"/>
      <c r="AC19" s="652"/>
      <c r="AD19" s="652"/>
    </row>
    <row r="20" spans="1:30" ht="15.6">
      <c r="A20" s="659" t="s">
        <v>234</v>
      </c>
      <c r="B20" s="672"/>
      <c r="C20" s="673"/>
      <c r="D20" s="673"/>
      <c r="E20" s="891">
        <f t="shared" si="0"/>
        <v>0</v>
      </c>
      <c r="F20" s="673"/>
      <c r="G20" s="891">
        <f t="shared" si="1"/>
        <v>0</v>
      </c>
      <c r="H20" s="673"/>
      <c r="I20" s="891">
        <f t="shared" si="2"/>
        <v>0</v>
      </c>
      <c r="J20" s="673"/>
      <c r="K20" s="673"/>
      <c r="L20" s="673"/>
      <c r="M20" s="673"/>
      <c r="N20" s="673"/>
      <c r="O20" s="673"/>
      <c r="P20" s="673"/>
      <c r="Q20" s="673"/>
      <c r="R20" s="673"/>
      <c r="S20" s="673"/>
      <c r="T20" s="673"/>
      <c r="U20" s="673"/>
      <c r="V20" s="673"/>
      <c r="W20" s="892">
        <f t="shared" si="3"/>
        <v>0</v>
      </c>
      <c r="X20" s="674"/>
      <c r="Y20" s="892">
        <f t="shared" si="4"/>
        <v>0</v>
      </c>
      <c r="Z20" s="893">
        <f t="shared" ref="Z20" si="6">+W20+X20+Y20</f>
        <v>0</v>
      </c>
      <c r="AA20" s="674"/>
      <c r="AB20" s="675"/>
      <c r="AC20" s="652"/>
      <c r="AD20" s="652"/>
    </row>
    <row r="21" spans="1:30" ht="15.6">
      <c r="A21" s="676">
        <v>2</v>
      </c>
      <c r="B21" s="667" t="s">
        <v>562</v>
      </c>
      <c r="C21" s="667"/>
      <c r="D21" s="667"/>
      <c r="E21" s="667"/>
      <c r="F21" s="667"/>
      <c r="G21" s="667"/>
      <c r="H21" s="667"/>
      <c r="I21" s="1195">
        <f>SUM(I10:I20)</f>
        <v>0</v>
      </c>
      <c r="J21" s="667"/>
      <c r="K21" s="667"/>
      <c r="L21" s="667"/>
      <c r="M21" s="667"/>
      <c r="N21" s="667"/>
      <c r="O21" s="667"/>
      <c r="P21" s="667"/>
      <c r="Q21" s="667"/>
      <c r="R21" s="667"/>
      <c r="S21" s="667"/>
      <c r="T21" s="667"/>
      <c r="U21" s="652"/>
      <c r="V21" s="667"/>
      <c r="W21" s="667"/>
      <c r="X21" s="667"/>
      <c r="Y21" s="668"/>
      <c r="Z21" s="1196">
        <f>SUM(Z10:Z20)</f>
        <v>0</v>
      </c>
      <c r="AA21" s="668"/>
      <c r="AB21" s="668"/>
      <c r="AC21" s="652"/>
      <c r="AD21" s="652"/>
    </row>
    <row r="22" spans="1:30" ht="15.6">
      <c r="A22" s="654"/>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2"/>
      <c r="AD22" s="652"/>
    </row>
    <row r="23" spans="1:30" ht="15.6">
      <c r="A23" s="654" t="s">
        <v>401</v>
      </c>
      <c r="B23" s="654"/>
      <c r="C23" s="654"/>
      <c r="D23" s="654"/>
      <c r="E23" s="654"/>
      <c r="F23" s="654"/>
      <c r="L23" s="652"/>
      <c r="M23" s="652"/>
      <c r="N23" s="652"/>
      <c r="O23" s="652"/>
      <c r="P23" s="652"/>
      <c r="Q23" s="652"/>
      <c r="R23" s="652"/>
      <c r="S23" s="652"/>
      <c r="T23" s="652"/>
      <c r="U23" s="652"/>
      <c r="V23" s="652"/>
      <c r="W23" s="654"/>
      <c r="X23" s="654"/>
      <c r="Y23" s="654"/>
      <c r="Z23" s="654"/>
      <c r="AA23" s="654"/>
      <c r="AB23" s="654"/>
      <c r="AC23" s="652"/>
      <c r="AD23" s="652"/>
    </row>
    <row r="24" spans="1:30" ht="15" customHeight="1">
      <c r="A24" s="548" t="s">
        <v>542</v>
      </c>
      <c r="B24" s="548"/>
      <c r="C24" s="548"/>
      <c r="D24" s="548"/>
      <c r="E24" s="854"/>
      <c r="F24" s="654"/>
      <c r="G24" s="654"/>
      <c r="H24" s="654"/>
      <c r="I24" s="654"/>
      <c r="J24" s="652"/>
      <c r="K24" s="652"/>
      <c r="L24" s="652"/>
      <c r="M24" s="652"/>
      <c r="N24" s="652"/>
      <c r="O24" s="652"/>
      <c r="P24" s="652"/>
      <c r="Q24" s="652"/>
      <c r="R24" s="652"/>
      <c r="S24" s="652"/>
      <c r="T24" s="652"/>
      <c r="U24" s="652"/>
      <c r="V24" s="652"/>
      <c r="W24" s="654"/>
      <c r="X24" s="654"/>
      <c r="Y24" s="654"/>
      <c r="Z24" s="654"/>
      <c r="AA24" s="654"/>
      <c r="AB24" s="654"/>
      <c r="AC24" s="652"/>
      <c r="AD24" s="652"/>
    </row>
    <row r="25" spans="1:30" ht="15.6">
      <c r="A25" s="652"/>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row>
    <row r="26" spans="1:30" ht="15.6">
      <c r="A26" s="655" t="s">
        <v>408</v>
      </c>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2"/>
      <c r="AD26" s="652"/>
    </row>
    <row r="27" spans="1:30" ht="15.6">
      <c r="A27" s="653"/>
      <c r="B27" s="656" t="s">
        <v>299</v>
      </c>
      <c r="C27" s="656" t="s">
        <v>300</v>
      </c>
      <c r="D27" s="657" t="s">
        <v>310</v>
      </c>
      <c r="E27" s="656" t="s">
        <v>316</v>
      </c>
      <c r="F27" s="657" t="s">
        <v>317</v>
      </c>
      <c r="G27" s="656" t="s">
        <v>318</v>
      </c>
      <c r="H27" s="657" t="s">
        <v>319</v>
      </c>
      <c r="I27" s="656" t="s">
        <v>320</v>
      </c>
      <c r="J27" s="657" t="s">
        <v>330</v>
      </c>
      <c r="K27" s="656" t="s">
        <v>331</v>
      </c>
      <c r="L27" s="657" t="s">
        <v>366</v>
      </c>
      <c r="M27" s="656" t="s">
        <v>367</v>
      </c>
      <c r="N27" s="657" t="s">
        <v>368</v>
      </c>
      <c r="O27" s="656" t="s">
        <v>369</v>
      </c>
      <c r="P27" s="657" t="s">
        <v>370</v>
      </c>
      <c r="Q27" s="656" t="s">
        <v>371</v>
      </c>
      <c r="R27" s="656" t="s">
        <v>372</v>
      </c>
      <c r="S27" s="657" t="s">
        <v>373</v>
      </c>
      <c r="T27" s="657" t="s">
        <v>374</v>
      </c>
      <c r="U27" s="657" t="s">
        <v>376</v>
      </c>
      <c r="V27" s="657" t="s">
        <v>378</v>
      </c>
      <c r="W27" s="657" t="s">
        <v>389</v>
      </c>
      <c r="X27" s="657" t="s">
        <v>390</v>
      </c>
      <c r="Y27" s="657" t="s">
        <v>391</v>
      </c>
      <c r="Z27" s="657" t="s">
        <v>394</v>
      </c>
      <c r="AA27" s="657" t="s">
        <v>397</v>
      </c>
      <c r="AB27" s="657" t="s">
        <v>399</v>
      </c>
      <c r="AC27" s="652"/>
      <c r="AD27" s="652"/>
    </row>
    <row r="28" spans="1:30" ht="15.6">
      <c r="A28" s="654"/>
      <c r="B28" s="652"/>
      <c r="C28" s="652"/>
      <c r="D28" s="652"/>
      <c r="E28" s="652"/>
      <c r="F28" s="652"/>
      <c r="G28" s="652"/>
      <c r="H28" s="652"/>
      <c r="I28" s="652"/>
      <c r="J28" s="680" t="s">
        <v>419</v>
      </c>
      <c r="K28" s="681" t="s">
        <v>420</v>
      </c>
      <c r="L28" s="681" t="s">
        <v>421</v>
      </c>
      <c r="M28" s="681" t="s">
        <v>422</v>
      </c>
      <c r="N28" s="681" t="s">
        <v>615</v>
      </c>
      <c r="O28" s="681" t="s">
        <v>424</v>
      </c>
      <c r="P28" s="681" t="s">
        <v>423</v>
      </c>
      <c r="Q28" s="681" t="s">
        <v>425</v>
      </c>
      <c r="R28" s="681" t="s">
        <v>426</v>
      </c>
      <c r="S28" s="681" t="s">
        <v>427</v>
      </c>
      <c r="T28" s="681" t="s">
        <v>428</v>
      </c>
      <c r="U28" s="681" t="s">
        <v>429</v>
      </c>
      <c r="V28" s="681" t="s">
        <v>419</v>
      </c>
      <c r="W28" s="652"/>
      <c r="X28" s="652"/>
      <c r="Y28" s="652"/>
      <c r="Z28" s="652"/>
      <c r="AA28" s="652"/>
      <c r="AB28" s="652"/>
      <c r="AC28" s="652"/>
      <c r="AD28" s="652"/>
    </row>
    <row r="29" spans="1:30" ht="73.5" customHeight="1">
      <c r="A29" s="658" t="s">
        <v>15</v>
      </c>
      <c r="B29" s="858" t="s">
        <v>278</v>
      </c>
      <c r="C29" s="859" t="s">
        <v>386</v>
      </c>
      <c r="D29" s="859" t="s">
        <v>517</v>
      </c>
      <c r="E29" s="859" t="s">
        <v>383</v>
      </c>
      <c r="F29" s="859" t="s">
        <v>384</v>
      </c>
      <c r="G29" s="856" t="s">
        <v>385</v>
      </c>
      <c r="H29" s="856" t="s">
        <v>387</v>
      </c>
      <c r="I29" s="856" t="s">
        <v>388</v>
      </c>
      <c r="J29" s="889" t="s">
        <v>430</v>
      </c>
      <c r="K29" s="890" t="s">
        <v>431</v>
      </c>
      <c r="L29" s="890" t="s">
        <v>431</v>
      </c>
      <c r="M29" s="890" t="s">
        <v>431</v>
      </c>
      <c r="N29" s="890" t="s">
        <v>431</v>
      </c>
      <c r="O29" s="890" t="s">
        <v>431</v>
      </c>
      <c r="P29" s="890" t="s">
        <v>431</v>
      </c>
      <c r="Q29" s="890" t="s">
        <v>431</v>
      </c>
      <c r="R29" s="890" t="s">
        <v>431</v>
      </c>
      <c r="S29" s="890" t="s">
        <v>431</v>
      </c>
      <c r="T29" s="890" t="s">
        <v>431</v>
      </c>
      <c r="U29" s="890" t="s">
        <v>431</v>
      </c>
      <c r="V29" s="890" t="s">
        <v>431</v>
      </c>
      <c r="W29" s="856" t="s">
        <v>392</v>
      </c>
      <c r="X29" s="856" t="s">
        <v>393</v>
      </c>
      <c r="Y29" s="856" t="s">
        <v>395</v>
      </c>
      <c r="Z29" s="856" t="s">
        <v>396</v>
      </c>
      <c r="AA29" s="856" t="s">
        <v>398</v>
      </c>
      <c r="AB29" s="857" t="s">
        <v>400</v>
      </c>
      <c r="AC29" s="652"/>
      <c r="AD29" s="652"/>
    </row>
    <row r="30" spans="1:30" ht="15.6">
      <c r="A30" s="659" t="s">
        <v>404</v>
      </c>
      <c r="B30" s="660"/>
      <c r="C30" s="661"/>
      <c r="D30" s="661"/>
      <c r="E30" s="883">
        <f t="shared" ref="E30:E40" si="7">IF(D30=0,0,C30/D30)</f>
        <v>0</v>
      </c>
      <c r="F30" s="661"/>
      <c r="G30" s="883">
        <f>+E30*F30</f>
        <v>0</v>
      </c>
      <c r="H30" s="661"/>
      <c r="I30" s="883">
        <f>+G30*H30</f>
        <v>0</v>
      </c>
      <c r="J30" s="661"/>
      <c r="K30" s="661"/>
      <c r="L30" s="661"/>
      <c r="M30" s="661"/>
      <c r="N30" s="661"/>
      <c r="O30" s="661"/>
      <c r="P30" s="661"/>
      <c r="Q30" s="661"/>
      <c r="R30" s="661"/>
      <c r="S30" s="661"/>
      <c r="T30" s="661"/>
      <c r="U30" s="661"/>
      <c r="V30" s="661"/>
      <c r="W30" s="885">
        <f>SUM(J30:V30)/13</f>
        <v>0</v>
      </c>
      <c r="X30" s="663"/>
      <c r="Y30" s="885">
        <f>+H30</f>
        <v>0</v>
      </c>
      <c r="Z30" s="887">
        <f>+W30+X30+Y30</f>
        <v>0</v>
      </c>
      <c r="AA30" s="661"/>
      <c r="AB30" s="664"/>
      <c r="AC30" s="652"/>
      <c r="AD30" s="652"/>
    </row>
    <row r="31" spans="1:30" ht="15.6">
      <c r="A31" s="659" t="s">
        <v>405</v>
      </c>
      <c r="B31" s="665"/>
      <c r="C31" s="666"/>
      <c r="D31" s="666"/>
      <c r="E31" s="884">
        <f t="shared" si="7"/>
        <v>0</v>
      </c>
      <c r="F31" s="666"/>
      <c r="G31" s="884">
        <f t="shared" ref="G31:G40" si="8">+E31*F31</f>
        <v>0</v>
      </c>
      <c r="H31" s="666"/>
      <c r="I31" s="884">
        <f t="shared" ref="I31:I40" si="9">+G31*H31</f>
        <v>0</v>
      </c>
      <c r="J31" s="666"/>
      <c r="K31" s="666"/>
      <c r="L31" s="666"/>
      <c r="M31" s="666"/>
      <c r="N31" s="666"/>
      <c r="O31" s="666"/>
      <c r="P31" s="666"/>
      <c r="Q31" s="666"/>
      <c r="R31" s="666"/>
      <c r="S31" s="666"/>
      <c r="T31" s="666"/>
      <c r="U31" s="666"/>
      <c r="V31" s="666"/>
      <c r="W31" s="886">
        <f t="shared" ref="W31:W40" si="10">SUM(J31:V31)/13</f>
        <v>0</v>
      </c>
      <c r="X31" s="669"/>
      <c r="Y31" s="886">
        <f t="shared" ref="Y31:Y40" si="11">+H31</f>
        <v>0</v>
      </c>
      <c r="Z31" s="888">
        <f t="shared" ref="Z31:Z40" si="12">+W31+X31+Y31</f>
        <v>0</v>
      </c>
      <c r="AA31" s="666"/>
      <c r="AB31" s="670"/>
      <c r="AC31" s="652"/>
      <c r="AD31" s="652"/>
    </row>
    <row r="32" spans="1:30" ht="15.6">
      <c r="A32" s="659" t="s">
        <v>406</v>
      </c>
      <c r="B32" s="665"/>
      <c r="C32" s="666"/>
      <c r="D32" s="666"/>
      <c r="E32" s="884">
        <f t="shared" si="7"/>
        <v>0</v>
      </c>
      <c r="F32" s="666"/>
      <c r="G32" s="884">
        <f t="shared" si="8"/>
        <v>0</v>
      </c>
      <c r="H32" s="666"/>
      <c r="I32" s="884">
        <f t="shared" si="9"/>
        <v>0</v>
      </c>
      <c r="J32" s="666"/>
      <c r="K32" s="666"/>
      <c r="L32" s="666"/>
      <c r="M32" s="666"/>
      <c r="N32" s="666"/>
      <c r="O32" s="666"/>
      <c r="P32" s="666"/>
      <c r="Q32" s="666"/>
      <c r="R32" s="666"/>
      <c r="S32" s="666"/>
      <c r="T32" s="666"/>
      <c r="U32" s="666"/>
      <c r="V32" s="666"/>
      <c r="W32" s="886">
        <f t="shared" si="10"/>
        <v>0</v>
      </c>
      <c r="X32" s="669"/>
      <c r="Y32" s="886">
        <f t="shared" si="11"/>
        <v>0</v>
      </c>
      <c r="Z32" s="888">
        <f t="shared" si="12"/>
        <v>0</v>
      </c>
      <c r="AA32" s="666"/>
      <c r="AB32" s="670"/>
      <c r="AC32" s="652"/>
      <c r="AD32" s="652"/>
    </row>
    <row r="33" spans="1:30" ht="15.6">
      <c r="A33" s="659"/>
      <c r="B33" s="665"/>
      <c r="C33" s="666"/>
      <c r="D33" s="666"/>
      <c r="E33" s="884">
        <f t="shared" si="7"/>
        <v>0</v>
      </c>
      <c r="F33" s="666"/>
      <c r="G33" s="884">
        <f t="shared" si="8"/>
        <v>0</v>
      </c>
      <c r="H33" s="666"/>
      <c r="I33" s="884">
        <f t="shared" si="9"/>
        <v>0</v>
      </c>
      <c r="J33" s="666"/>
      <c r="K33" s="666"/>
      <c r="L33" s="666"/>
      <c r="M33" s="666"/>
      <c r="N33" s="666"/>
      <c r="O33" s="666"/>
      <c r="P33" s="666"/>
      <c r="Q33" s="666"/>
      <c r="R33" s="666"/>
      <c r="S33" s="666"/>
      <c r="T33" s="666"/>
      <c r="U33" s="666"/>
      <c r="V33" s="666"/>
      <c r="W33" s="886">
        <f t="shared" si="10"/>
        <v>0</v>
      </c>
      <c r="X33" s="669"/>
      <c r="Y33" s="886">
        <f t="shared" si="11"/>
        <v>0</v>
      </c>
      <c r="Z33" s="888">
        <f t="shared" si="12"/>
        <v>0</v>
      </c>
      <c r="AA33" s="666"/>
      <c r="AB33" s="670"/>
      <c r="AC33" s="652"/>
      <c r="AD33" s="652"/>
    </row>
    <row r="34" spans="1:30" ht="15.6">
      <c r="A34" s="659" t="s">
        <v>275</v>
      </c>
      <c r="B34" s="665"/>
      <c r="C34" s="666"/>
      <c r="D34" s="666"/>
      <c r="E34" s="884">
        <f t="shared" si="7"/>
        <v>0</v>
      </c>
      <c r="F34" s="666"/>
      <c r="G34" s="884">
        <f t="shared" si="8"/>
        <v>0</v>
      </c>
      <c r="H34" s="666"/>
      <c r="I34" s="884">
        <f t="shared" si="9"/>
        <v>0</v>
      </c>
      <c r="J34" s="666"/>
      <c r="K34" s="666"/>
      <c r="L34" s="666"/>
      <c r="M34" s="666"/>
      <c r="N34" s="666"/>
      <c r="O34" s="666"/>
      <c r="P34" s="666"/>
      <c r="Q34" s="666"/>
      <c r="R34" s="666"/>
      <c r="S34" s="666"/>
      <c r="T34" s="666"/>
      <c r="U34" s="666"/>
      <c r="V34" s="666"/>
      <c r="W34" s="886">
        <f t="shared" si="10"/>
        <v>0</v>
      </c>
      <c r="X34" s="669"/>
      <c r="Y34" s="886">
        <f t="shared" si="11"/>
        <v>0</v>
      </c>
      <c r="Z34" s="888">
        <f t="shared" si="12"/>
        <v>0</v>
      </c>
      <c r="AA34" s="666"/>
      <c r="AB34" s="670"/>
      <c r="AC34" s="652"/>
      <c r="AD34" s="652"/>
    </row>
    <row r="35" spans="1:30" ht="15.6">
      <c r="A35" s="659"/>
      <c r="B35" s="665"/>
      <c r="C35" s="666"/>
      <c r="D35" s="666"/>
      <c r="E35" s="884">
        <f t="shared" si="7"/>
        <v>0</v>
      </c>
      <c r="F35" s="666"/>
      <c r="G35" s="884">
        <f t="shared" si="8"/>
        <v>0</v>
      </c>
      <c r="H35" s="666"/>
      <c r="I35" s="884">
        <f t="shared" si="9"/>
        <v>0</v>
      </c>
      <c r="J35" s="666"/>
      <c r="K35" s="666"/>
      <c r="L35" s="666"/>
      <c r="M35" s="666"/>
      <c r="N35" s="666"/>
      <c r="O35" s="666"/>
      <c r="P35" s="666"/>
      <c r="Q35" s="666"/>
      <c r="R35" s="666"/>
      <c r="S35" s="666"/>
      <c r="T35" s="666"/>
      <c r="U35" s="666"/>
      <c r="V35" s="666"/>
      <c r="W35" s="886">
        <f t="shared" si="10"/>
        <v>0</v>
      </c>
      <c r="X35" s="669"/>
      <c r="Y35" s="886">
        <f t="shared" si="11"/>
        <v>0</v>
      </c>
      <c r="Z35" s="888">
        <f t="shared" si="12"/>
        <v>0</v>
      </c>
      <c r="AA35" s="666"/>
      <c r="AB35" s="670"/>
      <c r="AC35" s="652"/>
      <c r="AD35" s="652"/>
    </row>
    <row r="36" spans="1:30" ht="15.6">
      <c r="A36" s="659"/>
      <c r="B36" s="665"/>
      <c r="C36" s="666"/>
      <c r="D36" s="666"/>
      <c r="E36" s="884">
        <f t="shared" si="7"/>
        <v>0</v>
      </c>
      <c r="F36" s="666"/>
      <c r="G36" s="884">
        <f t="shared" si="8"/>
        <v>0</v>
      </c>
      <c r="H36" s="666"/>
      <c r="I36" s="884">
        <f t="shared" si="9"/>
        <v>0</v>
      </c>
      <c r="J36" s="666"/>
      <c r="K36" s="666"/>
      <c r="L36" s="666"/>
      <c r="M36" s="666"/>
      <c r="N36" s="666"/>
      <c r="O36" s="666"/>
      <c r="P36" s="666"/>
      <c r="Q36" s="666"/>
      <c r="R36" s="666"/>
      <c r="S36" s="666"/>
      <c r="T36" s="666"/>
      <c r="U36" s="666"/>
      <c r="V36" s="666"/>
      <c r="W36" s="886">
        <f t="shared" si="10"/>
        <v>0</v>
      </c>
      <c r="X36" s="669"/>
      <c r="Y36" s="886">
        <f t="shared" si="11"/>
        <v>0</v>
      </c>
      <c r="Z36" s="888">
        <f t="shared" si="12"/>
        <v>0</v>
      </c>
      <c r="AA36" s="666"/>
      <c r="AB36" s="670"/>
      <c r="AC36" s="652"/>
      <c r="AD36" s="652"/>
    </row>
    <row r="37" spans="1:30" ht="15.6">
      <c r="A37" s="659"/>
      <c r="B37" s="665"/>
      <c r="C37" s="666"/>
      <c r="D37" s="666"/>
      <c r="E37" s="884">
        <f t="shared" si="7"/>
        <v>0</v>
      </c>
      <c r="F37" s="666"/>
      <c r="G37" s="884">
        <f t="shared" si="8"/>
        <v>0</v>
      </c>
      <c r="H37" s="666"/>
      <c r="I37" s="884">
        <f t="shared" si="9"/>
        <v>0</v>
      </c>
      <c r="J37" s="666"/>
      <c r="K37" s="666"/>
      <c r="L37" s="666"/>
      <c r="M37" s="666"/>
      <c r="N37" s="666"/>
      <c r="O37" s="666"/>
      <c r="P37" s="666"/>
      <c r="Q37" s="666"/>
      <c r="R37" s="666"/>
      <c r="S37" s="666"/>
      <c r="T37" s="666"/>
      <c r="U37" s="666"/>
      <c r="V37" s="666"/>
      <c r="W37" s="886">
        <f t="shared" si="10"/>
        <v>0</v>
      </c>
      <c r="X37" s="669"/>
      <c r="Y37" s="886">
        <f t="shared" si="11"/>
        <v>0</v>
      </c>
      <c r="Z37" s="888">
        <f t="shared" si="12"/>
        <v>0</v>
      </c>
      <c r="AA37" s="666"/>
      <c r="AB37" s="670"/>
      <c r="AC37" s="652"/>
      <c r="AD37" s="652"/>
    </row>
    <row r="38" spans="1:30" ht="15.6">
      <c r="A38" s="659" t="s">
        <v>275</v>
      </c>
      <c r="B38" s="665"/>
      <c r="C38" s="666"/>
      <c r="D38" s="666"/>
      <c r="E38" s="884">
        <f t="shared" si="7"/>
        <v>0</v>
      </c>
      <c r="F38" s="666"/>
      <c r="G38" s="884">
        <f t="shared" si="8"/>
        <v>0</v>
      </c>
      <c r="H38" s="666"/>
      <c r="I38" s="884">
        <f t="shared" si="9"/>
        <v>0</v>
      </c>
      <c r="J38" s="666"/>
      <c r="K38" s="666"/>
      <c r="L38" s="666"/>
      <c r="M38" s="666"/>
      <c r="N38" s="666"/>
      <c r="O38" s="666"/>
      <c r="P38" s="666"/>
      <c r="Q38" s="666"/>
      <c r="R38" s="666"/>
      <c r="S38" s="666"/>
      <c r="T38" s="666"/>
      <c r="U38" s="666"/>
      <c r="V38" s="666"/>
      <c r="W38" s="886">
        <f t="shared" si="10"/>
        <v>0</v>
      </c>
      <c r="X38" s="669"/>
      <c r="Y38" s="886">
        <f t="shared" si="11"/>
        <v>0</v>
      </c>
      <c r="Z38" s="888">
        <f t="shared" si="12"/>
        <v>0</v>
      </c>
      <c r="AA38" s="666"/>
      <c r="AB38" s="670"/>
      <c r="AC38" s="652"/>
      <c r="AD38" s="652"/>
    </row>
    <row r="39" spans="1:30" ht="15.6">
      <c r="A39" s="659"/>
      <c r="B39" s="665"/>
      <c r="C39" s="666"/>
      <c r="D39" s="666"/>
      <c r="E39" s="884">
        <f t="shared" si="7"/>
        <v>0</v>
      </c>
      <c r="F39" s="666"/>
      <c r="G39" s="884">
        <f t="shared" si="8"/>
        <v>0</v>
      </c>
      <c r="H39" s="666"/>
      <c r="I39" s="884">
        <f t="shared" si="9"/>
        <v>0</v>
      </c>
      <c r="J39" s="666"/>
      <c r="K39" s="666"/>
      <c r="L39" s="666"/>
      <c r="M39" s="666"/>
      <c r="N39" s="666"/>
      <c r="O39" s="666"/>
      <c r="P39" s="666"/>
      <c r="Q39" s="666"/>
      <c r="R39" s="666"/>
      <c r="S39" s="666"/>
      <c r="T39" s="666"/>
      <c r="U39" s="666"/>
      <c r="V39" s="666"/>
      <c r="W39" s="886">
        <f t="shared" si="10"/>
        <v>0</v>
      </c>
      <c r="X39" s="669"/>
      <c r="Y39" s="886">
        <f t="shared" si="11"/>
        <v>0</v>
      </c>
      <c r="Z39" s="888">
        <f t="shared" si="12"/>
        <v>0</v>
      </c>
      <c r="AA39" s="666"/>
      <c r="AB39" s="670"/>
      <c r="AC39" s="652"/>
      <c r="AD39" s="652"/>
    </row>
    <row r="40" spans="1:30" ht="15.6">
      <c r="A40" s="659" t="s">
        <v>407</v>
      </c>
      <c r="B40" s="672"/>
      <c r="C40" s="673"/>
      <c r="D40" s="673"/>
      <c r="E40" s="891">
        <f t="shared" si="7"/>
        <v>0</v>
      </c>
      <c r="F40" s="673"/>
      <c r="G40" s="891">
        <f t="shared" si="8"/>
        <v>0</v>
      </c>
      <c r="H40" s="673"/>
      <c r="I40" s="891">
        <f t="shared" si="9"/>
        <v>0</v>
      </c>
      <c r="J40" s="673"/>
      <c r="K40" s="673"/>
      <c r="L40" s="673"/>
      <c r="M40" s="673"/>
      <c r="N40" s="673"/>
      <c r="O40" s="673"/>
      <c r="P40" s="673"/>
      <c r="Q40" s="673"/>
      <c r="R40" s="673"/>
      <c r="S40" s="673"/>
      <c r="T40" s="673"/>
      <c r="U40" s="673"/>
      <c r="V40" s="673"/>
      <c r="W40" s="892">
        <f t="shared" si="10"/>
        <v>0</v>
      </c>
      <c r="X40" s="674"/>
      <c r="Y40" s="892">
        <f t="shared" si="11"/>
        <v>0</v>
      </c>
      <c r="Z40" s="893">
        <f t="shared" si="12"/>
        <v>0</v>
      </c>
      <c r="AA40" s="674"/>
      <c r="AB40" s="675"/>
      <c r="AC40" s="652"/>
      <c r="AD40" s="652"/>
    </row>
    <row r="41" spans="1:30" ht="15.6">
      <c r="A41" s="676">
        <v>4</v>
      </c>
      <c r="B41" s="667" t="s">
        <v>563</v>
      </c>
      <c r="C41" s="667"/>
      <c r="D41" s="667"/>
      <c r="E41" s="667"/>
      <c r="F41" s="667"/>
      <c r="G41" s="667"/>
      <c r="H41" s="667"/>
      <c r="I41" s="1194">
        <f>SUM(I30:I40)</f>
        <v>0</v>
      </c>
      <c r="J41" s="667"/>
      <c r="K41" s="667"/>
      <c r="L41" s="667"/>
      <c r="M41" s="667"/>
      <c r="N41" s="667"/>
      <c r="O41" s="667"/>
      <c r="P41" s="667"/>
      <c r="Q41" s="667"/>
      <c r="R41" s="667"/>
      <c r="S41" s="667"/>
      <c r="T41" s="667"/>
      <c r="U41" s="652"/>
      <c r="V41" s="667"/>
      <c r="W41" s="667"/>
      <c r="X41" s="667"/>
      <c r="Y41" s="668"/>
      <c r="Z41" s="1193">
        <f>SUM(Z30:Z40)</f>
        <v>0</v>
      </c>
      <c r="AA41" s="668"/>
      <c r="AB41" s="668"/>
      <c r="AC41" s="652"/>
      <c r="AD41" s="652"/>
    </row>
    <row r="42" spans="1:30" ht="15.6">
      <c r="A42" s="654"/>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2"/>
      <c r="AD42" s="652"/>
    </row>
    <row r="43" spans="1:30" ht="15.6">
      <c r="A43" s="654" t="s">
        <v>401</v>
      </c>
      <c r="B43" s="654"/>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2"/>
      <c r="AD43" s="652"/>
    </row>
    <row r="44" spans="1:30" ht="15.6">
      <c r="A44" s="652"/>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2"/>
      <c r="AD44" s="652"/>
    </row>
    <row r="45" spans="1:30" ht="15.6">
      <c r="F45" s="1496"/>
      <c r="G45" s="1496"/>
      <c r="H45" s="1496"/>
      <c r="I45" s="1496"/>
      <c r="J45" s="1496"/>
      <c r="K45" s="1496"/>
      <c r="L45" s="1496"/>
      <c r="M45" s="1496"/>
      <c r="N45" s="1496"/>
      <c r="O45" s="1496"/>
      <c r="P45" s="1496"/>
      <c r="Q45" s="1496"/>
      <c r="R45" s="1496"/>
      <c r="S45" s="652"/>
      <c r="T45" s="652"/>
      <c r="U45" s="652"/>
      <c r="V45" s="652"/>
      <c r="W45" s="652"/>
      <c r="X45" s="652"/>
      <c r="Y45" s="652"/>
      <c r="Z45" s="652"/>
      <c r="AA45" s="652"/>
      <c r="AB45" s="652"/>
      <c r="AC45" s="652"/>
      <c r="AD45" s="652"/>
    </row>
    <row r="46" spans="1:30" ht="15.6">
      <c r="A46" s="701" t="s">
        <v>460</v>
      </c>
      <c r="B46" s="700"/>
      <c r="C46" s="700"/>
      <c r="D46" s="700"/>
      <c r="E46" s="700"/>
      <c r="F46" s="1497"/>
      <c r="G46" s="1497"/>
      <c r="H46" s="1497"/>
      <c r="I46" s="1497"/>
      <c r="J46" s="1497"/>
      <c r="K46" s="1497"/>
      <c r="L46" s="1497"/>
      <c r="M46" s="1497"/>
      <c r="N46" s="1497"/>
      <c r="O46" s="1497"/>
      <c r="P46" s="1497"/>
      <c r="Q46" s="1497"/>
      <c r="R46" s="1497"/>
      <c r="S46" s="652"/>
      <c r="T46" s="652"/>
      <c r="U46" s="652"/>
      <c r="V46" s="652"/>
      <c r="W46" s="652"/>
      <c r="X46" s="652"/>
      <c r="Y46" s="652"/>
      <c r="Z46" s="652"/>
      <c r="AA46" s="652"/>
      <c r="AB46" s="652"/>
      <c r="AC46" s="652"/>
      <c r="AD46" s="652"/>
    </row>
    <row r="47" spans="1:30" ht="15.6">
      <c r="A47" s="682"/>
      <c r="B47" s="683"/>
      <c r="C47" s="683"/>
      <c r="D47" s="683"/>
      <c r="E47" s="684"/>
      <c r="F47" s="683"/>
      <c r="G47" s="684"/>
      <c r="H47" s="684"/>
      <c r="I47" s="684"/>
      <c r="J47" s="684"/>
      <c r="K47" s="684"/>
      <c r="L47" s="684"/>
      <c r="M47" s="684"/>
      <c r="N47" s="684"/>
      <c r="O47" s="684"/>
      <c r="P47" s="684"/>
      <c r="Q47" s="684"/>
      <c r="R47" s="684"/>
      <c r="S47" s="652"/>
      <c r="T47" s="652"/>
      <c r="U47" s="652"/>
      <c r="V47" s="652"/>
      <c r="W47" s="652"/>
      <c r="X47" s="652"/>
      <c r="Y47" s="652"/>
      <c r="Z47" s="652"/>
      <c r="AA47" s="652"/>
      <c r="AB47" s="652"/>
      <c r="AC47" s="652"/>
      <c r="AD47" s="652"/>
    </row>
    <row r="48" spans="1:30" ht="15.6">
      <c r="A48" s="685"/>
      <c r="B48" s="686" t="s">
        <v>299</v>
      </c>
      <c r="C48" s="687" t="s">
        <v>300</v>
      </c>
      <c r="D48" s="688" t="s">
        <v>415</v>
      </c>
      <c r="E48" s="688" t="s">
        <v>316</v>
      </c>
      <c r="F48" s="688" t="s">
        <v>416</v>
      </c>
      <c r="G48" s="688" t="s">
        <v>318</v>
      </c>
      <c r="H48" s="688" t="s">
        <v>319</v>
      </c>
      <c r="I48" s="688" t="s">
        <v>320</v>
      </c>
      <c r="J48" s="688" t="s">
        <v>330</v>
      </c>
      <c r="K48" s="688" t="s">
        <v>331</v>
      </c>
      <c r="L48" s="688" t="s">
        <v>366</v>
      </c>
      <c r="M48" s="688" t="s">
        <v>367</v>
      </c>
      <c r="N48" s="688" t="s">
        <v>368</v>
      </c>
      <c r="O48" s="688" t="s">
        <v>369</v>
      </c>
      <c r="P48" s="688" t="s">
        <v>370</v>
      </c>
      <c r="Q48" s="687" t="s">
        <v>371</v>
      </c>
      <c r="R48" s="685" t="s">
        <v>372</v>
      </c>
      <c r="S48" s="652"/>
      <c r="T48" s="652"/>
      <c r="U48" s="652"/>
      <c r="V48" s="652"/>
      <c r="W48" s="652"/>
      <c r="X48" s="652"/>
      <c r="Y48" s="652"/>
      <c r="Z48" s="652"/>
      <c r="AA48" s="652"/>
      <c r="AB48" s="652"/>
      <c r="AC48" s="652"/>
      <c r="AD48" s="652"/>
    </row>
    <row r="49" spans="1:30" ht="15.6">
      <c r="A49" s="1498" t="s">
        <v>15</v>
      </c>
      <c r="B49" s="1500" t="s">
        <v>417</v>
      </c>
      <c r="C49" s="1501" t="s">
        <v>418</v>
      </c>
      <c r="D49" s="1501" t="s">
        <v>445</v>
      </c>
      <c r="E49" s="689" t="s">
        <v>419</v>
      </c>
      <c r="F49" s="690" t="s">
        <v>420</v>
      </c>
      <c r="G49" s="690" t="s">
        <v>421</v>
      </c>
      <c r="H49" s="690" t="s">
        <v>422</v>
      </c>
      <c r="I49" s="690" t="s">
        <v>615</v>
      </c>
      <c r="J49" s="690" t="s">
        <v>424</v>
      </c>
      <c r="K49" s="690" t="s">
        <v>423</v>
      </c>
      <c r="L49" s="690" t="s">
        <v>425</v>
      </c>
      <c r="M49" s="690" t="s">
        <v>426</v>
      </c>
      <c r="N49" s="690" t="s">
        <v>427</v>
      </c>
      <c r="O49" s="690" t="s">
        <v>428</v>
      </c>
      <c r="P49" s="690" t="s">
        <v>429</v>
      </c>
      <c r="Q49" s="690" t="s">
        <v>419</v>
      </c>
      <c r="R49" s="1503" t="s">
        <v>567</v>
      </c>
      <c r="T49" s="652"/>
      <c r="U49" s="652"/>
      <c r="V49" s="652"/>
      <c r="W49" s="652"/>
      <c r="X49" s="652"/>
      <c r="Y49" s="652"/>
      <c r="Z49" s="652"/>
      <c r="AA49" s="652"/>
      <c r="AB49" s="652"/>
      <c r="AC49" s="652"/>
      <c r="AD49" s="652"/>
    </row>
    <row r="50" spans="1:30" ht="24" customHeight="1">
      <c r="A50" s="1499"/>
      <c r="B50" s="1499"/>
      <c r="C50" s="1502"/>
      <c r="D50" s="1502"/>
      <c r="E50" s="691" t="s">
        <v>430</v>
      </c>
      <c r="F50" s="692" t="s">
        <v>431</v>
      </c>
      <c r="G50" s="692" t="s">
        <v>431</v>
      </c>
      <c r="H50" s="692" t="s">
        <v>431</v>
      </c>
      <c r="I50" s="692" t="s">
        <v>431</v>
      </c>
      <c r="J50" s="692" t="s">
        <v>431</v>
      </c>
      <c r="K50" s="692" t="s">
        <v>431</v>
      </c>
      <c r="L50" s="692" t="s">
        <v>431</v>
      </c>
      <c r="M50" s="692" t="s">
        <v>431</v>
      </c>
      <c r="N50" s="692" t="s">
        <v>431</v>
      </c>
      <c r="O50" s="692" t="s">
        <v>431</v>
      </c>
      <c r="P50" s="692" t="s">
        <v>431</v>
      </c>
      <c r="Q50" s="692" t="s">
        <v>431</v>
      </c>
      <c r="R50" s="1504"/>
      <c r="T50" s="652"/>
      <c r="U50" s="652"/>
      <c r="V50" s="652"/>
      <c r="W50" s="652"/>
      <c r="X50" s="652"/>
      <c r="Y50" s="652"/>
      <c r="Z50" s="652"/>
      <c r="AA50" s="652"/>
      <c r="AB50" s="652"/>
      <c r="AC50" s="652"/>
      <c r="AD50" s="652"/>
    </row>
    <row r="51" spans="1:30" ht="15.6">
      <c r="A51" s="894" t="s">
        <v>448</v>
      </c>
      <c r="B51" s="897"/>
      <c r="C51" s="693"/>
      <c r="D51" s="693"/>
      <c r="E51" s="693"/>
      <c r="F51" s="693"/>
      <c r="G51" s="693"/>
      <c r="H51" s="693"/>
      <c r="I51" s="693"/>
      <c r="J51" s="693"/>
      <c r="K51" s="693"/>
      <c r="L51" s="693"/>
      <c r="M51" s="693"/>
      <c r="N51" s="693"/>
      <c r="O51" s="693"/>
      <c r="P51" s="693"/>
      <c r="Q51" s="693"/>
      <c r="R51" s="898">
        <f t="shared" ref="R51:R60" si="13">IFERROR(SUM(E51:Q51)/13,0)</f>
        <v>0</v>
      </c>
      <c r="T51" s="652"/>
      <c r="U51" s="652"/>
      <c r="V51" s="652"/>
      <c r="W51" s="652"/>
      <c r="X51" s="652"/>
      <c r="Y51" s="652"/>
      <c r="Z51" s="652"/>
      <c r="AA51" s="652"/>
      <c r="AB51" s="652"/>
      <c r="AC51" s="652"/>
      <c r="AD51" s="652"/>
    </row>
    <row r="52" spans="1:30" ht="15.6">
      <c r="A52" s="895" t="s">
        <v>449</v>
      </c>
      <c r="B52" s="899"/>
      <c r="C52" s="693"/>
      <c r="D52" s="693"/>
      <c r="E52" s="693"/>
      <c r="F52" s="693"/>
      <c r="G52" s="693"/>
      <c r="H52" s="693"/>
      <c r="I52" s="693"/>
      <c r="J52" s="693"/>
      <c r="K52" s="693"/>
      <c r="L52" s="693"/>
      <c r="M52" s="693"/>
      <c r="N52" s="693"/>
      <c r="O52" s="693"/>
      <c r="P52" s="693"/>
      <c r="Q52" s="693"/>
      <c r="R52" s="898">
        <f t="shared" si="13"/>
        <v>0</v>
      </c>
      <c r="T52" s="652"/>
      <c r="U52" s="652"/>
      <c r="V52" s="652"/>
      <c r="W52" s="652"/>
      <c r="X52" s="652"/>
      <c r="Y52" s="652"/>
      <c r="Z52" s="652"/>
      <c r="AA52" s="652"/>
      <c r="AB52" s="652"/>
      <c r="AC52" s="652"/>
      <c r="AD52" s="652"/>
    </row>
    <row r="53" spans="1:30" ht="15.6">
      <c r="A53" s="895" t="s">
        <v>450</v>
      </c>
      <c r="B53" s="899"/>
      <c r="C53" s="693"/>
      <c r="D53" s="693"/>
      <c r="E53" s="693"/>
      <c r="F53" s="693"/>
      <c r="G53" s="693"/>
      <c r="H53" s="693"/>
      <c r="I53" s="693"/>
      <c r="J53" s="693"/>
      <c r="K53" s="693"/>
      <c r="L53" s="693"/>
      <c r="M53" s="693"/>
      <c r="N53" s="693"/>
      <c r="O53" s="693"/>
      <c r="P53" s="693"/>
      <c r="Q53" s="693"/>
      <c r="R53" s="898">
        <f t="shared" si="13"/>
        <v>0</v>
      </c>
      <c r="T53" s="652"/>
      <c r="U53" s="652"/>
      <c r="V53" s="652"/>
      <c r="W53" s="652"/>
      <c r="X53" s="652"/>
      <c r="Y53" s="652"/>
      <c r="Z53" s="652"/>
      <c r="AA53" s="652"/>
      <c r="AB53" s="652"/>
      <c r="AC53" s="652"/>
      <c r="AD53" s="652"/>
    </row>
    <row r="54" spans="1:30" ht="15.6">
      <c r="A54" s="895" t="s">
        <v>275</v>
      </c>
      <c r="B54" s="899"/>
      <c r="C54" s="693"/>
      <c r="D54" s="693"/>
      <c r="E54" s="693"/>
      <c r="F54" s="693"/>
      <c r="G54" s="693"/>
      <c r="H54" s="693"/>
      <c r="I54" s="693"/>
      <c r="J54" s="693"/>
      <c r="K54" s="693"/>
      <c r="L54" s="693"/>
      <c r="M54" s="693"/>
      <c r="N54" s="693"/>
      <c r="O54" s="693"/>
      <c r="P54" s="693"/>
      <c r="Q54" s="693"/>
      <c r="R54" s="898">
        <f t="shared" si="13"/>
        <v>0</v>
      </c>
      <c r="T54" s="652"/>
      <c r="U54" s="652"/>
      <c r="V54" s="652"/>
      <c r="W54" s="652"/>
      <c r="X54" s="652"/>
      <c r="Y54" s="652"/>
      <c r="Z54" s="652"/>
      <c r="AA54" s="652"/>
      <c r="AB54" s="652"/>
      <c r="AC54" s="652"/>
      <c r="AD54" s="652"/>
    </row>
    <row r="55" spans="1:30" ht="15.6">
      <c r="A55" s="895" t="s">
        <v>275</v>
      </c>
      <c r="B55" s="899"/>
      <c r="C55" s="693"/>
      <c r="D55" s="693"/>
      <c r="E55" s="693"/>
      <c r="F55" s="693"/>
      <c r="G55" s="693"/>
      <c r="H55" s="693"/>
      <c r="I55" s="693"/>
      <c r="J55" s="693"/>
      <c r="K55" s="693"/>
      <c r="L55" s="693"/>
      <c r="M55" s="693"/>
      <c r="N55" s="693"/>
      <c r="O55" s="693"/>
      <c r="P55" s="693"/>
      <c r="Q55" s="693"/>
      <c r="R55" s="898">
        <f t="shared" si="13"/>
        <v>0</v>
      </c>
      <c r="T55" s="652"/>
      <c r="U55" s="652"/>
      <c r="V55" s="652"/>
      <c r="W55" s="652"/>
      <c r="X55" s="652"/>
      <c r="Y55" s="652"/>
      <c r="Z55" s="652"/>
      <c r="AA55" s="652"/>
      <c r="AB55" s="652"/>
      <c r="AC55" s="652"/>
      <c r="AD55" s="652"/>
    </row>
    <row r="56" spans="1:30" ht="15.6">
      <c r="A56" s="895" t="s">
        <v>275</v>
      </c>
      <c r="B56" s="899"/>
      <c r="C56" s="693"/>
      <c r="D56" s="693"/>
      <c r="E56" s="693"/>
      <c r="F56" s="693"/>
      <c r="G56" s="693"/>
      <c r="H56" s="693"/>
      <c r="I56" s="693"/>
      <c r="J56" s="693"/>
      <c r="K56" s="693"/>
      <c r="L56" s="693"/>
      <c r="M56" s="693"/>
      <c r="N56" s="693"/>
      <c r="O56" s="693"/>
      <c r="P56" s="693"/>
      <c r="Q56" s="693"/>
      <c r="R56" s="898">
        <f t="shared" si="13"/>
        <v>0</v>
      </c>
      <c r="T56" s="652"/>
      <c r="U56" s="652"/>
      <c r="V56" s="652"/>
      <c r="W56" s="652"/>
      <c r="X56" s="652"/>
      <c r="Y56" s="652"/>
      <c r="Z56" s="652"/>
      <c r="AA56" s="652"/>
      <c r="AB56" s="652"/>
      <c r="AC56" s="652"/>
      <c r="AD56" s="652"/>
    </row>
    <row r="57" spans="1:30" ht="15.6">
      <c r="A57" s="895" t="s">
        <v>275</v>
      </c>
      <c r="B57" s="899"/>
      <c r="C57" s="693"/>
      <c r="D57" s="693"/>
      <c r="E57" s="693"/>
      <c r="F57" s="693"/>
      <c r="G57" s="693"/>
      <c r="H57" s="693"/>
      <c r="I57" s="693"/>
      <c r="J57" s="693"/>
      <c r="K57" s="693"/>
      <c r="L57" s="693"/>
      <c r="M57" s="693"/>
      <c r="N57" s="693"/>
      <c r="O57" s="693"/>
      <c r="P57" s="693"/>
      <c r="Q57" s="693"/>
      <c r="R57" s="898">
        <f t="shared" si="13"/>
        <v>0</v>
      </c>
      <c r="T57" s="652"/>
      <c r="U57" s="652"/>
      <c r="V57" s="652"/>
      <c r="W57" s="652"/>
      <c r="X57" s="652"/>
      <c r="Y57" s="652"/>
      <c r="Z57" s="652"/>
      <c r="AA57" s="652"/>
      <c r="AB57" s="652"/>
      <c r="AC57" s="652"/>
      <c r="AD57" s="652"/>
    </row>
    <row r="58" spans="1:30" ht="15.6">
      <c r="A58" s="895" t="s">
        <v>275</v>
      </c>
      <c r="B58" s="899"/>
      <c r="C58" s="693"/>
      <c r="D58" s="693"/>
      <c r="E58" s="693"/>
      <c r="F58" s="693"/>
      <c r="G58" s="693"/>
      <c r="H58" s="693"/>
      <c r="I58" s="693"/>
      <c r="J58" s="693"/>
      <c r="K58" s="693"/>
      <c r="L58" s="693"/>
      <c r="M58" s="693"/>
      <c r="N58" s="693"/>
      <c r="O58" s="693"/>
      <c r="P58" s="693"/>
      <c r="Q58" s="693"/>
      <c r="R58" s="898">
        <f>IFERROR(SUM(E58:Q58)/13,0)</f>
        <v>0</v>
      </c>
      <c r="T58" s="652"/>
      <c r="U58" s="652"/>
      <c r="V58" s="652"/>
      <c r="W58" s="652"/>
      <c r="X58" s="652"/>
      <c r="Y58" s="652"/>
      <c r="Z58" s="652"/>
      <c r="AA58" s="652"/>
      <c r="AB58" s="652"/>
      <c r="AC58" s="652"/>
      <c r="AD58" s="652"/>
    </row>
    <row r="59" spans="1:30" ht="15.6">
      <c r="A59" s="895" t="s">
        <v>275</v>
      </c>
      <c r="B59" s="899"/>
      <c r="C59" s="693"/>
      <c r="D59" s="693"/>
      <c r="E59" s="693"/>
      <c r="F59" s="693"/>
      <c r="G59" s="693"/>
      <c r="H59" s="693"/>
      <c r="I59" s="693"/>
      <c r="J59" s="693"/>
      <c r="K59" s="693"/>
      <c r="L59" s="693"/>
      <c r="M59" s="693"/>
      <c r="N59" s="693"/>
      <c r="O59" s="693"/>
      <c r="P59" s="693"/>
      <c r="Q59" s="693"/>
      <c r="R59" s="898">
        <f t="shared" si="13"/>
        <v>0</v>
      </c>
      <c r="T59" s="652"/>
      <c r="U59" s="652"/>
      <c r="V59" s="652"/>
      <c r="W59" s="652"/>
      <c r="X59" s="652"/>
      <c r="Y59" s="652"/>
      <c r="Z59" s="652"/>
      <c r="AA59" s="652"/>
      <c r="AB59" s="652"/>
      <c r="AC59" s="652"/>
      <c r="AD59" s="652"/>
    </row>
    <row r="60" spans="1:30" ht="15.6">
      <c r="A60" s="896" t="s">
        <v>451</v>
      </c>
      <c r="B60" s="900"/>
      <c r="C60" s="694"/>
      <c r="D60" s="694"/>
      <c r="E60" s="694"/>
      <c r="F60" s="694"/>
      <c r="G60" s="694"/>
      <c r="H60" s="694"/>
      <c r="I60" s="694"/>
      <c r="J60" s="694"/>
      <c r="K60" s="694"/>
      <c r="L60" s="694"/>
      <c r="M60" s="694"/>
      <c r="N60" s="694"/>
      <c r="O60" s="694"/>
      <c r="P60" s="694"/>
      <c r="Q60" s="694"/>
      <c r="R60" s="901">
        <f t="shared" si="13"/>
        <v>0</v>
      </c>
      <c r="T60" s="652"/>
      <c r="U60" s="652"/>
      <c r="V60" s="652"/>
      <c r="W60" s="652"/>
      <c r="X60" s="652"/>
      <c r="Y60" s="652"/>
      <c r="Z60" s="652"/>
      <c r="AA60" s="652"/>
      <c r="AB60" s="652"/>
      <c r="AC60" s="652"/>
      <c r="AD60" s="652"/>
    </row>
    <row r="61" spans="1:30" ht="15.6">
      <c r="A61" s="708">
        <v>6</v>
      </c>
      <c r="B61" s="713"/>
      <c r="C61" s="695"/>
      <c r="D61" s="695" t="s">
        <v>564</v>
      </c>
      <c r="F61" s="696"/>
      <c r="G61" s="696"/>
      <c r="H61" s="696"/>
      <c r="I61" s="696"/>
      <c r="J61" s="696"/>
      <c r="K61" s="696"/>
      <c r="L61" s="696"/>
      <c r="M61" s="696"/>
      <c r="N61" s="697"/>
      <c r="O61" s="697"/>
      <c r="P61" s="697"/>
      <c r="Q61" s="697"/>
      <c r="R61" s="1192">
        <f>SUM(R51:R60)</f>
        <v>0</v>
      </c>
      <c r="T61" s="652"/>
      <c r="U61" s="652"/>
      <c r="V61" s="652"/>
      <c r="W61" s="652"/>
      <c r="X61" s="652"/>
      <c r="Y61" s="652"/>
      <c r="Z61" s="652"/>
      <c r="AA61" s="652"/>
      <c r="AB61" s="652"/>
      <c r="AC61" s="652"/>
      <c r="AD61" s="652"/>
    </row>
    <row r="62" spans="1:30" ht="15.6">
      <c r="A62" s="652"/>
      <c r="B62" s="652"/>
      <c r="C62" s="652"/>
      <c r="D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row>
    <row r="63" spans="1:30" ht="15.6">
      <c r="A63" s="654"/>
      <c r="B63" s="654"/>
      <c r="C63" s="654"/>
      <c r="D63" s="654"/>
      <c r="E63" s="654"/>
      <c r="F63" s="654"/>
      <c r="G63" s="654"/>
      <c r="H63" s="654"/>
      <c r="I63" s="654"/>
      <c r="J63" s="654"/>
      <c r="K63" s="654"/>
      <c r="L63" s="654"/>
      <c r="M63" s="654"/>
      <c r="N63" s="654"/>
      <c r="O63" s="654"/>
      <c r="P63" s="654"/>
      <c r="Q63" s="654"/>
      <c r="R63" s="654"/>
      <c r="S63" s="654"/>
      <c r="T63" s="654"/>
      <c r="U63" s="654"/>
      <c r="V63" s="654"/>
      <c r="W63" s="652"/>
      <c r="X63" s="652"/>
      <c r="Y63" s="652"/>
      <c r="Z63" s="652"/>
      <c r="AA63" s="652"/>
      <c r="AB63" s="652"/>
      <c r="AC63" s="652"/>
      <c r="AD63" s="652"/>
    </row>
    <row r="64" spans="1:30" ht="15.6">
      <c r="A64" s="653"/>
      <c r="B64" s="654"/>
      <c r="C64" s="654"/>
      <c r="D64" s="654"/>
      <c r="E64" s="654"/>
      <c r="F64" s="654"/>
      <c r="G64" s="654"/>
      <c r="H64" s="654"/>
      <c r="I64" s="654"/>
      <c r="J64" s="654"/>
      <c r="K64" s="654"/>
      <c r="L64" s="654"/>
      <c r="M64" s="654"/>
      <c r="N64" s="654"/>
      <c r="O64" s="654"/>
      <c r="P64" s="654"/>
      <c r="Q64" s="654"/>
      <c r="R64" s="654"/>
      <c r="S64" s="654"/>
      <c r="T64" s="654"/>
      <c r="U64" s="654"/>
      <c r="V64" s="654"/>
      <c r="W64" s="652"/>
      <c r="X64" s="652"/>
      <c r="Y64" s="652"/>
      <c r="Z64" s="652"/>
      <c r="AA64" s="652"/>
      <c r="AB64" s="652"/>
      <c r="AC64" s="652"/>
      <c r="AD64" s="652"/>
    </row>
    <row r="65" spans="1:30" ht="15.6">
      <c r="A65" s="655" t="s">
        <v>326</v>
      </c>
      <c r="B65" s="654"/>
      <c r="C65" s="654"/>
      <c r="D65" s="654"/>
      <c r="E65" s="654"/>
      <c r="F65" s="654"/>
      <c r="G65" s="652"/>
      <c r="H65" s="652"/>
      <c r="I65" s="652"/>
      <c r="J65" s="652"/>
      <c r="K65" s="652"/>
      <c r="L65" s="652"/>
      <c r="M65" s="652"/>
      <c r="N65" s="652"/>
      <c r="O65" s="652"/>
      <c r="P65" s="652"/>
      <c r="Q65" s="652"/>
      <c r="R65" s="652"/>
      <c r="S65" s="652"/>
      <c r="T65" s="654"/>
      <c r="U65" s="654"/>
      <c r="V65" s="654"/>
      <c r="W65" s="652"/>
      <c r="X65" s="652"/>
      <c r="Y65" s="652"/>
      <c r="Z65" s="652"/>
      <c r="AA65" s="652"/>
      <c r="AB65" s="652"/>
      <c r="AC65" s="652"/>
      <c r="AD65" s="652"/>
    </row>
    <row r="66" spans="1:30" ht="15.6">
      <c r="A66" s="653"/>
      <c r="B66" s="654"/>
      <c r="C66" s="654"/>
      <c r="D66" s="654"/>
      <c r="E66" s="654"/>
      <c r="F66" s="654"/>
      <c r="G66" s="652"/>
      <c r="H66" s="652"/>
      <c r="I66" s="652"/>
      <c r="J66" s="652"/>
      <c r="K66" s="652"/>
      <c r="L66" s="652"/>
      <c r="M66" s="652"/>
      <c r="N66" s="652"/>
      <c r="O66" s="652"/>
      <c r="P66" s="652"/>
      <c r="Q66" s="652"/>
      <c r="R66" s="652"/>
      <c r="S66" s="652"/>
      <c r="T66" s="654"/>
      <c r="U66" s="654"/>
      <c r="V66" s="654"/>
      <c r="W66" s="652"/>
      <c r="X66" s="652"/>
      <c r="Y66" s="652"/>
      <c r="Z66" s="652"/>
      <c r="AA66" s="652"/>
      <c r="AB66" s="652"/>
      <c r="AC66" s="652"/>
      <c r="AD66" s="652"/>
    </row>
    <row r="67" spans="1:30" ht="15.6">
      <c r="A67" s="653"/>
      <c r="B67" s="656" t="s">
        <v>299</v>
      </c>
      <c r="C67" s="656" t="s">
        <v>300</v>
      </c>
      <c r="D67" s="657" t="s">
        <v>310</v>
      </c>
      <c r="E67" s="656" t="s">
        <v>316</v>
      </c>
      <c r="F67" s="657" t="s">
        <v>317</v>
      </c>
      <c r="G67" s="656" t="s">
        <v>318</v>
      </c>
      <c r="H67" s="657" t="s">
        <v>319</v>
      </c>
      <c r="I67" s="656" t="s">
        <v>320</v>
      </c>
      <c r="J67" s="657" t="s">
        <v>330</v>
      </c>
      <c r="K67" s="656" t="s">
        <v>331</v>
      </c>
      <c r="L67" s="657" t="s">
        <v>366</v>
      </c>
      <c r="M67" s="656" t="s">
        <v>367</v>
      </c>
      <c r="N67" s="657" t="s">
        <v>368</v>
      </c>
      <c r="O67" s="656" t="s">
        <v>369</v>
      </c>
      <c r="P67" s="657" t="s">
        <v>370</v>
      </c>
      <c r="Q67" s="656" t="s">
        <v>371</v>
      </c>
      <c r="R67" s="656" t="s">
        <v>372</v>
      </c>
      <c r="S67" s="657" t="s">
        <v>373</v>
      </c>
      <c r="T67" s="657" t="s">
        <v>374</v>
      </c>
      <c r="U67" s="657" t="s">
        <v>376</v>
      </c>
      <c r="V67" s="657" t="s">
        <v>378</v>
      </c>
      <c r="W67" s="652"/>
      <c r="X67" s="652"/>
      <c r="Y67" s="652"/>
      <c r="Z67" s="652"/>
      <c r="AA67" s="652"/>
      <c r="AB67" s="652"/>
      <c r="AC67" s="652"/>
      <c r="AD67" s="652"/>
    </row>
    <row r="68" spans="1:30" ht="15.6">
      <c r="A68" s="698"/>
      <c r="B68" s="1489" t="s">
        <v>278</v>
      </c>
      <c r="C68" s="1491" t="s">
        <v>362</v>
      </c>
      <c r="D68" s="1491" t="s">
        <v>363</v>
      </c>
      <c r="E68" s="1491" t="s">
        <v>364</v>
      </c>
      <c r="F68" s="1491" t="s">
        <v>365</v>
      </c>
      <c r="G68" s="689" t="s">
        <v>419</v>
      </c>
      <c r="H68" s="690" t="s">
        <v>420</v>
      </c>
      <c r="I68" s="690" t="s">
        <v>421</v>
      </c>
      <c r="J68" s="690" t="s">
        <v>422</v>
      </c>
      <c r="K68" s="690" t="s">
        <v>615</v>
      </c>
      <c r="L68" s="690" t="s">
        <v>424</v>
      </c>
      <c r="M68" s="690" t="s">
        <v>423</v>
      </c>
      <c r="N68" s="690" t="s">
        <v>425</v>
      </c>
      <c r="O68" s="690" t="s">
        <v>426</v>
      </c>
      <c r="P68" s="690" t="s">
        <v>427</v>
      </c>
      <c r="Q68" s="690" t="s">
        <v>428</v>
      </c>
      <c r="R68" s="690" t="s">
        <v>429</v>
      </c>
      <c r="S68" s="690" t="s">
        <v>419</v>
      </c>
      <c r="T68" s="1485" t="s">
        <v>375</v>
      </c>
      <c r="U68" s="1485" t="s">
        <v>377</v>
      </c>
      <c r="V68" s="1487" t="s">
        <v>379</v>
      </c>
      <c r="W68" s="652"/>
      <c r="X68" s="652"/>
      <c r="Y68" s="652"/>
      <c r="Z68" s="652"/>
      <c r="AA68" s="652"/>
      <c r="AB68" s="652"/>
      <c r="AC68" s="652"/>
      <c r="AD68" s="652"/>
    </row>
    <row r="69" spans="1:30" ht="25.5" customHeight="1">
      <c r="A69" s="699" t="s">
        <v>15</v>
      </c>
      <c r="B69" s="1490"/>
      <c r="C69" s="1492"/>
      <c r="D69" s="1492"/>
      <c r="E69" s="1492"/>
      <c r="F69" s="1492"/>
      <c r="G69" s="691" t="s">
        <v>431</v>
      </c>
      <c r="H69" s="692" t="s">
        <v>613</v>
      </c>
      <c r="I69" s="692" t="s">
        <v>613</v>
      </c>
      <c r="J69" s="692" t="s">
        <v>613</v>
      </c>
      <c r="K69" s="692" t="s">
        <v>614</v>
      </c>
      <c r="L69" s="692" t="s">
        <v>613</v>
      </c>
      <c r="M69" s="692" t="s">
        <v>613</v>
      </c>
      <c r="N69" s="692" t="s">
        <v>613</v>
      </c>
      <c r="O69" s="692" t="s">
        <v>613</v>
      </c>
      <c r="P69" s="692" t="s">
        <v>613</v>
      </c>
      <c r="Q69" s="692" t="s">
        <v>613</v>
      </c>
      <c r="R69" s="692" t="s">
        <v>613</v>
      </c>
      <c r="S69" s="692" t="s">
        <v>613</v>
      </c>
      <c r="T69" s="1486"/>
      <c r="U69" s="1486"/>
      <c r="V69" s="1488"/>
      <c r="W69" s="652"/>
      <c r="X69" s="652"/>
      <c r="Y69" s="652"/>
      <c r="Z69" s="652"/>
      <c r="AA69" s="652"/>
      <c r="AB69" s="652"/>
      <c r="AC69" s="652"/>
      <c r="AD69" s="652"/>
    </row>
    <row r="70" spans="1:30" ht="15.6">
      <c r="A70" s="659" t="s">
        <v>452</v>
      </c>
      <c r="B70" s="661"/>
      <c r="C70" s="661"/>
      <c r="D70" s="661"/>
      <c r="E70" s="661"/>
      <c r="F70" s="661"/>
      <c r="G70" s="661"/>
      <c r="H70" s="661"/>
      <c r="I70" s="661"/>
      <c r="J70" s="661"/>
      <c r="K70" s="661"/>
      <c r="L70" s="940"/>
      <c r="M70" s="661"/>
      <c r="N70" s="661"/>
      <c r="O70" s="661"/>
      <c r="P70" s="661"/>
      <c r="Q70" s="661"/>
      <c r="R70" s="661"/>
      <c r="S70" s="661"/>
      <c r="T70" s="930">
        <f>SUM(G70:S70)/13</f>
        <v>0</v>
      </c>
      <c r="U70" s="933">
        <v>0</v>
      </c>
      <c r="V70" s="936">
        <f>T70*U70</f>
        <v>0</v>
      </c>
      <c r="W70" s="652"/>
      <c r="X70" s="652"/>
      <c r="Y70" s="652"/>
      <c r="Z70" s="652"/>
      <c r="AA70" s="652"/>
      <c r="AB70" s="652"/>
      <c r="AC70" s="652"/>
      <c r="AD70" s="652"/>
    </row>
    <row r="71" spans="1:30" ht="15.6">
      <c r="A71" s="659" t="s">
        <v>453</v>
      </c>
      <c r="B71" s="666"/>
      <c r="C71" s="666"/>
      <c r="D71" s="666"/>
      <c r="E71" s="666"/>
      <c r="F71" s="666"/>
      <c r="G71" s="666"/>
      <c r="H71" s="666"/>
      <c r="I71" s="666"/>
      <c r="J71" s="666"/>
      <c r="K71" s="666"/>
      <c r="L71" s="666"/>
      <c r="M71" s="666"/>
      <c r="N71" s="666"/>
      <c r="O71" s="666"/>
      <c r="P71" s="666"/>
      <c r="Q71" s="666"/>
      <c r="R71" s="666"/>
      <c r="S71" s="666"/>
      <c r="T71" s="931">
        <f t="shared" ref="T71:T80" si="14">SUM(G71:S71)/13</f>
        <v>0</v>
      </c>
      <c r="U71" s="934">
        <v>0</v>
      </c>
      <c r="V71" s="937">
        <f t="shared" ref="V71:V80" si="15">T71*U71</f>
        <v>0</v>
      </c>
      <c r="W71" s="652"/>
      <c r="X71" s="652"/>
      <c r="Y71" s="652"/>
      <c r="Z71" s="652"/>
      <c r="AA71" s="652"/>
      <c r="AB71" s="652"/>
      <c r="AC71" s="652"/>
      <c r="AD71" s="652"/>
    </row>
    <row r="72" spans="1:30" ht="15.6">
      <c r="A72" s="659" t="s">
        <v>454</v>
      </c>
      <c r="B72" s="666"/>
      <c r="C72" s="666"/>
      <c r="D72" s="666"/>
      <c r="E72" s="666"/>
      <c r="F72" s="666"/>
      <c r="G72" s="666"/>
      <c r="H72" s="666"/>
      <c r="I72" s="666"/>
      <c r="J72" s="666"/>
      <c r="K72" s="666"/>
      <c r="L72" s="666"/>
      <c r="M72" s="666"/>
      <c r="N72" s="666"/>
      <c r="O72" s="666"/>
      <c r="P72" s="666"/>
      <c r="Q72" s="666"/>
      <c r="R72" s="666"/>
      <c r="S72" s="666"/>
      <c r="T72" s="931">
        <f t="shared" si="14"/>
        <v>0</v>
      </c>
      <c r="U72" s="934">
        <v>0</v>
      </c>
      <c r="V72" s="937">
        <f t="shared" si="15"/>
        <v>0</v>
      </c>
      <c r="W72" s="652"/>
      <c r="X72" s="652"/>
      <c r="Y72" s="652"/>
      <c r="Z72" s="652"/>
      <c r="AA72" s="652"/>
      <c r="AB72" s="652"/>
      <c r="AC72" s="652"/>
      <c r="AD72" s="652"/>
    </row>
    <row r="73" spans="1:30" ht="15.6">
      <c r="A73" s="659"/>
      <c r="B73" s="666"/>
      <c r="C73" s="666"/>
      <c r="D73" s="666"/>
      <c r="E73" s="666"/>
      <c r="F73" s="666"/>
      <c r="G73" s="666"/>
      <c r="H73" s="666"/>
      <c r="I73" s="666"/>
      <c r="J73" s="666"/>
      <c r="K73" s="666"/>
      <c r="L73" s="666"/>
      <c r="M73" s="666"/>
      <c r="N73" s="666"/>
      <c r="O73" s="666"/>
      <c r="P73" s="666"/>
      <c r="Q73" s="666"/>
      <c r="R73" s="666"/>
      <c r="S73" s="666"/>
      <c r="T73" s="931">
        <f t="shared" si="14"/>
        <v>0</v>
      </c>
      <c r="U73" s="934">
        <v>0</v>
      </c>
      <c r="V73" s="937">
        <f t="shared" si="15"/>
        <v>0</v>
      </c>
      <c r="W73" s="652"/>
      <c r="X73" s="652"/>
      <c r="Y73" s="652"/>
      <c r="Z73" s="652"/>
      <c r="AA73" s="652"/>
      <c r="AB73" s="652"/>
      <c r="AC73" s="652"/>
      <c r="AD73" s="652"/>
    </row>
    <row r="74" spans="1:30" ht="15.6">
      <c r="A74" s="659" t="s">
        <v>275</v>
      </c>
      <c r="B74" s="666"/>
      <c r="C74" s="666"/>
      <c r="D74" s="666"/>
      <c r="E74" s="666"/>
      <c r="F74" s="666"/>
      <c r="G74" s="666"/>
      <c r="H74" s="666"/>
      <c r="I74" s="666"/>
      <c r="J74" s="666"/>
      <c r="K74" s="666"/>
      <c r="L74" s="666"/>
      <c r="M74" s="666"/>
      <c r="N74" s="666"/>
      <c r="O74" s="666"/>
      <c r="P74" s="666"/>
      <c r="Q74" s="666"/>
      <c r="R74" s="666"/>
      <c r="S74" s="666"/>
      <c r="T74" s="931">
        <f t="shared" si="14"/>
        <v>0</v>
      </c>
      <c r="U74" s="934">
        <v>0</v>
      </c>
      <c r="V74" s="937">
        <f t="shared" si="15"/>
        <v>0</v>
      </c>
      <c r="W74" s="652"/>
      <c r="X74" s="652"/>
      <c r="Y74" s="652"/>
      <c r="Z74" s="652"/>
      <c r="AA74" s="652"/>
      <c r="AB74" s="652"/>
      <c r="AC74" s="652"/>
      <c r="AD74" s="652"/>
    </row>
    <row r="75" spans="1:30" ht="15.6">
      <c r="A75" s="659"/>
      <c r="B75" s="666"/>
      <c r="C75" s="666"/>
      <c r="D75" s="666"/>
      <c r="E75" s="666"/>
      <c r="F75" s="666"/>
      <c r="G75" s="666"/>
      <c r="H75" s="666"/>
      <c r="I75" s="666"/>
      <c r="J75" s="666"/>
      <c r="K75" s="666"/>
      <c r="L75" s="666"/>
      <c r="M75" s="666"/>
      <c r="N75" s="666"/>
      <c r="O75" s="666"/>
      <c r="P75" s="666"/>
      <c r="Q75" s="666"/>
      <c r="R75" s="666"/>
      <c r="S75" s="666"/>
      <c r="T75" s="931">
        <f t="shared" si="14"/>
        <v>0</v>
      </c>
      <c r="U75" s="934">
        <v>0</v>
      </c>
      <c r="V75" s="937">
        <f t="shared" si="15"/>
        <v>0</v>
      </c>
      <c r="W75" s="652"/>
      <c r="X75" s="652"/>
      <c r="Y75" s="652"/>
      <c r="Z75" s="652"/>
      <c r="AA75" s="652"/>
      <c r="AB75" s="652"/>
      <c r="AC75" s="652"/>
      <c r="AD75" s="652"/>
    </row>
    <row r="76" spans="1:30" ht="15.6">
      <c r="A76" s="659"/>
      <c r="B76" s="666"/>
      <c r="C76" s="666"/>
      <c r="D76" s="666"/>
      <c r="E76" s="666"/>
      <c r="F76" s="666"/>
      <c r="G76" s="666"/>
      <c r="H76" s="666"/>
      <c r="I76" s="666"/>
      <c r="J76" s="666"/>
      <c r="K76" s="666"/>
      <c r="L76" s="666"/>
      <c r="M76" s="666"/>
      <c r="N76" s="666"/>
      <c r="O76" s="666"/>
      <c r="P76" s="666"/>
      <c r="Q76" s="666"/>
      <c r="R76" s="666"/>
      <c r="S76" s="666"/>
      <c r="T76" s="931">
        <f t="shared" si="14"/>
        <v>0</v>
      </c>
      <c r="U76" s="934">
        <v>0</v>
      </c>
      <c r="V76" s="937">
        <f t="shared" si="15"/>
        <v>0</v>
      </c>
      <c r="W76" s="652"/>
      <c r="X76" s="652"/>
      <c r="Y76" s="652"/>
      <c r="Z76" s="652"/>
      <c r="AA76" s="652"/>
      <c r="AB76" s="652"/>
      <c r="AC76" s="652"/>
      <c r="AD76" s="652"/>
    </row>
    <row r="77" spans="1:30" ht="15.6">
      <c r="A77" s="659"/>
      <c r="B77" s="666"/>
      <c r="C77" s="666"/>
      <c r="D77" s="666"/>
      <c r="E77" s="666"/>
      <c r="F77" s="666"/>
      <c r="G77" s="666"/>
      <c r="H77" s="666"/>
      <c r="I77" s="666"/>
      <c r="J77" s="666"/>
      <c r="K77" s="666"/>
      <c r="L77" s="666"/>
      <c r="M77" s="666"/>
      <c r="N77" s="666"/>
      <c r="O77" s="666"/>
      <c r="P77" s="666"/>
      <c r="Q77" s="666"/>
      <c r="R77" s="666"/>
      <c r="S77" s="666"/>
      <c r="T77" s="931">
        <f t="shared" si="14"/>
        <v>0</v>
      </c>
      <c r="U77" s="934">
        <v>0</v>
      </c>
      <c r="V77" s="937">
        <f t="shared" si="15"/>
        <v>0</v>
      </c>
      <c r="W77" s="652"/>
      <c r="X77" s="652"/>
      <c r="Y77" s="652"/>
      <c r="Z77" s="652"/>
      <c r="AA77" s="652"/>
      <c r="AB77" s="652"/>
      <c r="AC77" s="652"/>
      <c r="AD77" s="652"/>
    </row>
    <row r="78" spans="1:30" ht="15.6">
      <c r="A78" s="659" t="s">
        <v>275</v>
      </c>
      <c r="B78" s="666"/>
      <c r="C78" s="666"/>
      <c r="D78" s="666"/>
      <c r="E78" s="666"/>
      <c r="F78" s="666"/>
      <c r="G78" s="666"/>
      <c r="H78" s="666"/>
      <c r="I78" s="666"/>
      <c r="J78" s="666"/>
      <c r="K78" s="666"/>
      <c r="L78" s="666"/>
      <c r="M78" s="666"/>
      <c r="N78" s="666"/>
      <c r="O78" s="666"/>
      <c r="P78" s="666"/>
      <c r="Q78" s="666"/>
      <c r="R78" s="666"/>
      <c r="S78" s="666"/>
      <c r="T78" s="931">
        <f t="shared" si="14"/>
        <v>0</v>
      </c>
      <c r="U78" s="934">
        <v>0</v>
      </c>
      <c r="V78" s="937">
        <f t="shared" si="15"/>
        <v>0</v>
      </c>
      <c r="W78" s="652"/>
      <c r="X78" s="652"/>
      <c r="Y78" s="652"/>
      <c r="Z78" s="652"/>
      <c r="AA78" s="652"/>
      <c r="AB78" s="652"/>
      <c r="AC78" s="652"/>
      <c r="AD78" s="652"/>
    </row>
    <row r="79" spans="1:30" ht="15.6">
      <c r="A79" s="659"/>
      <c r="B79" s="666"/>
      <c r="C79" s="666"/>
      <c r="D79" s="666"/>
      <c r="E79" s="666"/>
      <c r="F79" s="666"/>
      <c r="G79" s="666"/>
      <c r="H79" s="666"/>
      <c r="I79" s="666"/>
      <c r="J79" s="666"/>
      <c r="K79" s="666"/>
      <c r="L79" s="666"/>
      <c r="M79" s="666"/>
      <c r="N79" s="666"/>
      <c r="O79" s="666"/>
      <c r="P79" s="666"/>
      <c r="Q79" s="666"/>
      <c r="R79" s="666"/>
      <c r="S79" s="666"/>
      <c r="T79" s="931">
        <f t="shared" si="14"/>
        <v>0</v>
      </c>
      <c r="U79" s="934">
        <v>0</v>
      </c>
      <c r="V79" s="937">
        <f t="shared" si="15"/>
        <v>0</v>
      </c>
      <c r="W79" s="652"/>
      <c r="X79" s="652"/>
      <c r="Y79" s="652"/>
      <c r="Z79" s="652"/>
      <c r="AA79" s="652"/>
      <c r="AB79" s="652"/>
      <c r="AC79" s="652"/>
      <c r="AD79" s="652"/>
    </row>
    <row r="80" spans="1:30" ht="15.6">
      <c r="A80" s="671" t="s">
        <v>455</v>
      </c>
      <c r="B80" s="673"/>
      <c r="C80" s="673"/>
      <c r="D80" s="673"/>
      <c r="E80" s="673"/>
      <c r="F80" s="673"/>
      <c r="G80" s="673"/>
      <c r="H80" s="673"/>
      <c r="I80" s="673"/>
      <c r="J80" s="673"/>
      <c r="K80" s="673"/>
      <c r="L80" s="673"/>
      <c r="M80" s="673"/>
      <c r="N80" s="673"/>
      <c r="O80" s="673"/>
      <c r="P80" s="673"/>
      <c r="Q80" s="673"/>
      <c r="R80" s="673"/>
      <c r="S80" s="673"/>
      <c r="T80" s="932">
        <f t="shared" si="14"/>
        <v>0</v>
      </c>
      <c r="U80" s="935">
        <v>0</v>
      </c>
      <c r="V80" s="938">
        <f t="shared" si="15"/>
        <v>0</v>
      </c>
      <c r="W80" s="652"/>
      <c r="X80" s="652"/>
      <c r="Y80" s="652"/>
      <c r="Z80" s="652"/>
      <c r="AA80" s="652"/>
      <c r="AB80" s="652"/>
      <c r="AC80" s="652"/>
      <c r="AD80" s="652"/>
    </row>
    <row r="81" spans="1:30" ht="15.6">
      <c r="A81" s="676">
        <v>8</v>
      </c>
      <c r="B81" s="631" t="s">
        <v>565</v>
      </c>
      <c r="C81" s="662"/>
      <c r="D81" s="662"/>
      <c r="E81" s="662"/>
      <c r="F81" s="662"/>
      <c r="G81" s="662"/>
      <c r="H81" s="662"/>
      <c r="I81" s="662"/>
      <c r="J81" s="662"/>
      <c r="K81" s="662"/>
      <c r="L81" s="662"/>
      <c r="M81" s="662"/>
      <c r="N81" s="662"/>
      <c r="O81" s="662"/>
      <c r="P81" s="662"/>
      <c r="Q81" s="662"/>
      <c r="R81" s="662"/>
      <c r="S81" s="662"/>
      <c r="T81" s="662" t="s">
        <v>382</v>
      </c>
      <c r="U81" s="662"/>
      <c r="V81" s="1197">
        <f>SUM(V70:V80)</f>
        <v>0</v>
      </c>
      <c r="W81" s="652"/>
      <c r="X81" s="652"/>
      <c r="Y81" s="652"/>
      <c r="Z81" s="652"/>
      <c r="AA81" s="652"/>
      <c r="AB81" s="652"/>
      <c r="AC81" s="652"/>
      <c r="AD81" s="652"/>
    </row>
    <row r="82" spans="1:30" ht="15.6">
      <c r="A82" s="654"/>
      <c r="B82" s="654"/>
      <c r="C82" s="654"/>
      <c r="D82" s="654"/>
      <c r="E82" s="654"/>
      <c r="F82" s="654"/>
      <c r="G82" s="654"/>
      <c r="H82" s="654"/>
      <c r="I82" s="654"/>
      <c r="J82" s="654"/>
      <c r="K82" s="654"/>
      <c r="L82" s="654"/>
      <c r="M82" s="654"/>
      <c r="N82" s="654"/>
      <c r="O82" s="654"/>
      <c r="P82" s="654"/>
      <c r="Q82" s="654"/>
      <c r="R82" s="654"/>
      <c r="S82" s="654"/>
      <c r="T82" s="654"/>
      <c r="U82" s="654"/>
      <c r="V82" s="654"/>
      <c r="W82" s="652"/>
      <c r="X82" s="652"/>
      <c r="Y82" s="652"/>
      <c r="Z82" s="652"/>
      <c r="AA82" s="652"/>
      <c r="AB82" s="652"/>
      <c r="AC82" s="652"/>
      <c r="AD82" s="652"/>
    </row>
    <row r="83" spans="1:30" ht="15.6">
      <c r="A83" s="654" t="s">
        <v>444</v>
      </c>
      <c r="B83" s="654"/>
      <c r="C83" s="654"/>
      <c r="D83" s="654"/>
      <c r="E83" s="654"/>
      <c r="F83" s="654"/>
      <c r="G83" s="654"/>
      <c r="H83" s="654"/>
      <c r="I83" s="654"/>
      <c r="J83" s="654"/>
      <c r="K83" s="654"/>
      <c r="L83" s="654"/>
      <c r="M83" s="654"/>
      <c r="N83" s="654"/>
      <c r="O83" s="654"/>
      <c r="P83" s="654"/>
      <c r="Q83" s="654"/>
      <c r="R83" s="654"/>
      <c r="S83" s="654"/>
      <c r="T83" s="654"/>
      <c r="U83" s="654"/>
      <c r="V83" s="654"/>
      <c r="W83" s="652"/>
      <c r="X83" s="652"/>
      <c r="Y83" s="652"/>
      <c r="Z83" s="652"/>
      <c r="AA83" s="652"/>
      <c r="AB83" s="652"/>
      <c r="AC83" s="652"/>
      <c r="AD83" s="652"/>
    </row>
    <row r="84" spans="1:30" ht="15.6">
      <c r="A84" s="654"/>
      <c r="B84" s="654"/>
      <c r="C84" s="654"/>
      <c r="D84" s="654"/>
      <c r="E84" s="654"/>
      <c r="F84" s="654"/>
      <c r="G84" s="654"/>
      <c r="H84" s="654"/>
      <c r="I84" s="654"/>
      <c r="J84" s="654"/>
      <c r="K84" s="654"/>
      <c r="L84" s="654"/>
      <c r="M84" s="654"/>
      <c r="N84" s="654"/>
      <c r="O84" s="654"/>
      <c r="P84" s="654"/>
      <c r="Q84" s="654"/>
      <c r="R84" s="654"/>
      <c r="S84" s="654"/>
      <c r="T84" s="654"/>
      <c r="U84" s="654"/>
      <c r="V84" s="654"/>
      <c r="W84" s="652"/>
      <c r="X84" s="652"/>
      <c r="Y84" s="652"/>
      <c r="Z84" s="652"/>
      <c r="AA84" s="652"/>
      <c r="AB84" s="652"/>
      <c r="AC84" s="652"/>
      <c r="AD84" s="652"/>
    </row>
    <row r="85" spans="1:30" ht="15.6">
      <c r="A85" s="650"/>
      <c r="B85" s="677"/>
      <c r="C85" s="677"/>
      <c r="D85" s="678"/>
      <c r="E85" s="678"/>
      <c r="F85" s="678"/>
      <c r="G85" s="679"/>
      <c r="H85" s="679"/>
      <c r="I85" s="678"/>
      <c r="J85" s="678"/>
      <c r="K85" s="678"/>
      <c r="L85" s="678"/>
      <c r="M85" s="678"/>
      <c r="N85" s="652"/>
      <c r="O85" s="652"/>
      <c r="P85" s="652"/>
      <c r="Q85" s="652"/>
      <c r="R85" s="652"/>
      <c r="S85" s="652"/>
      <c r="T85" s="652"/>
      <c r="U85" s="652"/>
      <c r="V85" s="652"/>
      <c r="W85" s="652"/>
      <c r="X85" s="652"/>
      <c r="Y85" s="652"/>
      <c r="Z85" s="652"/>
      <c r="AA85" s="652"/>
      <c r="AB85" s="652"/>
      <c r="AC85" s="652"/>
      <c r="AD85" s="652"/>
    </row>
    <row r="86" spans="1:30" ht="15.6">
      <c r="A86" s="650"/>
      <c r="B86" s="677"/>
      <c r="C86" s="677"/>
      <c r="D86" s="677"/>
      <c r="E86" s="677"/>
      <c r="F86" s="677"/>
      <c r="G86" s="677"/>
      <c r="H86" s="677"/>
      <c r="I86" s="677"/>
      <c r="J86" s="677"/>
      <c r="K86" s="677"/>
      <c r="L86" s="677"/>
      <c r="M86" s="677"/>
      <c r="N86" s="652"/>
      <c r="O86" s="652"/>
      <c r="P86" s="652"/>
      <c r="Q86" s="652"/>
      <c r="R86" s="652"/>
      <c r="S86" s="652"/>
      <c r="T86" s="652"/>
      <c r="U86" s="652"/>
      <c r="V86" s="652"/>
      <c r="W86" s="652"/>
      <c r="X86" s="652"/>
      <c r="Y86" s="652"/>
      <c r="Z86" s="652"/>
      <c r="AA86" s="652"/>
      <c r="AB86" s="652"/>
      <c r="AC86" s="652"/>
      <c r="AD86" s="652"/>
    </row>
    <row r="87" spans="1:30" ht="15.6">
      <c r="A87" s="903" t="s">
        <v>433</v>
      </c>
      <c r="B87" s="903"/>
      <c r="C87" s="903"/>
      <c r="D87" s="677"/>
      <c r="E87" s="677"/>
      <c r="F87" s="677"/>
      <c r="G87" s="677"/>
      <c r="H87" s="677"/>
      <c r="I87" s="677"/>
      <c r="J87" s="677"/>
      <c r="K87" s="677"/>
      <c r="L87" s="677"/>
      <c r="M87" s="677"/>
      <c r="N87" s="652"/>
      <c r="O87" s="652"/>
      <c r="P87" s="652"/>
      <c r="Q87" s="652"/>
      <c r="R87" s="652"/>
      <c r="S87" s="652"/>
      <c r="T87" s="652"/>
      <c r="U87" s="652"/>
      <c r="V87" s="652"/>
      <c r="W87" s="652"/>
      <c r="X87" s="652"/>
      <c r="Y87" s="652"/>
      <c r="Z87" s="652"/>
      <c r="AA87" s="652"/>
      <c r="AB87" s="652"/>
      <c r="AC87" s="652"/>
      <c r="AD87" s="652"/>
    </row>
    <row r="88" spans="1:30" ht="15.6">
      <c r="A88" s="650"/>
      <c r="B88" s="677" t="s">
        <v>591</v>
      </c>
      <c r="C88" s="677"/>
      <c r="D88" s="677"/>
      <c r="E88" s="677"/>
      <c r="F88" s="677"/>
      <c r="G88" s="677"/>
      <c r="H88" s="677"/>
      <c r="I88" s="677"/>
      <c r="J88" s="677"/>
      <c r="K88" s="677"/>
      <c r="L88" s="677"/>
      <c r="M88" s="677"/>
      <c r="N88" s="652"/>
      <c r="O88" s="652"/>
      <c r="P88" s="652"/>
      <c r="Q88" s="652"/>
      <c r="R88" s="652"/>
      <c r="S88" s="652"/>
      <c r="T88" s="652"/>
      <c r="U88" s="652"/>
      <c r="V88" s="652"/>
      <c r="W88" s="652"/>
      <c r="X88" s="652"/>
      <c r="Y88" s="652"/>
      <c r="Z88" s="652"/>
      <c r="AA88" s="652"/>
      <c r="AB88" s="652"/>
      <c r="AC88" s="652"/>
      <c r="AD88" s="652"/>
    </row>
    <row r="89" spans="1:30" ht="15.6">
      <c r="A89" s="650"/>
      <c r="B89" s="677"/>
      <c r="C89" s="677"/>
      <c r="D89" s="677"/>
      <c r="E89" s="677"/>
      <c r="F89" s="677"/>
      <c r="G89" s="677"/>
      <c r="H89" s="677"/>
      <c r="I89" s="677"/>
      <c r="J89" s="677"/>
      <c r="K89" s="677"/>
      <c r="L89" s="677"/>
      <c r="M89" s="677"/>
      <c r="N89" s="652"/>
      <c r="O89" s="652"/>
      <c r="P89" s="652"/>
      <c r="Q89" s="652"/>
      <c r="R89" s="652"/>
      <c r="S89" s="652"/>
      <c r="T89" s="652"/>
      <c r="U89" s="652"/>
      <c r="V89" s="652"/>
      <c r="W89" s="652"/>
      <c r="X89" s="652"/>
      <c r="Y89" s="652"/>
      <c r="Z89" s="652"/>
      <c r="AA89" s="652"/>
      <c r="AB89" s="652"/>
      <c r="AC89" s="652"/>
      <c r="AD89" s="652"/>
    </row>
    <row r="90" spans="1:30" ht="15.6">
      <c r="A90" s="633"/>
      <c r="B90" s="634" t="s">
        <v>432</v>
      </c>
      <c r="C90" s="635">
        <v>350</v>
      </c>
      <c r="D90" s="635">
        <v>352</v>
      </c>
      <c r="E90" s="635">
        <v>352</v>
      </c>
      <c r="F90" s="635">
        <v>353</v>
      </c>
      <c r="G90" s="635">
        <v>354</v>
      </c>
      <c r="H90" s="635">
        <v>355</v>
      </c>
      <c r="I90" s="635">
        <v>356</v>
      </c>
      <c r="J90" s="635">
        <v>357</v>
      </c>
      <c r="K90" s="635">
        <v>358</v>
      </c>
      <c r="L90" s="635">
        <v>359</v>
      </c>
      <c r="M90" s="636"/>
      <c r="N90" s="652"/>
      <c r="O90" s="652"/>
      <c r="P90" s="652"/>
      <c r="Q90" s="652"/>
      <c r="R90" s="652"/>
      <c r="S90" s="652"/>
      <c r="T90" s="652"/>
      <c r="U90" s="652"/>
      <c r="V90" s="652"/>
      <c r="W90" s="652"/>
      <c r="X90" s="652"/>
      <c r="Y90" s="652"/>
      <c r="Z90" s="652"/>
      <c r="AA90" s="652"/>
      <c r="AB90" s="652"/>
      <c r="AC90" s="652"/>
      <c r="AD90" s="652"/>
    </row>
    <row r="91" spans="1:30" ht="58.5" customHeight="1">
      <c r="A91" s="637"/>
      <c r="B91" s="638"/>
      <c r="C91" s="639" t="s">
        <v>434</v>
      </c>
      <c r="D91" s="639" t="s">
        <v>435</v>
      </c>
      <c r="E91" s="639" t="s">
        <v>436</v>
      </c>
      <c r="F91" s="639" t="s">
        <v>437</v>
      </c>
      <c r="G91" s="639" t="s">
        <v>438</v>
      </c>
      <c r="H91" s="639" t="s">
        <v>439</v>
      </c>
      <c r="I91" s="639" t="s">
        <v>440</v>
      </c>
      <c r="J91" s="639" t="s">
        <v>441</v>
      </c>
      <c r="K91" s="639" t="s">
        <v>442</v>
      </c>
      <c r="L91" s="639" t="s">
        <v>443</v>
      </c>
      <c r="M91" s="640" t="s">
        <v>19</v>
      </c>
      <c r="N91" s="652"/>
      <c r="O91" s="652"/>
      <c r="P91" s="652"/>
      <c r="Q91" s="652"/>
      <c r="R91" s="652"/>
      <c r="S91" s="652"/>
      <c r="T91" s="652"/>
      <c r="U91" s="652"/>
      <c r="V91" s="652"/>
      <c r="W91" s="652"/>
      <c r="X91" s="652"/>
      <c r="Y91" s="652"/>
      <c r="Z91" s="652"/>
      <c r="AA91" s="652"/>
      <c r="AB91" s="652"/>
      <c r="AC91" s="652"/>
      <c r="AD91" s="652"/>
    </row>
    <row r="92" spans="1:30" ht="15.6">
      <c r="A92" s="709" t="s">
        <v>235</v>
      </c>
      <c r="B92" s="641"/>
      <c r="C92" s="642"/>
      <c r="D92" s="642"/>
      <c r="E92" s="642"/>
      <c r="F92" s="642"/>
      <c r="G92" s="642"/>
      <c r="H92" s="642"/>
      <c r="I92" s="642"/>
      <c r="J92" s="642"/>
      <c r="K92" s="642"/>
      <c r="L92" s="642"/>
      <c r="M92" s="643">
        <f t="shared" ref="M92:M108" si="16">SUM(C92:L92)</f>
        <v>0</v>
      </c>
      <c r="N92" s="652"/>
      <c r="O92" s="652"/>
      <c r="P92" s="652"/>
      <c r="Q92" s="652"/>
      <c r="R92" s="652"/>
      <c r="S92" s="652"/>
      <c r="T92" s="652"/>
      <c r="U92" s="652"/>
      <c r="V92" s="652"/>
      <c r="W92" s="652"/>
      <c r="X92" s="652"/>
      <c r="Y92" s="652"/>
      <c r="Z92" s="652"/>
      <c r="AA92" s="652"/>
      <c r="AB92" s="652"/>
      <c r="AC92" s="652"/>
      <c r="AD92" s="652"/>
    </row>
    <row r="93" spans="1:30" ht="15.6">
      <c r="A93" s="710" t="s">
        <v>236</v>
      </c>
      <c r="B93" s="644"/>
      <c r="C93" s="645"/>
      <c r="D93" s="645"/>
      <c r="E93" s="645"/>
      <c r="F93" s="645"/>
      <c r="G93" s="645"/>
      <c r="H93" s="645"/>
      <c r="I93" s="645"/>
      <c r="J93" s="645"/>
      <c r="K93" s="645"/>
      <c r="L93" s="645"/>
      <c r="M93" s="646">
        <f t="shared" si="16"/>
        <v>0</v>
      </c>
      <c r="N93" s="652"/>
      <c r="O93" s="652"/>
      <c r="P93" s="652"/>
      <c r="Q93" s="652"/>
      <c r="R93" s="652"/>
      <c r="S93" s="652"/>
      <c r="T93" s="652"/>
      <c r="U93" s="652"/>
      <c r="V93" s="652"/>
      <c r="W93" s="652"/>
      <c r="X93" s="652"/>
      <c r="Y93" s="652"/>
      <c r="Z93" s="652"/>
      <c r="AA93" s="652"/>
      <c r="AB93" s="652"/>
      <c r="AC93" s="652"/>
      <c r="AD93" s="652"/>
    </row>
    <row r="94" spans="1:30" ht="15.6">
      <c r="A94" s="710" t="s">
        <v>237</v>
      </c>
      <c r="B94" s="644"/>
      <c r="C94" s="645"/>
      <c r="D94" s="645"/>
      <c r="E94" s="645"/>
      <c r="F94" s="645"/>
      <c r="G94" s="645"/>
      <c r="H94" s="645"/>
      <c r="I94" s="645"/>
      <c r="J94" s="645"/>
      <c r="K94" s="645"/>
      <c r="L94" s="645"/>
      <c r="M94" s="646">
        <f t="shared" si="16"/>
        <v>0</v>
      </c>
      <c r="N94" s="652"/>
      <c r="O94" s="652"/>
      <c r="P94" s="652"/>
      <c r="Q94" s="652"/>
      <c r="R94" s="652"/>
      <c r="S94" s="652"/>
      <c r="T94" s="652"/>
      <c r="U94" s="652"/>
      <c r="V94" s="652"/>
      <c r="W94" s="652"/>
      <c r="X94" s="652"/>
      <c r="Y94" s="652"/>
      <c r="Z94" s="652"/>
      <c r="AA94" s="652"/>
      <c r="AB94" s="652"/>
      <c r="AC94" s="652"/>
      <c r="AD94" s="652"/>
    </row>
    <row r="95" spans="1:30" ht="15.6">
      <c r="A95" s="710" t="s">
        <v>275</v>
      </c>
      <c r="B95" s="644"/>
      <c r="C95" s="645"/>
      <c r="D95" s="645"/>
      <c r="E95" s="645"/>
      <c r="F95" s="645"/>
      <c r="G95" s="645"/>
      <c r="H95" s="645"/>
      <c r="I95" s="645"/>
      <c r="J95" s="645"/>
      <c r="K95" s="645"/>
      <c r="L95" s="645"/>
      <c r="M95" s="646">
        <f t="shared" si="16"/>
        <v>0</v>
      </c>
      <c r="N95" s="652"/>
      <c r="O95" s="652"/>
      <c r="P95" s="652"/>
      <c r="Q95" s="652"/>
      <c r="R95" s="652"/>
      <c r="S95" s="652"/>
      <c r="T95" s="652"/>
      <c r="U95" s="652"/>
      <c r="V95" s="652"/>
      <c r="W95" s="652"/>
      <c r="X95" s="652"/>
      <c r="Y95" s="652"/>
      <c r="Z95" s="652"/>
      <c r="AA95" s="652"/>
      <c r="AB95" s="652"/>
      <c r="AC95" s="652"/>
      <c r="AD95" s="652"/>
    </row>
    <row r="96" spans="1:30" ht="15.6">
      <c r="A96" s="710" t="s">
        <v>275</v>
      </c>
      <c r="B96" s="644"/>
      <c r="C96" s="645"/>
      <c r="D96" s="645"/>
      <c r="E96" s="645"/>
      <c r="F96" s="645"/>
      <c r="G96" s="645"/>
      <c r="H96" s="645"/>
      <c r="I96" s="645"/>
      <c r="J96" s="645"/>
      <c r="K96" s="645"/>
      <c r="L96" s="645"/>
      <c r="M96" s="646">
        <f t="shared" si="16"/>
        <v>0</v>
      </c>
      <c r="N96" s="652"/>
      <c r="O96" s="652"/>
      <c r="P96" s="652"/>
      <c r="Q96" s="652"/>
      <c r="R96" s="652"/>
      <c r="S96" s="652"/>
      <c r="T96" s="652"/>
      <c r="U96" s="652"/>
      <c r="V96" s="652"/>
      <c r="W96" s="652"/>
      <c r="X96" s="652"/>
      <c r="Y96" s="652"/>
      <c r="Z96" s="652"/>
      <c r="AA96" s="652"/>
      <c r="AB96" s="652"/>
      <c r="AC96" s="652"/>
      <c r="AD96" s="652"/>
    </row>
    <row r="97" spans="1:30" ht="15.6">
      <c r="A97" s="710" t="s">
        <v>275</v>
      </c>
      <c r="B97" s="644"/>
      <c r="C97" s="645"/>
      <c r="D97" s="645"/>
      <c r="E97" s="645"/>
      <c r="F97" s="645"/>
      <c r="G97" s="645"/>
      <c r="H97" s="645"/>
      <c r="I97" s="645"/>
      <c r="J97" s="645"/>
      <c r="K97" s="645"/>
      <c r="L97" s="645"/>
      <c r="M97" s="646">
        <f t="shared" si="16"/>
        <v>0</v>
      </c>
      <c r="N97" s="652"/>
      <c r="O97" s="652"/>
      <c r="P97" s="652"/>
      <c r="Q97" s="652"/>
      <c r="R97" s="652"/>
      <c r="S97" s="652"/>
      <c r="T97" s="652"/>
      <c r="U97" s="652"/>
      <c r="V97" s="652"/>
      <c r="W97" s="652"/>
      <c r="X97" s="652"/>
      <c r="Y97" s="652"/>
      <c r="Z97" s="652"/>
      <c r="AA97" s="652"/>
      <c r="AB97" s="652"/>
      <c r="AC97" s="652"/>
      <c r="AD97" s="652"/>
    </row>
    <row r="98" spans="1:30" ht="15.6">
      <c r="A98" s="710" t="s">
        <v>275</v>
      </c>
      <c r="B98" s="644"/>
      <c r="C98" s="645"/>
      <c r="D98" s="645"/>
      <c r="E98" s="645"/>
      <c r="F98" s="645"/>
      <c r="G98" s="645"/>
      <c r="H98" s="645"/>
      <c r="I98" s="645"/>
      <c r="J98" s="645"/>
      <c r="K98" s="645"/>
      <c r="L98" s="645"/>
      <c r="M98" s="646">
        <f t="shared" si="16"/>
        <v>0</v>
      </c>
      <c r="N98" s="652"/>
      <c r="O98" s="652"/>
      <c r="P98" s="652"/>
      <c r="Q98" s="652"/>
      <c r="R98" s="652"/>
      <c r="S98" s="652"/>
      <c r="T98" s="652"/>
      <c r="U98" s="652"/>
      <c r="V98" s="652"/>
      <c r="W98" s="652"/>
      <c r="X98" s="652"/>
      <c r="Y98" s="652"/>
      <c r="Z98" s="652"/>
      <c r="AA98" s="652"/>
      <c r="AB98" s="652"/>
      <c r="AC98" s="652"/>
      <c r="AD98" s="652"/>
    </row>
    <row r="99" spans="1:30" ht="15.6">
      <c r="A99" s="710" t="s">
        <v>275</v>
      </c>
      <c r="B99" s="644"/>
      <c r="C99" s="645"/>
      <c r="D99" s="645"/>
      <c r="E99" s="645"/>
      <c r="F99" s="645"/>
      <c r="G99" s="645"/>
      <c r="H99" s="645"/>
      <c r="I99" s="645"/>
      <c r="J99" s="645"/>
      <c r="K99" s="645"/>
      <c r="L99" s="645"/>
      <c r="M99" s="646">
        <f t="shared" si="16"/>
        <v>0</v>
      </c>
      <c r="N99" s="652"/>
      <c r="O99" s="652"/>
      <c r="P99" s="652"/>
      <c r="Q99" s="652"/>
      <c r="R99" s="652"/>
      <c r="S99" s="652"/>
      <c r="T99" s="652"/>
      <c r="U99" s="652"/>
      <c r="V99" s="652"/>
      <c r="W99" s="652"/>
      <c r="X99" s="652"/>
      <c r="Y99" s="652"/>
      <c r="Z99" s="652"/>
      <c r="AA99" s="652"/>
      <c r="AB99" s="652"/>
      <c r="AC99" s="652"/>
      <c r="AD99" s="652"/>
    </row>
    <row r="100" spans="1:30" ht="15.6">
      <c r="A100" s="710" t="s">
        <v>275</v>
      </c>
      <c r="B100" s="644"/>
      <c r="C100" s="645"/>
      <c r="D100" s="645"/>
      <c r="E100" s="645"/>
      <c r="F100" s="645"/>
      <c r="G100" s="645"/>
      <c r="H100" s="645"/>
      <c r="I100" s="645"/>
      <c r="J100" s="645"/>
      <c r="K100" s="645"/>
      <c r="L100" s="645"/>
      <c r="M100" s="646">
        <f t="shared" si="16"/>
        <v>0</v>
      </c>
      <c r="N100" s="652"/>
      <c r="O100" s="652"/>
      <c r="P100" s="652"/>
      <c r="Q100" s="652"/>
      <c r="R100" s="652"/>
      <c r="S100" s="652"/>
      <c r="T100" s="652"/>
      <c r="U100" s="652"/>
      <c r="V100" s="652"/>
      <c r="W100" s="652"/>
      <c r="X100" s="652"/>
      <c r="Y100" s="652"/>
      <c r="Z100" s="652"/>
      <c r="AA100" s="652"/>
      <c r="AB100" s="652"/>
      <c r="AC100" s="652"/>
      <c r="AD100" s="652"/>
    </row>
    <row r="101" spans="1:30" ht="15.6">
      <c r="A101" s="710" t="s">
        <v>275</v>
      </c>
      <c r="B101" s="644"/>
      <c r="C101" s="645"/>
      <c r="D101" s="645"/>
      <c r="E101" s="645"/>
      <c r="F101" s="645"/>
      <c r="G101" s="645"/>
      <c r="H101" s="645"/>
      <c r="I101" s="645"/>
      <c r="J101" s="645"/>
      <c r="K101" s="645"/>
      <c r="L101" s="645"/>
      <c r="M101" s="646">
        <f>SUM(C101:L101)</f>
        <v>0</v>
      </c>
      <c r="N101" s="652"/>
      <c r="O101" s="652"/>
      <c r="P101" s="652"/>
      <c r="Q101" s="652"/>
      <c r="R101" s="652"/>
      <c r="S101" s="652"/>
      <c r="T101" s="652"/>
      <c r="U101" s="652"/>
      <c r="V101" s="652"/>
      <c r="W101" s="652"/>
      <c r="X101" s="652"/>
      <c r="Y101" s="652"/>
      <c r="Z101" s="652"/>
      <c r="AA101" s="652"/>
      <c r="AB101" s="652"/>
      <c r="AC101" s="652"/>
      <c r="AD101" s="652"/>
    </row>
    <row r="102" spans="1:30" ht="15.6">
      <c r="A102" s="710" t="s">
        <v>275</v>
      </c>
      <c r="B102" s="644"/>
      <c r="C102" s="645"/>
      <c r="D102" s="645"/>
      <c r="E102" s="645"/>
      <c r="F102" s="645"/>
      <c r="G102" s="645"/>
      <c r="H102" s="645"/>
      <c r="I102" s="645"/>
      <c r="J102" s="645"/>
      <c r="K102" s="645"/>
      <c r="L102" s="645"/>
      <c r="M102" s="646">
        <f t="shared" si="16"/>
        <v>0</v>
      </c>
      <c r="N102" s="652"/>
      <c r="O102" s="652"/>
      <c r="P102" s="652"/>
      <c r="Q102" s="652"/>
      <c r="R102" s="652"/>
      <c r="S102" s="652"/>
      <c r="T102" s="652"/>
      <c r="U102" s="652"/>
      <c r="V102" s="652"/>
      <c r="W102" s="652"/>
      <c r="X102" s="652"/>
      <c r="Y102" s="652"/>
      <c r="Z102" s="652"/>
      <c r="AA102" s="652"/>
      <c r="AB102" s="652"/>
      <c r="AC102" s="652"/>
      <c r="AD102" s="652"/>
    </row>
    <row r="103" spans="1:30" ht="15.6">
      <c r="A103" s="710" t="s">
        <v>275</v>
      </c>
      <c r="B103" s="644"/>
      <c r="C103" s="645"/>
      <c r="D103" s="645"/>
      <c r="E103" s="645"/>
      <c r="F103" s="645"/>
      <c r="G103" s="645"/>
      <c r="H103" s="645"/>
      <c r="I103" s="645"/>
      <c r="J103" s="645"/>
      <c r="K103" s="645"/>
      <c r="L103" s="645"/>
      <c r="M103" s="646">
        <f t="shared" si="16"/>
        <v>0</v>
      </c>
      <c r="N103" s="652"/>
      <c r="O103" s="652"/>
      <c r="P103" s="652"/>
      <c r="Q103" s="652"/>
      <c r="R103" s="652"/>
      <c r="S103" s="652"/>
      <c r="T103" s="652"/>
      <c r="U103" s="652"/>
      <c r="V103" s="652"/>
      <c r="W103" s="652"/>
      <c r="X103" s="652"/>
      <c r="Y103" s="652"/>
      <c r="Z103" s="652"/>
      <c r="AA103" s="652"/>
      <c r="AB103" s="652"/>
      <c r="AC103" s="652"/>
      <c r="AD103" s="652"/>
    </row>
    <row r="104" spans="1:30" ht="15.6">
      <c r="A104" s="710" t="s">
        <v>275</v>
      </c>
      <c r="B104" s="644"/>
      <c r="C104" s="645"/>
      <c r="D104" s="645"/>
      <c r="E104" s="645"/>
      <c r="F104" s="645"/>
      <c r="G104" s="645"/>
      <c r="H104" s="645"/>
      <c r="I104" s="645"/>
      <c r="J104" s="645"/>
      <c r="K104" s="645"/>
      <c r="L104" s="645"/>
      <c r="M104" s="646">
        <f t="shared" si="16"/>
        <v>0</v>
      </c>
      <c r="N104" s="652"/>
      <c r="O104" s="652"/>
      <c r="P104" s="652"/>
      <c r="Q104" s="652"/>
      <c r="R104" s="652"/>
      <c r="S104" s="652"/>
      <c r="T104" s="652"/>
      <c r="U104" s="652"/>
      <c r="V104" s="652"/>
      <c r="W104" s="652"/>
      <c r="X104" s="652"/>
      <c r="Y104" s="652"/>
      <c r="Z104" s="652"/>
      <c r="AA104" s="652"/>
      <c r="AB104" s="652"/>
      <c r="AC104" s="652"/>
      <c r="AD104" s="652"/>
    </row>
    <row r="105" spans="1:30" ht="15.6">
      <c r="A105" s="710"/>
      <c r="B105" s="644"/>
      <c r="C105" s="645"/>
      <c r="D105" s="645"/>
      <c r="E105" s="645"/>
      <c r="F105" s="645"/>
      <c r="G105" s="645"/>
      <c r="H105" s="645"/>
      <c r="I105" s="645"/>
      <c r="J105" s="645"/>
      <c r="K105" s="645"/>
      <c r="L105" s="645"/>
      <c r="M105" s="646">
        <f t="shared" si="16"/>
        <v>0</v>
      </c>
      <c r="N105" s="652"/>
      <c r="O105" s="652"/>
      <c r="P105" s="652"/>
      <c r="Q105" s="652"/>
      <c r="R105" s="652"/>
      <c r="S105" s="652"/>
      <c r="T105" s="652"/>
      <c r="U105" s="652"/>
      <c r="V105" s="652"/>
      <c r="W105" s="652"/>
      <c r="X105" s="652"/>
      <c r="Y105" s="652"/>
      <c r="Z105" s="652"/>
      <c r="AA105" s="652"/>
      <c r="AB105" s="652"/>
      <c r="AC105" s="652"/>
      <c r="AD105" s="652"/>
    </row>
    <row r="106" spans="1:30" ht="15.6">
      <c r="A106" s="710"/>
      <c r="B106" s="644"/>
      <c r="C106" s="645"/>
      <c r="D106" s="645"/>
      <c r="E106" s="645"/>
      <c r="F106" s="645"/>
      <c r="G106" s="645"/>
      <c r="H106" s="645"/>
      <c r="I106" s="645"/>
      <c r="J106" s="645"/>
      <c r="K106" s="645"/>
      <c r="L106" s="645"/>
      <c r="M106" s="646">
        <f t="shared" si="16"/>
        <v>0</v>
      </c>
      <c r="N106" s="652"/>
      <c r="O106" s="652"/>
      <c r="P106" s="652"/>
      <c r="Q106" s="652"/>
      <c r="R106" s="652"/>
      <c r="S106" s="652"/>
      <c r="T106" s="652"/>
      <c r="U106" s="652"/>
      <c r="V106" s="652"/>
      <c r="W106" s="652"/>
      <c r="X106" s="652"/>
      <c r="Y106" s="652"/>
      <c r="Z106" s="652"/>
      <c r="AA106" s="652"/>
      <c r="AB106" s="652"/>
      <c r="AC106" s="652"/>
      <c r="AD106" s="652"/>
    </row>
    <row r="107" spans="1:30" ht="15.6">
      <c r="A107" s="710"/>
      <c r="B107" s="644"/>
      <c r="C107" s="645"/>
      <c r="D107" s="645"/>
      <c r="E107" s="645"/>
      <c r="F107" s="645"/>
      <c r="G107" s="645"/>
      <c r="H107" s="645"/>
      <c r="I107" s="645"/>
      <c r="J107" s="645"/>
      <c r="K107" s="645"/>
      <c r="L107" s="645"/>
      <c r="M107" s="646">
        <f t="shared" si="16"/>
        <v>0</v>
      </c>
      <c r="N107" s="652"/>
      <c r="O107" s="652"/>
      <c r="P107" s="652"/>
      <c r="Q107" s="652"/>
      <c r="R107" s="652"/>
      <c r="S107" s="652"/>
      <c r="T107" s="652"/>
      <c r="U107" s="652"/>
      <c r="V107" s="652"/>
      <c r="W107" s="652"/>
      <c r="X107" s="652"/>
      <c r="Y107" s="652"/>
      <c r="Z107" s="652"/>
      <c r="AA107" s="652"/>
      <c r="AB107" s="652"/>
      <c r="AC107" s="652"/>
      <c r="AD107" s="652"/>
    </row>
    <row r="108" spans="1:30" ht="15.6">
      <c r="A108" s="711" t="s">
        <v>242</v>
      </c>
      <c r="B108" s="647"/>
      <c r="C108" s="648"/>
      <c r="D108" s="648"/>
      <c r="E108" s="648"/>
      <c r="F108" s="648"/>
      <c r="G108" s="648"/>
      <c r="H108" s="648"/>
      <c r="I108" s="648"/>
      <c r="J108" s="648"/>
      <c r="K108" s="648"/>
      <c r="L108" s="648"/>
      <c r="M108" s="649">
        <f t="shared" si="16"/>
        <v>0</v>
      </c>
      <c r="N108" s="652"/>
      <c r="O108" s="652"/>
      <c r="P108" s="652"/>
      <c r="Q108" s="652"/>
      <c r="R108" s="652"/>
      <c r="S108" s="652"/>
      <c r="T108" s="652"/>
      <c r="U108" s="652"/>
      <c r="V108" s="652"/>
      <c r="W108" s="652"/>
      <c r="X108" s="652"/>
      <c r="Y108" s="652"/>
      <c r="Z108" s="652"/>
      <c r="AA108" s="652"/>
      <c r="AB108" s="652"/>
      <c r="AC108" s="652"/>
      <c r="AD108" s="652"/>
    </row>
    <row r="109" spans="1:30" ht="15.6">
      <c r="A109" s="712">
        <v>10</v>
      </c>
      <c r="B109" s="631" t="s">
        <v>566</v>
      </c>
      <c r="C109" s="651"/>
      <c r="D109" s="651"/>
      <c r="E109" s="651"/>
      <c r="F109" s="651"/>
      <c r="G109" s="651"/>
      <c r="H109" s="651"/>
      <c r="I109" s="651"/>
      <c r="J109" s="651"/>
      <c r="K109" s="651"/>
      <c r="L109" s="651"/>
      <c r="M109" s="1195">
        <f>SUM(M92:M108)</f>
        <v>0</v>
      </c>
      <c r="N109" s="652"/>
      <c r="O109" s="652"/>
      <c r="P109" s="652"/>
      <c r="Q109" s="652"/>
      <c r="R109" s="652"/>
      <c r="S109" s="652"/>
      <c r="T109" s="652"/>
      <c r="U109" s="652"/>
      <c r="V109" s="652"/>
      <c r="W109" s="652"/>
      <c r="X109" s="652"/>
      <c r="Y109" s="652"/>
      <c r="Z109" s="652"/>
      <c r="AA109" s="652"/>
      <c r="AB109" s="652"/>
      <c r="AC109" s="652"/>
      <c r="AD109" s="652"/>
    </row>
    <row r="110" spans="1:30" ht="15.6">
      <c r="A110" s="652"/>
      <c r="B110" s="652"/>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row>
    <row r="111" spans="1:30" ht="15.6">
      <c r="A111" s="652"/>
      <c r="B111" s="652"/>
      <c r="C111" s="652"/>
      <c r="D111" s="652"/>
      <c r="E111" s="652"/>
      <c r="F111" s="652"/>
      <c r="G111" s="652"/>
      <c r="H111" s="652"/>
      <c r="I111" s="652"/>
      <c r="J111" s="652"/>
      <c r="K111" s="652"/>
      <c r="L111" s="652"/>
      <c r="M111" s="652"/>
    </row>
    <row r="112" spans="1:30" ht="15.6">
      <c r="A112" s="1506" t="s">
        <v>446</v>
      </c>
      <c r="B112" s="1506"/>
      <c r="C112" s="1506"/>
      <c r="D112" s="677"/>
      <c r="E112" s="677"/>
      <c r="F112" s="677"/>
      <c r="G112" s="677"/>
      <c r="H112" s="677"/>
      <c r="I112" s="677"/>
      <c r="J112" s="677"/>
      <c r="K112" s="677"/>
      <c r="L112" s="677"/>
      <c r="M112" s="677"/>
      <c r="N112" s="652"/>
    </row>
    <row r="113" spans="1:14" ht="15.6">
      <c r="A113" s="650"/>
      <c r="B113" s="677"/>
      <c r="C113" s="677"/>
      <c r="D113" s="677"/>
      <c r="E113" s="677"/>
      <c r="F113" s="677"/>
      <c r="G113" s="677"/>
      <c r="H113" s="677"/>
      <c r="I113" s="677"/>
      <c r="J113" s="677"/>
      <c r="K113" s="677"/>
      <c r="L113" s="677"/>
      <c r="M113" s="677"/>
      <c r="N113" s="652"/>
    </row>
    <row r="114" spans="1:14" ht="15.6">
      <c r="A114" s="714"/>
      <c r="B114" s="715"/>
      <c r="C114" s="677"/>
      <c r="D114" s="677"/>
      <c r="E114" s="677"/>
      <c r="F114" s="677"/>
      <c r="G114" s="677"/>
      <c r="H114" s="677"/>
      <c r="I114" s="677"/>
      <c r="J114" s="677"/>
      <c r="K114" s="677"/>
      <c r="L114" s="677"/>
      <c r="M114" s="677"/>
      <c r="N114" s="652"/>
    </row>
    <row r="115" spans="1:14" ht="15.6">
      <c r="A115" s="714"/>
      <c r="B115" s="715"/>
      <c r="C115" s="702"/>
      <c r="D115" s="702"/>
      <c r="E115" s="702"/>
      <c r="F115" s="702"/>
      <c r="G115" s="702"/>
      <c r="H115" s="702"/>
      <c r="I115" s="702"/>
      <c r="J115" s="702"/>
      <c r="K115" s="702"/>
      <c r="L115" s="702"/>
      <c r="M115" s="703"/>
      <c r="N115" s="652"/>
    </row>
    <row r="116" spans="1:14" ht="15.6">
      <c r="A116" s="717"/>
      <c r="B116" s="634" t="s">
        <v>199</v>
      </c>
      <c r="C116" s="905" t="s">
        <v>315</v>
      </c>
      <c r="D116" s="905"/>
      <c r="E116" s="904" t="s">
        <v>577</v>
      </c>
      <c r="F116" s="904"/>
      <c r="G116" s="904" t="s">
        <v>447</v>
      </c>
      <c r="H116" s="906" t="s">
        <v>16</v>
      </c>
      <c r="I116" s="704"/>
      <c r="J116" s="704"/>
      <c r="K116" s="704"/>
      <c r="L116" s="704"/>
      <c r="M116" s="704"/>
      <c r="N116" s="652"/>
    </row>
    <row r="117" spans="1:14" ht="25.5" customHeight="1">
      <c r="A117" s="710" t="s">
        <v>456</v>
      </c>
      <c r="B117" s="718"/>
      <c r="C117" s="642"/>
      <c r="D117" s="642"/>
      <c r="E117" s="1505" t="s">
        <v>540</v>
      </c>
      <c r="F117" s="1505"/>
      <c r="G117" s="642"/>
      <c r="H117" s="719"/>
      <c r="I117" s="705"/>
      <c r="J117" s="705"/>
      <c r="K117" s="705"/>
      <c r="L117" s="705"/>
      <c r="M117" s="705"/>
      <c r="N117" s="652"/>
    </row>
    <row r="118" spans="1:14" ht="15.6">
      <c r="A118" s="710" t="s">
        <v>457</v>
      </c>
      <c r="B118" s="720"/>
      <c r="C118" s="645"/>
      <c r="D118" s="645"/>
      <c r="E118" s="1493" t="s">
        <v>540</v>
      </c>
      <c r="F118" s="1493"/>
      <c r="G118" s="645"/>
      <c r="H118" s="721"/>
      <c r="I118" s="706"/>
      <c r="J118" s="706"/>
      <c r="K118" s="706"/>
      <c r="L118" s="706"/>
      <c r="M118" s="705"/>
      <c r="N118" s="652"/>
    </row>
    <row r="119" spans="1:14" ht="15.6">
      <c r="A119" s="710" t="s">
        <v>458</v>
      </c>
      <c r="B119" s="720"/>
      <c r="C119" s="645"/>
      <c r="D119" s="645"/>
      <c r="E119" s="1493" t="s">
        <v>540</v>
      </c>
      <c r="F119" s="1493"/>
      <c r="G119" s="645"/>
      <c r="H119" s="721"/>
      <c r="I119" s="706"/>
      <c r="J119" s="706"/>
      <c r="K119" s="706"/>
      <c r="L119" s="706"/>
      <c r="M119" s="705"/>
      <c r="N119" s="652"/>
    </row>
    <row r="120" spans="1:14" ht="15.6">
      <c r="A120" s="710" t="s">
        <v>275</v>
      </c>
      <c r="B120" s="720"/>
      <c r="C120" s="645"/>
      <c r="D120" s="645"/>
      <c r="E120" s="1493" t="s">
        <v>540</v>
      </c>
      <c r="F120" s="1493"/>
      <c r="G120" s="645"/>
      <c r="H120" s="721"/>
      <c r="I120" s="706"/>
      <c r="J120" s="706"/>
      <c r="K120" s="706"/>
      <c r="L120" s="706"/>
      <c r="M120" s="705"/>
      <c r="N120" s="652"/>
    </row>
    <row r="121" spans="1:14" ht="15.6">
      <c r="A121" s="710" t="s">
        <v>275</v>
      </c>
      <c r="B121" s="720"/>
      <c r="C121" s="645"/>
      <c r="D121" s="645"/>
      <c r="E121" s="1493" t="s">
        <v>540</v>
      </c>
      <c r="F121" s="1493"/>
      <c r="G121" s="645"/>
      <c r="H121" s="721"/>
      <c r="I121" s="706"/>
      <c r="J121" s="706"/>
      <c r="K121" s="706"/>
      <c r="L121" s="706"/>
      <c r="M121" s="705"/>
      <c r="N121" s="652"/>
    </row>
    <row r="122" spans="1:14" ht="15.6">
      <c r="A122" s="710" t="s">
        <v>275</v>
      </c>
      <c r="B122" s="720"/>
      <c r="C122" s="645"/>
      <c r="D122" s="645"/>
      <c r="E122" s="1493" t="s">
        <v>540</v>
      </c>
      <c r="F122" s="1493"/>
      <c r="G122" s="645"/>
      <c r="H122" s="721"/>
      <c r="I122" s="706"/>
      <c r="J122" s="706"/>
      <c r="K122" s="706"/>
      <c r="L122" s="706"/>
      <c r="M122" s="705"/>
      <c r="N122" s="652"/>
    </row>
    <row r="123" spans="1:14" ht="15.6">
      <c r="A123" s="710" t="s">
        <v>275</v>
      </c>
      <c r="B123" s="720"/>
      <c r="C123" s="645"/>
      <c r="D123" s="645"/>
      <c r="E123" s="1493" t="s">
        <v>540</v>
      </c>
      <c r="F123" s="1493"/>
      <c r="G123" s="645"/>
      <c r="H123" s="721"/>
      <c r="I123" s="706"/>
      <c r="J123" s="706"/>
      <c r="K123" s="706"/>
      <c r="L123" s="706"/>
      <c r="M123" s="705"/>
      <c r="N123" s="652"/>
    </row>
    <row r="124" spans="1:14" ht="15.6">
      <c r="A124" s="710" t="s">
        <v>275</v>
      </c>
      <c r="B124" s="720"/>
      <c r="C124" s="645"/>
      <c r="D124" s="645"/>
      <c r="E124" s="1493" t="s">
        <v>540</v>
      </c>
      <c r="F124" s="1493"/>
      <c r="G124" s="645"/>
      <c r="H124" s="721"/>
      <c r="I124" s="706"/>
      <c r="J124" s="706"/>
      <c r="K124" s="706"/>
      <c r="L124" s="706"/>
      <c r="M124" s="705"/>
      <c r="N124" s="652"/>
    </row>
    <row r="125" spans="1:14" ht="15.6">
      <c r="A125" s="710" t="s">
        <v>275</v>
      </c>
      <c r="B125" s="720"/>
      <c r="C125" s="645"/>
      <c r="D125" s="645"/>
      <c r="E125" s="1493" t="s">
        <v>540</v>
      </c>
      <c r="F125" s="1493"/>
      <c r="G125" s="645"/>
      <c r="H125" s="721"/>
      <c r="I125" s="706"/>
      <c r="J125" s="706"/>
      <c r="K125" s="706"/>
      <c r="L125" s="706"/>
      <c r="M125" s="705"/>
      <c r="N125" s="652"/>
    </row>
    <row r="126" spans="1:14" ht="15.6">
      <c r="A126" s="710" t="s">
        <v>275</v>
      </c>
      <c r="B126" s="720"/>
      <c r="C126" s="645"/>
      <c r="D126" s="645"/>
      <c r="E126" s="1493" t="s">
        <v>540</v>
      </c>
      <c r="F126" s="1493"/>
      <c r="G126" s="645"/>
      <c r="H126" s="721"/>
      <c r="I126" s="706"/>
      <c r="J126" s="706"/>
      <c r="K126" s="706"/>
      <c r="L126" s="706"/>
      <c r="M126" s="705"/>
      <c r="N126" s="652"/>
    </row>
    <row r="127" spans="1:14" ht="15.6">
      <c r="A127" s="710" t="s">
        <v>275</v>
      </c>
      <c r="B127" s="720"/>
      <c r="C127" s="645"/>
      <c r="D127" s="645"/>
      <c r="E127" s="1493" t="s">
        <v>540</v>
      </c>
      <c r="F127" s="1493"/>
      <c r="G127" s="645"/>
      <c r="H127" s="721"/>
      <c r="I127" s="706"/>
      <c r="J127" s="706"/>
      <c r="K127" s="706"/>
      <c r="L127" s="706"/>
      <c r="M127" s="705"/>
      <c r="N127" s="652"/>
    </row>
    <row r="128" spans="1:14" ht="15.6">
      <c r="A128" s="710" t="s">
        <v>275</v>
      </c>
      <c r="B128" s="720"/>
      <c r="C128" s="645"/>
      <c r="D128" s="645"/>
      <c r="E128" s="1493" t="s">
        <v>540</v>
      </c>
      <c r="F128" s="1493"/>
      <c r="G128" s="645"/>
      <c r="H128" s="721"/>
      <c r="I128" s="706"/>
      <c r="J128" s="706"/>
      <c r="K128" s="706"/>
      <c r="L128" s="706"/>
      <c r="M128" s="705"/>
      <c r="N128" s="652"/>
    </row>
    <row r="129" spans="1:14" ht="15.6">
      <c r="A129" s="710" t="s">
        <v>275</v>
      </c>
      <c r="B129" s="720"/>
      <c r="C129" s="645"/>
      <c r="D129" s="645"/>
      <c r="E129" s="1493" t="s">
        <v>540</v>
      </c>
      <c r="F129" s="1493"/>
      <c r="G129" s="645"/>
      <c r="H129" s="721"/>
      <c r="I129" s="706"/>
      <c r="J129" s="706"/>
      <c r="K129" s="706"/>
      <c r="L129" s="706"/>
      <c r="M129" s="705"/>
      <c r="N129" s="652"/>
    </row>
    <row r="130" spans="1:14" ht="15.6">
      <c r="A130" s="710"/>
      <c r="B130" s="720"/>
      <c r="C130" s="645"/>
      <c r="D130" s="645"/>
      <c r="E130" s="1493" t="s">
        <v>540</v>
      </c>
      <c r="F130" s="1493"/>
      <c r="G130" s="645"/>
      <c r="H130" s="721"/>
      <c r="I130" s="706"/>
      <c r="J130" s="706"/>
      <c r="K130" s="706"/>
      <c r="L130" s="706"/>
      <c r="M130" s="705"/>
      <c r="N130" s="652"/>
    </row>
    <row r="131" spans="1:14" ht="15.6">
      <c r="A131" s="710"/>
      <c r="B131" s="720"/>
      <c r="C131" s="645"/>
      <c r="D131" s="645"/>
      <c r="E131" s="1493" t="s">
        <v>540</v>
      </c>
      <c r="F131" s="1493"/>
      <c r="G131" s="645"/>
      <c r="H131" s="721"/>
      <c r="I131" s="706"/>
      <c r="J131" s="706"/>
      <c r="K131" s="706"/>
      <c r="L131" s="706"/>
      <c r="M131" s="705"/>
      <c r="N131" s="652"/>
    </row>
    <row r="132" spans="1:14" ht="15.6">
      <c r="A132" s="710"/>
      <c r="B132" s="720"/>
      <c r="C132" s="645"/>
      <c r="D132" s="645"/>
      <c r="E132" s="1493" t="s">
        <v>540</v>
      </c>
      <c r="F132" s="1493"/>
      <c r="G132" s="645"/>
      <c r="H132" s="721"/>
      <c r="I132" s="706"/>
      <c r="J132" s="706"/>
      <c r="K132" s="706"/>
      <c r="L132" s="706"/>
      <c r="M132" s="705"/>
      <c r="N132" s="652"/>
    </row>
    <row r="133" spans="1:14" ht="15.6">
      <c r="A133" s="711" t="s">
        <v>459</v>
      </c>
      <c r="B133" s="722"/>
      <c r="C133" s="648"/>
      <c r="D133" s="648"/>
      <c r="E133" s="1507" t="s">
        <v>540</v>
      </c>
      <c r="F133" s="1507"/>
      <c r="G133" s="648"/>
      <c r="H133" s="723"/>
      <c r="I133" s="706"/>
      <c r="J133" s="706"/>
      <c r="K133" s="706"/>
      <c r="L133" s="706"/>
      <c r="M133" s="705"/>
      <c r="N133" s="652"/>
    </row>
    <row r="134" spans="1:14" ht="15.6">
      <c r="A134" s="712">
        <v>12</v>
      </c>
      <c r="B134" s="631" t="s">
        <v>578</v>
      </c>
      <c r="C134" s="706"/>
      <c r="D134" s="706"/>
      <c r="E134" s="706"/>
      <c r="F134" s="706"/>
      <c r="G134" s="706"/>
      <c r="H134" s="1198">
        <f>SUM(H117:H133)</f>
        <v>0</v>
      </c>
      <c r="I134" s="706"/>
      <c r="J134" s="706"/>
      <c r="K134" s="706"/>
      <c r="L134" s="706"/>
      <c r="M134" s="706"/>
      <c r="N134" s="652"/>
    </row>
    <row r="135" spans="1:14">
      <c r="A135" s="716"/>
      <c r="C135" s="707"/>
      <c r="D135" s="707"/>
      <c r="E135" s="707"/>
      <c r="F135" s="707"/>
      <c r="G135" s="707"/>
      <c r="H135" s="707"/>
      <c r="I135" s="707"/>
      <c r="J135" s="707"/>
      <c r="K135" s="707"/>
      <c r="L135" s="707"/>
      <c r="M135" s="707"/>
    </row>
  </sheetData>
  <mergeCells count="35">
    <mergeCell ref="E133:F133"/>
    <mergeCell ref="E127:F127"/>
    <mergeCell ref="E128:F128"/>
    <mergeCell ref="E129:F129"/>
    <mergeCell ref="E130:F130"/>
    <mergeCell ref="E131:F131"/>
    <mergeCell ref="E123:F123"/>
    <mergeCell ref="E124:F124"/>
    <mergeCell ref="E125:F125"/>
    <mergeCell ref="E126:F126"/>
    <mergeCell ref="E132:F132"/>
    <mergeCell ref="E122:F122"/>
    <mergeCell ref="A3:AB3"/>
    <mergeCell ref="A2:AB2"/>
    <mergeCell ref="F45:R45"/>
    <mergeCell ref="F46:R46"/>
    <mergeCell ref="A49:A50"/>
    <mergeCell ref="B49:B50"/>
    <mergeCell ref="C49:C50"/>
    <mergeCell ref="D49:D50"/>
    <mergeCell ref="R49:R50"/>
    <mergeCell ref="E117:F117"/>
    <mergeCell ref="E118:F118"/>
    <mergeCell ref="E119:F119"/>
    <mergeCell ref="E120:F120"/>
    <mergeCell ref="E121:F121"/>
    <mergeCell ref="A112:C112"/>
    <mergeCell ref="U68:U69"/>
    <mergeCell ref="V68:V69"/>
    <mergeCell ref="T68:T69"/>
    <mergeCell ref="B68:B69"/>
    <mergeCell ref="C68:C69"/>
    <mergeCell ref="D68:D69"/>
    <mergeCell ref="E68:E69"/>
    <mergeCell ref="F68:F69"/>
  </mergeCells>
  <pageMargins left="0.7" right="0.7" top="0.75" bottom="0.75" header="0.3" footer="0.3"/>
  <pageSetup scale="39" fitToHeight="2" orientation="landscape" r:id="rId1"/>
  <rowBreaks count="1" manualBreakCount="1">
    <brk id="63" max="16383" man="1"/>
  </rowBreaks>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4C6C-ABD7-4735-ABFD-62B007A5F522}">
  <sheetPr codeName="Sheet17"/>
  <dimension ref="A1:F21"/>
  <sheetViews>
    <sheetView view="pageBreakPreview" zoomScaleNormal="100" zoomScaleSheetLayoutView="100" workbookViewId="0">
      <selection activeCell="D15" sqref="D15"/>
    </sheetView>
  </sheetViews>
  <sheetFormatPr defaultRowHeight="15"/>
  <cols>
    <col min="2" max="2" width="45.7265625" customWidth="1"/>
    <col min="3" max="3" width="18.7265625" customWidth="1"/>
    <col min="4" max="4" width="12.7265625" customWidth="1"/>
    <col min="5" max="5" width="15.7265625" customWidth="1"/>
    <col min="6" max="6" width="22.7265625" bestFit="1" customWidth="1"/>
  </cols>
  <sheetData>
    <row r="1" spans="1:6">
      <c r="A1" s="1251" t="s">
        <v>969</v>
      </c>
    </row>
    <row r="2" spans="1:6">
      <c r="A2" s="1249" t="s">
        <v>916</v>
      </c>
      <c r="B2" s="1249"/>
      <c r="C2" s="1250"/>
      <c r="D2" s="1250"/>
      <c r="E2" s="1249"/>
      <c r="F2" s="1249"/>
    </row>
    <row r="3" spans="1:6">
      <c r="A3" s="1250"/>
      <c r="B3" s="1251"/>
      <c r="C3" s="1250"/>
      <c r="D3" s="1250"/>
      <c r="E3" s="1251"/>
      <c r="F3" s="1251"/>
    </row>
    <row r="4" spans="1:6">
      <c r="A4" s="1250"/>
      <c r="B4" s="1251"/>
      <c r="C4" s="1252"/>
      <c r="D4" s="1252" t="s">
        <v>908</v>
      </c>
      <c r="E4" s="1251"/>
      <c r="F4" s="1251"/>
    </row>
    <row r="5" spans="1:6">
      <c r="A5" s="1251"/>
      <c r="B5" s="1251"/>
      <c r="C5" s="1252"/>
      <c r="D5" s="1252"/>
      <c r="E5" s="1251"/>
      <c r="F5" s="1251"/>
    </row>
    <row r="6" spans="1:6">
      <c r="A6" s="1253" t="s">
        <v>13</v>
      </c>
      <c r="B6" s="1253" t="s">
        <v>299</v>
      </c>
      <c r="C6" s="1253" t="s">
        <v>770</v>
      </c>
      <c r="D6" s="1253" t="s">
        <v>73</v>
      </c>
      <c r="E6" s="1253" t="s">
        <v>300</v>
      </c>
      <c r="F6" s="1254"/>
    </row>
    <row r="7" spans="1:6">
      <c r="A7" s="1255"/>
      <c r="B7" s="1251"/>
      <c r="C7" s="1251"/>
      <c r="D7" s="1251"/>
      <c r="E7" s="1256" t="s">
        <v>914</v>
      </c>
      <c r="F7" s="1251"/>
    </row>
    <row r="8" spans="1:6">
      <c r="A8" s="1251"/>
      <c r="B8" s="1251"/>
      <c r="C8" s="1251"/>
      <c r="D8" s="1251"/>
      <c r="E8" s="1257"/>
      <c r="F8" s="1251"/>
    </row>
    <row r="9" spans="1:6">
      <c r="A9" s="1251"/>
      <c r="B9" s="1251"/>
      <c r="C9" s="1251"/>
      <c r="D9" s="1251"/>
      <c r="E9" s="1258"/>
      <c r="F9" s="1251"/>
    </row>
    <row r="10" spans="1:6">
      <c r="A10" s="1259">
        <v>1</v>
      </c>
      <c r="B10" s="1251" t="s">
        <v>913</v>
      </c>
      <c r="C10" s="1260" t="s">
        <v>909</v>
      </c>
      <c r="D10" s="1260"/>
      <c r="E10" s="1261">
        <f>SUM(E11:E13)</f>
        <v>0</v>
      </c>
      <c r="F10" s="1251" t="s">
        <v>932</v>
      </c>
    </row>
    <row r="11" spans="1:6">
      <c r="A11" s="1259" t="s">
        <v>231</v>
      </c>
      <c r="B11" s="1251" t="s">
        <v>924</v>
      </c>
      <c r="C11" s="1260"/>
      <c r="D11" s="1260"/>
      <c r="E11" s="1262">
        <v>0</v>
      </c>
      <c r="F11" s="1251"/>
    </row>
    <row r="12" spans="1:6">
      <c r="A12" s="1259" t="s">
        <v>380</v>
      </c>
      <c r="B12" s="1251" t="s">
        <v>925</v>
      </c>
      <c r="C12" s="1260"/>
      <c r="D12" s="1260"/>
      <c r="E12" s="1262">
        <v>0</v>
      </c>
      <c r="F12" s="1251"/>
    </row>
    <row r="13" spans="1:6">
      <c r="A13" s="1259" t="s">
        <v>381</v>
      </c>
      <c r="B13" s="1263"/>
      <c r="C13" s="1260"/>
      <c r="D13" s="1260"/>
      <c r="E13" s="1262">
        <v>0</v>
      </c>
      <c r="F13" s="1251"/>
    </row>
    <row r="14" spans="1:6">
      <c r="A14" s="320"/>
      <c r="B14" s="320"/>
      <c r="C14" s="320"/>
      <c r="D14" s="320"/>
      <c r="E14" s="320"/>
      <c r="F14" s="320"/>
    </row>
    <row r="15" spans="1:6">
      <c r="A15" s="1259">
        <v>2</v>
      </c>
      <c r="B15" s="1251" t="s">
        <v>926</v>
      </c>
      <c r="C15" s="1263"/>
      <c r="D15" s="1260" t="s">
        <v>910</v>
      </c>
      <c r="E15" s="1262">
        <v>0</v>
      </c>
      <c r="F15" s="1251" t="s">
        <v>929</v>
      </c>
    </row>
    <row r="16" spans="1:6">
      <c r="A16" s="1259">
        <v>3</v>
      </c>
      <c r="B16" s="1251" t="s">
        <v>927</v>
      </c>
      <c r="C16" s="1263"/>
      <c r="D16" s="1260" t="s">
        <v>910</v>
      </c>
      <c r="E16" s="1262">
        <v>0</v>
      </c>
      <c r="F16" s="1251" t="s">
        <v>929</v>
      </c>
    </row>
    <row r="17" spans="1:6">
      <c r="A17" s="1251"/>
      <c r="B17" s="1251"/>
      <c r="C17" s="1251"/>
      <c r="D17" s="1251"/>
      <c r="E17" s="1251"/>
      <c r="F17" s="1251"/>
    </row>
    <row r="18" spans="1:6">
      <c r="A18" s="1251"/>
      <c r="B18" s="1251"/>
      <c r="C18" s="1251"/>
      <c r="D18" s="1251"/>
      <c r="E18" s="1251"/>
      <c r="F18" s="1251"/>
    </row>
    <row r="19" spans="1:6">
      <c r="A19" s="1250"/>
      <c r="B19" s="1251"/>
      <c r="C19" s="1251"/>
      <c r="D19" s="1251"/>
      <c r="E19" s="1251"/>
      <c r="F19" s="1251"/>
    </row>
    <row r="20" spans="1:6" ht="15.6">
      <c r="A20" s="1264" t="s">
        <v>911</v>
      </c>
      <c r="B20" s="1264"/>
      <c r="C20" s="1264"/>
      <c r="D20" s="1264"/>
      <c r="E20" s="1264"/>
      <c r="F20" s="1264"/>
    </row>
    <row r="21" spans="1:6" ht="62.7" customHeight="1">
      <c r="A21" s="1265">
        <v>1</v>
      </c>
      <c r="B21" s="1508" t="s">
        <v>928</v>
      </c>
      <c r="C21" s="1508"/>
      <c r="D21" s="1508"/>
      <c r="E21" s="1508"/>
      <c r="F21" s="1508"/>
    </row>
  </sheetData>
  <mergeCells count="1">
    <mergeCell ref="B21:F21"/>
  </mergeCells>
  <pageMargins left="0.7" right="0.7" top="0.75" bottom="0.75" header="0.3" footer="0.3"/>
  <pageSetup scale="50"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6f-ADIT True-up Proration</vt:lpstr>
      <vt:lpstr>7- Depreciation Rates</vt:lpstr>
      <vt:lpstr>8 - Workpaper</vt:lpstr>
      <vt:lpstr>9 - Income Tax Adjustment</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 True-Up'!Print_Area</vt:lpstr>
      <vt:lpstr>'6a-ADIT Projection'!Print_Area</vt:lpstr>
      <vt:lpstr>'6b-ADIT Projection Proration'!Print_Area</vt:lpstr>
      <vt:lpstr>'6c- ADIT BOY'!Print_Area</vt:lpstr>
      <vt:lpstr>'6d- ADIT EOY'!Print_Area</vt:lpstr>
      <vt:lpstr>'6e-ADIT True-up'!Print_Area</vt:lpstr>
      <vt:lpstr>'6f-ADIT True-up Proration'!Print_Area</vt:lpstr>
      <vt:lpstr>'7- Depreciation Rates'!Print_Area</vt:lpstr>
      <vt:lpstr>'8 - Workpaper'!Print_Area</vt:lpstr>
      <vt:lpstr>'9 - Income Tax Adjustment'!Print_Area</vt:lpstr>
      <vt:lpstr>'Appendix A'!Print_Area</vt:lpstr>
      <vt:lpstr>'6a-ADIT Projection'!Print_Titles</vt:lpstr>
      <vt:lpstr>'6b-ADIT Projection Proration'!Print_Titles</vt:lpstr>
      <vt:lpstr>'6e-ADIT True-up'!Print_Titles</vt:lpstr>
      <vt:lpstr>'6f-ADIT True-up Proration'!Print_Titles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2021-07-15T15:22:07Z</dcterms:created>
  <dcterms:modified xsi:type="dcterms:W3CDTF">2022-05-19T17:18:32Z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-724361995</vt:i4>
  </property>
  <property fmtid="{D5CDD505-2E9C-101B-9397-08002B2CF9AE}" pid="3" name="_NewReviewCycle">
    <vt:lpwstr/>
  </property>
</Properties>
</file>