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defaultThemeVersion="124226"/>
  <mc:AlternateContent xmlns:mc="http://schemas.openxmlformats.org/markup-compatibility/2006">
    <mc:Choice Requires="x15">
      <x15ac:absPath xmlns:x15ac="http://schemas.microsoft.com/office/spreadsheetml/2010/11/ac" url="C:\Users\vfs\Desktop\Temp_files\NYPA_temp\_Segment A Project\205 Cost Containment Filing\final version\"/>
    </mc:Choice>
  </mc:AlternateContent>
  <xr:revisionPtr revIDLastSave="0" documentId="13_ncr:1_{959393C9-9B29-4814-B6C6-05989864957A}" xr6:coauthVersionLast="47" xr6:coauthVersionMax="47" xr10:uidLastSave="{00000000-0000-0000-0000-000000000000}"/>
  <bookViews>
    <workbookView xWindow="-110" yWindow="-110" windowWidth="19420" windowHeight="10420" tabRatio="847" firstSheet="4" activeTab="9" xr2:uid="{00000000-000D-0000-FFFF-FFFF00000000}"/>
  </bookViews>
  <sheets>
    <sheet name="Index" sheetId="1" r:id="rId1"/>
    <sheet name="SUMMARY" sheetId="2" r:id="rId2"/>
    <sheet name="A1-O&amp;M" sheetId="3" r:id="rId3"/>
    <sheet name="A2-A&amp;G" sheetId="4" r:id="rId4"/>
    <sheet name="B1-Depn" sheetId="5" r:id="rId5"/>
    <sheet name="B2-Plant" sheetId="6" r:id="rId6"/>
    <sheet name="B3-Depn Rates" sheetId="7" r:id="rId7"/>
    <sheet name="C1-Rate Base" sheetId="8" r:id="rId8"/>
    <sheet name="D1-Cap Structure" sheetId="9" r:id="rId9"/>
    <sheet name="D2-Project Cap Structures" sheetId="10" r:id="rId10"/>
    <sheet name="E1-Labor Ratio" sheetId="11" r:id="rId11"/>
    <sheet name="F1-Proj RR" sheetId="12" r:id="rId12"/>
    <sheet name="F2-Incentives" sheetId="13" r:id="rId13"/>
    <sheet name="F3-True-Up" sheetId="14" r:id="rId14"/>
    <sheet name="WP-AA" sheetId="15" r:id="rId15"/>
    <sheet name="WP-AB" sheetId="16" r:id="rId16"/>
    <sheet name="WP-AC" sheetId="17" r:id="rId17"/>
    <sheet name="WP-AD" sheetId="18" r:id="rId18"/>
    <sheet name="WP-AE" sheetId="19" r:id="rId19"/>
    <sheet name="WP-AF" sheetId="20" r:id="rId20"/>
    <sheet name="WP-AG" sheetId="21" r:id="rId21"/>
    <sheet name="WP-AH" sheetId="22" r:id="rId22"/>
    <sheet name="WP-AI" sheetId="23" r:id="rId23"/>
    <sheet name="WP-BA" sheetId="24" r:id="rId24"/>
    <sheet name="WP-BB" sheetId="25" r:id="rId25"/>
    <sheet name="WP-BC" sheetId="26" r:id="rId26"/>
    <sheet name="WP-BD" sheetId="27" r:id="rId27"/>
    <sheet name="WP-BE" sheetId="28" r:id="rId28"/>
    <sheet name="WP-BF" sheetId="29" r:id="rId29"/>
    <sheet name="WP-BG" sheetId="30" r:id="rId30"/>
    <sheet name="WP-BH" sheetId="31" r:id="rId31"/>
    <sheet name="WP-BI" sheetId="32" r:id="rId32"/>
    <sheet name="WP-CA" sheetId="33" r:id="rId33"/>
    <sheet name="WP-CB" sheetId="34" r:id="rId34"/>
    <sheet name="WP-DA" sheetId="35" r:id="rId35"/>
    <sheet name="WP-DB" sheetId="36" r:id="rId36"/>
    <sheet name="WP-EA" sheetId="37" r:id="rId37"/>
    <sheet name="WP-AR-IS" sheetId="38" r:id="rId38"/>
    <sheet name="WP-AR-BS" sheetId="39" r:id="rId39"/>
    <sheet name="WP-AR-Cap Assets" sheetId="40" r:id="rId40"/>
    <sheet name="WP-Reconciliations" sheetId="41" r:id="rId41"/>
  </sheets>
  <externalReferences>
    <externalReference r:id="rId42"/>
    <externalReference r:id="rId43"/>
  </externalReferences>
  <definedNames>
    <definedName name="_xlnm._FilterDatabase" localSheetId="24" hidden="1">'WP-BB'!$A$18:$AD$143</definedName>
    <definedName name="_xlnm._FilterDatabase" localSheetId="25" hidden="1">'WP-BC'!$A$13:$N$13</definedName>
    <definedName name="_Key1" localSheetId="9" hidden="1">#REF!</definedName>
    <definedName name="_Key1" localSheetId="38" hidden="1">#REF!</definedName>
    <definedName name="_Key1" localSheetId="37" hidden="1">#REF!</definedName>
    <definedName name="_Key1" localSheetId="24" hidden="1">#REF!</definedName>
    <definedName name="_Key1" localSheetId="25" hidden="1">#REF!</definedName>
    <definedName name="_Key1" hidden="1">#REF!</definedName>
    <definedName name="_Order1" hidden="1">255</definedName>
    <definedName name="_Sort" localSheetId="9" hidden="1">#REF!</definedName>
    <definedName name="_Sort" localSheetId="38" hidden="1">#REF!</definedName>
    <definedName name="_Sort" localSheetId="37" hidden="1">#REF!</definedName>
    <definedName name="_Sort" localSheetId="24" hidden="1">#REF!</definedName>
    <definedName name="_Sort" localSheetId="25" hidden="1">#REF!</definedName>
    <definedName name="_Sort" hidden="1">#REF!</definedName>
    <definedName name="ASH_KENSICO" localSheetId="4">#REF!</definedName>
    <definedName name="ASH_KENSICO" localSheetId="9">#REF!</definedName>
    <definedName name="ASH_KENSICO" localSheetId="16">#REF!</definedName>
    <definedName name="ASH_KENSICO" localSheetId="17">#REF!</definedName>
    <definedName name="ASH_KENSICO" localSheetId="20">#REF!</definedName>
    <definedName name="ASH_KENSICO" localSheetId="21">#REF!</definedName>
    <definedName name="ASH_KENSICO" localSheetId="38">#REF!</definedName>
    <definedName name="ASH_KENSICO" localSheetId="37">#REF!</definedName>
    <definedName name="ASH_KENSICO" localSheetId="23">#REF!</definedName>
    <definedName name="ASH_KENSICO" localSheetId="24">#REF!</definedName>
    <definedName name="ASH_KENSICO" localSheetId="25">#REF!</definedName>
    <definedName name="ASH_KENSICO" localSheetId="33">#REF!</definedName>
    <definedName name="ASH_KENSICO" localSheetId="36">#REF!</definedName>
    <definedName name="ASH_KENSICO">#REF!</definedName>
    <definedName name="BLEN_GILBOA" localSheetId="4">#REF!</definedName>
    <definedName name="BLEN_GILBOA" localSheetId="9">#REF!</definedName>
    <definedName name="BLEN_GILBOA" localSheetId="16">#REF!</definedName>
    <definedName name="BLEN_GILBOA" localSheetId="17">#REF!</definedName>
    <definedName name="BLEN_GILBOA" localSheetId="20">#REF!</definedName>
    <definedName name="BLEN_GILBOA" localSheetId="21">#REF!</definedName>
    <definedName name="BLEN_GILBOA" localSheetId="38">#REF!</definedName>
    <definedName name="BLEN_GILBOA" localSheetId="37">#REF!</definedName>
    <definedName name="BLEN_GILBOA" localSheetId="23">#REF!</definedName>
    <definedName name="BLEN_GILBOA" localSheetId="24">#REF!</definedName>
    <definedName name="BLEN_GILBOA" localSheetId="25">#REF!</definedName>
    <definedName name="BLEN_GILBOA" localSheetId="33">#REF!</definedName>
    <definedName name="BLEN_GILBOA" localSheetId="36">#REF!</definedName>
    <definedName name="BLEN_GILBOA">#REF!</definedName>
    <definedName name="FACILITY" localSheetId="4">#REF!</definedName>
    <definedName name="FACILITY" localSheetId="9">#REF!</definedName>
    <definedName name="FACILITY" localSheetId="16">#REF!</definedName>
    <definedName name="FACILITY" localSheetId="17">#REF!</definedName>
    <definedName name="FACILITY" localSheetId="20">#REF!</definedName>
    <definedName name="FACILITY" localSheetId="21">#REF!</definedName>
    <definedName name="FACILITY" localSheetId="38">#REF!</definedName>
    <definedName name="FACILITY" localSheetId="37">#REF!</definedName>
    <definedName name="FACILITY" localSheetId="23">#REF!</definedName>
    <definedName name="FACILITY" localSheetId="24">#REF!</definedName>
    <definedName name="FACILITY" localSheetId="25">#REF!</definedName>
    <definedName name="FACILITY" localSheetId="33">#REF!</definedName>
    <definedName name="FACILITY" localSheetId="36">#REF!</definedName>
    <definedName name="FACILITY">#REF!</definedName>
    <definedName name="FITZPATRICK" localSheetId="4">#REF!</definedName>
    <definedName name="FITZPATRICK" localSheetId="9">#REF!</definedName>
    <definedName name="FITZPATRICK" localSheetId="16">#REF!</definedName>
    <definedName name="FITZPATRICK" localSheetId="17">#REF!</definedName>
    <definedName name="FITZPATRICK" localSheetId="20">#REF!</definedName>
    <definedName name="FITZPATRICK" localSheetId="21">#REF!</definedName>
    <definedName name="FITZPATRICK" localSheetId="38">#REF!</definedName>
    <definedName name="FITZPATRICK" localSheetId="37">#REF!</definedName>
    <definedName name="FITZPATRICK" localSheetId="23">#REF!</definedName>
    <definedName name="FITZPATRICK" localSheetId="24">#REF!</definedName>
    <definedName name="FITZPATRICK" localSheetId="25">#REF!</definedName>
    <definedName name="FITZPATRICK" localSheetId="33">#REF!</definedName>
    <definedName name="FITZPATRICK" localSheetId="36">#REF!</definedName>
    <definedName name="FITZPATRICK">#REF!</definedName>
    <definedName name="FLYNN" localSheetId="4">#REF!</definedName>
    <definedName name="FLYNN" localSheetId="9">#REF!</definedName>
    <definedName name="FLYNN" localSheetId="16">#REF!</definedName>
    <definedName name="FLYNN" localSheetId="17">#REF!</definedName>
    <definedName name="FLYNN" localSheetId="20">#REF!</definedName>
    <definedName name="FLYNN" localSheetId="21">#REF!</definedName>
    <definedName name="FLYNN" localSheetId="38">#REF!</definedName>
    <definedName name="FLYNN" localSheetId="37">#REF!</definedName>
    <definedName name="FLYNN" localSheetId="23">#REF!</definedName>
    <definedName name="FLYNN" localSheetId="24">#REF!</definedName>
    <definedName name="FLYNN" localSheetId="25">#REF!</definedName>
    <definedName name="FLYNN" localSheetId="33">#REF!</definedName>
    <definedName name="FLYNN" localSheetId="36">#REF!</definedName>
    <definedName name="FLYNN">#REF!</definedName>
    <definedName name="FUNCTION" localSheetId="4">#REF!</definedName>
    <definedName name="FUNCTION" localSheetId="9">#REF!</definedName>
    <definedName name="FUNCTION" localSheetId="16">#REF!</definedName>
    <definedName name="FUNCTION" localSheetId="17">#REF!</definedName>
    <definedName name="FUNCTION" localSheetId="20">#REF!</definedName>
    <definedName name="FUNCTION" localSheetId="21">#REF!</definedName>
    <definedName name="FUNCTION" localSheetId="38">#REF!</definedName>
    <definedName name="FUNCTION" localSheetId="37">#REF!</definedName>
    <definedName name="FUNCTION" localSheetId="23">#REF!</definedName>
    <definedName name="FUNCTION" localSheetId="24">#REF!</definedName>
    <definedName name="FUNCTION" localSheetId="25">#REF!</definedName>
    <definedName name="FUNCTION" localSheetId="33">#REF!</definedName>
    <definedName name="FUNCTION" localSheetId="36">#REF!</definedName>
    <definedName name="FUNCTION">#REF!</definedName>
    <definedName name="GPLTdist">[1]BK!$N$462</definedName>
    <definedName name="GPLTprod">[1]BK!$J$462</definedName>
    <definedName name="GPLTtran">[1]BK!$L$462</definedName>
    <definedName name="HEADQUARTERS" localSheetId="4">#REF!</definedName>
    <definedName name="HEADQUARTERS" localSheetId="9">#REF!</definedName>
    <definedName name="HEADQUARTERS" localSheetId="16">#REF!</definedName>
    <definedName name="HEADQUARTERS" localSheetId="17">#REF!</definedName>
    <definedName name="HEADQUARTERS" localSheetId="20">#REF!</definedName>
    <definedName name="HEADQUARTERS" localSheetId="21">#REF!</definedName>
    <definedName name="HEADQUARTERS" localSheetId="38">#REF!</definedName>
    <definedName name="HEADQUARTERS" localSheetId="37">#REF!</definedName>
    <definedName name="HEADQUARTERS" localSheetId="23">#REF!</definedName>
    <definedName name="HEADQUARTERS" localSheetId="24">#REF!</definedName>
    <definedName name="HEADQUARTERS" localSheetId="25">#REF!</definedName>
    <definedName name="HEADQUARTERS" localSheetId="33">#REF!</definedName>
    <definedName name="HEADQUARTERS" localSheetId="36">#REF!</definedName>
    <definedName name="HEADQUARTERS">#REF!</definedName>
    <definedName name="INDIAN_PT_3" localSheetId="4">#REF!</definedName>
    <definedName name="INDIAN_PT_3" localSheetId="9">#REF!</definedName>
    <definedName name="INDIAN_PT_3" localSheetId="16">#REF!</definedName>
    <definedName name="INDIAN_PT_3" localSheetId="17">#REF!</definedName>
    <definedName name="INDIAN_PT_3" localSheetId="20">#REF!</definedName>
    <definedName name="INDIAN_PT_3" localSheetId="21">#REF!</definedName>
    <definedName name="INDIAN_PT_3" localSheetId="38">#REF!</definedName>
    <definedName name="INDIAN_PT_3" localSheetId="37">#REF!</definedName>
    <definedName name="INDIAN_PT_3" localSheetId="23">#REF!</definedName>
    <definedName name="INDIAN_PT_3" localSheetId="24">#REF!</definedName>
    <definedName name="INDIAN_PT_3" localSheetId="25">#REF!</definedName>
    <definedName name="INDIAN_PT_3" localSheetId="33">#REF!</definedName>
    <definedName name="INDIAN_PT_3" localSheetId="36">#REF!</definedName>
    <definedName name="INDIAN_PT_3">#REF!</definedName>
    <definedName name="L.I.SOUND" localSheetId="4">#REF!</definedName>
    <definedName name="L.I.SOUND" localSheetId="9">#REF!</definedName>
    <definedName name="L.I.SOUND" localSheetId="16">#REF!</definedName>
    <definedName name="L.I.SOUND" localSheetId="17">#REF!</definedName>
    <definedName name="L.I.SOUND" localSheetId="20">#REF!</definedName>
    <definedName name="L.I.SOUND" localSheetId="21">#REF!</definedName>
    <definedName name="L.I.SOUND" localSheetId="38">#REF!</definedName>
    <definedName name="L.I.SOUND" localSheetId="37">#REF!</definedName>
    <definedName name="L.I.SOUND" localSheetId="23">#REF!</definedName>
    <definedName name="L.I.SOUND" localSheetId="24">#REF!</definedName>
    <definedName name="L.I.SOUND" localSheetId="25">#REF!</definedName>
    <definedName name="L.I.SOUND" localSheetId="33">#REF!</definedName>
    <definedName name="L.I.SOUND" localSheetId="36">#REF!</definedName>
    <definedName name="L.I.SOUND">#REF!</definedName>
    <definedName name="MARCY_SOUTH" localSheetId="4">#REF!</definedName>
    <definedName name="MARCY_SOUTH" localSheetId="9">#REF!</definedName>
    <definedName name="MARCY_SOUTH" localSheetId="16">#REF!</definedName>
    <definedName name="MARCY_SOUTH" localSheetId="17">#REF!</definedName>
    <definedName name="MARCY_SOUTH" localSheetId="20">#REF!</definedName>
    <definedName name="MARCY_SOUTH" localSheetId="21">#REF!</definedName>
    <definedName name="MARCY_SOUTH" localSheetId="38">#REF!</definedName>
    <definedName name="MARCY_SOUTH" localSheetId="37">#REF!</definedName>
    <definedName name="MARCY_SOUTH" localSheetId="23">#REF!</definedName>
    <definedName name="MARCY_SOUTH" localSheetId="24">#REF!</definedName>
    <definedName name="MARCY_SOUTH" localSheetId="25">#REF!</definedName>
    <definedName name="MARCY_SOUTH" localSheetId="33">#REF!</definedName>
    <definedName name="MARCY_SOUTH" localSheetId="36">#REF!</definedName>
    <definedName name="MARCY_SOUTH">#REF!</definedName>
    <definedName name="MASS_MARCY" localSheetId="4">#REF!</definedName>
    <definedName name="MASS_MARCY" localSheetId="9">#REF!</definedName>
    <definedName name="MASS_MARCY" localSheetId="16">#REF!</definedName>
    <definedName name="MASS_MARCY" localSheetId="17">#REF!</definedName>
    <definedName name="MASS_MARCY" localSheetId="20">#REF!</definedName>
    <definedName name="MASS_MARCY" localSheetId="21">#REF!</definedName>
    <definedName name="MASS_MARCY" localSheetId="38">#REF!</definedName>
    <definedName name="MASS_MARCY" localSheetId="37">#REF!</definedName>
    <definedName name="MASS_MARCY" localSheetId="23">#REF!</definedName>
    <definedName name="MASS_MARCY" localSheetId="24">#REF!</definedName>
    <definedName name="MASS_MARCY" localSheetId="25">#REF!</definedName>
    <definedName name="MASS_MARCY" localSheetId="33">#REF!</definedName>
    <definedName name="MASS_MARCY" localSheetId="36">#REF!</definedName>
    <definedName name="MASS_MARCY">#REF!</definedName>
    <definedName name="NIAGARA" localSheetId="4">#REF!</definedName>
    <definedName name="NIAGARA" localSheetId="9">#REF!</definedName>
    <definedName name="NIAGARA" localSheetId="16">#REF!</definedName>
    <definedName name="NIAGARA" localSheetId="17">#REF!</definedName>
    <definedName name="NIAGARA" localSheetId="20">#REF!</definedName>
    <definedName name="NIAGARA" localSheetId="21">#REF!</definedName>
    <definedName name="NIAGARA" localSheetId="38">#REF!</definedName>
    <definedName name="NIAGARA" localSheetId="37">#REF!</definedName>
    <definedName name="NIAGARA" localSheetId="23">#REF!</definedName>
    <definedName name="NIAGARA" localSheetId="24">#REF!</definedName>
    <definedName name="NIAGARA" localSheetId="25">#REF!</definedName>
    <definedName name="NIAGARA" localSheetId="33">#REF!</definedName>
    <definedName name="NIAGARA" localSheetId="36">#REF!</definedName>
    <definedName name="NIAGARA">#REF!</definedName>
    <definedName name="NPLTDist">[1]BK!$N$464</definedName>
    <definedName name="NPLTPRod">[1]BK!$J$464</definedName>
    <definedName name="NPLTTran">[1]BK!$L$464</definedName>
    <definedName name="POLETTI" localSheetId="4">#REF!</definedName>
    <definedName name="POLETTI" localSheetId="9">#REF!</definedName>
    <definedName name="POLETTI" localSheetId="16">#REF!</definedName>
    <definedName name="POLETTI" localSheetId="17">#REF!</definedName>
    <definedName name="POLETTI" localSheetId="20">#REF!</definedName>
    <definedName name="POLETTI" localSheetId="21">#REF!</definedName>
    <definedName name="POLETTI" localSheetId="38">#REF!</definedName>
    <definedName name="POLETTI" localSheetId="37">#REF!</definedName>
    <definedName name="POLETTI" localSheetId="23">#REF!</definedName>
    <definedName name="POLETTI" localSheetId="24">#REF!</definedName>
    <definedName name="POLETTI" localSheetId="25">#REF!</definedName>
    <definedName name="POLETTI" localSheetId="33">#REF!</definedName>
    <definedName name="POLETTI" localSheetId="36">#REF!</definedName>
    <definedName name="POLETTI">#REF!</definedName>
    <definedName name="_xlnm.Print_Area" localSheetId="2">'A1-O&amp;M'!$A$1:$K$39</definedName>
    <definedName name="_xlnm.Print_Area" localSheetId="3">'A2-A&amp;G'!$A$1:$N$45</definedName>
    <definedName name="_xlnm.Print_Area" localSheetId="4">'B1-Depn'!$A$1:$Q$50</definedName>
    <definedName name="_xlnm.Print_Area" localSheetId="5">'B2-Plant'!$A$1:$U$62</definedName>
    <definedName name="_xlnm.Print_Area" localSheetId="6">'B3-Depn Rates'!$A$1:$N$60</definedName>
    <definedName name="_xlnm.Print_Area" localSheetId="7">'C1-Rate Base'!$A$1:$R$50</definedName>
    <definedName name="_xlnm.Print_Area" localSheetId="8">'D1-Cap Structure'!$A$1:$L$32</definedName>
    <definedName name="_xlnm.Print_Area" localSheetId="10">'E1-Labor Ratio'!$A$1:$M$38</definedName>
    <definedName name="_xlnm.Print_Area" localSheetId="11">'F1-Proj RR'!$A$1:$T$83</definedName>
    <definedName name="_xlnm.Print_Area" localSheetId="12">'F2-Incentives'!$A$1:$K$31</definedName>
    <definedName name="_xlnm.Print_Area" localSheetId="13">'F3-True-Up'!$A$1:$J$82</definedName>
    <definedName name="_xlnm.Print_Area" localSheetId="0">Index!$A$1:$D$50</definedName>
    <definedName name="_xlnm.Print_Area" localSheetId="1">SUMMARY!$A$1:$F$52</definedName>
    <definedName name="_xlnm.Print_Area" localSheetId="14">'WP-AA'!$A$1:$G$71</definedName>
    <definedName name="_xlnm.Print_Area" localSheetId="15">'WP-AB'!$A$1:$AN$72</definedName>
    <definedName name="_xlnm.Print_Area" localSheetId="16">'WP-AC'!$A$1:$H$25</definedName>
    <definedName name="_xlnm.Print_Area" localSheetId="17">'WP-AD'!$A$1:$G$25</definedName>
    <definedName name="_xlnm.Print_Area" localSheetId="18">'WP-AE'!$A$1:$J$34</definedName>
    <definedName name="_xlnm.Print_Area" localSheetId="19">'WP-AF'!$A$1:$I$25</definedName>
    <definedName name="_xlnm.Print_Area" localSheetId="20">'WP-AG'!$A$1:$M$38</definedName>
    <definedName name="_xlnm.Print_Area" localSheetId="21">'WP-AH'!$A$1:$L$40</definedName>
    <definedName name="_xlnm.Print_Area" localSheetId="22">'WP-AI'!$A$1:$K$27</definedName>
    <definedName name="_xlnm.Print_Area" localSheetId="38">'WP-AR-BS'!$A$1:$G$128</definedName>
    <definedName name="_xlnm.Print_Area" localSheetId="39">'WP-AR-Cap Assets'!$A$1:$P$53</definedName>
    <definedName name="_xlnm.Print_Area" localSheetId="37">'WP-AR-IS'!$A$1:$J$63</definedName>
    <definedName name="_xlnm.Print_Area" localSheetId="23">'WP-BA'!$B$1:$N$188</definedName>
    <definedName name="_xlnm.Print_Area" localSheetId="24">'WP-BB'!$E$1:$X$143</definedName>
    <definedName name="_xlnm.Print_Area" localSheetId="25">'WP-BC'!$B$1:$N$343</definedName>
    <definedName name="_xlnm.Print_Area" localSheetId="26">'WP-BD'!$A$1:$K$70</definedName>
    <definedName name="_xlnm.Print_Area" localSheetId="27">'WP-BE'!$A$1:$M$49</definedName>
    <definedName name="_xlnm.Print_Area" localSheetId="28">'WP-BF'!$A$1:$T$57</definedName>
    <definedName name="_xlnm.Print_Area" localSheetId="29">'WP-BG'!$A$1:$M$44</definedName>
    <definedName name="_xlnm.Print_Area" localSheetId="30">'WP-BH'!$A$1:$K$30</definedName>
    <definedName name="_xlnm.Print_Area" localSheetId="31">'WP-BI'!$A$1:$F$27</definedName>
    <definedName name="_xlnm.Print_Area" localSheetId="32">'WP-CA'!$A$1:$N$36</definedName>
    <definedName name="_xlnm.Print_Area" localSheetId="33">'WP-CB'!$A$1:$G$23</definedName>
    <definedName name="_xlnm.Print_Area" localSheetId="34">'WP-DA'!$A$1:$Q$51</definedName>
    <definedName name="_xlnm.Print_Area" localSheetId="35">'WP-DB'!$A$1:$H$45</definedName>
    <definedName name="_xlnm.Print_Area" localSheetId="36">'WP-EA'!$A$1:$H$39</definedName>
    <definedName name="_xlnm.Print_Area" localSheetId="40">'WP-Reconciliations'!$A$1:$O$134</definedName>
    <definedName name="_xlnm.Print_Area">SUMMARY!$H$24</definedName>
    <definedName name="_xlnm.Print_Titles" localSheetId="15">'WP-AB'!$B:$C</definedName>
    <definedName name="_xlnm.Print_Titles" localSheetId="38">'WP-AR-BS'!$1:$10</definedName>
    <definedName name="_xlnm.Print_Titles" localSheetId="23">'WP-BA'!$1:$13</definedName>
    <definedName name="_xlnm.Print_Titles" localSheetId="24">'WP-BB'!$G:$J,'WP-BB'!$1:$17</definedName>
    <definedName name="_xlnm.Print_Titles" localSheetId="25">'WP-BC'!$1:$13</definedName>
    <definedName name="SAPBEXrevision" localSheetId="36" hidden="1">1</definedName>
    <definedName name="SAPBEXrevision" hidden="1">3</definedName>
    <definedName name="SAPBEXsysID" hidden="1">"BIP"</definedName>
    <definedName name="SAPBEXwbID" localSheetId="36" hidden="1">"D5ZWPSXURULJDDGZZZT05CVQ9"</definedName>
    <definedName name="SAPBEXwbID" hidden="1">"DBWCU6IQEMCIVCY9FMFOKC31R"</definedName>
    <definedName name="SM.HYDRO_1" localSheetId="4">#REF!</definedName>
    <definedName name="SM.HYDRO_1" localSheetId="9">#REF!</definedName>
    <definedName name="SM.HYDRO_1" localSheetId="16">#REF!</definedName>
    <definedName name="SM.HYDRO_1" localSheetId="17">#REF!</definedName>
    <definedName name="SM.HYDRO_1" localSheetId="20">#REF!</definedName>
    <definedName name="SM.HYDRO_1" localSheetId="21">#REF!</definedName>
    <definedName name="SM.HYDRO_1" localSheetId="38">#REF!</definedName>
    <definedName name="SM.HYDRO_1" localSheetId="37">#REF!</definedName>
    <definedName name="SM.HYDRO_1" localSheetId="23">#REF!</definedName>
    <definedName name="SM.HYDRO_1" localSheetId="24">#REF!</definedName>
    <definedName name="SM.HYDRO_1" localSheetId="25">#REF!</definedName>
    <definedName name="SM.HYDRO_1" localSheetId="33">#REF!</definedName>
    <definedName name="SM.HYDRO_1" localSheetId="36">#REF!</definedName>
    <definedName name="SM.HYDRO_1">#REF!</definedName>
    <definedName name="ST.LAWRENCE" localSheetId="4">#REF!</definedName>
    <definedName name="ST.LAWRENCE" localSheetId="9">#REF!</definedName>
    <definedName name="ST.LAWRENCE" localSheetId="16">#REF!</definedName>
    <definedName name="ST.LAWRENCE" localSheetId="17">#REF!</definedName>
    <definedName name="ST.LAWRENCE" localSheetId="20">#REF!</definedName>
    <definedName name="ST.LAWRENCE" localSheetId="21">#REF!</definedName>
    <definedName name="ST.LAWRENCE" localSheetId="38">#REF!</definedName>
    <definedName name="ST.LAWRENCE" localSheetId="37">#REF!</definedName>
    <definedName name="ST.LAWRENCE" localSheetId="23">#REF!</definedName>
    <definedName name="ST.LAWRENCE" localSheetId="24">#REF!</definedName>
    <definedName name="ST.LAWRENCE" localSheetId="25">#REF!</definedName>
    <definedName name="ST.LAWRENCE" localSheetId="33">#REF!</definedName>
    <definedName name="ST.LAWRENCE" localSheetId="36">#REF!</definedName>
    <definedName name="ST.LAWRENCE">#REF!</definedName>
    <definedName name="SUMMARY_1" localSheetId="4">#REF!</definedName>
    <definedName name="SUMMARY_1" localSheetId="9">#REF!</definedName>
    <definedName name="SUMMARY_1" localSheetId="16">#REF!</definedName>
    <definedName name="SUMMARY_1" localSheetId="17">#REF!</definedName>
    <definedName name="SUMMARY_1" localSheetId="20">#REF!</definedName>
    <definedName name="SUMMARY_1" localSheetId="21">#REF!</definedName>
    <definedName name="SUMMARY_1" localSheetId="38">#REF!</definedName>
    <definedName name="SUMMARY_1" localSheetId="37">#REF!</definedName>
    <definedName name="SUMMARY_1" localSheetId="23">#REF!</definedName>
    <definedName name="SUMMARY_1" localSheetId="24">#REF!</definedName>
    <definedName name="SUMMARY_1" localSheetId="25">#REF!</definedName>
    <definedName name="SUMMARY_1" localSheetId="33">#REF!</definedName>
    <definedName name="SUMMARY_1" localSheetId="36">#REF!</definedName>
    <definedName name="SUMMARY_1">#REF!</definedName>
    <definedName name="SUMMARY_2" localSheetId="4">#REF!</definedName>
    <definedName name="SUMMARY_2" localSheetId="9">#REF!</definedName>
    <definedName name="SUMMARY_2" localSheetId="16">#REF!</definedName>
    <definedName name="SUMMARY_2" localSheetId="17">#REF!</definedName>
    <definedName name="SUMMARY_2" localSheetId="20">#REF!</definedName>
    <definedName name="SUMMARY_2" localSheetId="21">#REF!</definedName>
    <definedName name="SUMMARY_2" localSheetId="38">#REF!</definedName>
    <definedName name="SUMMARY_2" localSheetId="37">#REF!</definedName>
    <definedName name="SUMMARY_2" localSheetId="23">#REF!</definedName>
    <definedName name="SUMMARY_2" localSheetId="24">#REF!</definedName>
    <definedName name="SUMMARY_2" localSheetId="25">#REF!</definedName>
    <definedName name="SUMMARY_2" localSheetId="33">#REF!</definedName>
    <definedName name="SUMMARY_2" localSheetId="36">#REF!</definedName>
    <definedName name="SUMMARY_2">#REF!</definedName>
    <definedName name="SWH" localSheetId="35">'[2]BK-Cost_Of_Svc'!$F$595</definedName>
    <definedName name="SWH">'[2]BK-Cost_Of_Svc'!$F$595</definedName>
    <definedName name="TP_Footer_User" hidden="1">"Will Kane"</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Z_343BF296_013A_41F5_BDAB_AD6220EA7F78_.wvu.Cols" localSheetId="23" hidden="1">'WP-BA'!$A:$A,'WP-BA'!$M:$M</definedName>
    <definedName name="Z_343BF296_013A_41F5_BDAB_AD6220EA7F78_.wvu.Cols" localSheetId="24" hidden="1">'WP-BB'!$A:$D,'WP-BB'!$S:$X</definedName>
    <definedName name="Z_343BF296_013A_41F5_BDAB_AD6220EA7F78_.wvu.Cols" localSheetId="25" hidden="1">'WP-BC'!$A:$A</definedName>
    <definedName name="Z_343BF296_013A_41F5_BDAB_AD6220EA7F78_.wvu.Cols" localSheetId="27" hidden="1">'WP-BE'!$B:$B</definedName>
    <definedName name="Z_343BF296_013A_41F5_BDAB_AD6220EA7F78_.wvu.FilterData" localSheetId="24" hidden="1">'WP-BB'!$A$18:$AD$143</definedName>
    <definedName name="Z_343BF296_013A_41F5_BDAB_AD6220EA7F78_.wvu.FilterData" localSheetId="25" hidden="1">'WP-BC'!$A$13:$N$13</definedName>
    <definedName name="Z_343BF296_013A_41F5_BDAB_AD6220EA7F78_.wvu.PrintArea" localSheetId="2" hidden="1">'A1-O&amp;M'!$A$1:$K$39</definedName>
    <definedName name="Z_343BF296_013A_41F5_BDAB_AD6220EA7F78_.wvu.PrintArea" localSheetId="3" hidden="1">'A2-A&amp;G'!$A$1:$N$45</definedName>
    <definedName name="Z_343BF296_013A_41F5_BDAB_AD6220EA7F78_.wvu.PrintArea" localSheetId="4" hidden="1">'B1-Depn'!$A$1:$Q$50</definedName>
    <definedName name="Z_343BF296_013A_41F5_BDAB_AD6220EA7F78_.wvu.PrintArea" localSheetId="5" hidden="1">'B2-Plant'!$A$1:$U$62</definedName>
    <definedName name="Z_343BF296_013A_41F5_BDAB_AD6220EA7F78_.wvu.PrintArea" localSheetId="6" hidden="1">'B3-Depn Rates'!$A$1:$N$60</definedName>
    <definedName name="Z_343BF296_013A_41F5_BDAB_AD6220EA7F78_.wvu.PrintArea" localSheetId="7" hidden="1">'C1-Rate Base'!$A$1:$R$50</definedName>
    <definedName name="Z_343BF296_013A_41F5_BDAB_AD6220EA7F78_.wvu.PrintArea" localSheetId="8" hidden="1">'D1-Cap Structure'!$A$1:$L$32</definedName>
    <definedName name="Z_343BF296_013A_41F5_BDAB_AD6220EA7F78_.wvu.PrintArea" localSheetId="9" hidden="1">'D2-Project Cap Structures'!$A$1:$L$49</definedName>
    <definedName name="Z_343BF296_013A_41F5_BDAB_AD6220EA7F78_.wvu.PrintArea" localSheetId="10" hidden="1">'E1-Labor Ratio'!$A$1:$M$38</definedName>
    <definedName name="Z_343BF296_013A_41F5_BDAB_AD6220EA7F78_.wvu.PrintArea" localSheetId="11" hidden="1">'F1-Proj RR'!$A$1:$T$83</definedName>
    <definedName name="Z_343BF296_013A_41F5_BDAB_AD6220EA7F78_.wvu.PrintArea" localSheetId="12" hidden="1">'F2-Incentives'!$A$1:$K$31</definedName>
    <definedName name="Z_343BF296_013A_41F5_BDAB_AD6220EA7F78_.wvu.PrintArea" localSheetId="13" hidden="1">'F3-True-Up'!$A$1:$J$82</definedName>
    <definedName name="Z_343BF296_013A_41F5_BDAB_AD6220EA7F78_.wvu.PrintArea" localSheetId="0" hidden="1">Index!$A$1:$D$50</definedName>
    <definedName name="Z_343BF296_013A_41F5_BDAB_AD6220EA7F78_.wvu.PrintArea" localSheetId="1" hidden="1">SUMMARY!$A$1:$F$52</definedName>
    <definedName name="Z_343BF296_013A_41F5_BDAB_AD6220EA7F78_.wvu.PrintArea" localSheetId="14" hidden="1">'WP-AA'!$A$1:$G$71</definedName>
    <definedName name="Z_343BF296_013A_41F5_BDAB_AD6220EA7F78_.wvu.PrintArea" localSheetId="15" hidden="1">'WP-AB'!$A$1:$AN$72</definedName>
    <definedName name="Z_343BF296_013A_41F5_BDAB_AD6220EA7F78_.wvu.PrintArea" localSheetId="16" hidden="1">'WP-AC'!$A$1:$H$25</definedName>
    <definedName name="Z_343BF296_013A_41F5_BDAB_AD6220EA7F78_.wvu.PrintArea" localSheetId="17" hidden="1">'WP-AD'!$A$1:$G$25</definedName>
    <definedName name="Z_343BF296_013A_41F5_BDAB_AD6220EA7F78_.wvu.PrintArea" localSheetId="18" hidden="1">'WP-AE'!$A$1:$J$34</definedName>
    <definedName name="Z_343BF296_013A_41F5_BDAB_AD6220EA7F78_.wvu.PrintArea" localSheetId="19" hidden="1">'WP-AF'!$A$1:$I$25</definedName>
    <definedName name="Z_343BF296_013A_41F5_BDAB_AD6220EA7F78_.wvu.PrintArea" localSheetId="20" hidden="1">'WP-AG'!$A$1:$M$38</definedName>
    <definedName name="Z_343BF296_013A_41F5_BDAB_AD6220EA7F78_.wvu.PrintArea" localSheetId="21" hidden="1">'WP-AH'!$A$1:$L$40</definedName>
    <definedName name="Z_343BF296_013A_41F5_BDAB_AD6220EA7F78_.wvu.PrintArea" localSheetId="22" hidden="1">'WP-AI'!$A$1:$K$27</definedName>
    <definedName name="Z_343BF296_013A_41F5_BDAB_AD6220EA7F78_.wvu.PrintArea" localSheetId="38" hidden="1">'WP-AR-BS'!$A$1:$G$128</definedName>
    <definedName name="Z_343BF296_013A_41F5_BDAB_AD6220EA7F78_.wvu.PrintArea" localSheetId="39" hidden="1">'WP-AR-Cap Assets'!$A$1:$P$53</definedName>
    <definedName name="Z_343BF296_013A_41F5_BDAB_AD6220EA7F78_.wvu.PrintArea" localSheetId="37" hidden="1">'WP-AR-IS'!$A$1:$J$63</definedName>
    <definedName name="Z_343BF296_013A_41F5_BDAB_AD6220EA7F78_.wvu.PrintArea" localSheetId="23" hidden="1">'WP-BA'!$B$1:$N$188</definedName>
    <definedName name="Z_343BF296_013A_41F5_BDAB_AD6220EA7F78_.wvu.PrintArea" localSheetId="24" hidden="1">'WP-BB'!$E$1:$X$143</definedName>
    <definedName name="Z_343BF296_013A_41F5_BDAB_AD6220EA7F78_.wvu.PrintArea" localSheetId="25" hidden="1">'WP-BC'!$B$1:$N$343</definedName>
    <definedName name="Z_343BF296_013A_41F5_BDAB_AD6220EA7F78_.wvu.PrintArea" localSheetId="26" hidden="1">'WP-BD'!$A$1:$K$70</definedName>
    <definedName name="Z_343BF296_013A_41F5_BDAB_AD6220EA7F78_.wvu.PrintArea" localSheetId="27" hidden="1">'WP-BE'!$A$1:$M$49</definedName>
    <definedName name="Z_343BF296_013A_41F5_BDAB_AD6220EA7F78_.wvu.PrintArea" localSheetId="28" hidden="1">'WP-BF'!$A$1:$T$57</definedName>
    <definedName name="Z_343BF296_013A_41F5_BDAB_AD6220EA7F78_.wvu.PrintArea" localSheetId="29" hidden="1">'WP-BG'!$A$1:$M$44</definedName>
    <definedName name="Z_343BF296_013A_41F5_BDAB_AD6220EA7F78_.wvu.PrintArea" localSheetId="30" hidden="1">'WP-BH'!$A$1:$K$30</definedName>
    <definedName name="Z_343BF296_013A_41F5_BDAB_AD6220EA7F78_.wvu.PrintArea" localSheetId="31" hidden="1">'WP-BI'!$A$1:$F$27</definedName>
    <definedName name="Z_343BF296_013A_41F5_BDAB_AD6220EA7F78_.wvu.PrintArea" localSheetId="32" hidden="1">'WP-CA'!$A$1:$N$36</definedName>
    <definedName name="Z_343BF296_013A_41F5_BDAB_AD6220EA7F78_.wvu.PrintArea" localSheetId="33" hidden="1">'WP-CB'!$A$1:$G$23</definedName>
    <definedName name="Z_343BF296_013A_41F5_BDAB_AD6220EA7F78_.wvu.PrintArea" localSheetId="34" hidden="1">'WP-DA'!$A$1:$Q$51</definedName>
    <definedName name="Z_343BF296_013A_41F5_BDAB_AD6220EA7F78_.wvu.PrintArea" localSheetId="35" hidden="1">'WP-DB'!$A$1:$H$45</definedName>
    <definedName name="Z_343BF296_013A_41F5_BDAB_AD6220EA7F78_.wvu.PrintArea" localSheetId="36" hidden="1">'WP-EA'!$A$1:$H$39</definedName>
    <definedName name="Z_343BF296_013A_41F5_BDAB_AD6220EA7F78_.wvu.PrintArea" localSheetId="40" hidden="1">'WP-Reconciliations'!$A$1:$O$134</definedName>
    <definedName name="Z_343BF296_013A_41F5_BDAB_AD6220EA7F78_.wvu.PrintTitles" localSheetId="15" hidden="1">'WP-AB'!$B:$C</definedName>
    <definedName name="Z_343BF296_013A_41F5_BDAB_AD6220EA7F78_.wvu.PrintTitles" localSheetId="38" hidden="1">'WP-AR-BS'!$1:$10</definedName>
    <definedName name="Z_343BF296_013A_41F5_BDAB_AD6220EA7F78_.wvu.PrintTitles" localSheetId="23" hidden="1">'WP-BA'!$1:$13</definedName>
    <definedName name="Z_343BF296_013A_41F5_BDAB_AD6220EA7F78_.wvu.PrintTitles" localSheetId="24" hidden="1">'WP-BB'!$G:$J,'WP-BB'!$1:$17</definedName>
    <definedName name="Z_343BF296_013A_41F5_BDAB_AD6220EA7F78_.wvu.PrintTitles" localSheetId="25" hidden="1">'WP-BC'!$1:$13</definedName>
    <definedName name="Z_B321D76C_CDE5_48BB_9CDE_80FF97D58FCF_.wvu.Cols" localSheetId="23" hidden="1">'WP-BA'!$A:$A,'WP-BA'!$M:$M</definedName>
    <definedName name="Z_B321D76C_CDE5_48BB_9CDE_80FF97D58FCF_.wvu.Cols" localSheetId="24" hidden="1">'WP-BB'!$A:$D,'WP-BB'!$S:$X</definedName>
    <definedName name="Z_B321D76C_CDE5_48BB_9CDE_80FF97D58FCF_.wvu.Cols" localSheetId="25" hidden="1">'WP-BC'!$A:$A</definedName>
    <definedName name="Z_B321D76C_CDE5_48BB_9CDE_80FF97D58FCF_.wvu.Cols" localSheetId="27" hidden="1">'WP-BE'!$B:$B</definedName>
    <definedName name="Z_B321D76C_CDE5_48BB_9CDE_80FF97D58FCF_.wvu.FilterData" localSheetId="24" hidden="1">'WP-BB'!$A$18:$AD$143</definedName>
    <definedName name="Z_B321D76C_CDE5_48BB_9CDE_80FF97D58FCF_.wvu.FilterData" localSheetId="25" hidden="1">'WP-BC'!$A$13:$N$13</definedName>
    <definedName name="Z_B321D76C_CDE5_48BB_9CDE_80FF97D58FCF_.wvu.PrintArea" localSheetId="2" hidden="1">'A1-O&amp;M'!$A$1:$K$39</definedName>
    <definedName name="Z_B321D76C_CDE5_48BB_9CDE_80FF97D58FCF_.wvu.PrintArea" localSheetId="3" hidden="1">'A2-A&amp;G'!$A$1:$N$45</definedName>
    <definedName name="Z_B321D76C_CDE5_48BB_9CDE_80FF97D58FCF_.wvu.PrintArea" localSheetId="4" hidden="1">'B1-Depn'!$A$1:$Q$50</definedName>
    <definedName name="Z_B321D76C_CDE5_48BB_9CDE_80FF97D58FCF_.wvu.PrintArea" localSheetId="5" hidden="1">'B2-Plant'!$A$1:$U$62</definedName>
    <definedName name="Z_B321D76C_CDE5_48BB_9CDE_80FF97D58FCF_.wvu.PrintArea" localSheetId="6" hidden="1">'B3-Depn Rates'!$A$1:$N$60</definedName>
    <definedName name="Z_B321D76C_CDE5_48BB_9CDE_80FF97D58FCF_.wvu.PrintArea" localSheetId="7" hidden="1">'C1-Rate Base'!$A$1:$R$50</definedName>
    <definedName name="Z_B321D76C_CDE5_48BB_9CDE_80FF97D58FCF_.wvu.PrintArea" localSheetId="8" hidden="1">'D1-Cap Structure'!$A$1:$L$32</definedName>
    <definedName name="Z_B321D76C_CDE5_48BB_9CDE_80FF97D58FCF_.wvu.PrintArea" localSheetId="9" hidden="1">'D2-Project Cap Structures'!$A$1:$L$49</definedName>
    <definedName name="Z_B321D76C_CDE5_48BB_9CDE_80FF97D58FCF_.wvu.PrintArea" localSheetId="10" hidden="1">'E1-Labor Ratio'!$A$1:$M$38</definedName>
    <definedName name="Z_B321D76C_CDE5_48BB_9CDE_80FF97D58FCF_.wvu.PrintArea" localSheetId="11" hidden="1">'F1-Proj RR'!$A$1:$T$83</definedName>
    <definedName name="Z_B321D76C_CDE5_48BB_9CDE_80FF97D58FCF_.wvu.PrintArea" localSheetId="12" hidden="1">'F2-Incentives'!$A$1:$K$31</definedName>
    <definedName name="Z_B321D76C_CDE5_48BB_9CDE_80FF97D58FCF_.wvu.PrintArea" localSheetId="13" hidden="1">'F3-True-Up'!$A$1:$J$82</definedName>
    <definedName name="Z_B321D76C_CDE5_48BB_9CDE_80FF97D58FCF_.wvu.PrintArea" localSheetId="0" hidden="1">Index!$A$1:$D$50</definedName>
    <definedName name="Z_B321D76C_CDE5_48BB_9CDE_80FF97D58FCF_.wvu.PrintArea" localSheetId="1" hidden="1">SUMMARY!$A$1:$F$52</definedName>
    <definedName name="Z_B321D76C_CDE5_48BB_9CDE_80FF97D58FCF_.wvu.PrintArea" localSheetId="14" hidden="1">'WP-AA'!$A$1:$G$71</definedName>
    <definedName name="Z_B321D76C_CDE5_48BB_9CDE_80FF97D58FCF_.wvu.PrintArea" localSheetId="15" hidden="1">'WP-AB'!$A$1:$AN$72</definedName>
    <definedName name="Z_B321D76C_CDE5_48BB_9CDE_80FF97D58FCF_.wvu.PrintArea" localSheetId="16" hidden="1">'WP-AC'!$A$1:$H$25</definedName>
    <definedName name="Z_B321D76C_CDE5_48BB_9CDE_80FF97D58FCF_.wvu.PrintArea" localSheetId="17" hidden="1">'WP-AD'!$A$1:$G$25</definedName>
    <definedName name="Z_B321D76C_CDE5_48BB_9CDE_80FF97D58FCF_.wvu.PrintArea" localSheetId="18" hidden="1">'WP-AE'!$A$1:$J$34</definedName>
    <definedName name="Z_B321D76C_CDE5_48BB_9CDE_80FF97D58FCF_.wvu.PrintArea" localSheetId="19" hidden="1">'WP-AF'!$A$1:$I$25</definedName>
    <definedName name="Z_B321D76C_CDE5_48BB_9CDE_80FF97D58FCF_.wvu.PrintArea" localSheetId="20" hidden="1">'WP-AG'!$A$1:$M$38</definedName>
    <definedName name="Z_B321D76C_CDE5_48BB_9CDE_80FF97D58FCF_.wvu.PrintArea" localSheetId="21" hidden="1">'WP-AH'!$A$1:$L$40</definedName>
    <definedName name="Z_B321D76C_CDE5_48BB_9CDE_80FF97D58FCF_.wvu.PrintArea" localSheetId="22" hidden="1">'WP-AI'!$A$1:$K$27</definedName>
    <definedName name="Z_B321D76C_CDE5_48BB_9CDE_80FF97D58FCF_.wvu.PrintArea" localSheetId="38" hidden="1">'WP-AR-BS'!$A$1:$G$128</definedName>
    <definedName name="Z_B321D76C_CDE5_48BB_9CDE_80FF97D58FCF_.wvu.PrintArea" localSheetId="39" hidden="1">'WP-AR-Cap Assets'!$A$1:$P$53</definedName>
    <definedName name="Z_B321D76C_CDE5_48BB_9CDE_80FF97D58FCF_.wvu.PrintArea" localSheetId="37" hidden="1">'WP-AR-IS'!$A$1:$J$63</definedName>
    <definedName name="Z_B321D76C_CDE5_48BB_9CDE_80FF97D58FCF_.wvu.PrintArea" localSheetId="23" hidden="1">'WP-BA'!$B$1:$N$188</definedName>
    <definedName name="Z_B321D76C_CDE5_48BB_9CDE_80FF97D58FCF_.wvu.PrintArea" localSheetId="24" hidden="1">'WP-BB'!$E$1:$X$143</definedName>
    <definedName name="Z_B321D76C_CDE5_48BB_9CDE_80FF97D58FCF_.wvu.PrintArea" localSheetId="25" hidden="1">'WP-BC'!$B$1:$N$343</definedName>
    <definedName name="Z_B321D76C_CDE5_48BB_9CDE_80FF97D58FCF_.wvu.PrintArea" localSheetId="26" hidden="1">'WP-BD'!$A$1:$K$70</definedName>
    <definedName name="Z_B321D76C_CDE5_48BB_9CDE_80FF97D58FCF_.wvu.PrintArea" localSheetId="27" hidden="1">'WP-BE'!$A$1:$M$49</definedName>
    <definedName name="Z_B321D76C_CDE5_48BB_9CDE_80FF97D58FCF_.wvu.PrintArea" localSheetId="28" hidden="1">'WP-BF'!$A$1:$T$57</definedName>
    <definedName name="Z_B321D76C_CDE5_48BB_9CDE_80FF97D58FCF_.wvu.PrintArea" localSheetId="29" hidden="1">'WP-BG'!$A$1:$M$44</definedName>
    <definedName name="Z_B321D76C_CDE5_48BB_9CDE_80FF97D58FCF_.wvu.PrintArea" localSheetId="30" hidden="1">'WP-BH'!$A$1:$K$30</definedName>
    <definedName name="Z_B321D76C_CDE5_48BB_9CDE_80FF97D58FCF_.wvu.PrintArea" localSheetId="31" hidden="1">'WP-BI'!$A$1:$F$27</definedName>
    <definedName name="Z_B321D76C_CDE5_48BB_9CDE_80FF97D58FCF_.wvu.PrintArea" localSheetId="32" hidden="1">'WP-CA'!$A$1:$N$36</definedName>
    <definedName name="Z_B321D76C_CDE5_48BB_9CDE_80FF97D58FCF_.wvu.PrintArea" localSheetId="33" hidden="1">'WP-CB'!$A$1:$G$23</definedName>
    <definedName name="Z_B321D76C_CDE5_48BB_9CDE_80FF97D58FCF_.wvu.PrintArea" localSheetId="34" hidden="1">'WP-DA'!$A$1:$Q$51</definedName>
    <definedName name="Z_B321D76C_CDE5_48BB_9CDE_80FF97D58FCF_.wvu.PrintArea" localSheetId="35" hidden="1">'WP-DB'!$A$1:$H$45</definedName>
    <definedName name="Z_B321D76C_CDE5_48BB_9CDE_80FF97D58FCF_.wvu.PrintArea" localSheetId="36" hidden="1">'WP-EA'!$A$1:$H$39</definedName>
    <definedName name="Z_B321D76C_CDE5_48BB_9CDE_80FF97D58FCF_.wvu.PrintArea" localSheetId="40" hidden="1">'WP-Reconciliations'!$A$1:$O$134</definedName>
    <definedName name="Z_B321D76C_CDE5_48BB_9CDE_80FF97D58FCF_.wvu.PrintTitles" localSheetId="15" hidden="1">'WP-AB'!$B:$C</definedName>
    <definedName name="Z_B321D76C_CDE5_48BB_9CDE_80FF97D58FCF_.wvu.PrintTitles" localSheetId="38" hidden="1">'WP-AR-BS'!$1:$10</definedName>
    <definedName name="Z_B321D76C_CDE5_48BB_9CDE_80FF97D58FCF_.wvu.PrintTitles" localSheetId="23" hidden="1">'WP-BA'!$1:$13</definedName>
    <definedName name="Z_B321D76C_CDE5_48BB_9CDE_80FF97D58FCF_.wvu.PrintTitles" localSheetId="24" hidden="1">'WP-BB'!$G:$J,'WP-BB'!$1:$17</definedName>
    <definedName name="Z_B321D76C_CDE5_48BB_9CDE_80FF97D58FCF_.wvu.PrintTitles" localSheetId="25" hidden="1">'WP-BC'!$1:$13</definedName>
    <definedName name="Z_F04A2B9A_C6FE_4FEB_AD1E_2CF9AC309BE4_.wvu.PrintArea" localSheetId="11" hidden="1">'F1-Proj RR'!$A$1:$R$85</definedName>
    <definedName name="Z_F04A2B9A_C6FE_4FEB_AD1E_2CF9AC309BE4_.wvu.PrintArea" localSheetId="13" hidden="1">'F3-True-Up'!$A$1:$L$31</definedName>
  </definedNames>
  <calcPr calcId="191029"/>
  <customWorkbookViews>
    <customWorkbookView name="NYPA User - Personal View" guid="{343BF296-013A-41F5-BDAB-AD6220EA7F78}" mergeInterval="0" personalView="1" maximized="1" xWindow="1912" yWindow="-8" windowWidth="1936" windowHeight="1056" tabRatio="847" activeSheetId="10"/>
    <customWorkbookView name="Kamalya Marano - Personal View" guid="{B321D76C-CDE5-48BB-9CDE-80FF97D58FCF}" mergeInterval="0" personalView="1" maximized="1" xWindow="1271" yWindow="-9" windowWidth="1298" windowHeight="1042" tabRatio="84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0" i="7" l="1"/>
  <c r="N39" i="7"/>
  <c r="N38" i="7"/>
  <c r="N33" i="7"/>
  <c r="N32" i="7"/>
  <c r="N31" i="7"/>
  <c r="M33" i="7"/>
  <c r="L33" i="7"/>
  <c r="K33" i="7"/>
  <c r="J33" i="7"/>
  <c r="I33" i="7"/>
  <c r="H33" i="7"/>
  <c r="G33" i="7"/>
  <c r="F33" i="7"/>
  <c r="M32" i="7"/>
  <c r="L32" i="7"/>
  <c r="K32" i="7"/>
  <c r="J32" i="7"/>
  <c r="I32" i="7"/>
  <c r="H32" i="7"/>
  <c r="G32" i="7"/>
  <c r="F32" i="7"/>
  <c r="M31" i="7"/>
  <c r="L31" i="7"/>
  <c r="K31" i="7"/>
  <c r="J31" i="7"/>
  <c r="I31" i="7"/>
  <c r="H31" i="7"/>
  <c r="G31" i="7"/>
  <c r="F31" i="7"/>
  <c r="M40" i="7"/>
  <c r="L40" i="7"/>
  <c r="K40" i="7"/>
  <c r="J40" i="7"/>
  <c r="I40" i="7"/>
  <c r="H40" i="7"/>
  <c r="G40" i="7"/>
  <c r="F40" i="7"/>
  <c r="M39" i="7"/>
  <c r="L39" i="7"/>
  <c r="K39" i="7"/>
  <c r="J39" i="7"/>
  <c r="I39" i="7"/>
  <c r="H39" i="7"/>
  <c r="G39" i="7"/>
  <c r="F39" i="7"/>
  <c r="M38" i="7"/>
  <c r="L38" i="7"/>
  <c r="K38" i="7"/>
  <c r="J38" i="7"/>
  <c r="I38" i="7"/>
  <c r="H38" i="7"/>
  <c r="G38" i="7"/>
  <c r="F38" i="7"/>
  <c r="H17" i="20" l="1"/>
  <c r="F20" i="14" l="1"/>
  <c r="E31" i="36" l="1"/>
  <c r="E39" i="36" l="1"/>
  <c r="F31" i="36"/>
  <c r="F39" i="36" s="1"/>
  <c r="F23" i="36"/>
  <c r="E23" i="36"/>
  <c r="M18" i="35" l="1"/>
  <c r="F25" i="10" s="1"/>
  <c r="Q44" i="12" l="1"/>
  <c r="A8" i="10" l="1"/>
  <c r="P24" i="6" l="1"/>
  <c r="O24" i="6"/>
  <c r="N24" i="6"/>
  <c r="M24" i="6"/>
  <c r="L24" i="6"/>
  <c r="K24" i="6"/>
  <c r="J24" i="6"/>
  <c r="I24" i="6"/>
  <c r="R141" i="25" l="1"/>
  <c r="Q141" i="25"/>
  <c r="P141" i="25"/>
  <c r="O141" i="25"/>
  <c r="N141" i="25"/>
  <c r="M141" i="25"/>
  <c r="L141" i="25"/>
  <c r="K141" i="25"/>
  <c r="W139" i="25"/>
  <c r="D139" i="25"/>
  <c r="R73" i="25"/>
  <c r="Q73" i="25"/>
  <c r="P73" i="25"/>
  <c r="O73" i="25"/>
  <c r="N73" i="25"/>
  <c r="M73" i="25"/>
  <c r="L73" i="25"/>
  <c r="K73" i="25"/>
  <c r="W71" i="25"/>
  <c r="D71" i="25"/>
  <c r="D70" i="25"/>
  <c r="N48" i="40" l="1"/>
  <c r="J48" i="40"/>
  <c r="N38" i="40"/>
  <c r="L38" i="40"/>
  <c r="J38" i="40"/>
  <c r="N27" i="40"/>
  <c r="L27" i="40"/>
  <c r="J27" i="40"/>
  <c r="E123" i="39"/>
  <c r="D123" i="39"/>
  <c r="E116" i="39"/>
  <c r="D116" i="39"/>
  <c r="E107" i="39"/>
  <c r="D107" i="39"/>
  <c r="E96" i="39"/>
  <c r="D96" i="39"/>
  <c r="E84" i="39"/>
  <c r="D84" i="39"/>
  <c r="E66" i="39"/>
  <c r="D66" i="39"/>
  <c r="E57" i="39"/>
  <c r="D57" i="39"/>
  <c r="E35" i="39"/>
  <c r="D35" i="39"/>
  <c r="E42" i="39"/>
  <c r="D42" i="39"/>
  <c r="E49" i="39"/>
  <c r="D49" i="39"/>
  <c r="E27" i="39"/>
  <c r="D27" i="39"/>
  <c r="H54" i="38"/>
  <c r="G54" i="38"/>
  <c r="H48" i="38"/>
  <c r="G48" i="38"/>
  <c r="H39" i="38"/>
  <c r="G39" i="38"/>
  <c r="H31" i="38"/>
  <c r="G31" i="38"/>
  <c r="H21" i="38"/>
  <c r="G21" i="38"/>
  <c r="L39" i="30"/>
  <c r="K39" i="30"/>
  <c r="J39" i="30"/>
  <c r="I39" i="30"/>
  <c r="H39" i="30"/>
  <c r="G39" i="30"/>
  <c r="F39" i="30"/>
  <c r="E39" i="30"/>
  <c r="T51" i="29"/>
  <c r="R51" i="29"/>
  <c r="P51" i="29"/>
  <c r="N51" i="29"/>
  <c r="L51" i="29"/>
  <c r="J51" i="29"/>
  <c r="H51" i="29"/>
  <c r="F51" i="29"/>
  <c r="H30" i="19"/>
  <c r="AM72" i="16"/>
  <c r="AL72" i="16"/>
  <c r="AK72" i="16"/>
  <c r="AJ72" i="16"/>
  <c r="AI72" i="16"/>
  <c r="AH72" i="16"/>
  <c r="AG72" i="16"/>
  <c r="AF72" i="16"/>
  <c r="AE72" i="16"/>
  <c r="AD72" i="16"/>
  <c r="AC72" i="16"/>
  <c r="AB72" i="16"/>
  <c r="AA72" i="16"/>
  <c r="Z72" i="16"/>
  <c r="Y72" i="16"/>
  <c r="X72" i="16"/>
  <c r="W72" i="16"/>
  <c r="V72" i="16"/>
  <c r="U72" i="16"/>
  <c r="T72" i="16"/>
  <c r="S72" i="16"/>
  <c r="R72" i="16"/>
  <c r="Q72" i="16"/>
  <c r="P72" i="16"/>
  <c r="O72" i="16"/>
  <c r="N72" i="16"/>
  <c r="M72" i="16"/>
  <c r="L72" i="16"/>
  <c r="K72" i="16"/>
  <c r="J72" i="16"/>
  <c r="I72" i="16"/>
  <c r="H72" i="16"/>
  <c r="G72" i="16"/>
  <c r="F72" i="16"/>
  <c r="E72" i="16"/>
  <c r="D72" i="16"/>
  <c r="I28" i="33" l="1"/>
  <c r="H28" i="33"/>
  <c r="C48" i="15"/>
  <c r="E48" i="15"/>
  <c r="I23" i="33" l="1"/>
  <c r="H23" i="33"/>
  <c r="H24" i="31"/>
  <c r="K32" i="30"/>
  <c r="J32" i="30"/>
  <c r="I32" i="30"/>
  <c r="H32" i="30"/>
  <c r="G32" i="30"/>
  <c r="F32" i="30"/>
  <c r="E32" i="30"/>
  <c r="K21" i="30"/>
  <c r="J21" i="30"/>
  <c r="I21" i="30"/>
  <c r="H21" i="30"/>
  <c r="G21" i="30"/>
  <c r="F21" i="30"/>
  <c r="E21" i="30"/>
  <c r="T47" i="29"/>
  <c r="P47" i="29"/>
  <c r="N47" i="29"/>
  <c r="L47" i="29"/>
  <c r="J47" i="29"/>
  <c r="H47" i="29"/>
  <c r="F47" i="29"/>
  <c r="T40" i="29"/>
  <c r="N40" i="29"/>
  <c r="L40" i="29"/>
  <c r="J40" i="29"/>
  <c r="H40" i="29"/>
  <c r="F40" i="29"/>
  <c r="T36" i="29"/>
  <c r="S36" i="29"/>
  <c r="Q36" i="29"/>
  <c r="O36" i="29"/>
  <c r="N36" i="29"/>
  <c r="L36" i="29"/>
  <c r="K36" i="29"/>
  <c r="J36" i="29"/>
  <c r="I36" i="29"/>
  <c r="H36" i="29"/>
  <c r="F36" i="29"/>
  <c r="T32" i="29"/>
  <c r="N32" i="29"/>
  <c r="L32" i="29"/>
  <c r="J32" i="29"/>
  <c r="H32" i="29"/>
  <c r="F32" i="29"/>
  <c r="T20" i="29"/>
  <c r="N20" i="29"/>
  <c r="L20" i="29"/>
  <c r="J20" i="29"/>
  <c r="H20" i="29"/>
  <c r="F20" i="29"/>
  <c r="M41" i="28"/>
  <c r="K41" i="28"/>
  <c r="J41" i="28"/>
  <c r="I41" i="28"/>
  <c r="H41" i="28"/>
  <c r="G41" i="28"/>
  <c r="F41" i="28"/>
  <c r="T54" i="29" l="1"/>
  <c r="H43" i="30"/>
  <c r="J54" i="29"/>
  <c r="E43" i="30"/>
  <c r="I43" i="30"/>
  <c r="L54" i="29"/>
  <c r="H54" i="29"/>
  <c r="G43" i="30"/>
  <c r="K43" i="30"/>
  <c r="F54" i="29"/>
  <c r="N54" i="29"/>
  <c r="F43" i="30"/>
  <c r="J43" i="30"/>
  <c r="D48" i="15"/>
  <c r="F48" i="15" l="1"/>
  <c r="H29" i="4" s="1"/>
  <c r="A335" i="26"/>
  <c r="A334" i="26"/>
  <c r="A240" i="26"/>
  <c r="A239" i="26"/>
  <c r="A164" i="26"/>
  <c r="A163" i="26"/>
  <c r="A103" i="26"/>
  <c r="A102" i="26"/>
  <c r="I55" i="26"/>
  <c r="H55" i="26"/>
  <c r="G55" i="26"/>
  <c r="N55" i="26" l="1"/>
  <c r="M55" i="26"/>
  <c r="L55" i="26"/>
  <c r="K55" i="26"/>
  <c r="J55" i="26"/>
  <c r="D21" i="25" l="1"/>
  <c r="A175" i="24"/>
  <c r="O33" i="25" l="1"/>
  <c r="P33" i="25"/>
  <c r="R33" i="25"/>
  <c r="D24" i="25"/>
  <c r="D25" i="25"/>
  <c r="D26" i="25"/>
  <c r="D27" i="25"/>
  <c r="D28" i="25"/>
  <c r="D29" i="25"/>
  <c r="D30" i="25"/>
  <c r="D31" i="25"/>
  <c r="D32" i="25"/>
  <c r="D33" i="25"/>
  <c r="D36" i="25"/>
  <c r="D37" i="25"/>
  <c r="D38" i="25"/>
  <c r="D39" i="25"/>
  <c r="D40" i="25"/>
  <c r="D43" i="25"/>
  <c r="D44" i="25"/>
  <c r="D45" i="25"/>
  <c r="D49" i="25"/>
  <c r="D50" i="25"/>
  <c r="D51" i="25"/>
  <c r="D52" i="25"/>
  <c r="D53" i="25"/>
  <c r="D54" i="25"/>
  <c r="D57" i="25"/>
  <c r="D58" i="25"/>
  <c r="D59" i="25"/>
  <c r="D60" i="25"/>
  <c r="D61" i="25"/>
  <c r="D62" i="25"/>
  <c r="D63" i="25"/>
  <c r="D64" i="25"/>
  <c r="D65" i="25"/>
  <c r="D68" i="25"/>
  <c r="D75" i="25"/>
  <c r="D76" i="25"/>
  <c r="D77" i="25"/>
  <c r="D78" i="25"/>
  <c r="D79" i="25"/>
  <c r="D80" i="25"/>
  <c r="D81" i="25"/>
  <c r="D82" i="25"/>
  <c r="D83" i="25"/>
  <c r="D86" i="25"/>
  <c r="D87" i="25"/>
  <c r="D88" i="25"/>
  <c r="D89" i="25"/>
  <c r="D92" i="25"/>
  <c r="D93" i="25"/>
  <c r="D94" i="25"/>
  <c r="D95" i="25"/>
  <c r="D96" i="25"/>
  <c r="D97" i="25"/>
  <c r="D98" i="25"/>
  <c r="D99" i="25"/>
  <c r="D100" i="25"/>
  <c r="D101" i="25"/>
  <c r="D104" i="25"/>
  <c r="D105" i="25"/>
  <c r="D106" i="25"/>
  <c r="D107" i="25"/>
  <c r="D108" i="25"/>
  <c r="D109" i="25"/>
  <c r="D110" i="25"/>
  <c r="D111" i="25"/>
  <c r="D112" i="25"/>
  <c r="D113" i="25"/>
  <c r="D114" i="25"/>
  <c r="D115" i="25"/>
  <c r="D116" i="25"/>
  <c r="D119" i="25"/>
  <c r="D120" i="25"/>
  <c r="D121" i="25"/>
  <c r="D122" i="25"/>
  <c r="D123" i="25"/>
  <c r="D124" i="25"/>
  <c r="D125" i="25"/>
  <c r="D126" i="25"/>
  <c r="D127" i="25"/>
  <c r="D128" i="25"/>
  <c r="D129" i="25"/>
  <c r="D130" i="25"/>
  <c r="D131" i="25"/>
  <c r="D132" i="25"/>
  <c r="D133" i="25"/>
  <c r="D136" i="25"/>
  <c r="D20" i="25"/>
  <c r="Q33" i="25" l="1"/>
  <c r="A182" i="24"/>
  <c r="A181" i="24"/>
  <c r="A172" i="24"/>
  <c r="A171" i="24"/>
  <c r="A165" i="24"/>
  <c r="A164" i="24"/>
  <c r="A158" i="24"/>
  <c r="A157" i="24"/>
  <c r="A148" i="24"/>
  <c r="A147"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9" i="24"/>
  <c r="A150" i="24"/>
  <c r="A151" i="24"/>
  <c r="A152" i="24"/>
  <c r="A153" i="24"/>
  <c r="A154" i="24"/>
  <c r="A155" i="24"/>
  <c r="A156" i="24"/>
  <c r="A159" i="24"/>
  <c r="A160" i="24"/>
  <c r="A161" i="24"/>
  <c r="A162" i="24"/>
  <c r="A163" i="24"/>
  <c r="A166" i="24"/>
  <c r="A167" i="24"/>
  <c r="A168" i="24"/>
  <c r="A169" i="24"/>
  <c r="A170" i="24"/>
  <c r="A173" i="24"/>
  <c r="A174" i="24"/>
  <c r="A176" i="24"/>
  <c r="A177" i="24"/>
  <c r="A178" i="24"/>
  <c r="A179" i="24"/>
  <c r="A180" i="24"/>
  <c r="A183" i="24"/>
  <c r="A184" i="24"/>
  <c r="A185"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6" i="24"/>
  <c r="A19" i="26"/>
  <c r="A20" i="26"/>
  <c r="A21" i="26"/>
  <c r="A22" i="26"/>
  <c r="A23" i="26"/>
  <c r="A24" i="26"/>
  <c r="A25" i="26"/>
  <c r="A26" i="26"/>
  <c r="A27" i="26"/>
  <c r="A28" i="26"/>
  <c r="A29" i="26"/>
  <c r="A30" i="26"/>
  <c r="A31" i="26"/>
  <c r="A32" i="26"/>
  <c r="A33"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34"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41" i="26"/>
  <c r="A242"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18" i="26"/>
  <c r="K60" i="25" l="1"/>
  <c r="O63" i="25"/>
  <c r="P39" i="25"/>
  <c r="P53" i="25"/>
  <c r="N32" i="25"/>
  <c r="K30" i="25"/>
  <c r="L20" i="25"/>
  <c r="L23" i="25" s="1"/>
  <c r="R51" i="25"/>
  <c r="N61" i="25"/>
  <c r="R60" i="25"/>
  <c r="R28" i="25"/>
  <c r="K38" i="25"/>
  <c r="K51" i="25"/>
  <c r="N59" i="25"/>
  <c r="O88" i="25"/>
  <c r="L31" i="25"/>
  <c r="R20" i="25"/>
  <c r="R23" i="25" s="1"/>
  <c r="R61" i="25"/>
  <c r="O38" i="25"/>
  <c r="O28" i="25"/>
  <c r="O60" i="25"/>
  <c r="R59" i="25"/>
  <c r="N40" i="25"/>
  <c r="O62" i="25"/>
  <c r="O45" i="25"/>
  <c r="O48" i="25" s="1"/>
  <c r="P29" i="25"/>
  <c r="P20" i="25"/>
  <c r="P23" i="25" s="1"/>
  <c r="O20" i="25"/>
  <c r="O23" i="25" s="1"/>
  <c r="N20" i="25"/>
  <c r="N23" i="25" s="1"/>
  <c r="L88" i="25"/>
  <c r="K45" i="25"/>
  <c r="K48" i="25" s="1"/>
  <c r="N65" i="25"/>
  <c r="P45" i="25"/>
  <c r="P48" i="25" s="1"/>
  <c r="K106" i="25"/>
  <c r="N31" i="25"/>
  <c r="K54" i="25"/>
  <c r="P30" i="25"/>
  <c r="R106" i="25"/>
  <c r="O64" i="25"/>
  <c r="R63" i="25"/>
  <c r="N39" i="25"/>
  <c r="O32" i="25"/>
  <c r="P26" i="25"/>
  <c r="N88" i="25"/>
  <c r="L45" i="25"/>
  <c r="L48" i="25" s="1"/>
  <c r="L32" i="25"/>
  <c r="P50" i="25"/>
  <c r="P54" i="25"/>
  <c r="N53" i="25"/>
  <c r="R31" i="25"/>
  <c r="O29" i="25"/>
  <c r="P64" i="25"/>
  <c r="K65" i="25"/>
  <c r="L65" i="25"/>
  <c r="L52" i="25"/>
  <c r="R54" i="25"/>
  <c r="N52" i="25"/>
  <c r="K52" i="25"/>
  <c r="L38" i="25"/>
  <c r="O39" i="25"/>
  <c r="P40" i="25"/>
  <c r="N38" i="25"/>
  <c r="K31" i="25"/>
  <c r="P31" i="25"/>
  <c r="O26" i="25"/>
  <c r="N26" i="25"/>
  <c r="O27" i="25"/>
  <c r="O59" i="25"/>
  <c r="L62" i="25"/>
  <c r="R64" i="25"/>
  <c r="K61" i="25"/>
  <c r="P63" i="25"/>
  <c r="L61" i="25"/>
  <c r="R65" i="25"/>
  <c r="N27" i="25"/>
  <c r="R53" i="25"/>
  <c r="P88" i="25"/>
  <c r="P25" i="25"/>
  <c r="N51" i="25"/>
  <c r="R32" i="25"/>
  <c r="K50" i="25"/>
  <c r="R30" i="25"/>
  <c r="P60" i="25"/>
  <c r="N25" i="25"/>
  <c r="O65" i="25"/>
  <c r="P65" i="25"/>
  <c r="L50" i="25"/>
  <c r="R52" i="25"/>
  <c r="N50" i="25"/>
  <c r="K53" i="25"/>
  <c r="P52" i="25"/>
  <c r="R38" i="25"/>
  <c r="K39" i="25"/>
  <c r="L40" i="25"/>
  <c r="R40" i="25"/>
  <c r="N29" i="25"/>
  <c r="O30" i="25"/>
  <c r="N30" i="25"/>
  <c r="O31" i="25"/>
  <c r="L30" i="25"/>
  <c r="L60" i="25"/>
  <c r="R62" i="25"/>
  <c r="K59" i="25"/>
  <c r="P61" i="25"/>
  <c r="N64" i="25"/>
  <c r="L63" i="25"/>
  <c r="P32" i="25"/>
  <c r="O52" i="25"/>
  <c r="K20" i="25"/>
  <c r="K23" i="25" s="1"/>
  <c r="K32" i="25"/>
  <c r="K26" i="25"/>
  <c r="O25" i="25"/>
  <c r="R88" i="25"/>
  <c r="O106" i="25"/>
  <c r="K64" i="25"/>
  <c r="O50" i="25"/>
  <c r="O54" i="25"/>
  <c r="L27" i="25"/>
  <c r="N106" i="25"/>
  <c r="N45" i="25"/>
  <c r="N48" i="25" s="1"/>
  <c r="L25" i="25"/>
  <c r="K88" i="25"/>
  <c r="K62" i="25"/>
  <c r="P62" i="25"/>
  <c r="N63" i="25"/>
  <c r="O51" i="25"/>
  <c r="L54" i="25"/>
  <c r="P51" i="25"/>
  <c r="N54" i="25"/>
  <c r="L53" i="25"/>
  <c r="K40" i="25"/>
  <c r="P38" i="25"/>
  <c r="L39" i="25"/>
  <c r="M39" i="25" s="1"/>
  <c r="N28" i="25"/>
  <c r="K27" i="25"/>
  <c r="P27" i="25"/>
  <c r="K28" i="25"/>
  <c r="P28" i="25"/>
  <c r="L26" i="25"/>
  <c r="O61" i="25"/>
  <c r="L64" i="25"/>
  <c r="N60" i="25"/>
  <c r="K63" i="25"/>
  <c r="L59" i="25"/>
  <c r="N62" i="25"/>
  <c r="K29" i="25"/>
  <c r="L28" i="25"/>
  <c r="O40" i="25"/>
  <c r="O53" i="25"/>
  <c r="R25" i="25"/>
  <c r="L106" i="25"/>
  <c r="P106" i="25"/>
  <c r="R26" i="25"/>
  <c r="L29" i="25"/>
  <c r="P59" i="25"/>
  <c r="R29" i="25"/>
  <c r="R39" i="25"/>
  <c r="L51" i="25"/>
  <c r="R50" i="25"/>
  <c r="R27" i="25"/>
  <c r="K25" i="25"/>
  <c r="R45" i="25"/>
  <c r="R48" i="25" s="1"/>
  <c r="Q26" i="25" l="1"/>
  <c r="M51" i="25"/>
  <c r="Q50" i="25"/>
  <c r="M106" i="25"/>
  <c r="M60" i="25"/>
  <c r="Q40" i="25"/>
  <c r="Q54" i="25"/>
  <c r="Q31" i="25"/>
  <c r="Q38" i="25"/>
  <c r="Q62" i="25"/>
  <c r="M25" i="25"/>
  <c r="M28" i="25"/>
  <c r="M27" i="25"/>
  <c r="M32" i="25"/>
  <c r="M50" i="25"/>
  <c r="Q88" i="25"/>
  <c r="Q61" i="25"/>
  <c r="M53" i="25"/>
  <c r="M88" i="25"/>
  <c r="Q65" i="25"/>
  <c r="M52" i="25"/>
  <c r="M61" i="25"/>
  <c r="M65" i="25"/>
  <c r="Q53" i="25"/>
  <c r="Q20" i="25"/>
  <c r="Q23" i="25" s="1"/>
  <c r="Q106" i="25"/>
  <c r="M26" i="25"/>
  <c r="M54" i="25"/>
  <c r="M62" i="25"/>
  <c r="M31" i="25"/>
  <c r="N43" i="25"/>
  <c r="Q27" i="25"/>
  <c r="Q30" i="25"/>
  <c r="Q28" i="25"/>
  <c r="M38" i="25"/>
  <c r="M63" i="25"/>
  <c r="K43" i="25"/>
  <c r="O36" i="25"/>
  <c r="Q52" i="25"/>
  <c r="Q63" i="25"/>
  <c r="Q64" i="25"/>
  <c r="Q32" i="25"/>
  <c r="Q29" i="25"/>
  <c r="M30" i="25"/>
  <c r="L43" i="25"/>
  <c r="L68" i="25"/>
  <c r="N68" i="25"/>
  <c r="P43" i="25"/>
  <c r="M64" i="25"/>
  <c r="M40" i="25"/>
  <c r="R36" i="25"/>
  <c r="R43" i="25"/>
  <c r="N57" i="25"/>
  <c r="O68" i="25"/>
  <c r="P36" i="25"/>
  <c r="O43" i="25"/>
  <c r="R57" i="25"/>
  <c r="R68" i="25"/>
  <c r="K57" i="25"/>
  <c r="K68" i="25"/>
  <c r="P57" i="25"/>
  <c r="M45" i="25"/>
  <c r="M48" i="25" s="1"/>
  <c r="P68" i="25"/>
  <c r="O57" i="25"/>
  <c r="L57" i="25"/>
  <c r="Q59" i="25"/>
  <c r="Q39" i="25"/>
  <c r="Q25" i="25"/>
  <c r="M29" i="25"/>
  <c r="Q60" i="25"/>
  <c r="M59" i="25"/>
  <c r="Q45" i="25"/>
  <c r="Q48" i="25" s="1"/>
  <c r="Q51" i="25"/>
  <c r="F34" i="22"/>
  <c r="J34" i="22" s="1"/>
  <c r="F26" i="21" l="1"/>
  <c r="F35" i="21"/>
  <c r="P75" i="25"/>
  <c r="O75" i="25"/>
  <c r="R75" i="25"/>
  <c r="Q43" i="25"/>
  <c r="F28" i="22"/>
  <c r="J28" i="22" s="1"/>
  <c r="M68" i="25"/>
  <c r="M43" i="25"/>
  <c r="M57" i="25"/>
  <c r="Q57" i="25"/>
  <c r="Q36" i="25"/>
  <c r="Q68" i="25"/>
  <c r="Q75" i="25" l="1"/>
  <c r="H133" i="41"/>
  <c r="H134" i="41" s="1"/>
  <c r="H30" i="33" l="1"/>
  <c r="I30" i="33" l="1"/>
  <c r="K16" i="35"/>
  <c r="I20" i="35"/>
  <c r="H81" i="41" l="1"/>
  <c r="J30" i="33"/>
  <c r="I98" i="41" l="1"/>
  <c r="H98" i="41"/>
  <c r="I97" i="41"/>
  <c r="H97" i="41"/>
  <c r="J89" i="41"/>
  <c r="H89" i="41"/>
  <c r="I80" i="41"/>
  <c r="H80" i="41"/>
  <c r="H82" i="41" s="1"/>
  <c r="O46" i="41" l="1"/>
  <c r="L48" i="41"/>
  <c r="K46" i="41"/>
  <c r="I17" i="41"/>
  <c r="H27" i="41" l="1"/>
  <c r="H17" i="41"/>
  <c r="H116" i="41" l="1"/>
  <c r="H117" i="41" s="1"/>
  <c r="H118" i="41" s="1"/>
  <c r="K99" i="24" l="1"/>
  <c r="I102" i="41" l="1"/>
  <c r="I101" i="41"/>
  <c r="H102" i="41"/>
  <c r="H101" i="41"/>
  <c r="I99" i="41" l="1"/>
  <c r="H99" i="41"/>
  <c r="J24" i="41"/>
  <c r="I35" i="41"/>
  <c r="J35" i="41" s="1"/>
  <c r="J27" i="41"/>
  <c r="J17" i="41" l="1"/>
  <c r="D46" i="15"/>
  <c r="O47" i="41" l="1"/>
  <c r="N48" i="41"/>
  <c r="K47" i="41"/>
  <c r="K49" i="41" s="1"/>
  <c r="P34" i="6" l="1"/>
  <c r="O34" i="6"/>
  <c r="N34" i="6"/>
  <c r="M34" i="6"/>
  <c r="L34" i="6"/>
  <c r="H43" i="5" s="1"/>
  <c r="K34" i="6"/>
  <c r="J34" i="6"/>
  <c r="I34" i="6"/>
  <c r="A19" i="5" l="1"/>
  <c r="A20" i="5" s="1"/>
  <c r="A21" i="5" s="1"/>
  <c r="A22" i="5" s="1"/>
  <c r="A23" i="5" s="1"/>
  <c r="A24" i="5" s="1"/>
  <c r="A25" i="5" s="1"/>
  <c r="N33" i="25"/>
  <c r="N36" i="25" s="1"/>
  <c r="N75" i="25" s="1"/>
  <c r="P30" i="6" l="1"/>
  <c r="O56" i="41" s="1"/>
  <c r="L30" i="6"/>
  <c r="K56" i="41" s="1"/>
  <c r="P51" i="6"/>
  <c r="O57" i="41" s="1"/>
  <c r="P49" i="6"/>
  <c r="O53" i="41" s="1"/>
  <c r="P44" i="6"/>
  <c r="P36" i="6"/>
  <c r="P33" i="6"/>
  <c r="P28" i="6"/>
  <c r="O52" i="41" s="1"/>
  <c r="P18" i="6"/>
  <c r="S38" i="6"/>
  <c r="S40" i="6" s="1"/>
  <c r="L51" i="6"/>
  <c r="L49" i="6"/>
  <c r="K53" i="41" s="1"/>
  <c r="L33" i="6"/>
  <c r="L28" i="6"/>
  <c r="K52" i="41" s="1"/>
  <c r="L18" i="6"/>
  <c r="K57" i="41" l="1"/>
  <c r="K58" i="41" s="1"/>
  <c r="O58" i="41"/>
  <c r="K54" i="41"/>
  <c r="O54" i="41"/>
  <c r="O51" i="6"/>
  <c r="O44" i="6"/>
  <c r="O18" i="6"/>
  <c r="L44" i="6"/>
  <c r="K51" i="6"/>
  <c r="K44" i="6"/>
  <c r="K18" i="6"/>
  <c r="J241" i="26" l="1"/>
  <c r="L25" i="6" s="1"/>
  <c r="L26" i="6" s="1"/>
  <c r="M42" i="6"/>
  <c r="E31" i="15" l="1"/>
  <c r="K20" i="12" l="1"/>
  <c r="AN70" i="16" l="1"/>
  <c r="L32" i="30" l="1"/>
  <c r="L21" i="30"/>
  <c r="L43" i="30" l="1"/>
  <c r="P50" i="6" s="1"/>
  <c r="H29" i="41"/>
  <c r="J29" i="41" l="1"/>
  <c r="A8" i="14"/>
  <c r="A7" i="14"/>
  <c r="A8" i="9"/>
  <c r="F23" i="9" l="1"/>
  <c r="J35" i="3" l="1"/>
  <c r="I79" i="14"/>
  <c r="I78" i="14"/>
  <c r="I77" i="14"/>
  <c r="I76" i="14"/>
  <c r="I75" i="14"/>
  <c r="I74" i="14"/>
  <c r="E67" i="14"/>
  <c r="E68" i="14" s="1"/>
  <c r="H68" i="14" s="1"/>
  <c r="D66" i="14"/>
  <c r="A47" i="14"/>
  <c r="A48" i="14" s="1"/>
  <c r="A49" i="14" s="1"/>
  <c r="A50" i="14" s="1"/>
  <c r="A51" i="14" s="1"/>
  <c r="A52" i="14" s="1"/>
  <c r="A53" i="14" s="1"/>
  <c r="A54" i="14" s="1"/>
  <c r="A55" i="14" s="1"/>
  <c r="A56" i="14" s="1"/>
  <c r="A57" i="14" s="1"/>
  <c r="A58" i="14" s="1"/>
  <c r="A59" i="14" s="1"/>
  <c r="A60" i="14" s="1"/>
  <c r="A61" i="14" s="1"/>
  <c r="A62" i="14" s="1"/>
  <c r="A63" i="14" s="1"/>
  <c r="A64" i="14" s="1"/>
  <c r="A65" i="14" s="1"/>
  <c r="A66" i="14" s="1"/>
  <c r="A68" i="14" s="1"/>
  <c r="E39" i="14"/>
  <c r="F24" i="14"/>
  <c r="F23" i="14"/>
  <c r="F22" i="14"/>
  <c r="F21" i="14"/>
  <c r="F28" i="14" s="1"/>
  <c r="E41" i="14"/>
  <c r="I34" i="41" l="1"/>
  <c r="J34" i="41" s="1"/>
  <c r="I80" i="14"/>
  <c r="H24" i="14"/>
  <c r="I24" i="14" s="1"/>
  <c r="J24" i="14" s="1"/>
  <c r="H23" i="14"/>
  <c r="I23" i="14" s="1"/>
  <c r="J23" i="14" s="1"/>
  <c r="H22" i="14"/>
  <c r="I22" i="14" s="1"/>
  <c r="J22" i="14" s="1"/>
  <c r="H21" i="14"/>
  <c r="I21" i="14" s="1"/>
  <c r="J21" i="14" s="1"/>
  <c r="H20" i="14"/>
  <c r="I20" i="14" s="1"/>
  <c r="J20" i="14" l="1"/>
  <c r="J28" i="14" s="1"/>
  <c r="J30" i="14" s="1"/>
  <c r="I28" i="14"/>
  <c r="D17" i="15" l="1"/>
  <c r="F32" i="15" l="1"/>
  <c r="AN68" i="16" l="1"/>
  <c r="AN67" i="16"/>
  <c r="AN66" i="16"/>
  <c r="AN65" i="16"/>
  <c r="AN64" i="16"/>
  <c r="AN63" i="16"/>
  <c r="AN62" i="16"/>
  <c r="AN61" i="16"/>
  <c r="AN60" i="16"/>
  <c r="AN59" i="16"/>
  <c r="AN58" i="16"/>
  <c r="AN57" i="16"/>
  <c r="AN56" i="16"/>
  <c r="AN55" i="16"/>
  <c r="AN54" i="16"/>
  <c r="AN53" i="16"/>
  <c r="AN52" i="16"/>
  <c r="AN51" i="16"/>
  <c r="AN50" i="16"/>
  <c r="AN49" i="16"/>
  <c r="AN48" i="16"/>
  <c r="AN47" i="16"/>
  <c r="AN46" i="16"/>
  <c r="AN45" i="16"/>
  <c r="AN44" i="16"/>
  <c r="AN43" i="16"/>
  <c r="AN42" i="16"/>
  <c r="AN41" i="16"/>
  <c r="AN40" i="16"/>
  <c r="AN39" i="16"/>
  <c r="AN38" i="16"/>
  <c r="AN37" i="16"/>
  <c r="AN36" i="16"/>
  <c r="AN35" i="16"/>
  <c r="AN34" i="16"/>
  <c r="AN33" i="16"/>
  <c r="AN32" i="16"/>
  <c r="AN31" i="16"/>
  <c r="AN30" i="16"/>
  <c r="AN29" i="16"/>
  <c r="AN28" i="16"/>
  <c r="AN27" i="16"/>
  <c r="AN26" i="16"/>
  <c r="AN25" i="16"/>
  <c r="AN24" i="16"/>
  <c r="AN23" i="16"/>
  <c r="AN22" i="16"/>
  <c r="AN21" i="16"/>
  <c r="AN20" i="16"/>
  <c r="AN19" i="16"/>
  <c r="AN18" i="16"/>
  <c r="AN72" i="16" l="1"/>
  <c r="L33" i="25"/>
  <c r="L36" i="25" s="1"/>
  <c r="L75" i="25" s="1"/>
  <c r="K33" i="25"/>
  <c r="L46" i="41"/>
  <c r="P44" i="40"/>
  <c r="P43" i="40"/>
  <c r="P34" i="40"/>
  <c r="P33" i="40"/>
  <c r="P32" i="40"/>
  <c r="P30" i="40"/>
  <c r="L45" i="41"/>
  <c r="P23" i="40"/>
  <c r="P22" i="40"/>
  <c r="P38" i="40" l="1"/>
  <c r="P41" i="40"/>
  <c r="P48" i="40" s="1"/>
  <c r="I46" i="41" s="1"/>
  <c r="I47" i="41" s="1"/>
  <c r="I49" i="41" s="1"/>
  <c r="L48" i="40"/>
  <c r="L50" i="40" s="1"/>
  <c r="P27" i="40"/>
  <c r="H45" i="41" s="1"/>
  <c r="H48" i="41"/>
  <c r="J48" i="41" s="1"/>
  <c r="M46" i="41"/>
  <c r="N46" i="41" s="1"/>
  <c r="N45" i="41"/>
  <c r="L47" i="41"/>
  <c r="L49" i="41" s="1"/>
  <c r="H46" i="41"/>
  <c r="J50" i="40"/>
  <c r="J52" i="40" s="1"/>
  <c r="N50" i="40"/>
  <c r="N52" i="40" s="1"/>
  <c r="U136" i="25"/>
  <c r="S136" i="25"/>
  <c r="W133" i="25"/>
  <c r="W132" i="25"/>
  <c r="W131" i="25"/>
  <c r="W130" i="25"/>
  <c r="W129" i="25"/>
  <c r="W128" i="25"/>
  <c r="W127" i="25"/>
  <c r="W126" i="25"/>
  <c r="W125" i="25"/>
  <c r="W124" i="25"/>
  <c r="W123" i="25"/>
  <c r="W122" i="25"/>
  <c r="W121" i="25"/>
  <c r="U119" i="25"/>
  <c r="S119" i="25"/>
  <c r="W116" i="25"/>
  <c r="W115" i="25"/>
  <c r="W114" i="25"/>
  <c r="W113" i="25"/>
  <c r="W112" i="25"/>
  <c r="W111" i="25"/>
  <c r="W110" i="25"/>
  <c r="W109" i="25"/>
  <c r="W108" i="25"/>
  <c r="W107" i="25"/>
  <c r="W106" i="25"/>
  <c r="U104" i="25"/>
  <c r="S104" i="25"/>
  <c r="W101" i="25"/>
  <c r="W100" i="25"/>
  <c r="W99" i="25"/>
  <c r="W98" i="25"/>
  <c r="W97" i="25"/>
  <c r="W96" i="25"/>
  <c r="W95" i="25"/>
  <c r="W94" i="25"/>
  <c r="U92" i="25"/>
  <c r="S92" i="25"/>
  <c r="W89" i="25"/>
  <c r="W88" i="25"/>
  <c r="U86" i="25"/>
  <c r="S86" i="25"/>
  <c r="W83" i="25"/>
  <c r="W82" i="25"/>
  <c r="W81" i="25"/>
  <c r="W80" i="25"/>
  <c r="W79" i="25"/>
  <c r="W78" i="25"/>
  <c r="U68" i="25"/>
  <c r="S68" i="25"/>
  <c r="W65" i="25"/>
  <c r="W64" i="25"/>
  <c r="W63" i="25"/>
  <c r="W62" i="25"/>
  <c r="W61" i="25"/>
  <c r="W60" i="25"/>
  <c r="W59" i="25"/>
  <c r="U57" i="25"/>
  <c r="S57" i="25"/>
  <c r="W54" i="25"/>
  <c r="W53" i="25"/>
  <c r="W52" i="25"/>
  <c r="W51" i="25"/>
  <c r="W50" i="25"/>
  <c r="W45" i="25"/>
  <c r="U43" i="25"/>
  <c r="S43" i="25"/>
  <c r="W40" i="25"/>
  <c r="W39" i="25"/>
  <c r="W38" i="25"/>
  <c r="W20" i="25"/>
  <c r="N30" i="6" l="1"/>
  <c r="M56" i="41" s="1"/>
  <c r="M30" i="6"/>
  <c r="L56" i="41" s="1"/>
  <c r="J30" i="6"/>
  <c r="I56" i="41" s="1"/>
  <c r="M47" i="41"/>
  <c r="M49" i="41" s="1"/>
  <c r="N47" i="41"/>
  <c r="N49" i="41" s="1"/>
  <c r="J46" i="41"/>
  <c r="H47" i="41"/>
  <c r="H49" i="41" s="1"/>
  <c r="J45" i="41"/>
  <c r="W57" i="25"/>
  <c r="W92" i="25"/>
  <c r="S75" i="25"/>
  <c r="S143" i="25"/>
  <c r="L52" i="40"/>
  <c r="P50" i="40"/>
  <c r="P52" i="40" s="1"/>
  <c r="W43" i="25"/>
  <c r="W104" i="25"/>
  <c r="W136" i="25"/>
  <c r="U75" i="25"/>
  <c r="W68" i="25"/>
  <c r="W86" i="25"/>
  <c r="U143" i="25"/>
  <c r="W119" i="25"/>
  <c r="M33" i="25"/>
  <c r="M36" i="25" s="1"/>
  <c r="M20" i="25"/>
  <c r="M23" i="25" s="1"/>
  <c r="K36" i="25"/>
  <c r="K75" i="25" s="1"/>
  <c r="E68" i="15"/>
  <c r="D68" i="15"/>
  <c r="C68" i="15"/>
  <c r="E19" i="15"/>
  <c r="E51" i="15"/>
  <c r="E52" i="15"/>
  <c r="E20" i="15"/>
  <c r="E21" i="15"/>
  <c r="E22" i="15"/>
  <c r="E23" i="15"/>
  <c r="E53" i="15"/>
  <c r="E54" i="15"/>
  <c r="E55" i="15"/>
  <c r="E56" i="15"/>
  <c r="E50" i="15"/>
  <c r="E24" i="15"/>
  <c r="E25" i="15"/>
  <c r="E26" i="15"/>
  <c r="E57" i="15"/>
  <c r="E58" i="15"/>
  <c r="E59" i="15"/>
  <c r="E60" i="15"/>
  <c r="E15" i="15"/>
  <c r="E27" i="15"/>
  <c r="E28" i="15"/>
  <c r="E29" i="15"/>
  <c r="E17" i="15"/>
  <c r="E30" i="15"/>
  <c r="E61" i="15"/>
  <c r="E62" i="15"/>
  <c r="E63" i="15"/>
  <c r="E64" i="15"/>
  <c r="E65" i="15"/>
  <c r="E66" i="15"/>
  <c r="E33" i="15"/>
  <c r="E34" i="15"/>
  <c r="E35" i="15"/>
  <c r="E36" i="15"/>
  <c r="E37" i="15"/>
  <c r="E38" i="15"/>
  <c r="E39" i="15"/>
  <c r="E41" i="15"/>
  <c r="E40" i="15"/>
  <c r="E42" i="15"/>
  <c r="E43" i="15"/>
  <c r="E47" i="15"/>
  <c r="E46" i="15"/>
  <c r="E44" i="15"/>
  <c r="E45" i="15"/>
  <c r="E16" i="15"/>
  <c r="M75" i="25" l="1"/>
  <c r="I30" i="6"/>
  <c r="H20" i="41"/>
  <c r="J20" i="41" s="1"/>
  <c r="E71" i="15"/>
  <c r="J47" i="41"/>
  <c r="J49" i="41" s="1"/>
  <c r="N56" i="41"/>
  <c r="W75" i="25"/>
  <c r="F68" i="15"/>
  <c r="G69" i="15" s="1"/>
  <c r="W143" i="25"/>
  <c r="K30" i="6" l="1"/>
  <c r="O30" i="6"/>
  <c r="H56" i="41"/>
  <c r="J56" i="41" s="1"/>
  <c r="M49" i="6"/>
  <c r="L53" i="41" s="1"/>
  <c r="I49" i="6"/>
  <c r="H53" i="41" s="1"/>
  <c r="N33" i="6" l="1"/>
  <c r="M28" i="6"/>
  <c r="L52" i="41" s="1"/>
  <c r="M33" i="6"/>
  <c r="J33" i="6"/>
  <c r="I28" i="6"/>
  <c r="H52" i="41" s="1"/>
  <c r="H54" i="41" l="1"/>
  <c r="B19" i="6"/>
  <c r="B20" i="6" s="1"/>
  <c r="B21" i="6" s="1"/>
  <c r="B24" i="6" s="1"/>
  <c r="L54" i="41" l="1"/>
  <c r="B25" i="6"/>
  <c r="B26" i="6" s="1"/>
  <c r="B28" i="6" s="1"/>
  <c r="B30" i="6" s="1"/>
  <c r="B33" i="6" s="1"/>
  <c r="B34" i="6" s="1"/>
  <c r="B35" i="6" s="1"/>
  <c r="B36" i="6" s="1"/>
  <c r="B37" i="6" s="1"/>
  <c r="B38" i="6" s="1"/>
  <c r="B39" i="6" s="1"/>
  <c r="B40" i="6" s="1"/>
  <c r="B44" i="6" l="1"/>
  <c r="B45" i="6" s="1"/>
  <c r="B46" i="6" s="1"/>
  <c r="B48" i="6" s="1"/>
  <c r="B49" i="6" s="1"/>
  <c r="B50" i="6" s="1"/>
  <c r="B51" i="6" s="1"/>
  <c r="C16" i="15"/>
  <c r="D16" i="15"/>
  <c r="C19" i="15"/>
  <c r="D19" i="15"/>
  <c r="C51" i="15"/>
  <c r="D51" i="15"/>
  <c r="C52" i="15"/>
  <c r="D52" i="15"/>
  <c r="C20" i="15"/>
  <c r="D20" i="15"/>
  <c r="C21" i="15"/>
  <c r="D21" i="15"/>
  <c r="C22" i="15"/>
  <c r="D22" i="15"/>
  <c r="C23" i="15"/>
  <c r="D23" i="15"/>
  <c r="C53" i="15"/>
  <c r="D53" i="15"/>
  <c r="C54" i="15"/>
  <c r="D54" i="15"/>
  <c r="C55" i="15"/>
  <c r="D55" i="15"/>
  <c r="C56" i="15"/>
  <c r="D56" i="15"/>
  <c r="C50" i="15"/>
  <c r="D50" i="15"/>
  <c r="C24" i="15"/>
  <c r="D24" i="15"/>
  <c r="C25" i="15"/>
  <c r="D25" i="15"/>
  <c r="C26" i="15"/>
  <c r="D26" i="15"/>
  <c r="C57" i="15"/>
  <c r="D57" i="15"/>
  <c r="C58" i="15"/>
  <c r="D58" i="15"/>
  <c r="C59" i="15"/>
  <c r="D59" i="15"/>
  <c r="C60" i="15"/>
  <c r="D60" i="15"/>
  <c r="C15" i="15"/>
  <c r="D15" i="15"/>
  <c r="C27" i="15"/>
  <c r="D27" i="15"/>
  <c r="C28" i="15"/>
  <c r="D28" i="15"/>
  <c r="C29" i="15"/>
  <c r="D29" i="15"/>
  <c r="C30" i="15"/>
  <c r="D30" i="15"/>
  <c r="C61" i="15"/>
  <c r="D61" i="15"/>
  <c r="C62" i="15"/>
  <c r="D62" i="15"/>
  <c r="C63" i="15"/>
  <c r="D63" i="15"/>
  <c r="C64" i="15"/>
  <c r="D64" i="15"/>
  <c r="C65" i="15"/>
  <c r="D65" i="15"/>
  <c r="C66" i="15"/>
  <c r="D66" i="15"/>
  <c r="D31" i="15"/>
  <c r="C33" i="15"/>
  <c r="D33" i="15"/>
  <c r="C34" i="15"/>
  <c r="D34" i="15"/>
  <c r="C35" i="15"/>
  <c r="D35" i="15"/>
  <c r="C36" i="15"/>
  <c r="D36" i="15"/>
  <c r="C37" i="15"/>
  <c r="D37" i="15"/>
  <c r="C38" i="15"/>
  <c r="D38" i="15"/>
  <c r="C39" i="15"/>
  <c r="D39" i="15"/>
  <c r="C41" i="15"/>
  <c r="D41" i="15"/>
  <c r="C40" i="15"/>
  <c r="D40" i="15"/>
  <c r="C42" i="15"/>
  <c r="D42" i="15"/>
  <c r="C43" i="15"/>
  <c r="D43" i="15"/>
  <c r="C47" i="15"/>
  <c r="D47" i="15"/>
  <c r="C46" i="15"/>
  <c r="C44" i="15"/>
  <c r="D44" i="15"/>
  <c r="C45" i="15"/>
  <c r="D45" i="15"/>
  <c r="I19" i="41" l="1"/>
  <c r="H19" i="41"/>
  <c r="D71" i="15"/>
  <c r="F15" i="15"/>
  <c r="G15" i="15" s="1"/>
  <c r="J23" i="4"/>
  <c r="F42" i="15"/>
  <c r="H28" i="41" s="1"/>
  <c r="F44" i="15"/>
  <c r="H25" i="4" s="1"/>
  <c r="F43" i="15"/>
  <c r="H24" i="4" s="1"/>
  <c r="F40" i="15"/>
  <c r="F41" i="15"/>
  <c r="F39" i="15"/>
  <c r="H26" i="41" s="1"/>
  <c r="F38" i="15"/>
  <c r="H25" i="41" s="1"/>
  <c r="F37" i="15"/>
  <c r="H19" i="4" s="1"/>
  <c r="F36" i="15"/>
  <c r="H18" i="4" s="1"/>
  <c r="F35" i="15"/>
  <c r="H17" i="4" s="1"/>
  <c r="F34" i="15"/>
  <c r="H16" i="4" s="1"/>
  <c r="F33" i="15"/>
  <c r="F66" i="15"/>
  <c r="H28" i="3" s="1"/>
  <c r="F65" i="15"/>
  <c r="H27" i="3" s="1"/>
  <c r="F64" i="15"/>
  <c r="H26" i="3" s="1"/>
  <c r="F63" i="15"/>
  <c r="H25" i="3" s="1"/>
  <c r="F62" i="15"/>
  <c r="H24" i="3" s="1"/>
  <c r="F61" i="15"/>
  <c r="H23" i="3" s="1"/>
  <c r="F30" i="15"/>
  <c r="H19" i="3" s="1"/>
  <c r="F46" i="15"/>
  <c r="H27" i="4" s="1"/>
  <c r="F25" i="15"/>
  <c r="F24" i="15"/>
  <c r="F50" i="15"/>
  <c r="F55" i="15"/>
  <c r="F54" i="15"/>
  <c r="F53" i="15"/>
  <c r="F22" i="15"/>
  <c r="F21" i="15"/>
  <c r="F20" i="15"/>
  <c r="F51" i="15"/>
  <c r="F19" i="15"/>
  <c r="F16" i="15"/>
  <c r="G16" i="15" s="1"/>
  <c r="F45" i="15"/>
  <c r="H26" i="4" s="1"/>
  <c r="F47" i="15"/>
  <c r="H28" i="4" s="1"/>
  <c r="F17" i="15"/>
  <c r="F29" i="15"/>
  <c r="H18" i="3" s="1"/>
  <c r="F28" i="15"/>
  <c r="H17" i="3" s="1"/>
  <c r="F27" i="15"/>
  <c r="H16" i="3" s="1"/>
  <c r="F60" i="15"/>
  <c r="F59" i="15"/>
  <c r="F58" i="15"/>
  <c r="F57" i="15"/>
  <c r="F26" i="15"/>
  <c r="F56" i="15"/>
  <c r="F23" i="15"/>
  <c r="F52" i="15"/>
  <c r="C31" i="15"/>
  <c r="F31" i="15" s="1"/>
  <c r="H21" i="41" s="1"/>
  <c r="G67" i="15" l="1"/>
  <c r="J21" i="41"/>
  <c r="H22" i="41"/>
  <c r="J22" i="41" s="1"/>
  <c r="J19" i="41"/>
  <c r="H23" i="4"/>
  <c r="J28" i="41"/>
  <c r="H20" i="4"/>
  <c r="H21" i="4"/>
  <c r="J26" i="41"/>
  <c r="C71" i="15"/>
  <c r="F71" i="15"/>
  <c r="G49" i="15"/>
  <c r="H22" i="4"/>
  <c r="G17" i="15"/>
  <c r="G71" i="15" l="1"/>
  <c r="J25" i="41"/>
  <c r="H33" i="4"/>
  <c r="H35" i="4"/>
  <c r="R48" i="6" l="1"/>
  <c r="Q48" i="6"/>
  <c r="T48" i="6" l="1"/>
  <c r="D24" i="23"/>
  <c r="E24" i="23"/>
  <c r="A7" i="12"/>
  <c r="A7" i="13"/>
  <c r="N51" i="6"/>
  <c r="M57" i="41" s="1"/>
  <c r="M51" i="6"/>
  <c r="L57" i="41" s="1"/>
  <c r="J51" i="6"/>
  <c r="I57" i="41" s="1"/>
  <c r="I58" i="41" s="1"/>
  <c r="I51" i="6"/>
  <c r="H57" i="41" s="1"/>
  <c r="N44" i="6"/>
  <c r="M44" i="6"/>
  <c r="J44" i="6"/>
  <c r="I44" i="6"/>
  <c r="Q49" i="6"/>
  <c r="N18" i="6"/>
  <c r="M18" i="6"/>
  <c r="J18" i="6"/>
  <c r="I18" i="6"/>
  <c r="M58" i="41" l="1"/>
  <c r="H58" i="41"/>
  <c r="J58" i="41" s="1"/>
  <c r="J57" i="41"/>
  <c r="Q44" i="6"/>
  <c r="R44" i="6"/>
  <c r="R24" i="6"/>
  <c r="R33" i="6"/>
  <c r="Q24" i="6"/>
  <c r="Q28" i="6"/>
  <c r="R18" i="6"/>
  <c r="Q18" i="6"/>
  <c r="N57" i="41" l="1"/>
  <c r="L58" i="41"/>
  <c r="N58" i="41" s="1"/>
  <c r="T44" i="6"/>
  <c r="T24" i="6"/>
  <c r="T18" i="6"/>
  <c r="H37" i="4" l="1"/>
  <c r="A127" i="39" l="1"/>
  <c r="B127" i="39"/>
  <c r="E73" i="39"/>
  <c r="D73" i="39"/>
  <c r="K90" i="41" l="1"/>
  <c r="I90" i="41"/>
  <c r="H88" i="41"/>
  <c r="H90" i="41" s="1"/>
  <c r="J88" i="41"/>
  <c r="J90" i="41" s="1"/>
  <c r="E109" i="39"/>
  <c r="E111" i="39" s="1"/>
  <c r="E124" i="39" s="1"/>
  <c r="E59" i="39"/>
  <c r="E61" i="39" s="1"/>
  <c r="E68" i="39" s="1"/>
  <c r="D109" i="39"/>
  <c r="D111" i="39" s="1"/>
  <c r="D124" i="39" s="1"/>
  <c r="D59" i="39"/>
  <c r="D61" i="39" s="1"/>
  <c r="D68" i="39" s="1"/>
  <c r="G33" i="38"/>
  <c r="H33" i="38"/>
  <c r="H50" i="38" l="1"/>
  <c r="H56" i="38" s="1"/>
  <c r="G50" i="38"/>
  <c r="G56" i="38" s="1"/>
  <c r="H60" i="38" l="1"/>
  <c r="F41" i="36" s="1"/>
  <c r="G60" i="38" l="1"/>
  <c r="K91" i="41"/>
  <c r="K92" i="41" s="1"/>
  <c r="K241" i="26"/>
  <c r="M25" i="6" s="1"/>
  <c r="N241" i="26"/>
  <c r="P25" i="6" s="1"/>
  <c r="K104" i="26"/>
  <c r="N104" i="26"/>
  <c r="P19" i="6" s="1"/>
  <c r="G104" i="26"/>
  <c r="J104" i="26"/>
  <c r="L165" i="26"/>
  <c r="K165" i="26"/>
  <c r="N165" i="26"/>
  <c r="P20" i="6" s="1"/>
  <c r="H165" i="26"/>
  <c r="J165" i="26"/>
  <c r="L20" i="6" s="1"/>
  <c r="K336" i="26"/>
  <c r="N336" i="26"/>
  <c r="P45" i="6" s="1"/>
  <c r="P46" i="6" s="1"/>
  <c r="G336" i="26"/>
  <c r="J336" i="26"/>
  <c r="L45" i="6" s="1"/>
  <c r="L60" i="26"/>
  <c r="K60" i="26"/>
  <c r="N60" i="26"/>
  <c r="O48" i="41" s="1"/>
  <c r="O49" i="41" s="1"/>
  <c r="H60" i="26"/>
  <c r="G60" i="26"/>
  <c r="J60" i="26"/>
  <c r="N28" i="6"/>
  <c r="M52" i="41" s="1"/>
  <c r="N52" i="41" s="1"/>
  <c r="J28" i="6"/>
  <c r="N49" i="6"/>
  <c r="M53" i="41" s="1"/>
  <c r="N53" i="41" s="1"/>
  <c r="J49" i="6"/>
  <c r="O33" i="6"/>
  <c r="E41" i="36" l="1"/>
  <c r="I91" i="41" s="1"/>
  <c r="I92" i="41" s="1"/>
  <c r="I52" i="41"/>
  <c r="I53" i="41"/>
  <c r="J53" i="41" s="1"/>
  <c r="L19" i="6"/>
  <c r="L21" i="6" s="1"/>
  <c r="K66" i="41" s="1"/>
  <c r="P21" i="6"/>
  <c r="O66" i="41" s="1"/>
  <c r="M54" i="41"/>
  <c r="N54" i="41" s="1"/>
  <c r="L46" i="6"/>
  <c r="N242" i="26"/>
  <c r="P26" i="6"/>
  <c r="E22" i="23"/>
  <c r="M26" i="6"/>
  <c r="M45" i="6"/>
  <c r="R49" i="6"/>
  <c r="I45" i="6"/>
  <c r="I104" i="26"/>
  <c r="K28" i="6"/>
  <c r="R28" i="6"/>
  <c r="M20" i="6"/>
  <c r="N20" i="6"/>
  <c r="M19" i="6"/>
  <c r="J20" i="6"/>
  <c r="I19" i="6"/>
  <c r="K338" i="26"/>
  <c r="N338" i="26"/>
  <c r="J338" i="26"/>
  <c r="G62" i="26"/>
  <c r="K62" i="26"/>
  <c r="H62" i="26"/>
  <c r="L62" i="26"/>
  <c r="J62" i="26"/>
  <c r="N62" i="26"/>
  <c r="M165" i="26"/>
  <c r="I60" i="26"/>
  <c r="M60" i="26"/>
  <c r="H241" i="26"/>
  <c r="J25" i="6" s="1"/>
  <c r="L241" i="26"/>
  <c r="N25" i="6" s="1"/>
  <c r="H104" i="26"/>
  <c r="L104" i="26"/>
  <c r="H336" i="26"/>
  <c r="L336" i="26"/>
  <c r="M104" i="26"/>
  <c r="I54" i="41" l="1"/>
  <c r="J52" i="41"/>
  <c r="M241" i="26"/>
  <c r="O28" i="6"/>
  <c r="K19" i="6"/>
  <c r="O19" i="6"/>
  <c r="O20" i="6"/>
  <c r="M336" i="26"/>
  <c r="O49" i="6"/>
  <c r="I336" i="26"/>
  <c r="K49" i="6"/>
  <c r="R20" i="6"/>
  <c r="I46" i="6"/>
  <c r="T49" i="6"/>
  <c r="M46" i="6"/>
  <c r="J26" i="6"/>
  <c r="T28" i="6"/>
  <c r="N26" i="6"/>
  <c r="M21" i="6"/>
  <c r="L66" i="41" s="1"/>
  <c r="Q45" i="6"/>
  <c r="N45" i="6"/>
  <c r="J45" i="6"/>
  <c r="Q19" i="6"/>
  <c r="R25" i="6"/>
  <c r="K341" i="26"/>
  <c r="N19" i="6"/>
  <c r="J19" i="6"/>
  <c r="M62" i="26"/>
  <c r="I62" i="26"/>
  <c r="N341" i="26"/>
  <c r="J341" i="26"/>
  <c r="L338" i="26"/>
  <c r="L341" i="26" s="1"/>
  <c r="H338" i="26"/>
  <c r="H341" i="26" s="1"/>
  <c r="J54" i="41" l="1"/>
  <c r="E30" i="35"/>
  <c r="H103" i="41"/>
  <c r="H104" i="41" s="1"/>
  <c r="O21" i="6"/>
  <c r="N66" i="41" s="1"/>
  <c r="K45" i="6"/>
  <c r="K46" i="6" s="1"/>
  <c r="O45" i="6"/>
  <c r="O46" i="6" s="1"/>
  <c r="M338" i="26"/>
  <c r="M341" i="26" s="1"/>
  <c r="O25" i="6"/>
  <c r="O26" i="6" s="1"/>
  <c r="J46" i="6"/>
  <c r="Q46" i="6"/>
  <c r="N46" i="6"/>
  <c r="R26" i="6"/>
  <c r="J21" i="6"/>
  <c r="I66" i="41" s="1"/>
  <c r="N21" i="6"/>
  <c r="M66" i="41" s="1"/>
  <c r="R45" i="6"/>
  <c r="T45" i="6" s="1"/>
  <c r="R19" i="6"/>
  <c r="T19" i="6" s="1"/>
  <c r="R46" i="6" l="1"/>
  <c r="T46" i="6" s="1"/>
  <c r="R21" i="6"/>
  <c r="F21" i="32" l="1"/>
  <c r="H91" i="41" l="1"/>
  <c r="H92" i="41" s="1"/>
  <c r="E14" i="35"/>
  <c r="J91" i="41"/>
  <c r="J92" i="41" s="1"/>
  <c r="L41" i="28"/>
  <c r="R32" i="29"/>
  <c r="P32" i="29"/>
  <c r="R47" i="29"/>
  <c r="R36" i="29"/>
  <c r="P36" i="29"/>
  <c r="R20" i="29"/>
  <c r="P20" i="29"/>
  <c r="R40" i="29"/>
  <c r="P40" i="29"/>
  <c r="R54" i="29" l="1"/>
  <c r="E31" i="35"/>
  <c r="M14" i="35" s="1"/>
  <c r="P54" i="29"/>
  <c r="A11" i="7"/>
  <c r="A12" i="7" l="1"/>
  <c r="A13" i="7" s="1"/>
  <c r="A14" i="7" s="1"/>
  <c r="A15" i="7" s="1"/>
  <c r="A16" i="7" s="1"/>
  <c r="A17" i="7" s="1"/>
  <c r="A18" i="7" s="1"/>
  <c r="G44" i="12"/>
  <c r="A6" i="12"/>
  <c r="A13" i="13"/>
  <c r="A16" i="13" s="1"/>
  <c r="A17" i="13" s="1"/>
  <c r="A18" i="13" s="1"/>
  <c r="A19" i="13" s="1"/>
  <c r="A22" i="13" s="1"/>
  <c r="A23" i="13" s="1"/>
  <c r="A24" i="13" s="1"/>
  <c r="A25" i="13" s="1"/>
  <c r="S67" i="12"/>
  <c r="T66" i="12"/>
  <c r="A39" i="12"/>
  <c r="A38" i="12"/>
  <c r="A20" i="7" l="1"/>
  <c r="A21" i="7" s="1"/>
  <c r="A22" i="7" s="1"/>
  <c r="A23" i="7" s="1"/>
  <c r="A24" i="7" s="1"/>
  <c r="A25" i="7" s="1"/>
  <c r="A26" i="7" s="1"/>
  <c r="A27" i="7" s="1"/>
  <c r="A28" i="7" s="1"/>
  <c r="A29" i="7" s="1"/>
  <c r="A30" i="7" s="1"/>
  <c r="A31" i="7" s="1"/>
  <c r="A32" i="7" s="1"/>
  <c r="A33" i="7" s="1"/>
  <c r="A34" i="7" s="1"/>
  <c r="A37" i="7" s="1"/>
  <c r="A38" i="7" s="1"/>
  <c r="A39" i="7" s="1"/>
  <c r="A40" i="7" s="1"/>
  <c r="A41" i="7" s="1"/>
  <c r="A40" i="12"/>
  <c r="A5" i="7"/>
  <c r="A6" i="13"/>
  <c r="D36" i="2" l="1"/>
  <c r="A43" i="28" l="1"/>
  <c r="D21" i="32" l="1"/>
  <c r="R34" i="6" l="1"/>
  <c r="Q34" i="6" l="1"/>
  <c r="T34" i="6" l="1"/>
  <c r="R30" i="6"/>
  <c r="Q30" i="6"/>
  <c r="F21" i="34"/>
  <c r="D26" i="8" l="1"/>
  <c r="T30" i="6"/>
  <c r="N56" i="29" l="1"/>
  <c r="M35" i="6" s="1"/>
  <c r="T56" i="29"/>
  <c r="P35" i="6" s="1"/>
  <c r="P56" i="29"/>
  <c r="N35" i="6" s="1"/>
  <c r="I81" i="41"/>
  <c r="I82" i="41" s="1"/>
  <c r="O35" i="6" l="1"/>
  <c r="I103" i="41" l="1"/>
  <c r="I104" i="41" s="1"/>
  <c r="H29" i="3" l="1"/>
  <c r="D22" i="17" l="1"/>
  <c r="D22" i="18"/>
  <c r="G24" i="23" l="1"/>
  <c r="D25" i="8" l="1"/>
  <c r="B17" i="4" l="1"/>
  <c r="B18" i="4" s="1"/>
  <c r="B19" i="4" s="1"/>
  <c r="B20" i="4" s="1"/>
  <c r="B21" i="4" s="1"/>
  <c r="B22" i="4" s="1"/>
  <c r="B23" i="4" s="1"/>
  <c r="B24" i="4" l="1"/>
  <c r="B25" i="4" l="1"/>
  <c r="B26" i="4" s="1"/>
  <c r="B27" i="4" s="1"/>
  <c r="B28" i="4" s="1"/>
  <c r="D21" i="11"/>
  <c r="F36" i="37"/>
  <c r="H32" i="37" l="1"/>
  <c r="H30" i="37"/>
  <c r="H20" i="37"/>
  <c r="H15" i="37"/>
  <c r="H38" i="37"/>
  <c r="H26" i="37"/>
  <c r="H18" i="37"/>
  <c r="H14" i="37"/>
  <c r="H24" i="37"/>
  <c r="H17" i="37"/>
  <c r="H28" i="37"/>
  <c r="H22" i="37"/>
  <c r="H16" i="37"/>
  <c r="B29" i="4"/>
  <c r="B30" i="4" s="1"/>
  <c r="B32" i="4" s="1"/>
  <c r="F38" i="37"/>
  <c r="H23" i="41" s="1"/>
  <c r="D23" i="11"/>
  <c r="J35" i="21"/>
  <c r="J23" i="41" l="1"/>
  <c r="B33" i="4"/>
  <c r="B34" i="4" s="1"/>
  <c r="D19" i="11"/>
  <c r="H21" i="11"/>
  <c r="B35" i="4" l="1"/>
  <c r="B36" i="4" s="1"/>
  <c r="B37" i="4" s="1"/>
  <c r="B38" i="4" s="1"/>
  <c r="B40" i="4" s="1"/>
  <c r="H25" i="8"/>
  <c r="L25" i="8" s="1"/>
  <c r="H36" i="37"/>
  <c r="H31" i="8"/>
  <c r="H26" i="8"/>
  <c r="H28" i="31" l="1"/>
  <c r="H24" i="27"/>
  <c r="G241" i="26" l="1"/>
  <c r="A243" i="26" s="1"/>
  <c r="I33" i="6"/>
  <c r="H27" i="31"/>
  <c r="K175" i="24" l="1"/>
  <c r="K169" i="24"/>
  <c r="K152" i="24"/>
  <c r="K122" i="24"/>
  <c r="K170" i="24"/>
  <c r="K132" i="24"/>
  <c r="K163" i="24"/>
  <c r="K120" i="24"/>
  <c r="K146" i="24"/>
  <c r="K178" i="24"/>
  <c r="K145" i="24"/>
  <c r="K121" i="24"/>
  <c r="K153" i="24"/>
  <c r="K142" i="24"/>
  <c r="K114" i="24"/>
  <c r="K154" i="24"/>
  <c r="K124" i="24"/>
  <c r="K143" i="24"/>
  <c r="K112" i="24"/>
  <c r="K123" i="24"/>
  <c r="K161" i="24"/>
  <c r="K137" i="24"/>
  <c r="K113" i="24"/>
  <c r="K179" i="24"/>
  <c r="K134" i="24"/>
  <c r="K110" i="24"/>
  <c r="K144" i="24"/>
  <c r="K109" i="24"/>
  <c r="K135" i="24"/>
  <c r="K168" i="24"/>
  <c r="K115" i="24"/>
  <c r="K155" i="24"/>
  <c r="K133" i="24"/>
  <c r="K180" i="24"/>
  <c r="K162" i="24"/>
  <c r="K126" i="24"/>
  <c r="K177" i="24"/>
  <c r="K136" i="24"/>
  <c r="K176" i="24"/>
  <c r="K127" i="24"/>
  <c r="K156" i="24"/>
  <c r="K111" i="24"/>
  <c r="K151" i="24"/>
  <c r="K125" i="24"/>
  <c r="K61" i="24"/>
  <c r="K21" i="24"/>
  <c r="K139" i="24"/>
  <c r="K116" i="24"/>
  <c r="K64" i="24"/>
  <c r="K28" i="24"/>
  <c r="K94" i="24"/>
  <c r="K74" i="24"/>
  <c r="K58" i="24"/>
  <c r="K30" i="24"/>
  <c r="K158" i="24"/>
  <c r="K93" i="24"/>
  <c r="K53" i="24"/>
  <c r="K17" i="24"/>
  <c r="K76" i="24"/>
  <c r="K32" i="24"/>
  <c r="K95" i="24"/>
  <c r="K79" i="24"/>
  <c r="K63" i="24"/>
  <c r="K35" i="24"/>
  <c r="K19" i="24"/>
  <c r="K129" i="24"/>
  <c r="L78" i="25"/>
  <c r="R128" i="25"/>
  <c r="L127" i="25"/>
  <c r="N109" i="25"/>
  <c r="R126" i="25"/>
  <c r="K114" i="25"/>
  <c r="P128" i="25"/>
  <c r="N112" i="25"/>
  <c r="O112" i="25"/>
  <c r="O124" i="25"/>
  <c r="N81" i="25"/>
  <c r="P94" i="25"/>
  <c r="L112" i="25"/>
  <c r="K112" i="25"/>
  <c r="P126" i="25"/>
  <c r="L116" i="25"/>
  <c r="P112" i="25"/>
  <c r="N127" i="25"/>
  <c r="K111" i="25"/>
  <c r="P125" i="25"/>
  <c r="L113" i="25"/>
  <c r="L98" i="25"/>
  <c r="K107" i="25"/>
  <c r="L110" i="25"/>
  <c r="R99" i="25"/>
  <c r="O116" i="25"/>
  <c r="O133" i="25"/>
  <c r="K57" i="24"/>
  <c r="K147" i="24"/>
  <c r="K96" i="24"/>
  <c r="K56" i="24"/>
  <c r="K90" i="24"/>
  <c r="K70" i="24"/>
  <c r="K54" i="24"/>
  <c r="K26" i="24"/>
  <c r="K172" i="24"/>
  <c r="K85" i="24"/>
  <c r="K45" i="24"/>
  <c r="K100" i="24"/>
  <c r="K52" i="24"/>
  <c r="K20" i="24"/>
  <c r="K138" i="24"/>
  <c r="K91" i="24"/>
  <c r="K75" i="24"/>
  <c r="K55" i="24"/>
  <c r="K31" i="24"/>
  <c r="R113" i="25"/>
  <c r="L97" i="25"/>
  <c r="P80" i="25"/>
  <c r="K125" i="25"/>
  <c r="O123" i="25"/>
  <c r="P116" i="25"/>
  <c r="N131" i="25"/>
  <c r="O128" i="25"/>
  <c r="R129" i="25"/>
  <c r="R123" i="25"/>
  <c r="K99" i="25"/>
  <c r="P82" i="25"/>
  <c r="R130" i="25"/>
  <c r="P114" i="25"/>
  <c r="N129" i="25"/>
  <c r="R112" i="25"/>
  <c r="N115" i="25"/>
  <c r="K130" i="25"/>
  <c r="P113" i="25"/>
  <c r="N128" i="25"/>
  <c r="L125" i="25"/>
  <c r="L94" i="25"/>
  <c r="R108" i="25"/>
  <c r="O96" i="25"/>
  <c r="L95" i="25"/>
  <c r="R80" i="25"/>
  <c r="O132" i="25"/>
  <c r="P98" i="25"/>
  <c r="N125" i="25"/>
  <c r="P123" i="25"/>
  <c r="L121" i="25"/>
  <c r="O97" i="25"/>
  <c r="P96" i="25"/>
  <c r="L79" i="25"/>
  <c r="O98" i="25"/>
  <c r="R122" i="25"/>
  <c r="K101" i="24"/>
  <c r="K49" i="24"/>
  <c r="K181" i="24"/>
  <c r="K80" i="24"/>
  <c r="K48" i="24"/>
  <c r="K86" i="24"/>
  <c r="K66" i="24"/>
  <c r="K46" i="24"/>
  <c r="K22" i="24"/>
  <c r="K128" i="24"/>
  <c r="K117" i="24"/>
  <c r="K73" i="24"/>
  <c r="K37" i="24"/>
  <c r="K164" i="24"/>
  <c r="K92" i="24"/>
  <c r="K44" i="24"/>
  <c r="K148" i="24"/>
  <c r="K87" i="24"/>
  <c r="K71" i="24"/>
  <c r="K47" i="24"/>
  <c r="K27" i="24"/>
  <c r="K157" i="24"/>
  <c r="P79" i="25"/>
  <c r="R97" i="25"/>
  <c r="O100" i="25"/>
  <c r="L101" i="25"/>
  <c r="P130" i="25"/>
  <c r="O115" i="25"/>
  <c r="O121" i="25"/>
  <c r="N123" i="25"/>
  <c r="L124" i="25"/>
  <c r="O130" i="25"/>
  <c r="R121" i="25"/>
  <c r="R127" i="25"/>
  <c r="K89" i="25"/>
  <c r="R110" i="25"/>
  <c r="O127" i="25"/>
  <c r="N121" i="25"/>
  <c r="O131" i="25"/>
  <c r="K122" i="25"/>
  <c r="P132" i="25"/>
  <c r="N116" i="25"/>
  <c r="K131" i="25"/>
  <c r="L133" i="25"/>
  <c r="K81" i="24"/>
  <c r="K41" i="24"/>
  <c r="K16" i="24"/>
  <c r="K72" i="24"/>
  <c r="K40" i="24"/>
  <c r="K182" i="24"/>
  <c r="K102" i="24"/>
  <c r="K82" i="24"/>
  <c r="K62" i="24"/>
  <c r="K38" i="24"/>
  <c r="K18" i="24"/>
  <c r="K65" i="24"/>
  <c r="K29" i="24"/>
  <c r="K84" i="24"/>
  <c r="K36" i="24"/>
  <c r="K165" i="24"/>
  <c r="K103" i="24"/>
  <c r="K83" i="24"/>
  <c r="K67" i="24"/>
  <c r="K39" i="24"/>
  <c r="K23" i="24"/>
  <c r="K171" i="24"/>
  <c r="K173" i="24" s="1"/>
  <c r="K129" i="25"/>
  <c r="L83" i="25"/>
  <c r="R78" i="25"/>
  <c r="P78" i="25"/>
  <c r="L130" i="25"/>
  <c r="N111" i="25"/>
  <c r="K126" i="25"/>
  <c r="L132" i="25"/>
  <c r="O122" i="25"/>
  <c r="R111" i="25"/>
  <c r="N101" i="25"/>
  <c r="K79" i="25"/>
  <c r="M79" i="25" s="1"/>
  <c r="P108" i="25"/>
  <c r="L122" i="25"/>
  <c r="O125" i="25"/>
  <c r="Q125" i="25" s="1"/>
  <c r="K124" i="25"/>
  <c r="L126" i="25"/>
  <c r="O129" i="25"/>
  <c r="P124" i="25"/>
  <c r="L128" i="25"/>
  <c r="K123" i="25"/>
  <c r="P133" i="25"/>
  <c r="L81" i="25"/>
  <c r="N82" i="25"/>
  <c r="R94" i="25"/>
  <c r="O101" i="25"/>
  <c r="L80" i="25"/>
  <c r="L109" i="25"/>
  <c r="R79" i="25"/>
  <c r="N110" i="25"/>
  <c r="O111" i="25"/>
  <c r="P111" i="25"/>
  <c r="N130" i="25"/>
  <c r="K97" i="25"/>
  <c r="M97" i="25" s="1"/>
  <c r="R101" i="25"/>
  <c r="R81" i="25"/>
  <c r="R96" i="25"/>
  <c r="N95" i="25"/>
  <c r="O99" i="25"/>
  <c r="O109" i="25"/>
  <c r="K94" i="25"/>
  <c r="R131" i="25"/>
  <c r="K128" i="25"/>
  <c r="N124" i="25"/>
  <c r="L123" i="25"/>
  <c r="P83" i="25"/>
  <c r="N97" i="25"/>
  <c r="N133" i="25"/>
  <c r="L131" i="25"/>
  <c r="O78" i="25"/>
  <c r="R133" i="25"/>
  <c r="K113" i="25"/>
  <c r="R114" i="25"/>
  <c r="N98" i="25"/>
  <c r="K96" i="25"/>
  <c r="K109" i="25"/>
  <c r="O79" i="25"/>
  <c r="Q79" i="25" s="1"/>
  <c r="K95" i="25"/>
  <c r="M95" i="25" s="1"/>
  <c r="K78" i="25"/>
  <c r="O126" i="25"/>
  <c r="O83" i="25"/>
  <c r="O113" i="25"/>
  <c r="K115" i="25"/>
  <c r="K133" i="25"/>
  <c r="R98" i="25"/>
  <c r="R89" i="25"/>
  <c r="R92" i="25" s="1"/>
  <c r="O110" i="25"/>
  <c r="P121" i="25"/>
  <c r="N83" i="25"/>
  <c r="P115" i="25"/>
  <c r="P100" i="25"/>
  <c r="K121" i="25"/>
  <c r="L82" i="25"/>
  <c r="N94" i="25"/>
  <c r="L100" i="25"/>
  <c r="R95" i="25"/>
  <c r="P110" i="25"/>
  <c r="K98" i="25"/>
  <c r="R115" i="25"/>
  <c r="R100" i="25"/>
  <c r="P122" i="25"/>
  <c r="N122" i="25"/>
  <c r="L115" i="25"/>
  <c r="N79" i="25"/>
  <c r="O94" i="25"/>
  <c r="K110" i="25"/>
  <c r="M110" i="25" s="1"/>
  <c r="R82" i="25"/>
  <c r="K116" i="25"/>
  <c r="M116" i="25" s="1"/>
  <c r="N99" i="25"/>
  <c r="O95" i="25"/>
  <c r="K82" i="25"/>
  <c r="N132" i="25"/>
  <c r="N100" i="25"/>
  <c r="K127" i="25"/>
  <c r="M127" i="25" s="1"/>
  <c r="L107" i="25"/>
  <c r="P109" i="25"/>
  <c r="N113" i="25"/>
  <c r="P127" i="25"/>
  <c r="O107" i="25"/>
  <c r="P107" i="25"/>
  <c r="P95" i="25"/>
  <c r="R83" i="25"/>
  <c r="K100" i="25"/>
  <c r="M100" i="25" s="1"/>
  <c r="O82" i="25"/>
  <c r="N107" i="25"/>
  <c r="K132" i="25"/>
  <c r="N126" i="25"/>
  <c r="L129" i="25"/>
  <c r="O81" i="25"/>
  <c r="R107" i="25"/>
  <c r="K80" i="25"/>
  <c r="M80" i="25" s="1"/>
  <c r="R109" i="25"/>
  <c r="K83" i="25"/>
  <c r="N89" i="25"/>
  <c r="N92" i="25" s="1"/>
  <c r="P101" i="25"/>
  <c r="O114" i="25"/>
  <c r="R116" i="25"/>
  <c r="L114" i="25"/>
  <c r="O80" i="25"/>
  <c r="L89" i="25"/>
  <c r="L92" i="25" s="1"/>
  <c r="P89" i="25"/>
  <c r="P92" i="25" s="1"/>
  <c r="R124" i="25"/>
  <c r="P131" i="25"/>
  <c r="N78" i="25"/>
  <c r="P81" i="25"/>
  <c r="L108" i="25"/>
  <c r="N80" i="25"/>
  <c r="O108" i="25"/>
  <c r="R132" i="25"/>
  <c r="P129" i="25"/>
  <c r="N108" i="25"/>
  <c r="K101" i="25"/>
  <c r="K81" i="25"/>
  <c r="L99" i="25"/>
  <c r="L96" i="25"/>
  <c r="P99" i="25"/>
  <c r="K108" i="25"/>
  <c r="L111" i="25"/>
  <c r="R125" i="25"/>
  <c r="N96" i="25"/>
  <c r="P97" i="25"/>
  <c r="N114" i="25"/>
  <c r="O89" i="25"/>
  <c r="Q33" i="6"/>
  <c r="T33" i="6" s="1"/>
  <c r="I241" i="26"/>
  <c r="K25" i="6" s="1"/>
  <c r="K26" i="6" s="1"/>
  <c r="K33" i="6"/>
  <c r="I25" i="6"/>
  <c r="I26" i="6" s="1"/>
  <c r="I165" i="26"/>
  <c r="G165" i="26"/>
  <c r="G338" i="26" s="1"/>
  <c r="G341" i="26" s="1"/>
  <c r="D21" i="34"/>
  <c r="M133" i="25" l="1"/>
  <c r="K130" i="24"/>
  <c r="H19" i="5" s="1"/>
  <c r="Q113" i="25"/>
  <c r="K140" i="24"/>
  <c r="H20" i="5" s="1"/>
  <c r="M113" i="25"/>
  <c r="Q80" i="25"/>
  <c r="M124" i="25"/>
  <c r="M132" i="25"/>
  <c r="Q114" i="25"/>
  <c r="M109" i="25"/>
  <c r="M98" i="25"/>
  <c r="Q108" i="25"/>
  <c r="Q82" i="25"/>
  <c r="K159" i="24"/>
  <c r="M81" i="25"/>
  <c r="Q130" i="25"/>
  <c r="M108" i="25"/>
  <c r="M83" i="25"/>
  <c r="Q83" i="25"/>
  <c r="Q128" i="25"/>
  <c r="M112" i="25"/>
  <c r="Q126" i="25"/>
  <c r="M101" i="25"/>
  <c r="M128" i="25"/>
  <c r="P119" i="25"/>
  <c r="M82" i="25"/>
  <c r="N86" i="25"/>
  <c r="P136" i="25"/>
  <c r="Q111" i="25"/>
  <c r="K136" i="25"/>
  <c r="M121" i="25"/>
  <c r="R119" i="25"/>
  <c r="Q95" i="25"/>
  <c r="N104" i="25"/>
  <c r="Q78" i="25"/>
  <c r="O86" i="25"/>
  <c r="Q101" i="25"/>
  <c r="Q129" i="25"/>
  <c r="N136" i="25"/>
  <c r="Q123" i="25"/>
  <c r="K104" i="24"/>
  <c r="K33" i="24"/>
  <c r="Q133" i="25"/>
  <c r="M107" i="25"/>
  <c r="K119" i="25"/>
  <c r="M111" i="25"/>
  <c r="K42" i="24"/>
  <c r="K118" i="24"/>
  <c r="Q81" i="25"/>
  <c r="N119" i="25"/>
  <c r="Q94" i="25"/>
  <c r="O104" i="25"/>
  <c r="M94" i="25"/>
  <c r="K104" i="25"/>
  <c r="R104" i="25"/>
  <c r="M123" i="25"/>
  <c r="Q122" i="25"/>
  <c r="M129" i="25"/>
  <c r="Q127" i="25"/>
  <c r="R136" i="25"/>
  <c r="O136" i="25"/>
  <c r="Q121" i="25"/>
  <c r="Q100" i="25"/>
  <c r="K50" i="24"/>
  <c r="Q97" i="25"/>
  <c r="Q96" i="25"/>
  <c r="M125" i="25"/>
  <c r="Q116" i="25"/>
  <c r="Q124" i="25"/>
  <c r="M114" i="25"/>
  <c r="Q109" i="25"/>
  <c r="P86" i="25"/>
  <c r="M122" i="25"/>
  <c r="Q115" i="25"/>
  <c r="K183" i="24"/>
  <c r="Q98" i="25"/>
  <c r="L136" i="25"/>
  <c r="Q132" i="25"/>
  <c r="M99" i="25"/>
  <c r="K77" i="24"/>
  <c r="K149" i="24"/>
  <c r="Q112" i="25"/>
  <c r="L86" i="25"/>
  <c r="K88" i="24"/>
  <c r="O92" i="25"/>
  <c r="Q89" i="25"/>
  <c r="Q92" i="25" s="1"/>
  <c r="O119" i="25"/>
  <c r="Q107" i="25"/>
  <c r="L119" i="25"/>
  <c r="Q110" i="25"/>
  <c r="M115" i="25"/>
  <c r="K86" i="25"/>
  <c r="M78" i="25"/>
  <c r="M96" i="25"/>
  <c r="Q99" i="25"/>
  <c r="M126" i="25"/>
  <c r="R86" i="25"/>
  <c r="K24" i="24"/>
  <c r="M131" i="25"/>
  <c r="Q131" i="25"/>
  <c r="K92" i="25"/>
  <c r="M89" i="25"/>
  <c r="M92" i="25" s="1"/>
  <c r="K166" i="24"/>
  <c r="L104" i="25"/>
  <c r="M130" i="25"/>
  <c r="K59" i="24"/>
  <c r="K97" i="24"/>
  <c r="P104" i="25"/>
  <c r="K68" i="24"/>
  <c r="K20" i="6"/>
  <c r="K21" i="6" s="1"/>
  <c r="J66" i="41" s="1"/>
  <c r="I338" i="26"/>
  <c r="I341" i="26" s="1"/>
  <c r="D22" i="23"/>
  <c r="I20" i="6"/>
  <c r="Q25" i="6"/>
  <c r="A21" i="11"/>
  <c r="A23" i="11" s="1"/>
  <c r="M86" i="25" l="1"/>
  <c r="N143" i="25"/>
  <c r="L143" i="25"/>
  <c r="K143" i="25"/>
  <c r="Q119" i="25"/>
  <c r="P143" i="25"/>
  <c r="K185" i="24"/>
  <c r="H25" i="5"/>
  <c r="M119" i="25"/>
  <c r="O143" i="25"/>
  <c r="Q136" i="25"/>
  <c r="Q86" i="25"/>
  <c r="M136" i="25"/>
  <c r="Q104" i="25"/>
  <c r="R143" i="25"/>
  <c r="M104" i="25"/>
  <c r="D16" i="18"/>
  <c r="D16" i="17"/>
  <c r="T25" i="6"/>
  <c r="Q26" i="6"/>
  <c r="T26" i="6" s="1"/>
  <c r="I21" i="6"/>
  <c r="H66" i="41" s="1"/>
  <c r="Q20" i="6"/>
  <c r="T20" i="6" s="1"/>
  <c r="M143" i="25" l="1"/>
  <c r="Q143" i="25"/>
  <c r="Q21" i="6"/>
  <c r="T21" i="6" s="1"/>
  <c r="A26" i="5"/>
  <c r="A28" i="5" s="1"/>
  <c r="A29" i="5" s="1"/>
  <c r="A30" i="5" s="1"/>
  <c r="A31" i="5" s="1"/>
  <c r="A32" i="5" s="1"/>
  <c r="A33" i="5" s="1"/>
  <c r="A34" i="5" s="1"/>
  <c r="A35" i="5" s="1"/>
  <c r="A36" i="5" s="1"/>
  <c r="A37" i="5" s="1"/>
  <c r="A38" i="5" s="1"/>
  <c r="A41" i="5" s="1"/>
  <c r="A42" i="5" s="1"/>
  <c r="A43" i="5" s="1"/>
  <c r="A44" i="5" s="1"/>
  <c r="J28" i="5"/>
  <c r="J29" i="5"/>
  <c r="J30" i="5"/>
  <c r="J31" i="5"/>
  <c r="J32" i="5"/>
  <c r="J34" i="5"/>
  <c r="H18" i="5"/>
  <c r="H21" i="5"/>
  <c r="H22" i="5"/>
  <c r="H23" i="5"/>
  <c r="H24" i="5"/>
  <c r="A45" i="5" l="1"/>
  <c r="A47" i="5" s="1"/>
  <c r="H26" i="5"/>
  <c r="B52" i="6" l="1"/>
  <c r="B54" i="6" s="1"/>
  <c r="M36" i="6"/>
  <c r="M38" i="6" s="1"/>
  <c r="L60" i="41" s="1"/>
  <c r="N36" i="6" l="1"/>
  <c r="M40" i="6" l="1"/>
  <c r="L67" i="41" s="1"/>
  <c r="O36" i="6"/>
  <c r="G43" i="28"/>
  <c r="I36" i="6"/>
  <c r="J50" i="6"/>
  <c r="F56" i="29" l="1"/>
  <c r="I35" i="6" s="1"/>
  <c r="I38" i="6" s="1"/>
  <c r="H60" i="41" s="1"/>
  <c r="J36" i="6"/>
  <c r="H56" i="29"/>
  <c r="I50" i="6"/>
  <c r="P52" i="6"/>
  <c r="O61" i="41" s="1"/>
  <c r="L50" i="6" l="1"/>
  <c r="L52" i="6" s="1"/>
  <c r="K61" i="41" s="1"/>
  <c r="K50" i="6"/>
  <c r="K52" i="6" s="1"/>
  <c r="K54" i="6" s="1"/>
  <c r="J68" i="41" s="1"/>
  <c r="L36" i="6"/>
  <c r="H42" i="5" s="1"/>
  <c r="K36" i="6"/>
  <c r="P54" i="6"/>
  <c r="O68" i="41" s="1"/>
  <c r="N50" i="6"/>
  <c r="J35" i="6"/>
  <c r="M50" i="6"/>
  <c r="M52" i="6" s="1"/>
  <c r="L61" i="41" s="1"/>
  <c r="I52" i="6"/>
  <c r="H61" i="41" s="1"/>
  <c r="O50" i="6"/>
  <c r="O52" i="6" s="1"/>
  <c r="O54" i="6" s="1"/>
  <c r="N68" i="41" s="1"/>
  <c r="L56" i="29"/>
  <c r="R51" i="6"/>
  <c r="L54" i="6" l="1"/>
  <c r="K68" i="41" s="1"/>
  <c r="L35" i="6"/>
  <c r="H44" i="5" s="1"/>
  <c r="H62" i="41"/>
  <c r="I54" i="6"/>
  <c r="H68" i="41" s="1"/>
  <c r="L62" i="41"/>
  <c r="K35" i="6"/>
  <c r="I40" i="6"/>
  <c r="H67" i="41" s="1"/>
  <c r="M54" i="6"/>
  <c r="N52" i="6"/>
  <c r="M61" i="41" s="1"/>
  <c r="J45" i="5"/>
  <c r="L68" i="41" l="1"/>
  <c r="L69" i="41" s="1"/>
  <c r="H69" i="41"/>
  <c r="H64" i="41"/>
  <c r="N61" i="41"/>
  <c r="L64" i="41"/>
  <c r="N54" i="6"/>
  <c r="M68" i="41" s="1"/>
  <c r="D26" i="23"/>
  <c r="Q51" i="6"/>
  <c r="L70" i="41" l="1"/>
  <c r="H70" i="41"/>
  <c r="T51" i="6"/>
  <c r="G22" i="23"/>
  <c r="G26" i="23" l="1"/>
  <c r="H26" i="21" l="1"/>
  <c r="B17" i="3"/>
  <c r="B18" i="3" s="1"/>
  <c r="B19" i="3" l="1"/>
  <c r="B20" i="3" s="1"/>
  <c r="B23" i="3" s="1"/>
  <c r="B24" i="3" s="1"/>
  <c r="B25" i="3" s="1"/>
  <c r="B26" i="3" s="1"/>
  <c r="B27" i="3" s="1"/>
  <c r="B28" i="3" s="1"/>
  <c r="B29" i="3" s="1"/>
  <c r="B30" i="3" s="1"/>
  <c r="B33" i="3" s="1"/>
  <c r="F23" i="10"/>
  <c r="H20" i="3"/>
  <c r="J30" i="3" l="1"/>
  <c r="B34" i="3"/>
  <c r="B35" i="3" s="1"/>
  <c r="B37" i="3" s="1"/>
  <c r="J52" i="6"/>
  <c r="I61" i="41" s="1"/>
  <c r="J61" i="41" l="1"/>
  <c r="J54" i="6"/>
  <c r="I68" i="41" s="1"/>
  <c r="I38" i="4"/>
  <c r="L47" i="5"/>
  <c r="H19" i="8"/>
  <c r="H67" i="27" l="1"/>
  <c r="H66" i="27"/>
  <c r="H65" i="27"/>
  <c r="H64" i="27"/>
  <c r="H63" i="27"/>
  <c r="H62" i="27"/>
  <c r="H61" i="27"/>
  <c r="H60" i="27"/>
  <c r="H59" i="27"/>
  <c r="H58" i="27"/>
  <c r="H57" i="27"/>
  <c r="H56" i="27"/>
  <c r="H55" i="27"/>
  <c r="H54" i="27"/>
  <c r="H53" i="27"/>
  <c r="H52" i="27"/>
  <c r="H51" i="27"/>
  <c r="H50" i="27"/>
  <c r="H49" i="27"/>
  <c r="H48" i="27"/>
  <c r="H47" i="27"/>
  <c r="H46" i="27"/>
  <c r="H45" i="27"/>
  <c r="H44" i="27"/>
  <c r="H43" i="27"/>
  <c r="P37" i="6" s="1"/>
  <c r="P38" i="6" s="1"/>
  <c r="O60" i="41" s="1"/>
  <c r="H42" i="27"/>
  <c r="H41" i="27"/>
  <c r="H40" i="27"/>
  <c r="H39" i="27"/>
  <c r="H38" i="27"/>
  <c r="H37" i="27"/>
  <c r="H36" i="27"/>
  <c r="H35" i="27"/>
  <c r="H34" i="27"/>
  <c r="H33" i="27"/>
  <c r="H32" i="27"/>
  <c r="H31" i="27"/>
  <c r="H30" i="27"/>
  <c r="H29" i="27"/>
  <c r="H28" i="27"/>
  <c r="H27" i="27"/>
  <c r="H26" i="27"/>
  <c r="H25" i="27"/>
  <c r="H23" i="27"/>
  <c r="H22" i="27"/>
  <c r="H21" i="27"/>
  <c r="H20" i="27"/>
  <c r="H19" i="27"/>
  <c r="B19" i="27"/>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B61" i="27" s="1"/>
  <c r="B62" i="27" s="1"/>
  <c r="B63" i="27" s="1"/>
  <c r="B64" i="27" s="1"/>
  <c r="B65" i="27" s="1"/>
  <c r="B66" i="27" s="1"/>
  <c r="B67" i="27" s="1"/>
  <c r="H18" i="27"/>
  <c r="H17" i="13"/>
  <c r="O62" i="41" l="1"/>
  <c r="O64" i="41" s="1"/>
  <c r="P40" i="6"/>
  <c r="L37" i="6"/>
  <c r="F18" i="27"/>
  <c r="D19" i="27"/>
  <c r="H69" i="27"/>
  <c r="O67" i="41" l="1"/>
  <c r="O69" i="41" s="1"/>
  <c r="O70" i="41" s="1"/>
  <c r="L38" i="6"/>
  <c r="K60" i="41" s="1"/>
  <c r="K62" i="41" s="1"/>
  <c r="K64" i="41" s="1"/>
  <c r="H41" i="5"/>
  <c r="H47" i="5" s="1"/>
  <c r="D20" i="27"/>
  <c r="F19" i="27"/>
  <c r="L47" i="12" l="1"/>
  <c r="L67" i="12" s="1"/>
  <c r="L40" i="6"/>
  <c r="F20" i="27"/>
  <c r="D21" i="27"/>
  <c r="K67" i="41" l="1"/>
  <c r="K69" i="41" s="1"/>
  <c r="K70" i="41" s="1"/>
  <c r="D22" i="27"/>
  <c r="F21" i="27"/>
  <c r="F22" i="27" l="1"/>
  <c r="D23" i="27"/>
  <c r="D24" i="27" l="1"/>
  <c r="F23" i="27"/>
  <c r="F24" i="27" l="1"/>
  <c r="D25" i="27"/>
  <c r="D26" i="27" l="1"/>
  <c r="F25" i="27"/>
  <c r="F26" i="27" l="1"/>
  <c r="D27" i="27"/>
  <c r="D28" i="27" l="1"/>
  <c r="F27" i="27"/>
  <c r="D29" i="27" l="1"/>
  <c r="F28" i="27"/>
  <c r="F29" i="27" l="1"/>
  <c r="D30" i="27"/>
  <c r="D31" i="27" l="1"/>
  <c r="F30" i="27"/>
  <c r="F31" i="27" l="1"/>
  <c r="D32" i="27"/>
  <c r="D33" i="27" l="1"/>
  <c r="F32" i="27"/>
  <c r="F33" i="27" l="1"/>
  <c r="D34" i="27"/>
  <c r="D35" i="27" l="1"/>
  <c r="F34" i="27"/>
  <c r="F35" i="27" l="1"/>
  <c r="D36" i="27"/>
  <c r="D37" i="27" l="1"/>
  <c r="F36" i="27"/>
  <c r="F37" i="27" l="1"/>
  <c r="D38" i="27"/>
  <c r="D39" i="27" l="1"/>
  <c r="F38" i="27"/>
  <c r="F39" i="27" l="1"/>
  <c r="D40" i="27"/>
  <c r="D41" i="27" l="1"/>
  <c r="F40" i="27"/>
  <c r="D42" i="27" l="1"/>
  <c r="F41" i="27"/>
  <c r="D43" i="27" l="1"/>
  <c r="F42" i="27"/>
  <c r="D44" i="27" l="1"/>
  <c r="F43" i="27"/>
  <c r="O38" i="6" l="1"/>
  <c r="O40" i="6" s="1"/>
  <c r="N38" i="6"/>
  <c r="M60" i="41" s="1"/>
  <c r="D45" i="27"/>
  <c r="F44" i="27"/>
  <c r="N67" i="41" l="1"/>
  <c r="N69" i="41" s="1"/>
  <c r="K38" i="6"/>
  <c r="K40" i="6" s="1"/>
  <c r="J38" i="6"/>
  <c r="I60" i="41" s="1"/>
  <c r="I62" i="41" s="1"/>
  <c r="I64" i="41" s="1"/>
  <c r="N40" i="6"/>
  <c r="J44" i="27"/>
  <c r="D24" i="8" s="1"/>
  <c r="F45" i="27"/>
  <c r="D46" i="27"/>
  <c r="J67" i="41" l="1"/>
  <c r="J69" i="41" s="1"/>
  <c r="M67" i="41"/>
  <c r="M69" i="41" s="1"/>
  <c r="J40" i="6"/>
  <c r="I67" i="41" s="1"/>
  <c r="I69" i="41" s="1"/>
  <c r="N60" i="41"/>
  <c r="M62" i="41"/>
  <c r="D47" i="27"/>
  <c r="F46" i="27"/>
  <c r="M64" i="41" l="1"/>
  <c r="N62" i="41"/>
  <c r="J60" i="41"/>
  <c r="F47" i="27"/>
  <c r="D48" i="27"/>
  <c r="J62" i="41" l="1"/>
  <c r="N64" i="41"/>
  <c r="N70" i="41" s="1"/>
  <c r="M70" i="41"/>
  <c r="D49" i="27"/>
  <c r="F48" i="27"/>
  <c r="J64" i="41" l="1"/>
  <c r="J70" i="41" s="1"/>
  <c r="I70" i="41"/>
  <c r="F49" i="27"/>
  <c r="D50" i="27"/>
  <c r="D51" i="27" l="1"/>
  <c r="F50" i="27"/>
  <c r="F51" i="27" l="1"/>
  <c r="D52" i="27"/>
  <c r="D53" i="27" l="1"/>
  <c r="F52" i="27"/>
  <c r="F53" i="27" l="1"/>
  <c r="D54" i="27"/>
  <c r="D55" i="27" l="1"/>
  <c r="F54" i="27"/>
  <c r="F55" i="27" l="1"/>
  <c r="D56" i="27"/>
  <c r="D57" i="27" l="1"/>
  <c r="F56" i="27"/>
  <c r="F57" i="27" l="1"/>
  <c r="D58" i="27"/>
  <c r="D59" i="27" l="1"/>
  <c r="F58" i="27"/>
  <c r="F59" i="27" l="1"/>
  <c r="D60" i="27"/>
  <c r="D61" i="27" l="1"/>
  <c r="F60" i="27"/>
  <c r="F61" i="27" l="1"/>
  <c r="D62" i="27"/>
  <c r="D63" i="27" l="1"/>
  <c r="F62" i="27"/>
  <c r="F63" i="27" l="1"/>
  <c r="D64" i="27"/>
  <c r="D65" i="27" l="1"/>
  <c r="F64" i="27"/>
  <c r="F65" i="27" l="1"/>
  <c r="D66" i="27"/>
  <c r="D67" i="27" l="1"/>
  <c r="F67" i="27" s="1"/>
  <c r="F66" i="27"/>
  <c r="E36" i="35" l="1"/>
  <c r="M16" i="35"/>
  <c r="F21" i="9" l="1"/>
  <c r="H16" i="13" s="1"/>
  <c r="E24" i="35" l="1"/>
  <c r="E18" i="35" s="1"/>
  <c r="E27" i="35" l="1"/>
  <c r="E20" i="35" l="1"/>
  <c r="G14" i="35" l="1"/>
  <c r="G18" i="35"/>
  <c r="G16" i="35"/>
  <c r="O16" i="35"/>
  <c r="E26" i="23"/>
  <c r="K18" i="35" l="1"/>
  <c r="D25" i="10"/>
  <c r="G20" i="35"/>
  <c r="O18" i="35" l="1"/>
  <c r="D23" i="9"/>
  <c r="F17" i="13" s="1"/>
  <c r="J17" i="13" s="1"/>
  <c r="H25" i="10"/>
  <c r="O14" i="35"/>
  <c r="D21" i="9"/>
  <c r="F16" i="13" s="1"/>
  <c r="J16" i="13" s="1"/>
  <c r="K20" i="35"/>
  <c r="H23" i="9" l="1"/>
  <c r="O20" i="35"/>
  <c r="H31" i="10" s="1"/>
  <c r="H23" i="10"/>
  <c r="H27" i="10" s="1"/>
  <c r="H33" i="10" s="1"/>
  <c r="D27" i="10"/>
  <c r="J18" i="13"/>
  <c r="H21" i="9"/>
  <c r="H25" i="9" s="1"/>
  <c r="N31" i="8" s="1"/>
  <c r="D25" i="9"/>
  <c r="J36" i="22"/>
  <c r="J21" i="4" s="1"/>
  <c r="J26" i="21"/>
  <c r="J37" i="21" s="1"/>
  <c r="J20" i="4" s="1"/>
  <c r="H35" i="10" l="1"/>
  <c r="D30" i="2" s="1"/>
  <c r="H32" i="4"/>
  <c r="H30" i="41" l="1"/>
  <c r="J30" i="41" s="1"/>
  <c r="H31" i="41"/>
  <c r="H36" i="41" l="1"/>
  <c r="J31" i="41"/>
  <c r="L24" i="8" l="1"/>
  <c r="L26" i="8" l="1"/>
  <c r="Q36" i="6" l="1"/>
  <c r="D18" i="18" s="1"/>
  <c r="D24" i="18" s="1"/>
  <c r="J34" i="3" s="1"/>
  <c r="I33" i="41" s="1"/>
  <c r="J33" i="41" s="1"/>
  <c r="R36" i="6"/>
  <c r="T36" i="6" l="1"/>
  <c r="R35" i="6"/>
  <c r="Q35" i="6"/>
  <c r="D18" i="17" s="1"/>
  <c r="D24" i="17" s="1"/>
  <c r="J33" i="3" s="1"/>
  <c r="I32" i="41" l="1"/>
  <c r="J37" i="3"/>
  <c r="D18" i="2" s="1"/>
  <c r="Q38" i="6"/>
  <c r="Q40" i="6" s="1"/>
  <c r="E47" i="12" s="1"/>
  <c r="R38" i="6"/>
  <c r="R40" i="6" s="1"/>
  <c r="F47" i="12" s="1"/>
  <c r="Q50" i="6"/>
  <c r="Q52" i="6" s="1"/>
  <c r="Q54" i="6" s="1"/>
  <c r="R50" i="6"/>
  <c r="R52" i="6" s="1"/>
  <c r="R54" i="6" s="1"/>
  <c r="T35" i="6"/>
  <c r="T38" i="6" s="1"/>
  <c r="J32" i="41" l="1"/>
  <c r="I36" i="41"/>
  <c r="T40" i="6"/>
  <c r="I47" i="12" s="1"/>
  <c r="T50" i="6"/>
  <c r="T52" i="6" s="1"/>
  <c r="T54" i="6" s="1"/>
  <c r="J36" i="41" l="1"/>
  <c r="I37" i="41"/>
  <c r="F19" i="8"/>
  <c r="J19" i="8" l="1"/>
  <c r="J31" i="8" s="1"/>
  <c r="F31" i="8"/>
  <c r="H30" i="4"/>
  <c r="H38" i="4" s="1"/>
  <c r="J38" i="4" s="1"/>
  <c r="J40" i="4" l="1"/>
  <c r="H37" i="41" l="1"/>
  <c r="J37" i="41" s="1"/>
  <c r="D20" i="2"/>
  <c r="D23" i="8"/>
  <c r="L23" i="8" s="1"/>
  <c r="K19" i="12" l="1"/>
  <c r="D19" i="8"/>
  <c r="D31" i="8" l="1"/>
  <c r="K24" i="13"/>
  <c r="K18" i="12"/>
  <c r="L19" i="8"/>
  <c r="L31" i="8" s="1"/>
  <c r="K11" i="13" s="1"/>
  <c r="K21" i="12" l="1"/>
  <c r="F67" i="12"/>
  <c r="D26" i="2"/>
  <c r="P31" i="8"/>
  <c r="E67" i="12"/>
  <c r="I67" i="12" l="1"/>
  <c r="K22" i="13"/>
  <c r="K34" i="12"/>
  <c r="M34" i="12" s="1"/>
  <c r="J47" i="12" s="1"/>
  <c r="J48" i="12" s="1"/>
  <c r="D28" i="2"/>
  <c r="K19" i="13"/>
  <c r="K23" i="13" l="1"/>
  <c r="K25" i="13" s="1"/>
  <c r="O48" i="12" s="1"/>
  <c r="K47" i="12"/>
  <c r="J49" i="12"/>
  <c r="K48" i="12"/>
  <c r="O47" i="12" l="1"/>
  <c r="O52" i="12"/>
  <c r="O61" i="12"/>
  <c r="O57" i="12"/>
  <c r="O64" i="12"/>
  <c r="O63" i="12"/>
  <c r="O53" i="12"/>
  <c r="O49" i="12"/>
  <c r="O55" i="12"/>
  <c r="O54" i="12"/>
  <c r="O56" i="12"/>
  <c r="O51" i="12"/>
  <c r="O50" i="12"/>
  <c r="O59" i="12"/>
  <c r="O60" i="12"/>
  <c r="O65" i="12"/>
  <c r="O62" i="12"/>
  <c r="O58" i="12"/>
  <c r="J50" i="12"/>
  <c r="K49" i="12"/>
  <c r="O67" i="12" l="1"/>
  <c r="D34" i="2" s="1"/>
  <c r="K50" i="12"/>
  <c r="J51" i="12"/>
  <c r="J52" i="12" l="1"/>
  <c r="K51" i="12"/>
  <c r="J53" i="12" l="1"/>
  <c r="K52" i="12"/>
  <c r="K53" i="12" l="1"/>
  <c r="J54" i="12"/>
  <c r="K54" i="12" l="1"/>
  <c r="J55" i="12"/>
  <c r="J56" i="12" l="1"/>
  <c r="K55" i="12"/>
  <c r="K56" i="12" l="1"/>
  <c r="J57" i="12"/>
  <c r="K57" i="12" l="1"/>
  <c r="J58" i="12"/>
  <c r="K58" i="12" l="1"/>
  <c r="J59" i="12"/>
  <c r="K59" i="12" l="1"/>
  <c r="J60" i="12"/>
  <c r="K60" i="12" l="1"/>
  <c r="J61" i="12"/>
  <c r="J62" i="12" l="1"/>
  <c r="K61" i="12"/>
  <c r="K62" i="12" l="1"/>
  <c r="J63" i="12"/>
  <c r="J64" i="12" l="1"/>
  <c r="K63" i="12"/>
  <c r="K64" i="12" l="1"/>
  <c r="J65" i="12"/>
  <c r="K65" i="12" s="1"/>
  <c r="B20" i="14" l="1"/>
  <c r="C47" i="12" s="1"/>
  <c r="J33" i="5" l="1"/>
  <c r="J35" i="5"/>
  <c r="J36" i="5"/>
  <c r="K106" i="24"/>
  <c r="J37" i="5"/>
  <c r="J38" i="5" l="1"/>
  <c r="J47" i="5" s="1"/>
  <c r="N47" i="5" s="1"/>
  <c r="P47" i="5" s="1"/>
  <c r="D22" i="2" s="1"/>
  <c r="D24" i="2" s="1"/>
  <c r="D32" i="2" s="1"/>
  <c r="D38" i="2" l="1"/>
  <c r="G47" i="12"/>
  <c r="M29" i="12" l="1"/>
  <c r="H47" i="12"/>
  <c r="G48" i="12"/>
  <c r="H48" i="12" l="1"/>
  <c r="M48" i="12" s="1"/>
  <c r="G49" i="12"/>
  <c r="M47" i="12"/>
  <c r="R47" i="12" s="1"/>
  <c r="T47" i="12" s="1"/>
  <c r="R48" i="12" l="1"/>
  <c r="T48" i="12" s="1"/>
  <c r="D43" i="2" s="1"/>
  <c r="H49" i="12"/>
  <c r="G50" i="12"/>
  <c r="G51" i="12" l="1"/>
  <c r="H50" i="12"/>
  <c r="M50" i="12" s="1"/>
  <c r="M49" i="12"/>
  <c r="R49" i="12" s="1"/>
  <c r="R50" i="12" l="1"/>
  <c r="T50" i="12" s="1"/>
  <c r="D45" i="2" s="1"/>
  <c r="D42" i="2"/>
  <c r="G52" i="12"/>
  <c r="H51" i="12"/>
  <c r="M51" i="12" l="1"/>
  <c r="R51" i="12" s="1"/>
  <c r="H52" i="12"/>
  <c r="M52" i="12" s="1"/>
  <c r="R52" i="12" s="1"/>
  <c r="G53" i="12"/>
  <c r="T49" i="12"/>
  <c r="T52" i="12" l="1"/>
  <c r="D44" i="2"/>
  <c r="H53" i="12"/>
  <c r="M53" i="12" s="1"/>
  <c r="R53" i="12" s="1"/>
  <c r="G54" i="12"/>
  <c r="T53" i="12" l="1"/>
  <c r="T51" i="12"/>
  <c r="D46" i="2" s="1"/>
  <c r="D48" i="2" s="1"/>
  <c r="H54" i="12"/>
  <c r="M54" i="12" s="1"/>
  <c r="R54" i="12" s="1"/>
  <c r="G55" i="12"/>
  <c r="H55" i="12" l="1"/>
  <c r="M55" i="12" s="1"/>
  <c r="R55" i="12" s="1"/>
  <c r="G56" i="12"/>
  <c r="T54" i="12"/>
  <c r="G57" i="12" l="1"/>
  <c r="H56" i="12"/>
  <c r="M56" i="12" s="1"/>
  <c r="R56" i="12" s="1"/>
  <c r="T55" i="12"/>
  <c r="G58" i="12" l="1"/>
  <c r="H57" i="12"/>
  <c r="M57" i="12" s="1"/>
  <c r="R57" i="12" s="1"/>
  <c r="T56" i="12"/>
  <c r="T57" i="12" l="1"/>
  <c r="H58" i="12"/>
  <c r="M58" i="12" s="1"/>
  <c r="R58" i="12" s="1"/>
  <c r="G59" i="12"/>
  <c r="G60" i="12" l="1"/>
  <c r="H59" i="12"/>
  <c r="M59" i="12" s="1"/>
  <c r="R59" i="12" s="1"/>
  <c r="T58" i="12"/>
  <c r="T59" i="12" l="1"/>
  <c r="H60" i="12"/>
  <c r="M60" i="12" s="1"/>
  <c r="R60" i="12" s="1"/>
  <c r="G61" i="12"/>
  <c r="H61" i="12" l="1"/>
  <c r="M61" i="12" s="1"/>
  <c r="R61" i="12" s="1"/>
  <c r="G62" i="12"/>
  <c r="T60" i="12"/>
  <c r="G63" i="12" l="1"/>
  <c r="H62" i="12"/>
  <c r="M62" i="12" s="1"/>
  <c r="R62" i="12" s="1"/>
  <c r="T61" i="12"/>
  <c r="T62" i="12" l="1"/>
  <c r="G64" i="12"/>
  <c r="H63" i="12"/>
  <c r="M63" i="12" s="1"/>
  <c r="R63" i="12" s="1"/>
  <c r="T63" i="12" l="1"/>
  <c r="H64" i="12"/>
  <c r="M64" i="12" s="1"/>
  <c r="R64" i="12" s="1"/>
  <c r="G65" i="12"/>
  <c r="H65" i="12" s="1"/>
  <c r="M65" i="12" l="1"/>
  <c r="R65" i="12" s="1"/>
  <c r="H67" i="12"/>
  <c r="T64" i="12"/>
  <c r="R67" i="12" l="1"/>
  <c r="T65" i="12"/>
  <c r="T67" i="12" s="1"/>
  <c r="M67" i="12"/>
</calcChain>
</file>

<file path=xl/sharedStrings.xml><?xml version="1.0" encoding="utf-8"?>
<sst xmlns="http://schemas.openxmlformats.org/spreadsheetml/2006/main" count="3707" uniqueCount="1862">
  <si>
    <t xml:space="preserve">FERC   </t>
  </si>
  <si>
    <t>Line No.</t>
  </si>
  <si>
    <t>Account</t>
  </si>
  <si>
    <t>FERC Account Description</t>
  </si>
  <si>
    <t>Total</t>
  </si>
  <si>
    <t>Grand Total</t>
  </si>
  <si>
    <t xml:space="preserve"> (1)</t>
  </si>
  <si>
    <t xml:space="preserve"> (2)</t>
  </si>
  <si>
    <t xml:space="preserve"> (3)</t>
  </si>
  <si>
    <t xml:space="preserve"> (4)</t>
  </si>
  <si>
    <t>Transmission:</t>
  </si>
  <si>
    <t/>
  </si>
  <si>
    <t>OPERATION:</t>
  </si>
  <si>
    <t>Supervision &amp; Engineering</t>
  </si>
  <si>
    <t>Load Dispatching</t>
  </si>
  <si>
    <t>Station Expenses</t>
  </si>
  <si>
    <t>Misc. Trans. Expenses</t>
  </si>
  <si>
    <t>Rents</t>
  </si>
  <si>
    <t>MAINTENANCE:</t>
  </si>
  <si>
    <t>Structures</t>
  </si>
  <si>
    <t>Station Equipment</t>
  </si>
  <si>
    <t>Overhead Lines</t>
  </si>
  <si>
    <t>Underground Lines</t>
  </si>
  <si>
    <t>Misc. Transm. Plant</t>
  </si>
  <si>
    <t>TRANSM.</t>
  </si>
  <si>
    <t>LABOR</t>
  </si>
  <si>
    <t>ALLOCATED TO</t>
  </si>
  <si>
    <t>TRANSMISSION</t>
  </si>
  <si>
    <t xml:space="preserve"> (5)</t>
  </si>
  <si>
    <t xml:space="preserve"> (6)</t>
  </si>
  <si>
    <t>NIAGARA</t>
  </si>
  <si>
    <t xml:space="preserve"> </t>
  </si>
  <si>
    <t>TOTAL</t>
  </si>
  <si>
    <t>Allocated to</t>
  </si>
  <si>
    <t>Transmission</t>
  </si>
  <si>
    <t>Source/Comments</t>
  </si>
  <si>
    <t>Administrative &amp; General Expenses</t>
  </si>
  <si>
    <t>A&amp;G Salaries</t>
  </si>
  <si>
    <t>Office Supplies &amp; Expenses</t>
  </si>
  <si>
    <t>Outside Services Employed</t>
  </si>
  <si>
    <t>Property Insurance</t>
  </si>
  <si>
    <t>Employee Pensions &amp; Benefits</t>
  </si>
  <si>
    <t>Reg. Commission Expenses</t>
  </si>
  <si>
    <t>Maint of General Plant A/C 932</t>
  </si>
  <si>
    <t>Less A/C 924</t>
  </si>
  <si>
    <t>TOTAL A&amp;G Expense</t>
  </si>
  <si>
    <t>RATE OF</t>
  </si>
  <si>
    <t>RETURN</t>
  </si>
  <si>
    <t>RETURN ON</t>
  </si>
  <si>
    <t>RATE BASE</t>
  </si>
  <si>
    <t xml:space="preserve"> (7)</t>
  </si>
  <si>
    <t>A)  Net Electric Plant in Service</t>
  </si>
  <si>
    <t>B)  Rate Base Adjustments</t>
  </si>
  <si>
    <t>PRODUCTION</t>
  </si>
  <si>
    <t>TITLE</t>
  </si>
  <si>
    <t>SOURCE/COMMENTS</t>
  </si>
  <si>
    <t>COMMON EQUITY</t>
  </si>
  <si>
    <t xml:space="preserve"> TOTAL CAPITALIZATION</t>
  </si>
  <si>
    <t xml:space="preserve">Line </t>
  </si>
  <si>
    <t>No.</t>
  </si>
  <si>
    <t>DESCRIPTION</t>
  </si>
  <si>
    <t>RATIO</t>
  </si>
  <si>
    <t>TOTAL LABOR</t>
  </si>
  <si>
    <t>St. Lawrence</t>
  </si>
  <si>
    <t>Niagara</t>
  </si>
  <si>
    <t>Blenheim-Gilboa</t>
  </si>
  <si>
    <t>Average</t>
  </si>
  <si>
    <t>Other</t>
  </si>
  <si>
    <t>Depreciation</t>
  </si>
  <si>
    <t>Structures &amp; Improvements</t>
  </si>
  <si>
    <t>Towers &amp; Fixtures</t>
  </si>
  <si>
    <t>Poles &amp; Fixtures</t>
  </si>
  <si>
    <t>Overhead Conductors &amp; Devices</t>
  </si>
  <si>
    <t>Underground Conduit</t>
  </si>
  <si>
    <t>Underground Conductors &amp; Devices</t>
  </si>
  <si>
    <t>Roads &amp; Trails</t>
  </si>
  <si>
    <t>Office Furniture &amp; Equipment</t>
  </si>
  <si>
    <t>Transportation Equipment</t>
  </si>
  <si>
    <t>Stores Equipment</t>
  </si>
  <si>
    <t>Tools, Shop &amp; Garage Equipment</t>
  </si>
  <si>
    <t>Laboratory Equipment</t>
  </si>
  <si>
    <t>Power Operated Equipment</t>
  </si>
  <si>
    <t>Communication Equipment</t>
  </si>
  <si>
    <t>Miscellaneous Equipment</t>
  </si>
  <si>
    <t>Other Tangible Property</t>
  </si>
  <si>
    <t>Headquarters</t>
  </si>
  <si>
    <t>Poletti</t>
  </si>
  <si>
    <t>Balance</t>
  </si>
  <si>
    <t>Purchased Power</t>
  </si>
  <si>
    <t xml:space="preserve">                </t>
  </si>
  <si>
    <t>A. OPERATING EXPENSES</t>
  </si>
  <si>
    <t>Operation &amp; Maintenance Expense</t>
  </si>
  <si>
    <t>Depreciation &amp; Amortization Expense</t>
  </si>
  <si>
    <t>Administration &amp; General Expenses</t>
  </si>
  <si>
    <t>TOTAL OPERATING EXPENSE</t>
  </si>
  <si>
    <t>B. RATE BASE</t>
  </si>
  <si>
    <t>Return on Rate Base</t>
  </si>
  <si>
    <t>General Plant</t>
  </si>
  <si>
    <t xml:space="preserve">Labor Ratio (%)  </t>
  </si>
  <si>
    <t xml:space="preserve"> Annual</t>
  </si>
  <si>
    <t>Annual Financial Statements</t>
  </si>
  <si>
    <t>(a)</t>
  </si>
  <si>
    <t>(b)</t>
  </si>
  <si>
    <t>TRANSMISSION REVENUE REQUIREMENT</t>
  </si>
  <si>
    <t>Description</t>
  </si>
  <si>
    <t>Electric</t>
  </si>
  <si>
    <t>Operating Expenses</t>
  </si>
  <si>
    <t>General</t>
  </si>
  <si>
    <t>501 -    Steam Product-Fuel</t>
  </si>
  <si>
    <t>514 -    SP-Maint Misc Stm Pl</t>
  </si>
  <si>
    <t>535 -    HP-Oper Supvr&amp;Engrg</t>
  </si>
  <si>
    <t>537 -    HP-Hydraulic Expense</t>
  </si>
  <si>
    <t>539 -    HP-Misc Hyd Pwr Gen</t>
  </si>
  <si>
    <t>541 -    HP-Maint Supvn&amp;Engrg</t>
  </si>
  <si>
    <t>542 -    HP-Maint of Struct</t>
  </si>
  <si>
    <t>543 -    HP-Maint Res Dam&amp;Wtr</t>
  </si>
  <si>
    <t>544 -    HP-Maint Elect Plant</t>
  </si>
  <si>
    <t>545 -    HP-Maint Misc Hyd Pl</t>
  </si>
  <si>
    <t>546 -    OP-Oper Supvr&amp;Engrg</t>
  </si>
  <si>
    <t>548 -    OP-Generation Expens</t>
  </si>
  <si>
    <t>549 -    OP-Misc Oth Pwr Gen</t>
  </si>
  <si>
    <t>551 -    OP-Maint Supvn &amp; Eng</t>
  </si>
  <si>
    <t>552 -    OP-Maint of Struct</t>
  </si>
  <si>
    <t>553 -    OP-Maint Gen &amp; Elect</t>
  </si>
  <si>
    <t>554 -    OP-Maint Oth Pwr Prd</t>
  </si>
  <si>
    <t>555 -    OPSE-Purchased Power</t>
  </si>
  <si>
    <t>560 -    Trans-Oper Supvr&amp;Eng</t>
  </si>
  <si>
    <t>561 -    Trans-Load Dispatcng</t>
  </si>
  <si>
    <t>562 -    Trans-Station Expens</t>
  </si>
  <si>
    <t>565 -    Trans-Xmsn Elect Oth</t>
  </si>
  <si>
    <t>566 -    Trans-Misc Xmsn Exp</t>
  </si>
  <si>
    <t>568 -    Trans-Maint Sup &amp; En</t>
  </si>
  <si>
    <t>569 -    Trans-Maint Struct</t>
  </si>
  <si>
    <t>570 -    Trans-Maint St Equip</t>
  </si>
  <si>
    <t>571 -    Trans-Maint Ovhd Lns</t>
  </si>
  <si>
    <t>572 -    Trans-Maint Ungrd Ln</t>
  </si>
  <si>
    <t>573 -    Trans-Maint Misc Xmn</t>
  </si>
  <si>
    <t>905 -   Misc. Customer Accts. Exps</t>
  </si>
  <si>
    <t>916 -   Misc. Sales Expense</t>
  </si>
  <si>
    <t>920 -    Misc. Admin &amp; Gen'l Salaries</t>
  </si>
  <si>
    <t>921 -    Misc. Office Supp &amp; Exps</t>
  </si>
  <si>
    <t>922 -   Administrative Expenses Transferred</t>
  </si>
  <si>
    <t>930 -    Obsolete/Excess Inv</t>
  </si>
  <si>
    <t>930.5-R &amp; D Expense</t>
  </si>
  <si>
    <t>931 -    Rents</t>
  </si>
  <si>
    <t>Step-up Transformers</t>
  </si>
  <si>
    <t>FACTS</t>
  </si>
  <si>
    <t>Ratio</t>
  </si>
  <si>
    <t>EXCL</t>
  </si>
  <si>
    <t>Plant   in</t>
  </si>
  <si>
    <t>Accumulated</t>
  </si>
  <si>
    <t>Service</t>
  </si>
  <si>
    <t>Service  (Net)</t>
  </si>
  <si>
    <t>500mW C - C at Astoria</t>
  </si>
  <si>
    <t>Crescent</t>
  </si>
  <si>
    <t>FLYNN  (Holtsville)</t>
  </si>
  <si>
    <t>GOWANUS  (Brooklyn)</t>
  </si>
  <si>
    <t>HARLEM RIVER YARDS  (Bronx)</t>
  </si>
  <si>
    <t>HELLGATE  (Bronx)</t>
  </si>
  <si>
    <t>BRENTWOOD  (Long Island)</t>
  </si>
  <si>
    <t>TOTAL EXCLUDED GENERAL</t>
  </si>
  <si>
    <t>POLETTI  (Astoria)</t>
  </si>
  <si>
    <t>Jarvis</t>
  </si>
  <si>
    <t>Kensico</t>
  </si>
  <si>
    <t>Vischer Ferry</t>
  </si>
  <si>
    <t>KENT  (Brooklyn)</t>
  </si>
  <si>
    <t>POUCH TERMINAL  (Richmond)</t>
  </si>
  <si>
    <t>VERNON BOULEVARD  (Queens)</t>
  </si>
  <si>
    <t>CAPITAL STRUCTURE</t>
  </si>
  <si>
    <t>Cost</t>
  </si>
  <si>
    <t>Weighted</t>
  </si>
  <si>
    <t>Component</t>
  </si>
  <si>
    <t>Amount</t>
  </si>
  <si>
    <t>Long-Term Debt</t>
  </si>
  <si>
    <t>Preferred Stock</t>
  </si>
  <si>
    <t>Common Equity</t>
  </si>
  <si>
    <t xml:space="preserve">         Total</t>
  </si>
  <si>
    <t>Total Proprietary Capital</t>
  </si>
  <si>
    <t xml:space="preserve">  less Preferred </t>
  </si>
  <si>
    <t xml:space="preserve">  less Acct. 216.1</t>
  </si>
  <si>
    <t>Long Term Debt</t>
  </si>
  <si>
    <t>Preferred Cost Rate</t>
  </si>
  <si>
    <t>Ashokan</t>
  </si>
  <si>
    <t>Adjustments</t>
  </si>
  <si>
    <t>CWIP</t>
  </si>
  <si>
    <t>Beginning</t>
  </si>
  <si>
    <t>Unamortized</t>
  </si>
  <si>
    <t>Ending</t>
  </si>
  <si>
    <t>Capitalized</t>
  </si>
  <si>
    <t>Lease Asset/</t>
  </si>
  <si>
    <t>Lease</t>
  </si>
  <si>
    <t>Year</t>
  </si>
  <si>
    <t>(1)</t>
  </si>
  <si>
    <t>(2)</t>
  </si>
  <si>
    <t>(3)</t>
  </si>
  <si>
    <t>(4)</t>
  </si>
  <si>
    <t>(5)</t>
  </si>
  <si>
    <t>Net Adjusted Transmission</t>
  </si>
  <si>
    <t>Net Adjusted General Plant</t>
  </si>
  <si>
    <t>NEW YORK POWER AUTHORITY</t>
  </si>
  <si>
    <t>NEW  YORK POWER AUTHORITY</t>
  </si>
  <si>
    <t>ADMINISTRATIVE AND GENERAL EXPENSES</t>
  </si>
  <si>
    <t>OPERATION &amp; MAINTENANCE EXPENSE SUMMARY</t>
  </si>
  <si>
    <t>ANNUAL DEPRECIATION AND AMORTIZATION EXPENSES</t>
  </si>
  <si>
    <t>TRANSMISSION - RATE BASE CALCULATION</t>
  </si>
  <si>
    <t>ADJUSTED PLANT IN SERVICE</t>
  </si>
  <si>
    <t>BG Trans</t>
  </si>
  <si>
    <t>JAF Trans</t>
  </si>
  <si>
    <t>IP3/Pol Trans</t>
  </si>
  <si>
    <t>Marcy/Clark Trans</t>
  </si>
  <si>
    <t>Marcy South Trans</t>
  </si>
  <si>
    <t>Niagara Trans</t>
  </si>
  <si>
    <t>Sound Cable</t>
  </si>
  <si>
    <t>ST Law Trans</t>
  </si>
  <si>
    <t>765 KV Trans</t>
  </si>
  <si>
    <t>Asset</t>
  </si>
  <si>
    <t>Net</t>
  </si>
  <si>
    <t>Debt Discount/Premium</t>
  </si>
  <si>
    <t>Overall Result</t>
  </si>
  <si>
    <t>SENY</t>
  </si>
  <si>
    <t>Flynn</t>
  </si>
  <si>
    <t>JAF</t>
  </si>
  <si>
    <t>Operating Revenues</t>
  </si>
  <si>
    <t>Wheeling</t>
  </si>
  <si>
    <t>Investments and Other Income</t>
  </si>
  <si>
    <t>Total Operating Expenses</t>
  </si>
  <si>
    <t>Total Operating Revenues</t>
  </si>
  <si>
    <t>Incl</t>
  </si>
  <si>
    <t>Acct #</t>
  </si>
  <si>
    <t>Item</t>
  </si>
  <si>
    <t>FERC</t>
  </si>
  <si>
    <t>Site</t>
  </si>
  <si>
    <t>Asset  No.</t>
  </si>
  <si>
    <t>Electric Plant</t>
  </si>
  <si>
    <t>Plant in</t>
  </si>
  <si>
    <t>SUBTOTAL 500Mw CC</t>
  </si>
  <si>
    <t>SUBTOTAL Small Hydro</t>
  </si>
  <si>
    <t>SUBTOTAL Flynn</t>
  </si>
  <si>
    <t>SUBTOTAL Poletti</t>
  </si>
  <si>
    <t>SUBTOTAL SCPP</t>
  </si>
  <si>
    <t>EXCLUDED TRANSMISSION</t>
  </si>
  <si>
    <t>T</t>
  </si>
  <si>
    <t>TOTAL EXCLUDED TRANSMISSION</t>
  </si>
  <si>
    <t>EXCLUDED GENERAL</t>
  </si>
  <si>
    <t>G</t>
  </si>
  <si>
    <t>Total Included Transmission</t>
  </si>
  <si>
    <t>Windfarm</t>
  </si>
  <si>
    <t>Asset Description</t>
  </si>
  <si>
    <t>Facility</t>
  </si>
  <si>
    <t>TOTAL O&amp;M TRANSMISSION</t>
  </si>
  <si>
    <t xml:space="preserve">       Total Operation</t>
  </si>
  <si>
    <t>NYPA</t>
  </si>
  <si>
    <t>RELICENSING/RECLASSIFICATION EXPENSES</t>
  </si>
  <si>
    <t>Total Expenses</t>
  </si>
  <si>
    <t>Total Plant</t>
  </si>
  <si>
    <t>Cap.Date</t>
  </si>
  <si>
    <t>CALCULATION OF LABOR RATIO</t>
  </si>
  <si>
    <t>DEPRECIATION AND AMORTIZATION EXPENSES (BY FERC ACCOUNT)</t>
  </si>
  <si>
    <t>Included General Plant</t>
  </si>
  <si>
    <t>Included Transmission Plant</t>
  </si>
  <si>
    <t>Total Included General Plant</t>
  </si>
  <si>
    <t>Subtotal General - Structures &amp; Improvements</t>
  </si>
  <si>
    <t>Subtotal General - Office Furniture &amp; Equipment</t>
  </si>
  <si>
    <t>Subtotal General - Transportation Equipment</t>
  </si>
  <si>
    <t>Subtotal General - Stores Equipment</t>
  </si>
  <si>
    <t>Subtotal General - Tools, Shop &amp; Garage Equipment</t>
  </si>
  <si>
    <t>Subtotal General - Laboratory Equipment</t>
  </si>
  <si>
    <t>Subtotal General - Power Operated Equipment</t>
  </si>
  <si>
    <t>Subtotal General - Communication Equipment</t>
  </si>
  <si>
    <t>Subtotal General - Miscellaneous Equipment</t>
  </si>
  <si>
    <t>Subtotal General - Other Tangible Property</t>
  </si>
  <si>
    <t>Subtotal Transmission -  Structures &amp; Improvements</t>
  </si>
  <si>
    <t>Subtotal Transmission -  Station Equipment</t>
  </si>
  <si>
    <t>Subtotal Transmission -  Towers &amp; Fixtures</t>
  </si>
  <si>
    <t>Subtotal Transmission -  Poles &amp; Fixtures</t>
  </si>
  <si>
    <t>Subtotal Transmission -  Overhead Conductors &amp; Devices</t>
  </si>
  <si>
    <t>Subtotal Transmission -  Underground Conduit</t>
  </si>
  <si>
    <t>Subtotal Transmission -  Underground Conductors &amp; Devices</t>
  </si>
  <si>
    <t>Subtotal Transmission -  Roads &amp; Trails</t>
  </si>
  <si>
    <t>Total Included Transmission Plant</t>
  </si>
  <si>
    <t>Depreciation ($)</t>
  </si>
  <si>
    <t>Property</t>
  </si>
  <si>
    <t>Insurance</t>
  </si>
  <si>
    <t>ESTIMATED PREPAYMENTS AND INSURANCE</t>
  </si>
  <si>
    <t>Impairment</t>
  </si>
  <si>
    <t xml:space="preserve"> (2) * (3)</t>
  </si>
  <si>
    <t>Col (1); Ln (2) / Ln (3)</t>
  </si>
  <si>
    <t>LONG-TERM DEBT AND RELATED INTEREST</t>
  </si>
  <si>
    <t>WEIGHTED COST OF CAPITAL</t>
  </si>
  <si>
    <t>FACTS PROJECT PLANT IN SERVICE AND ACCUMULATED DEPRECIATION</t>
  </si>
  <si>
    <t>MATERIALS AND SUPPLIES</t>
  </si>
  <si>
    <t>(c)</t>
  </si>
  <si>
    <t>MARCY-SOUTH CAPITALIZED LEASE AMORTIZATION</t>
  </si>
  <si>
    <t>AND UNAMORTIZED BALANCE</t>
  </si>
  <si>
    <t>INDEX</t>
  </si>
  <si>
    <t>          </t>
  </si>
  <si>
    <t>       </t>
  </si>
  <si>
    <t>                                              </t>
  </si>
  <si>
    <t>Total Impairment - Transmission</t>
  </si>
  <si>
    <t>Total Impairment - Production</t>
  </si>
  <si>
    <t>Total Impairment - General Plant</t>
  </si>
  <si>
    <t>Center</t>
  </si>
  <si>
    <t>Posting</t>
  </si>
  <si>
    <t>Date</t>
  </si>
  <si>
    <t>Unallocated</t>
  </si>
  <si>
    <t>105</t>
  </si>
  <si>
    <t>110</t>
  </si>
  <si>
    <t>115</t>
  </si>
  <si>
    <t>120</t>
  </si>
  <si>
    <t>165</t>
  </si>
  <si>
    <t>125</t>
  </si>
  <si>
    <t>Hell Gate</t>
  </si>
  <si>
    <t>Harlem River</t>
  </si>
  <si>
    <t>Vernon Blvd.</t>
  </si>
  <si>
    <t>23rd &amp; 3rd (Gowanus)</t>
  </si>
  <si>
    <t>N 1st &amp;Grand (Kent)</t>
  </si>
  <si>
    <t>Pouch Terminal</t>
  </si>
  <si>
    <t>Brentwood</t>
  </si>
  <si>
    <t>Power for Jobs</t>
  </si>
  <si>
    <t>Recharge NY</t>
  </si>
  <si>
    <t>Admin. Exp. Transferred-Cr</t>
  </si>
  <si>
    <t>Labor Actual</t>
  </si>
  <si>
    <t>Total Small Hydro</t>
  </si>
  <si>
    <t>Total - Production + Transmission</t>
  </si>
  <si>
    <t>Total - Production Only</t>
  </si>
  <si>
    <t>AE II</t>
  </si>
  <si>
    <t>130-150</t>
  </si>
  <si>
    <t>155-161</t>
  </si>
  <si>
    <t>205-245</t>
  </si>
  <si>
    <t>Total Small Clean Power Plants</t>
  </si>
  <si>
    <t>Name</t>
  </si>
  <si>
    <t>Cost-of-Service Summary</t>
  </si>
  <si>
    <t>925 -    A&amp;G-Injuries &amp; Damages Insurance</t>
  </si>
  <si>
    <t>925</t>
  </si>
  <si>
    <t>Injuries &amp; Damages Insurance</t>
  </si>
  <si>
    <t>PROPERTY INSURANCE ALLOCATION</t>
  </si>
  <si>
    <t>Allocated</t>
  </si>
  <si>
    <t>Expense -</t>
  </si>
  <si>
    <t>Amount ($)</t>
  </si>
  <si>
    <t>Ratio (%)</t>
  </si>
  <si>
    <t>Transmission ($)</t>
  </si>
  <si>
    <t>Notes</t>
  </si>
  <si>
    <t>Injury/Damage</t>
  </si>
  <si>
    <t>Less A/C 925</t>
  </si>
  <si>
    <t>INJURIES &amp; DAMAGES INSURANCE EXPENSE ALLOCATION</t>
  </si>
  <si>
    <t>FACTS Plant-in-Service</t>
  </si>
  <si>
    <t>Reclassified FACTS Transmission Plant</t>
  </si>
  <si>
    <t>Transmission Maintenance</t>
  </si>
  <si>
    <t>Generator Step-Up Transformer Plant-in-Service</t>
  </si>
  <si>
    <t xml:space="preserve">       Total  Maintenance</t>
  </si>
  <si>
    <t>TOTAL ADJUSTED O&amp;M TRANSMISSION</t>
  </si>
  <si>
    <t>TRANSMISSION REVENUE REQUIREMENT SUMMARY</t>
  </si>
  <si>
    <t>NET A&amp;G TRANSMISSION EXPENSE</t>
  </si>
  <si>
    <t xml:space="preserve">     Subtotal</t>
  </si>
  <si>
    <t xml:space="preserve">     Subtotal (Full Transmission)</t>
  </si>
  <si>
    <t>500MW Combined Cycle</t>
  </si>
  <si>
    <t>Capitalized Lease Amortization</t>
  </si>
  <si>
    <t>Total Adjustments</t>
  </si>
  <si>
    <t>TOTAL $</t>
  </si>
  <si>
    <t>Labor Ratio</t>
  </si>
  <si>
    <t>1/</t>
  </si>
  <si>
    <t>2/</t>
  </si>
  <si>
    <t>3/</t>
  </si>
  <si>
    <t>4/</t>
  </si>
  <si>
    <t>1/  Source:</t>
  </si>
  <si>
    <t>Share</t>
  </si>
  <si>
    <t>Rate</t>
  </si>
  <si>
    <t>1/:</t>
  </si>
  <si>
    <t>2/:</t>
  </si>
  <si>
    <t>3/:</t>
  </si>
  <si>
    <t>GENERATOR STEP-UP TRANSFORMERS BREAKOUT</t>
  </si>
  <si>
    <t>(6)</t>
  </si>
  <si>
    <t>(7)</t>
  </si>
  <si>
    <t>Col 1, Ln 2 / Col 1, Ln 1</t>
  </si>
  <si>
    <t xml:space="preserve">    (4)</t>
  </si>
  <si>
    <t>924 -    A&amp;G-Property Insurance</t>
  </si>
  <si>
    <t>Postings $</t>
  </si>
  <si>
    <t>930.5</t>
  </si>
  <si>
    <t>Misc. General Expenses</t>
  </si>
  <si>
    <t>Research &amp; Development</t>
  </si>
  <si>
    <t>930.2</t>
  </si>
  <si>
    <t>Total M&amp;S</t>
  </si>
  <si>
    <t>Inventory</t>
  </si>
  <si>
    <t>NIA</t>
  </si>
  <si>
    <t>STL</t>
  </si>
  <si>
    <t>POL</t>
  </si>
  <si>
    <t>B/G</t>
  </si>
  <si>
    <t>500MW</t>
  </si>
  <si>
    <t>CEC</t>
  </si>
  <si>
    <t>0100/105</t>
  </si>
  <si>
    <t>0100/110</t>
  </si>
  <si>
    <t>0100/115</t>
  </si>
  <si>
    <t>0100/120</t>
  </si>
  <si>
    <t>0100/122</t>
  </si>
  <si>
    <t>0100/125</t>
  </si>
  <si>
    <t>0100/130</t>
  </si>
  <si>
    <t>0100/135</t>
  </si>
  <si>
    <t>0100/140</t>
  </si>
  <si>
    <t>0100/145</t>
  </si>
  <si>
    <t>0100/150</t>
  </si>
  <si>
    <t>0100/155</t>
  </si>
  <si>
    <t>0100/156</t>
  </si>
  <si>
    <t>0100/157</t>
  </si>
  <si>
    <t>0100/158</t>
  </si>
  <si>
    <t>0100/159</t>
  </si>
  <si>
    <t>0100/160</t>
  </si>
  <si>
    <t>0100/161</t>
  </si>
  <si>
    <t>0100/165</t>
  </si>
  <si>
    <t>0100/205</t>
  </si>
  <si>
    <t>0100/210</t>
  </si>
  <si>
    <t>0100/215</t>
  </si>
  <si>
    <t>0100/220</t>
  </si>
  <si>
    <t>0100/225</t>
  </si>
  <si>
    <t>0100/230</t>
  </si>
  <si>
    <t>0100/235</t>
  </si>
  <si>
    <t>0100/240</t>
  </si>
  <si>
    <t>0100/245</t>
  </si>
  <si>
    <t>0100/305</t>
  </si>
  <si>
    <t>0100/310</t>
  </si>
  <si>
    <t>0100/320</t>
  </si>
  <si>
    <t>0100/321</t>
  </si>
  <si>
    <t>0100/410</t>
  </si>
  <si>
    <t>0100/600</t>
  </si>
  <si>
    <t>Astoria Energy II</t>
  </si>
  <si>
    <t>DSM</t>
  </si>
  <si>
    <t>506 -    SP-Misc Steam Power</t>
  </si>
  <si>
    <t>512 -    SP-Maint Boiler Plt</t>
  </si>
  <si>
    <t>538 -    HP-Electric Expenses</t>
  </si>
  <si>
    <t>923 -   Outside Services Employed</t>
  </si>
  <si>
    <t>926 -    A&amp;G-Employee Pension &amp; Benefits</t>
  </si>
  <si>
    <t>928 -    A&amp;G-Regulatory Commission Expense</t>
  </si>
  <si>
    <t>930.2-A&amp;G-Miscellaneous &amp; General Expense</t>
  </si>
  <si>
    <t>935 -    A&amp;G-Maintenance of General Plant</t>
  </si>
  <si>
    <t>Actual</t>
  </si>
  <si>
    <t>Production      </t>
  </si>
  <si>
    <t>Transmission    </t>
  </si>
  <si>
    <t>General         </t>
  </si>
  <si>
    <t>P/T/G</t>
  </si>
  <si>
    <t>Plant Name</t>
  </si>
  <si>
    <t>A/C</t>
  </si>
  <si>
    <t>Allocator</t>
  </si>
  <si>
    <t>Avg. M&amp;S</t>
  </si>
  <si>
    <t>0100/255</t>
  </si>
  <si>
    <t>FERC G/L Accounts</t>
  </si>
  <si>
    <t>HTP Trans</t>
  </si>
  <si>
    <t>Obsolete/Excess Inv</t>
  </si>
  <si>
    <t>Net position at January 1</t>
  </si>
  <si>
    <t>Net position at December 31</t>
  </si>
  <si>
    <t>Astoria 2 (AE-II) Substation</t>
  </si>
  <si>
    <t>930</t>
  </si>
  <si>
    <t>Year-Over-Year Accumulated Depreciation</t>
  </si>
  <si>
    <t>Production</t>
  </si>
  <si>
    <t>Avg. Transmission Plant in Service</t>
  </si>
  <si>
    <t>Cost of Removal to Regulatory Assets - Depreciation:</t>
  </si>
  <si>
    <t>TOTAL REVENUE REQUIREMENT</t>
  </si>
  <si>
    <t>Source</t>
  </si>
  <si>
    <t>A</t>
  </si>
  <si>
    <t>B</t>
  </si>
  <si>
    <t>C</t>
  </si>
  <si>
    <t>D</t>
  </si>
  <si>
    <t>E</t>
  </si>
  <si>
    <t>F</t>
  </si>
  <si>
    <t>H</t>
  </si>
  <si>
    <t>Less line 6</t>
  </si>
  <si>
    <t>Less line 5</t>
  </si>
  <si>
    <t>LN</t>
  </si>
  <si>
    <t>(sum lines 1-14)</t>
  </si>
  <si>
    <t>Project Revenue Requirement Worksheet</t>
  </si>
  <si>
    <t>Line</t>
  </si>
  <si>
    <t>Page, Line, Col.</t>
  </si>
  <si>
    <t>Gross Transmission Plant - Total</t>
  </si>
  <si>
    <t>1a</t>
  </si>
  <si>
    <t>Transmission Accumulated Depreciation</t>
  </si>
  <si>
    <t>1b</t>
  </si>
  <si>
    <t>Net Transmission Plant - Total</t>
  </si>
  <si>
    <t>Line 1 minus Line 1a plus Line 1b</t>
  </si>
  <si>
    <t>O&amp;M TRANSMISSION EXPENSE</t>
  </si>
  <si>
    <t>Total O&amp;M Allocated to Transmission</t>
  </si>
  <si>
    <t>5</t>
  </si>
  <si>
    <t>6</t>
  </si>
  <si>
    <t>7</t>
  </si>
  <si>
    <t>8</t>
  </si>
  <si>
    <t xml:space="preserve">RETURN </t>
  </si>
  <si>
    <t>Annual Allocation Factor for Return on Rate Base</t>
  </si>
  <si>
    <t>Annual Allocation Factor for Return</t>
  </si>
  <si>
    <t>(14)</t>
  </si>
  <si>
    <t>(15)</t>
  </si>
  <si>
    <t>(16)</t>
  </si>
  <si>
    <t>Project Name and #</t>
  </si>
  <si>
    <t>Type</t>
  </si>
  <si>
    <t>Incentive Return in basis Points</t>
  </si>
  <si>
    <t>Col. 3 * Col. 5</t>
  </si>
  <si>
    <t>(Note E)</t>
  </si>
  <si>
    <t>(Note F)</t>
  </si>
  <si>
    <t>1c</t>
  </si>
  <si>
    <t>1d</t>
  </si>
  <si>
    <t>1e</t>
  </si>
  <si>
    <t>1f</t>
  </si>
  <si>
    <t>1g</t>
  </si>
  <si>
    <t>1h</t>
  </si>
  <si>
    <t>1i</t>
  </si>
  <si>
    <t>1j</t>
  </si>
  <si>
    <t>1k</t>
  </si>
  <si>
    <t>1l</t>
  </si>
  <si>
    <t>1m</t>
  </si>
  <si>
    <t>1n</t>
  </si>
  <si>
    <t>1o</t>
  </si>
  <si>
    <t>2</t>
  </si>
  <si>
    <t>Note</t>
  </si>
  <si>
    <t>Letter</t>
  </si>
  <si>
    <t>Incentives</t>
  </si>
  <si>
    <t>Rate Base</t>
  </si>
  <si>
    <t>100 Basis Point Incentive Return</t>
  </si>
  <si>
    <t>$</t>
  </si>
  <si>
    <t>%</t>
  </si>
  <si>
    <t xml:space="preserve">  Long Term Debt </t>
  </si>
  <si>
    <t xml:space="preserve">  Common Stock</t>
  </si>
  <si>
    <t>Total  (sum lines 3-4)</t>
  </si>
  <si>
    <t>100 Basis Point Incentive Return multiplied by Rate Base (line 1 * line 5)</t>
  </si>
  <si>
    <t>Incremental Return for 100 basis point increase in ROE</t>
  </si>
  <si>
    <t>(Line 6 less line 7)</t>
  </si>
  <si>
    <t>Incremental Return for 100 basis point increase in ROE divided by Rate Base</t>
  </si>
  <si>
    <t>(Line 8 / line 9)</t>
  </si>
  <si>
    <t xml:space="preserve">Notes: </t>
  </si>
  <si>
    <t>Line 5 includes a 100 basis point increase in ROE that is used only to determine the increase in return and income taxes associated with</t>
  </si>
  <si>
    <t>Project True-Up</t>
  </si>
  <si>
    <t>(d)</t>
  </si>
  <si>
    <t>(e)</t>
  </si>
  <si>
    <t>True-Up</t>
  </si>
  <si>
    <t>Applicable</t>
  </si>
  <si>
    <t>Adjustment</t>
  </si>
  <si>
    <t>Interest</t>
  </si>
  <si>
    <t>Project</t>
  </si>
  <si>
    <t>Revenue</t>
  </si>
  <si>
    <t>Principal</t>
  </si>
  <si>
    <t xml:space="preserve">Prior Period </t>
  </si>
  <si>
    <t>Rate on</t>
  </si>
  <si>
    <t>Number</t>
  </si>
  <si>
    <t>Under/(Over)</t>
  </si>
  <si>
    <t>Line 24</t>
  </si>
  <si>
    <t>Schedule 1</t>
  </si>
  <si>
    <t>…</t>
  </si>
  <si>
    <t>Subtotal</t>
  </si>
  <si>
    <t>Under/(Over) Recovery</t>
  </si>
  <si>
    <t>FERC Refund Interest Rate</t>
  </si>
  <si>
    <t>Interest Rate (Note A):</t>
  </si>
  <si>
    <t>Interest Rates under Section 35.19(a)</t>
  </si>
  <si>
    <t>January</t>
  </si>
  <si>
    <t>February</t>
  </si>
  <si>
    <t>March</t>
  </si>
  <si>
    <t>April</t>
  </si>
  <si>
    <t>May</t>
  </si>
  <si>
    <t>June</t>
  </si>
  <si>
    <t>July</t>
  </si>
  <si>
    <t>August</t>
  </si>
  <si>
    <t>September</t>
  </si>
  <si>
    <t>October</t>
  </si>
  <si>
    <t>November</t>
  </si>
  <si>
    <t>December</t>
  </si>
  <si>
    <t>Avg. Monthly FERC Rate</t>
  </si>
  <si>
    <t>Prior Period Adjustments</t>
  </si>
  <si>
    <t xml:space="preserve">Project or </t>
  </si>
  <si>
    <t>Total Adjustment</t>
  </si>
  <si>
    <t xml:space="preserve">A Description of the Adjustment </t>
  </si>
  <si>
    <t>In Dollars</t>
  </si>
  <si>
    <t>(Note  A)</t>
  </si>
  <si>
    <t>Col. (c) + Col. (d)</t>
  </si>
  <si>
    <t>25a</t>
  </si>
  <si>
    <t>25b</t>
  </si>
  <si>
    <t>25c</t>
  </si>
  <si>
    <t>..</t>
  </si>
  <si>
    <t>Notes:</t>
  </si>
  <si>
    <t>GENERAL DEPRECIATION EXPENSE</t>
  </si>
  <si>
    <t>Total General Depreciation Expense</t>
  </si>
  <si>
    <t>Project 2</t>
  </si>
  <si>
    <t>Annual Allocation Factor for Expenses</t>
  </si>
  <si>
    <t>(Sum Col. 6, 9 &amp; 10)</t>
  </si>
  <si>
    <t>check</t>
  </si>
  <si>
    <t>Docket Number</t>
  </si>
  <si>
    <t>Authorized Amount</t>
  </si>
  <si>
    <t xml:space="preserve"> TOTAL         (sum lines 1-9)</t>
  </si>
  <si>
    <t>352</t>
  </si>
  <si>
    <t>353</t>
  </si>
  <si>
    <t xml:space="preserve">     5 Year Property</t>
  </si>
  <si>
    <t xml:space="preserve">     10 Year Property</t>
  </si>
  <si>
    <t xml:space="preserve">     20 Year Property</t>
  </si>
  <si>
    <t xml:space="preserve">     7 Year Property</t>
  </si>
  <si>
    <t>Per FERC order (Note H)</t>
  </si>
  <si>
    <t>The Total General and Common Depreciation Expense excludes any depreciation expense directly associated with a project and thereby included in page 2 column 8.</t>
  </si>
  <si>
    <t>Reserved</t>
  </si>
  <si>
    <t>Cost = Schedule E, line 2, Cost plus .01</t>
  </si>
  <si>
    <t>or Project</t>
  </si>
  <si>
    <t>True-up Adjustment</t>
  </si>
  <si>
    <t>NET ADJUSTED REVENUE REQUIREMENT</t>
  </si>
  <si>
    <t xml:space="preserve">Sum lines 1, 2, &amp; 3 </t>
  </si>
  <si>
    <t>Breakout by Project</t>
  </si>
  <si>
    <t>Total Break out</t>
  </si>
  <si>
    <t>PROJECT REVENUE REQUIREMENT WORKSHEET</t>
  </si>
  <si>
    <t>INCENTIVES</t>
  </si>
  <si>
    <t>PROJECT TRUE-UP</t>
  </si>
  <si>
    <t xml:space="preserve">DEPRECIATION AND AMORTIZATION RATES </t>
  </si>
  <si>
    <t>MARCY-SOUTH CAPITALIZED LEASE AMORTIZATION AND UNAMORTIZED BALANCE</t>
  </si>
  <si>
    <t>Page 1 of 2</t>
  </si>
  <si>
    <t>Page 2 of 2</t>
  </si>
  <si>
    <t>TRANSMISSION (353 Station Equip.)</t>
  </si>
  <si>
    <t>930.1-A&amp;G-General Advertising Expense</t>
  </si>
  <si>
    <t>930.1</t>
  </si>
  <si>
    <t>General Advertising Expense</t>
  </si>
  <si>
    <t>Interest LTD (including Swaps, Deferred Refinancing)</t>
  </si>
  <si>
    <t>Land</t>
  </si>
  <si>
    <t>Construction in progress</t>
  </si>
  <si>
    <t>Production - Hydro</t>
  </si>
  <si>
    <t>Production - Gas turbine/combined cycle</t>
  </si>
  <si>
    <t>Category</t>
  </si>
  <si>
    <t>Transmission Total</t>
  </si>
  <si>
    <t>Production - Hydro Total</t>
  </si>
  <si>
    <t>Production - Gas turbine/combined cycle Total</t>
  </si>
  <si>
    <t>Land Total</t>
  </si>
  <si>
    <t>General Total</t>
  </si>
  <si>
    <t>Construction in progress Total</t>
  </si>
  <si>
    <t>SUBTOTAL Astoria 2 (AE-II) Substation</t>
  </si>
  <si>
    <t>Capital assets, not being depreciated:</t>
  </si>
  <si>
    <t>Total capital assets not being depreciated</t>
  </si>
  <si>
    <t>Capital assets, being depreciated:</t>
  </si>
  <si>
    <t>Total capital assets, being depreciated</t>
  </si>
  <si>
    <t>Power Sales</t>
  </si>
  <si>
    <t>Transmission Charges</t>
  </si>
  <si>
    <t>Wheeling Charges</t>
  </si>
  <si>
    <t>Fuel Oil and Gas</t>
  </si>
  <si>
    <t>Operations</t>
  </si>
  <si>
    <t>Maintenance</t>
  </si>
  <si>
    <t>Operating Income</t>
  </si>
  <si>
    <t>Nonoperating Revenues</t>
  </si>
  <si>
    <t>Nonoperating Expenses</t>
  </si>
  <si>
    <t>Contribution to New York State</t>
  </si>
  <si>
    <t>Interest on Long-Term Debt</t>
  </si>
  <si>
    <t>Interest Capitalized</t>
  </si>
  <si>
    <t>Amortization of Debt Premium</t>
  </si>
  <si>
    <t>Interest - Other</t>
  </si>
  <si>
    <t>Net Income Before Contributed Capital</t>
  </si>
  <si>
    <t>Contributed Capital - Wind Farm Transmission  Assets</t>
  </si>
  <si>
    <t>Change in net position</t>
  </si>
  <si>
    <t>Liabilities, Deferred Inflows and Net Position</t>
  </si>
  <si>
    <t>Current Liabilities:</t>
  </si>
  <si>
    <t>Accounts payable and accrued liabilities</t>
  </si>
  <si>
    <t>Short-term debt</t>
  </si>
  <si>
    <t>Long-term debt due within one year</t>
  </si>
  <si>
    <t>Capital lease obligation due within one year</t>
  </si>
  <si>
    <t>Risk management activities - derivatives</t>
  </si>
  <si>
    <t>Total current liabilities</t>
  </si>
  <si>
    <t>Noncurrent liabilities:</t>
  </si>
  <si>
    <t>Long-term debt:</t>
  </si>
  <si>
    <t>Senior:</t>
  </si>
  <si>
    <t>Revenue bonds</t>
  </si>
  <si>
    <t>Adjustable rate tender notes</t>
  </si>
  <si>
    <t>Subordinated:</t>
  </si>
  <si>
    <t>Commercial paper</t>
  </si>
  <si>
    <t>Total long-term debt</t>
  </si>
  <si>
    <t>Other noncurrent liabilities:</t>
  </si>
  <si>
    <t>Capital lease obligation</t>
  </si>
  <si>
    <t>Liability to decommission divested nuclear facilities</t>
  </si>
  <si>
    <t>Disposal of spent nuclear fuel</t>
  </si>
  <si>
    <t>Relicensing</t>
  </si>
  <si>
    <t>Other long-term liabilities</t>
  </si>
  <si>
    <t>Total other noncurrent liabilities</t>
  </si>
  <si>
    <t>Total noncurrent liabilities</t>
  </si>
  <si>
    <t>Total liabilities</t>
  </si>
  <si>
    <t>Deferred inflows:</t>
  </si>
  <si>
    <t>Cost of removal obligation</t>
  </si>
  <si>
    <t>Net position:</t>
  </si>
  <si>
    <t>Net investment in capital assets</t>
  </si>
  <si>
    <t>Restricted</t>
  </si>
  <si>
    <t>Unrestricted</t>
  </si>
  <si>
    <t>Total net position</t>
  </si>
  <si>
    <t>Total liabilities, deferred inflows and net position</t>
  </si>
  <si>
    <t>Assets and Deferred Outflows</t>
  </si>
  <si>
    <t>Cash and cash equivalents</t>
  </si>
  <si>
    <t>Investment in securities</t>
  </si>
  <si>
    <t>Receivables - customers</t>
  </si>
  <si>
    <t>Materials and supplies, at average Cost:</t>
  </si>
  <si>
    <t>Plant and general</t>
  </si>
  <si>
    <t>Fuel</t>
  </si>
  <si>
    <t>Miscellaneous receivables and other</t>
  </si>
  <si>
    <t>Total current assets</t>
  </si>
  <si>
    <t>Noncurrent Assets:</t>
  </si>
  <si>
    <t>Current Assets:</t>
  </si>
  <si>
    <t>Restricted funds:</t>
  </si>
  <si>
    <t>Total restricted assets</t>
  </si>
  <si>
    <t>Capital funds:</t>
  </si>
  <si>
    <t>Capital Assets</t>
  </si>
  <si>
    <t>Capital assets not being depreciated</t>
  </si>
  <si>
    <t>Capital assets, net of accumulated depreciation</t>
  </si>
  <si>
    <t>Total capital funds</t>
  </si>
  <si>
    <t>Total capital assets</t>
  </si>
  <si>
    <t>Other noncurrent assets:</t>
  </si>
  <si>
    <t>Receivable - New York State</t>
  </si>
  <si>
    <t>Notes receivable - nuclear plant sale</t>
  </si>
  <si>
    <t>Other long-term assets</t>
  </si>
  <si>
    <t>Total other noncurrent assets</t>
  </si>
  <si>
    <t>Total noncurrent assets</t>
  </si>
  <si>
    <t>Total assets</t>
  </si>
  <si>
    <t>Deferred outflows:</t>
  </si>
  <si>
    <t>Total assets and deferred outflows</t>
  </si>
  <si>
    <t>Unadjusted General Plant Depreciation</t>
  </si>
  <si>
    <t>Subordinated Notes, Series 2012</t>
  </si>
  <si>
    <t>COST OF REMOVAL</t>
  </si>
  <si>
    <t>Production - Land</t>
  </si>
  <si>
    <t>Production - Gas Turbine / Combined Cycle</t>
  </si>
  <si>
    <t>Transmission - Land</t>
  </si>
  <si>
    <t>Transmission - Asset Impairment</t>
  </si>
  <si>
    <t>General - Land</t>
  </si>
  <si>
    <t>General - Asset Impairment</t>
  </si>
  <si>
    <t>General - Cost of Removal</t>
  </si>
  <si>
    <t>Operation and Maintenance Summary</t>
  </si>
  <si>
    <t>TOTALS</t>
  </si>
  <si>
    <t>OVERALL</t>
  </si>
  <si>
    <t>RESULT</t>
  </si>
  <si>
    <t xml:space="preserve">              FERC by accounts and profit center</t>
  </si>
  <si>
    <t>Generator Step-ups</t>
  </si>
  <si>
    <t>GENERAL</t>
  </si>
  <si>
    <t>ADMIN &amp; GENERAL</t>
  </si>
  <si>
    <t>403 -    Depreciation Expense</t>
  </si>
  <si>
    <t>New York Power Authority</t>
  </si>
  <si>
    <t>Capital Assets - Note 5</t>
  </si>
  <si>
    <t>balance</t>
  </si>
  <si>
    <t>Additions</t>
  </si>
  <si>
    <t>Deletions</t>
  </si>
  <si>
    <t>Production – Hydro</t>
  </si>
  <si>
    <t>Production – Gas</t>
  </si>
  <si>
    <t>turbine/combined cycle</t>
  </si>
  <si>
    <t>Major</t>
  </si>
  <si>
    <t>O&amp;M AND A&amp;G SUMMARY</t>
  </si>
  <si>
    <t>O&amp;M AND A&amp;G DETAIL</t>
  </si>
  <si>
    <t>EXCLUDED PLANT IN SERVICE</t>
  </si>
  <si>
    <t>Accumulated decrease in fair value of hedging derivatives</t>
  </si>
  <si>
    <t>Investment Income</t>
  </si>
  <si>
    <t>PLANT IN SERVICE DETAIL</t>
  </si>
  <si>
    <t>Gross Plant in</t>
  </si>
  <si>
    <t>Service Ratio</t>
  </si>
  <si>
    <t>926 -    A&amp;G-Employee Pension &amp; Benefits(PBOP)</t>
  </si>
  <si>
    <t xml:space="preserve">Actual Revenues </t>
  </si>
  <si>
    <t>Received (Note 1)</t>
  </si>
  <si>
    <t>Requirement (Note 2)</t>
  </si>
  <si>
    <t>Line 25, Col. (e)</t>
  </si>
  <si>
    <t>Less EPRI Dues</t>
  </si>
  <si>
    <t>Less A/C 928</t>
  </si>
  <si>
    <t>Less line 8</t>
  </si>
  <si>
    <t>PBOP Adjustment</t>
  </si>
  <si>
    <t xml:space="preserve">CAPITAL STRUCTURE AND COST OF CAPITAL </t>
  </si>
  <si>
    <t>LABOR  RATIO</t>
  </si>
  <si>
    <t>Col (1) * Col (2)</t>
  </si>
  <si>
    <t>Col (3); Ln (1) + Ln (2)</t>
  </si>
  <si>
    <t>Income</t>
  </si>
  <si>
    <t>St. Lawrence/FDR</t>
  </si>
  <si>
    <t>Massena-Marcy</t>
  </si>
  <si>
    <t>Marcy-South</t>
  </si>
  <si>
    <t>New Project</t>
  </si>
  <si>
    <t>Microwave Tower Rental Income</t>
  </si>
  <si>
    <t>MICROWAVE TOWER RENTAL INCOME</t>
  </si>
  <si>
    <t>Adjustments to Rate Base</t>
  </si>
  <si>
    <t>CAPITAL ASSETS - Note 5 ($ Millions)</t>
  </si>
  <si>
    <t>Recharge New York</t>
  </si>
  <si>
    <t>Base PBOP Amount</t>
  </si>
  <si>
    <t>Operation and Maintenance Detail</t>
  </si>
  <si>
    <t>Line 4 less line 3</t>
  </si>
  <si>
    <t>Line 1 less line 2</t>
  </si>
  <si>
    <t>PBOP contained in Cost of Service</t>
  </si>
  <si>
    <t>Flexible Alternating Current Transmission System device</t>
  </si>
  <si>
    <t>Note 1</t>
  </si>
  <si>
    <t>FACTS (Note 1)</t>
  </si>
  <si>
    <t>NTAC ATRR</t>
  </si>
  <si>
    <t>Reference</t>
  </si>
  <si>
    <t xml:space="preserve">STATEMENT OF REVENUES, EXPENSES AND CHANGES IN NET POSITION </t>
  </si>
  <si>
    <t>(sum lines 1-4)</t>
  </si>
  <si>
    <t>(sum lines 6-11)</t>
  </si>
  <si>
    <t>(sum lines 5 &amp; 12)</t>
  </si>
  <si>
    <t>(Page 1, line 8)</t>
  </si>
  <si>
    <t>(Col. 7 * Col. 8)</t>
  </si>
  <si>
    <t>NTAC Facilities</t>
  </si>
  <si>
    <t xml:space="preserve">The revenue requirements shown on lines 11 and 11a et seq. and annual revenue requirements.  If the first year is a partial year, 1/12 of the amounts should be recovered for every month of the Rate Year. </t>
  </si>
  <si>
    <t>STEP-UP TRANSFORMERS O&amp;M ALLOCATOR</t>
  </si>
  <si>
    <t>FACTS O&amp;M ALLOCATOR</t>
  </si>
  <si>
    <t>PROPERTY INSURANCE ALLOCATOR</t>
  </si>
  <si>
    <t>Removed Step-up Transmission O&amp;M</t>
  </si>
  <si>
    <t>($)</t>
  </si>
  <si>
    <t>Insurance ($)</t>
  </si>
  <si>
    <t>Prepayments ($)</t>
  </si>
  <si>
    <t>Obligation ($)</t>
  </si>
  <si>
    <t>Lease/Asset ($)</t>
  </si>
  <si>
    <t>Amortization ($)</t>
  </si>
  <si>
    <t>Inventory ($)</t>
  </si>
  <si>
    <t>M&amp;S ($)</t>
  </si>
  <si>
    <t>Service ($)</t>
  </si>
  <si>
    <t>Service (Net $)</t>
  </si>
  <si>
    <t>Expense ($)</t>
  </si>
  <si>
    <t>Service  (Net $)</t>
  </si>
  <si>
    <t>Depreciation Expense ($)</t>
  </si>
  <si>
    <t>Electric Plant in Service ($)</t>
  </si>
  <si>
    <t>Accumulated Depreciation ($)</t>
  </si>
  <si>
    <t>Electric Plant in Service  (Net $ )</t>
  </si>
  <si>
    <t>Electric Plant in Service  (Net $)</t>
  </si>
  <si>
    <t>Project Gross Plant ($)</t>
  </si>
  <si>
    <t>Project Accumulated Depreciation ($)</t>
  </si>
  <si>
    <t>Annual Allocation for Expenses ($)</t>
  </si>
  <si>
    <t>Project Net Plant ($)</t>
  </si>
  <si>
    <t>Annual Return Charge ($)</t>
  </si>
  <si>
    <t>Project Depreciation/Amortization Expense ($)</t>
  </si>
  <si>
    <t>Annual Revenue Requirement ($)</t>
  </si>
  <si>
    <t>Incentive Return ($)</t>
  </si>
  <si>
    <t>Total Annual Revenue Requirement ($)</t>
  </si>
  <si>
    <t>True-Up Adjustment ($)</t>
  </si>
  <si>
    <t>Net Revenue Requirement ($)</t>
  </si>
  <si>
    <t>LABOR AMOUNT ($)</t>
  </si>
  <si>
    <t>PLANT ($)</t>
  </si>
  <si>
    <t>GENERAL PLANT ($)</t>
  </si>
  <si>
    <t>TRANSMISSION ($)</t>
  </si>
  <si>
    <t>ANNUAL DEPRECIATION AND AMORTIZATION EXPENSES ($)</t>
  </si>
  <si>
    <t>A&amp;G ($)</t>
  </si>
  <si>
    <t>OPERATION &amp; MAINTENANCE EXPENSE SUMMARY ($)</t>
  </si>
  <si>
    <t>(sum lines 13-16)</t>
  </si>
  <si>
    <t>5/</t>
  </si>
  <si>
    <t>6/</t>
  </si>
  <si>
    <t>Amount Actually Received for Transmission Service</t>
  </si>
  <si>
    <t>Preferred Dividends</t>
  </si>
  <si>
    <t>LTD Cost Rate</t>
  </si>
  <si>
    <t>POSTRETIREMENT BENEFITS OTHER THAN PENSIONS (PBOP)</t>
  </si>
  <si>
    <t>PBOP Capitalized</t>
  </si>
  <si>
    <t>(Net $)</t>
  </si>
  <si>
    <t>J. A. FitzPatrick</t>
  </si>
  <si>
    <t>Transmission CWIP, Regulatory Asset and Abandoned Plant</t>
  </si>
  <si>
    <t>Inclusive of any CWIP, Unamortized Regulatory Asset or Unamortized Abandoned Plant balances included in rate base when authorized by FERC order.</t>
  </si>
  <si>
    <t>Project Net Plant is the Project Gross Plant Identified in Column 3 less the associated Accumulated Depreciation in page 2, column 4.  Net Plant includes any FERC approved CWIP, Unamortized Abandoned Plant and Regulatory Asset.</t>
  </si>
  <si>
    <t>Col (2)+(5)</t>
  </si>
  <si>
    <t xml:space="preserve"> (1) + (4)</t>
  </si>
  <si>
    <t>CAPITALIZATION RATIO</t>
  </si>
  <si>
    <t xml:space="preserve">COST RATE </t>
  </si>
  <si>
    <t>AVERAGE</t>
  </si>
  <si>
    <t xml:space="preserve">WEIGHTED  </t>
  </si>
  <si>
    <t>Note 2</t>
  </si>
  <si>
    <t>Adjustments   (Note 2)</t>
  </si>
  <si>
    <t>(Note A)</t>
  </si>
  <si>
    <t>Incentive Return</t>
  </si>
  <si>
    <t>Net Transmission Plant</t>
  </si>
  <si>
    <t>Line 7 + line 8 + line 9</t>
  </si>
  <si>
    <t>Exhibit No. PA-102, INDEX</t>
  </si>
  <si>
    <t>Total Capital Assets</t>
  </si>
  <si>
    <t>Less CWIP</t>
  </si>
  <si>
    <t>Total Assets in Service</t>
  </si>
  <si>
    <t>Comprising:</t>
  </si>
  <si>
    <t>Service - Net ($)</t>
  </si>
  <si>
    <t>Unadjusted Depreciation</t>
  </si>
  <si>
    <t>Total Assets in Service - As per ATRR</t>
  </si>
  <si>
    <t>Capital Assets not being depreciated</t>
  </si>
  <si>
    <t>Capital Assets being depreciated</t>
  </si>
  <si>
    <t>Adjustments for ATRR</t>
  </si>
  <si>
    <t>Cost of Removal (note 1)</t>
  </si>
  <si>
    <t>Excluded (note 2)</t>
  </si>
  <si>
    <t>Adjustments to Rate Base (note 3)</t>
  </si>
  <si>
    <t>RECONCILIATIONS BETWEEN ANNUAL REPORT &amp; ATRR</t>
  </si>
  <si>
    <t>As per Annual Report</t>
  </si>
  <si>
    <t>925 - Injuries &amp; Damages Insurance as allocated</t>
  </si>
  <si>
    <t>924 -Property Insurance as allocated</t>
  </si>
  <si>
    <t>A&amp;G allocated to Production and General</t>
  </si>
  <si>
    <t>Less A/C 924 - Property Insurance</t>
  </si>
  <si>
    <t>Less A/C 925 - Injuries &amp; Damages Insurance</t>
  </si>
  <si>
    <t>OPERATION &amp; MAINTANANCE EXPENSES</t>
  </si>
  <si>
    <t>Cost of Removal: Bringing back to accumulated depreciation cost of removal which was reclassified to regulatory liabilities in annual report</t>
  </si>
  <si>
    <t>Excluded: Assets not recoverable under ATRR</t>
  </si>
  <si>
    <t>Excluded Expenses</t>
  </si>
  <si>
    <t>As per ATRR</t>
  </si>
  <si>
    <t>Total O&amp;M</t>
  </si>
  <si>
    <t>Operations &amp; Maintenance Expenses - as per Annual Report</t>
  </si>
  <si>
    <t>Operations &amp; Maintenance Expenses - as per ATRR</t>
  </si>
  <si>
    <t>MATERIALS &amp; SUPPLIES</t>
  </si>
  <si>
    <t>Plant and General</t>
  </si>
  <si>
    <t>Long-Term</t>
  </si>
  <si>
    <t>Short-Term</t>
  </si>
  <si>
    <t>Long -Term Debt</t>
  </si>
  <si>
    <t>INTEREST ON LONG-TERM DEBT</t>
  </si>
  <si>
    <t>Transmission - Cost of Removal 1/</t>
  </si>
  <si>
    <t>Excluded Transmission   2/</t>
  </si>
  <si>
    <t>2/   Excluded Transmission: Assets not recoverable under ATRR, FERC Accounts 350 and 352-359 for 500 MW, AEII, Poletti, SCPPs, Small Hydro, and Flynn.</t>
  </si>
  <si>
    <t>Schedule B1, Col 6, Ln 26</t>
  </si>
  <si>
    <t>Schedule C1, Col 5, Ln 10</t>
  </si>
  <si>
    <t>Schedule C1, Col 7, Ln 10</t>
  </si>
  <si>
    <t>Schedule F1</t>
  </si>
  <si>
    <t>Schedule A1, Col 5, Ln 17</t>
  </si>
  <si>
    <t>Schedule A2, Col 5, Ln 22</t>
  </si>
  <si>
    <t>SCHEDULE  A1</t>
  </si>
  <si>
    <t>Exhibit No. PA-102, SCH-A1</t>
  </si>
  <si>
    <t>SCHEDULE   A2</t>
  </si>
  <si>
    <t>Exhibit No. PA-102, SCH-A2</t>
  </si>
  <si>
    <t>SCHEDULE   B1</t>
  </si>
  <si>
    <t>Exhibit No. PA-102, SCH-B1</t>
  </si>
  <si>
    <t>Exhibit No. PA-102, WP-AE</t>
  </si>
  <si>
    <t>WP-AF</t>
  </si>
  <si>
    <t>REVENUE REQUIREMENT</t>
  </si>
  <si>
    <t>Compensation for FACTS through the NYISO’s issuance of Transmission Congestion Contract (“TCC”) payments</t>
  </si>
  <si>
    <t>Timing differences</t>
  </si>
  <si>
    <t>SENY load (note 4)</t>
  </si>
  <si>
    <t>FACTS revenue (note 5)</t>
  </si>
  <si>
    <t>(8)</t>
  </si>
  <si>
    <t>(9)</t>
  </si>
  <si>
    <t>(10)</t>
  </si>
  <si>
    <t>(11)</t>
  </si>
  <si>
    <t>Schedule B2, Col 4, line 14</t>
  </si>
  <si>
    <t>Schedule B2, Col 4, line 13</t>
  </si>
  <si>
    <t>Schedule B2, Col 4, line 11</t>
  </si>
  <si>
    <t>Schedule B2, Col 4, line 12</t>
  </si>
  <si>
    <t>WP-BG, Col 4</t>
  </si>
  <si>
    <t>SCHEDULE B2</t>
  </si>
  <si>
    <t>Exhibit No. PA-102, SCH- B2</t>
  </si>
  <si>
    <t>Exhibit No. PA-102, WP-BE</t>
  </si>
  <si>
    <t>WORK PAPER AA</t>
  </si>
  <si>
    <t>Exhibit No. PA-102, WP-AA</t>
  </si>
  <si>
    <t>Exhibit No. PA-102, SCH-B3</t>
  </si>
  <si>
    <t>SCHEDULE C1</t>
  </si>
  <si>
    <t>Exhibit No. PA-102, SCH-C1</t>
  </si>
  <si>
    <t>1/  Schedule B2; Net Electric Plant in Service; Ln 17</t>
  </si>
  <si>
    <t>2/  Schedule B2; Net Electric Plant in Service; Ln 25</t>
  </si>
  <si>
    <t>SCHEDULE  D1</t>
  </si>
  <si>
    <t>Exhibit No. PA-102, SCH-D1</t>
  </si>
  <si>
    <t>4/  WP-BD; Average of Year-end Unamortized Balances, Col 5</t>
  </si>
  <si>
    <t xml:space="preserve"> from WP-DA</t>
  </si>
  <si>
    <t>from WP-DA</t>
  </si>
  <si>
    <t>Exhibit No. PA-102, SCH-E1</t>
  </si>
  <si>
    <t>WP-BE</t>
  </si>
  <si>
    <t>Exhibit No. PA-102, SCH-F1</t>
  </si>
  <si>
    <t>Exhibit PA-102, SCH-F1</t>
  </si>
  <si>
    <t>Schedule B2, line 17, col 10</t>
  </si>
  <si>
    <t>Schedule A1, line 17, col 5 and Schedule A2, line 22, Col 5</t>
  </si>
  <si>
    <t>Schedule C1 line 10, col 7</t>
  </si>
  <si>
    <t>(Schedule F2, Line 10  * (Col. 12/100)* Col. 7)</t>
  </si>
  <si>
    <r>
      <t xml:space="preserve">Schedule B3 - </t>
    </r>
    <r>
      <rPr>
        <b/>
        <sz val="12"/>
        <color indexed="8"/>
        <rFont val="Calibri"/>
        <family val="2"/>
        <scheme val="minor"/>
      </rPr>
      <t>Depreciation and Amortization Rates</t>
    </r>
    <r>
      <rPr>
        <b/>
        <sz val="12"/>
        <rFont val="Calibri"/>
        <family val="2"/>
        <scheme val="minor"/>
      </rPr>
      <t xml:space="preserve"> </t>
    </r>
  </si>
  <si>
    <t>Schedule C1, lines 7, 8, &amp; 9 (Note B)</t>
  </si>
  <si>
    <t>Schedule F2</t>
  </si>
  <si>
    <t>Exhibit No. PA-102, SCH-F2</t>
  </si>
  <si>
    <t xml:space="preserve">Schedule C1, line 10, Col. 5 </t>
  </si>
  <si>
    <t>(Schedule D1, line 1)</t>
  </si>
  <si>
    <t>(Schedule D1, line 2)</t>
  </si>
  <si>
    <t>(Schedule C1, line 1, col. (1)</t>
  </si>
  <si>
    <t>Return    (Schedule C1, line 10, Col. 7)</t>
  </si>
  <si>
    <t>Exhibit No. PA-102, SCH-F3</t>
  </si>
  <si>
    <t>Schedule F3</t>
  </si>
  <si>
    <t>Schedule F2 Using Actual Cost Data</t>
  </si>
  <si>
    <t>WORK PAPER AB</t>
  </si>
  <si>
    <t>Sch A1; Col 4, Ln 12</t>
  </si>
  <si>
    <t>Exhibit No. PA-102, WP-AD</t>
  </si>
  <si>
    <t>WORK PAPER AD</t>
  </si>
  <si>
    <t>Sch B2; Col 5, Sum Ln 5, 6 and 10</t>
  </si>
  <si>
    <t>Sch A1: Col 4, Ln 12</t>
  </si>
  <si>
    <t>WORK PAPER AC</t>
  </si>
  <si>
    <t>WORK PAPER AE</t>
  </si>
  <si>
    <t>Exhibit No. PA-102, WP-AF</t>
  </si>
  <si>
    <t>WORK PAPER AF</t>
  </si>
  <si>
    <t>Exhibit No. PA-102, WP-AG</t>
  </si>
  <si>
    <t>WORK PAPER AG</t>
  </si>
  <si>
    <t>WORK PAPER AH</t>
  </si>
  <si>
    <t>Exhibit No. PA-102, WP-AH</t>
  </si>
  <si>
    <t>WORK PAPER AI</t>
  </si>
  <si>
    <t>Exhibit No. PA-102, WP-AI</t>
  </si>
  <si>
    <t>Exhibit No. PA-102, WP-BA</t>
  </si>
  <si>
    <t>WORK PAPER BA</t>
  </si>
  <si>
    <t>WORK PAPER BB</t>
  </si>
  <si>
    <t>Exhibit No. PA-102, WP-BB</t>
  </si>
  <si>
    <t>Exhibit No. PA-102, WP-BC</t>
  </si>
  <si>
    <t>WORK PAPER BC</t>
  </si>
  <si>
    <t>Exhibit No. PA-102, WP-BD</t>
  </si>
  <si>
    <t>WORK PAPER BD</t>
  </si>
  <si>
    <t>Exhibit No. PA-102, WP-BF</t>
  </si>
  <si>
    <t>WORK PAPER BF</t>
  </si>
  <si>
    <t>Exhibit No. PA-102, WP-BG</t>
  </si>
  <si>
    <t>WORK PAPER BG</t>
  </si>
  <si>
    <t>WORK PAPER BH</t>
  </si>
  <si>
    <t>Exhibit No. PA-102, WP-BH</t>
  </si>
  <si>
    <t>Exhibit No. PA-102, WP-BI</t>
  </si>
  <si>
    <t>WORK PAPER BI</t>
  </si>
  <si>
    <t>Exhibit No. PA-102, WP-CA</t>
  </si>
  <si>
    <t>WORK PAPER CA</t>
  </si>
  <si>
    <t>Exhibit No. PA-102, WP-CB</t>
  </si>
  <si>
    <t>WORK PAPER CB</t>
  </si>
  <si>
    <t>Exhibit No. PA-102, WP-DA</t>
  </si>
  <si>
    <t>WORK PAPER DA</t>
  </si>
  <si>
    <t>Exhibit No. PA-102, WP-DB</t>
  </si>
  <si>
    <t>WORK PAPER DB</t>
  </si>
  <si>
    <t>WORK PAPER EA</t>
  </si>
  <si>
    <t>Exhibit No. PA-102, WP-EA</t>
  </si>
  <si>
    <t>Exhibit No. PA-102, WP-AR-IS</t>
  </si>
  <si>
    <t>Exhibit No. PA-102, WP-AR-BS</t>
  </si>
  <si>
    <t>WORK PAPER AR-BS</t>
  </si>
  <si>
    <t>Exhibit No. PA-102, WP-AR-Cap Assets</t>
  </si>
  <si>
    <t>WORK PAPER AR-Cap Assets</t>
  </si>
  <si>
    <t>WORK PAPER Reconciliations</t>
  </si>
  <si>
    <t>Exhibit No. PA-102, WP-Reconciliations</t>
  </si>
  <si>
    <t>WORK PAPER AR- IS</t>
  </si>
  <si>
    <r>
      <rPr>
        <b/>
        <sz val="10"/>
        <color indexed="8"/>
        <rFont val="Arial"/>
        <family val="2"/>
      </rPr>
      <t>TRANSMISSION PLANT</t>
    </r>
    <r>
      <rPr>
        <b/>
        <sz val="10"/>
        <rFont val="Arial"/>
        <family val="2"/>
      </rPr>
      <t xml:space="preserve"> </t>
    </r>
  </si>
  <si>
    <r>
      <t xml:space="preserve"> </t>
    </r>
    <r>
      <rPr>
        <sz val="10"/>
        <color indexed="8"/>
        <rFont val="Arial"/>
        <family val="2"/>
      </rPr>
      <t>Land Rights</t>
    </r>
    <r>
      <rPr>
        <sz val="10"/>
        <rFont val="Arial"/>
        <family val="2"/>
      </rPr>
      <t xml:space="preserve"> </t>
    </r>
  </si>
  <si>
    <r>
      <t xml:space="preserve"> </t>
    </r>
    <r>
      <rPr>
        <sz val="10"/>
        <color indexed="8"/>
        <rFont val="Arial"/>
        <family val="2"/>
      </rPr>
      <t>Structures and Improvements</t>
    </r>
    <r>
      <rPr>
        <sz val="10"/>
        <rFont val="Arial"/>
        <family val="2"/>
      </rPr>
      <t xml:space="preserve"> </t>
    </r>
  </si>
  <si>
    <r>
      <t xml:space="preserve"> </t>
    </r>
    <r>
      <rPr>
        <sz val="10"/>
        <color indexed="8"/>
        <rFont val="Arial"/>
        <family val="2"/>
      </rPr>
      <t>Station Equipment</t>
    </r>
    <r>
      <rPr>
        <sz val="10"/>
        <rFont val="Arial"/>
        <family val="2"/>
      </rPr>
      <t xml:space="preserve"> </t>
    </r>
  </si>
  <si>
    <r>
      <t xml:space="preserve"> </t>
    </r>
    <r>
      <rPr>
        <sz val="10"/>
        <color indexed="8"/>
        <rFont val="Arial"/>
        <family val="2"/>
      </rPr>
      <t>354</t>
    </r>
    <r>
      <rPr>
        <sz val="10"/>
        <rFont val="Arial"/>
        <family val="2"/>
      </rPr>
      <t xml:space="preserve"> </t>
    </r>
  </si>
  <si>
    <r>
      <t xml:space="preserve"> </t>
    </r>
    <r>
      <rPr>
        <sz val="10"/>
        <color indexed="8"/>
        <rFont val="Arial"/>
        <family val="2"/>
      </rPr>
      <t>Towers and Fixtures</t>
    </r>
    <r>
      <rPr>
        <sz val="10"/>
        <rFont val="Arial"/>
        <family val="2"/>
      </rPr>
      <t xml:space="preserve"> </t>
    </r>
  </si>
  <si>
    <r>
      <t xml:space="preserve"> </t>
    </r>
    <r>
      <rPr>
        <sz val="10"/>
        <color indexed="8"/>
        <rFont val="Arial"/>
        <family val="2"/>
      </rPr>
      <t>355</t>
    </r>
    <r>
      <rPr>
        <sz val="10"/>
        <rFont val="Arial"/>
        <family val="2"/>
      </rPr>
      <t xml:space="preserve"> </t>
    </r>
  </si>
  <si>
    <r>
      <t xml:space="preserve"> </t>
    </r>
    <r>
      <rPr>
        <sz val="10"/>
        <color indexed="8"/>
        <rFont val="Arial"/>
        <family val="2"/>
      </rPr>
      <t>Poles and Fixtures</t>
    </r>
    <r>
      <rPr>
        <sz val="10"/>
        <rFont val="Arial"/>
        <family val="2"/>
      </rPr>
      <t xml:space="preserve"> </t>
    </r>
  </si>
  <si>
    <r>
      <t xml:space="preserve"> </t>
    </r>
    <r>
      <rPr>
        <sz val="10"/>
        <color indexed="8"/>
        <rFont val="Arial"/>
        <family val="2"/>
      </rPr>
      <t>356</t>
    </r>
    <r>
      <rPr>
        <sz val="10"/>
        <rFont val="Arial"/>
        <family val="2"/>
      </rPr>
      <t xml:space="preserve"> </t>
    </r>
  </si>
  <si>
    <r>
      <t xml:space="preserve"> </t>
    </r>
    <r>
      <rPr>
        <sz val="10"/>
        <color indexed="8"/>
        <rFont val="Arial"/>
        <family val="2"/>
      </rPr>
      <t>Overhead Conductor and Devices</t>
    </r>
    <r>
      <rPr>
        <sz val="10"/>
        <rFont val="Arial"/>
        <family val="2"/>
      </rPr>
      <t xml:space="preserve"> </t>
    </r>
  </si>
  <si>
    <r>
      <t xml:space="preserve"> </t>
    </r>
    <r>
      <rPr>
        <sz val="10"/>
        <color indexed="8"/>
        <rFont val="Arial"/>
        <family val="2"/>
      </rPr>
      <t>357</t>
    </r>
    <r>
      <rPr>
        <sz val="10"/>
        <rFont val="Arial"/>
        <family val="2"/>
      </rPr>
      <t xml:space="preserve"> </t>
    </r>
  </si>
  <si>
    <r>
      <t xml:space="preserve"> </t>
    </r>
    <r>
      <rPr>
        <sz val="10"/>
        <color indexed="8"/>
        <rFont val="Arial"/>
        <family val="2"/>
      </rPr>
      <t>Underground Conduit</t>
    </r>
    <r>
      <rPr>
        <sz val="10"/>
        <rFont val="Arial"/>
        <family val="2"/>
      </rPr>
      <t xml:space="preserve"> </t>
    </r>
  </si>
  <si>
    <r>
      <t xml:space="preserve"> </t>
    </r>
    <r>
      <rPr>
        <sz val="10"/>
        <color indexed="8"/>
        <rFont val="Arial"/>
        <family val="2"/>
      </rPr>
      <t>358</t>
    </r>
    <r>
      <rPr>
        <sz val="10"/>
        <rFont val="Arial"/>
        <family val="2"/>
      </rPr>
      <t xml:space="preserve"> </t>
    </r>
  </si>
  <si>
    <r>
      <t xml:space="preserve"> </t>
    </r>
    <r>
      <rPr>
        <sz val="10"/>
        <color indexed="8"/>
        <rFont val="Arial"/>
        <family val="2"/>
      </rPr>
      <t>Underground Conductor and Devices</t>
    </r>
    <r>
      <rPr>
        <sz val="10"/>
        <rFont val="Arial"/>
        <family val="2"/>
      </rPr>
      <t xml:space="preserve"> </t>
    </r>
  </si>
  <si>
    <r>
      <t xml:space="preserve"> </t>
    </r>
    <r>
      <rPr>
        <sz val="10"/>
        <color indexed="8"/>
        <rFont val="Arial"/>
        <family val="2"/>
      </rPr>
      <t>359</t>
    </r>
    <r>
      <rPr>
        <sz val="10"/>
        <rFont val="Arial"/>
        <family val="2"/>
      </rPr>
      <t xml:space="preserve"> </t>
    </r>
  </si>
  <si>
    <r>
      <t xml:space="preserve"> </t>
    </r>
    <r>
      <rPr>
        <sz val="10"/>
        <color indexed="8"/>
        <rFont val="Arial"/>
        <family val="2"/>
      </rPr>
      <t>Roads and Trails</t>
    </r>
    <r>
      <rPr>
        <sz val="10"/>
        <rFont val="Arial"/>
        <family val="2"/>
      </rPr>
      <t xml:space="preserve"> </t>
    </r>
  </si>
  <si>
    <r>
      <t xml:space="preserve"> </t>
    </r>
    <r>
      <rPr>
        <b/>
        <sz val="10"/>
        <color indexed="8"/>
        <rFont val="Arial"/>
        <family val="2"/>
      </rPr>
      <t>GENERAL PLANT</t>
    </r>
    <r>
      <rPr>
        <sz val="10"/>
        <rFont val="Arial"/>
        <family val="2"/>
      </rPr>
      <t xml:space="preserve"> </t>
    </r>
  </si>
  <si>
    <r>
      <t xml:space="preserve"> </t>
    </r>
    <r>
      <rPr>
        <sz val="10"/>
        <color indexed="8"/>
        <rFont val="Arial"/>
        <family val="2"/>
      </rPr>
      <t>390</t>
    </r>
    <r>
      <rPr>
        <sz val="10"/>
        <rFont val="Arial"/>
        <family val="2"/>
      </rPr>
      <t xml:space="preserve"> </t>
    </r>
  </si>
  <si>
    <r>
      <t xml:space="preserve"> </t>
    </r>
    <r>
      <rPr>
        <sz val="10"/>
        <color indexed="8"/>
        <rFont val="Arial"/>
        <family val="2"/>
      </rPr>
      <t>Structures &amp; Improvements</t>
    </r>
    <r>
      <rPr>
        <sz val="10"/>
        <rFont val="Arial"/>
        <family val="2"/>
      </rPr>
      <t xml:space="preserve"> </t>
    </r>
  </si>
  <si>
    <r>
      <t xml:space="preserve"> </t>
    </r>
    <r>
      <rPr>
        <sz val="10"/>
        <color indexed="8"/>
        <rFont val="Arial"/>
        <family val="2"/>
      </rPr>
      <t>391</t>
    </r>
    <r>
      <rPr>
        <sz val="10"/>
        <rFont val="Arial"/>
        <family val="2"/>
      </rPr>
      <t xml:space="preserve"> </t>
    </r>
  </si>
  <si>
    <r>
      <t xml:space="preserve"> </t>
    </r>
    <r>
      <rPr>
        <sz val="10"/>
        <color indexed="8"/>
        <rFont val="Arial"/>
        <family val="2"/>
      </rPr>
      <t>Office Furniture &amp; Equipment</t>
    </r>
    <r>
      <rPr>
        <sz val="10"/>
        <rFont val="Arial"/>
        <family val="2"/>
      </rPr>
      <t xml:space="preserve"> </t>
    </r>
  </si>
  <si>
    <r>
      <t xml:space="preserve"> </t>
    </r>
    <r>
      <rPr>
        <sz val="10"/>
        <color indexed="8"/>
        <rFont val="Arial"/>
        <family val="2"/>
      </rPr>
      <t>392</t>
    </r>
    <r>
      <rPr>
        <sz val="10"/>
        <rFont val="Arial"/>
        <family val="2"/>
      </rPr>
      <t xml:space="preserve"> </t>
    </r>
  </si>
  <si>
    <r>
      <t xml:space="preserve"> </t>
    </r>
    <r>
      <rPr>
        <sz val="10"/>
        <color indexed="8"/>
        <rFont val="Arial"/>
        <family val="2"/>
      </rPr>
      <t>Transportation Equipment</t>
    </r>
    <r>
      <rPr>
        <sz val="10"/>
        <rFont val="Arial"/>
        <family val="2"/>
      </rPr>
      <t xml:space="preserve"> </t>
    </r>
  </si>
  <si>
    <r>
      <t xml:space="preserve"> </t>
    </r>
    <r>
      <rPr>
        <sz val="10"/>
        <color indexed="8"/>
        <rFont val="Arial"/>
        <family val="2"/>
      </rPr>
      <t>393</t>
    </r>
    <r>
      <rPr>
        <sz val="10"/>
        <rFont val="Arial"/>
        <family val="2"/>
      </rPr>
      <t xml:space="preserve"> </t>
    </r>
  </si>
  <si>
    <r>
      <t xml:space="preserve"> </t>
    </r>
    <r>
      <rPr>
        <sz val="10"/>
        <color indexed="8"/>
        <rFont val="Arial"/>
        <family val="2"/>
      </rPr>
      <t>Stores Equipment</t>
    </r>
    <r>
      <rPr>
        <sz val="10"/>
        <rFont val="Arial"/>
        <family val="2"/>
      </rPr>
      <t xml:space="preserve"> </t>
    </r>
  </si>
  <si>
    <r>
      <t xml:space="preserve"> </t>
    </r>
    <r>
      <rPr>
        <sz val="10"/>
        <color indexed="8"/>
        <rFont val="Arial"/>
        <family val="2"/>
      </rPr>
      <t>394</t>
    </r>
    <r>
      <rPr>
        <sz val="10"/>
        <rFont val="Arial"/>
        <family val="2"/>
      </rPr>
      <t xml:space="preserve"> </t>
    </r>
  </si>
  <si>
    <r>
      <t xml:space="preserve"> </t>
    </r>
    <r>
      <rPr>
        <sz val="10"/>
        <color indexed="8"/>
        <rFont val="Arial"/>
        <family val="2"/>
      </rPr>
      <t>Tools, Shop &amp; Garage Equipment</t>
    </r>
    <r>
      <rPr>
        <sz val="10"/>
        <rFont val="Arial"/>
        <family val="2"/>
      </rPr>
      <t xml:space="preserve"> </t>
    </r>
  </si>
  <si>
    <r>
      <t xml:space="preserve"> </t>
    </r>
    <r>
      <rPr>
        <sz val="10"/>
        <color indexed="8"/>
        <rFont val="Arial"/>
        <family val="2"/>
      </rPr>
      <t>395</t>
    </r>
    <r>
      <rPr>
        <sz val="10"/>
        <rFont val="Arial"/>
        <family val="2"/>
      </rPr>
      <t xml:space="preserve"> </t>
    </r>
  </si>
  <si>
    <r>
      <t xml:space="preserve"> </t>
    </r>
    <r>
      <rPr>
        <sz val="10"/>
        <color indexed="8"/>
        <rFont val="Arial"/>
        <family val="2"/>
      </rPr>
      <t>Laboratory Equipment</t>
    </r>
    <r>
      <rPr>
        <sz val="10"/>
        <rFont val="Arial"/>
        <family val="2"/>
      </rPr>
      <t xml:space="preserve"> </t>
    </r>
  </si>
  <si>
    <r>
      <t xml:space="preserve"> </t>
    </r>
    <r>
      <rPr>
        <sz val="10"/>
        <color indexed="8"/>
        <rFont val="Arial"/>
        <family val="2"/>
      </rPr>
      <t>396</t>
    </r>
    <r>
      <rPr>
        <sz val="10"/>
        <rFont val="Arial"/>
        <family val="2"/>
      </rPr>
      <t xml:space="preserve"> </t>
    </r>
  </si>
  <si>
    <r>
      <t xml:space="preserve"> </t>
    </r>
    <r>
      <rPr>
        <sz val="10"/>
        <color indexed="8"/>
        <rFont val="Arial"/>
        <family val="2"/>
      </rPr>
      <t>Power Operated Equipment</t>
    </r>
    <r>
      <rPr>
        <sz val="10"/>
        <rFont val="Arial"/>
        <family val="2"/>
      </rPr>
      <t xml:space="preserve"> </t>
    </r>
  </si>
  <si>
    <r>
      <t xml:space="preserve"> </t>
    </r>
    <r>
      <rPr>
        <sz val="10"/>
        <color indexed="8"/>
        <rFont val="Arial"/>
        <family val="2"/>
      </rPr>
      <t>397</t>
    </r>
    <r>
      <rPr>
        <sz val="10"/>
        <rFont val="Arial"/>
        <family val="2"/>
      </rPr>
      <t xml:space="preserve"> </t>
    </r>
  </si>
  <si>
    <r>
      <t xml:space="preserve"> </t>
    </r>
    <r>
      <rPr>
        <sz val="10"/>
        <color indexed="8"/>
        <rFont val="Arial"/>
        <family val="2"/>
      </rPr>
      <t>Communication Equipment</t>
    </r>
    <r>
      <rPr>
        <sz val="10"/>
        <rFont val="Arial"/>
        <family val="2"/>
      </rPr>
      <t xml:space="preserve"> </t>
    </r>
  </si>
  <si>
    <r>
      <t xml:space="preserve"> </t>
    </r>
    <r>
      <rPr>
        <sz val="10"/>
        <color indexed="8"/>
        <rFont val="Arial"/>
        <family val="2"/>
      </rPr>
      <t>398</t>
    </r>
    <r>
      <rPr>
        <sz val="10"/>
        <rFont val="Arial"/>
        <family val="2"/>
      </rPr>
      <t xml:space="preserve"> </t>
    </r>
  </si>
  <si>
    <r>
      <t xml:space="preserve"> </t>
    </r>
    <r>
      <rPr>
        <b/>
        <sz val="10"/>
        <color indexed="8"/>
        <rFont val="Arial"/>
        <family val="2"/>
      </rPr>
      <t>INTANGIBLE PLANT</t>
    </r>
    <r>
      <rPr>
        <sz val="10"/>
        <rFont val="Arial"/>
        <family val="2"/>
      </rPr>
      <t xml:space="preserve"> </t>
    </r>
  </si>
  <si>
    <r>
      <t xml:space="preserve"> </t>
    </r>
    <r>
      <rPr>
        <sz val="10"/>
        <color indexed="8"/>
        <rFont val="Arial"/>
        <family val="2"/>
      </rPr>
      <t>303</t>
    </r>
    <r>
      <rPr>
        <sz val="10"/>
        <rFont val="Arial"/>
        <family val="2"/>
      </rPr>
      <t xml:space="preserve"> </t>
    </r>
  </si>
  <si>
    <r>
      <t xml:space="preserve"> </t>
    </r>
    <r>
      <rPr>
        <sz val="10"/>
        <color indexed="8"/>
        <rFont val="Arial"/>
        <family val="2"/>
      </rPr>
      <t>Miscellaneous Intangible Plant</t>
    </r>
    <r>
      <rPr>
        <sz val="10"/>
        <rFont val="Arial"/>
        <family val="2"/>
      </rPr>
      <t xml:space="preserve"> </t>
    </r>
  </si>
  <si>
    <r>
      <rPr>
        <sz val="10"/>
        <color indexed="8"/>
        <rFont val="Arial"/>
        <family val="2"/>
      </rPr>
      <t xml:space="preserve"> Transmission facility Contributions in Aid of Construction</t>
    </r>
    <r>
      <rPr>
        <sz val="10"/>
        <rFont val="Arial"/>
        <family val="2"/>
      </rPr>
      <t xml:space="preserve"> </t>
    </r>
  </si>
  <si>
    <t>Schedule A1</t>
  </si>
  <si>
    <t>Schedule A2</t>
  </si>
  <si>
    <t>Schedule B1</t>
  </si>
  <si>
    <t>Schedule C1</t>
  </si>
  <si>
    <t>Schedule D1</t>
  </si>
  <si>
    <t>Schedule E1</t>
  </si>
  <si>
    <t>Schedule B2</t>
  </si>
  <si>
    <t>Schedule B3</t>
  </si>
  <si>
    <t>Work Paper-BC</t>
  </si>
  <si>
    <t>Work Paper-BB</t>
  </si>
  <si>
    <t>Work Paper-AR-IS</t>
  </si>
  <si>
    <t>Work Paper-AA</t>
  </si>
  <si>
    <t>Work Paper-AB</t>
  </si>
  <si>
    <t>Work Paper-EA</t>
  </si>
  <si>
    <t>Work Paper-DA</t>
  </si>
  <si>
    <t>Work Paper-BA</t>
  </si>
  <si>
    <t>Work Paper-BH</t>
  </si>
  <si>
    <t>Work Paper-BF</t>
  </si>
  <si>
    <t>Work Paper-BG</t>
  </si>
  <si>
    <t>Work Paper-BE</t>
  </si>
  <si>
    <t>Work Paper-CA</t>
  </si>
  <si>
    <t>Work Paper-BD</t>
  </si>
  <si>
    <t>Work Paper-CB</t>
  </si>
  <si>
    <t>Work Paper-AC</t>
  </si>
  <si>
    <t>Work Paper-AF</t>
  </si>
  <si>
    <t>Work Paper-AD</t>
  </si>
  <si>
    <t>Work Paper-AI</t>
  </si>
  <si>
    <t>Work Paper-AG</t>
  </si>
  <si>
    <t>Work Paper-AH</t>
  </si>
  <si>
    <t>Work Paper-BI</t>
  </si>
  <si>
    <t>Work Paper-AE</t>
  </si>
  <si>
    <t xml:space="preserve">Work Paper-Reconciliations </t>
  </si>
  <si>
    <t>3/  1/8 of (Schedule A1; Col 5, Ln 17 + Schedule A2; Col 5, Ln 22)  [45 days]</t>
  </si>
  <si>
    <t>Schedule B2, line 17, col 9 (Note A)</t>
  </si>
  <si>
    <t>Schedule B1 line 26, col 5</t>
  </si>
  <si>
    <t>From WP-EA</t>
  </si>
  <si>
    <t>Total NYPA PBOP</t>
  </si>
  <si>
    <t>Adjusted Grand Total (Excludes 500MW C - C at Astoria)</t>
  </si>
  <si>
    <t>($ Millions)</t>
  </si>
  <si>
    <t>Total capital assets being depreciated</t>
  </si>
  <si>
    <t>Total accumulated depreciation</t>
  </si>
  <si>
    <t>Net value of capital assets being depreciated</t>
  </si>
  <si>
    <t>Net value of all capital assets</t>
  </si>
  <si>
    <t>ASSET IMPAIRMENT</t>
  </si>
  <si>
    <t>Work Paper-AR-BS</t>
  </si>
  <si>
    <t>Work Paper-AR-Cap Assets</t>
  </si>
  <si>
    <t>11a</t>
  </si>
  <si>
    <t>11b</t>
  </si>
  <si>
    <t>11c</t>
  </si>
  <si>
    <t xml:space="preserve">Sum lines 11 </t>
  </si>
  <si>
    <t>STATEMENT OF REVENUES , EXPENSES, AND CHANGES IN NET POSITION</t>
  </si>
  <si>
    <t>STATEMENT OF NET POSITION</t>
  </si>
  <si>
    <t>CAPITAL ASSETS</t>
  </si>
  <si>
    <t>FERC acct 916 - Misc Sales Expense</t>
  </si>
  <si>
    <t>Work Paper-DB</t>
  </si>
  <si>
    <t>- Allocated based on</t>
  </si>
  <si>
    <t xml:space="preserve">  allocator (Schedule E1)</t>
  </si>
  <si>
    <t xml:space="preserve">  transmission labor </t>
  </si>
  <si>
    <t>Transm. Col (3)*(4)</t>
  </si>
  <si>
    <t>4/   Excluded General: Assets not recoverable under ATRR, FERC Accounts 389-399 for 500 MW, AEII, Poletti, SCPPs, Small Hydro, and Flynn.</t>
  </si>
  <si>
    <t>Excluded General   4/</t>
  </si>
  <si>
    <t>Marcy South Capitalized Lease 3/</t>
  </si>
  <si>
    <t>[Schedule E1]</t>
  </si>
  <si>
    <t>GENERAL PLANT</t>
  </si>
  <si>
    <t>[Schedule D1]</t>
  </si>
  <si>
    <t>* Cash Working Capital (1/8 O&amp;M)</t>
  </si>
  <si>
    <t>* Marcy South Capitalized Lease</t>
  </si>
  <si>
    <t>* Materials &amp; Supplies</t>
  </si>
  <si>
    <t>* Prepayments</t>
  </si>
  <si>
    <t>* CWIP</t>
  </si>
  <si>
    <t>* Regulatory Asset</t>
  </si>
  <si>
    <t>* Abandoned Plant</t>
  </si>
  <si>
    <t xml:space="preserve"> (5) * (6)</t>
  </si>
  <si>
    <t>LONG-TERM DEBT</t>
  </si>
  <si>
    <t>SOURCE/</t>
  </si>
  <si>
    <t>COMMENTS</t>
  </si>
  <si>
    <t>LABOR RATIO</t>
  </si>
  <si>
    <t>SCHEDULE E1</t>
  </si>
  <si>
    <t>For example, if FERC were to grant a 137 basis point ROE incentive, the increase in return and taxes for a 100 basis point</t>
  </si>
  <si>
    <t xml:space="preserve">1)  For all projects and NTAC ATRR, the Actual Revenues Received are the actual revenues NYPA receives from the NYISO in that calendar year.  If NYISO does not break out the revenues per project, </t>
  </si>
  <si>
    <t>Col 1, Ln 4 x Col 2, Ln 3</t>
  </si>
  <si>
    <t>Subtract Col 1, Ln 4 * Col 2, Ln 3</t>
  </si>
  <si>
    <t xml:space="preserve">     Subtotal (Gross Transmission Plant Ratio)</t>
  </si>
  <si>
    <t>Allocated based on transmission gross plant ratio from Work Paper AI</t>
  </si>
  <si>
    <t>Allocated based on transmission labor ratio from Schedule E1</t>
  </si>
  <si>
    <t>WORK PAPER BE</t>
  </si>
  <si>
    <t>FACTS PROJECT PLANT IN SERVICE, ACCUMULATED DEPRECIATION AND DEPRECIATION EXPENSE</t>
  </si>
  <si>
    <t>ST. LAWRENCE</t>
  </si>
  <si>
    <t>Beginning/End of Year Average</t>
  </si>
  <si>
    <t>Center(s)</t>
  </si>
  <si>
    <t>Less accumulated depreciation for:</t>
  </si>
  <si>
    <t>Less A/C 928 - Regulatory Commission Expense</t>
  </si>
  <si>
    <t>A&amp;G in FERC Acct   549 -    OP-Misc Oth Pwr Gen</t>
  </si>
  <si>
    <t xml:space="preserve">differences due to rounding   </t>
  </si>
  <si>
    <t>Cap</t>
  </si>
  <si>
    <t>Reserve for Excess and Obsolete Inventory</t>
  </si>
  <si>
    <t>Reserve for Degraded Materials</t>
  </si>
  <si>
    <t>Facility Subtotal</t>
  </si>
  <si>
    <t>Reserves Subtotal</t>
  </si>
  <si>
    <t>Schedule F1, page 2, line 1a, col. 16</t>
  </si>
  <si>
    <t>Schedule F1, page 2, line 1c, col. 16</t>
  </si>
  <si>
    <t>Schedule F1, page 2, line 1b, col. 16</t>
  </si>
  <si>
    <t>Schedule F1, page 2, line 2, col. 13</t>
  </si>
  <si>
    <t>Schedule F3, page 1, line 3, col. 10</t>
  </si>
  <si>
    <t>WP-BC</t>
  </si>
  <si>
    <t>WP-BF</t>
  </si>
  <si>
    <t>WP-BG</t>
  </si>
  <si>
    <t>WP-BB</t>
  </si>
  <si>
    <t>Reclassifications (post Annual Report)</t>
  </si>
  <si>
    <t>FERC acct 905 (less contribution to New York State)</t>
  </si>
  <si>
    <t>Electric Plant in</t>
  </si>
  <si>
    <t>Adjustments to Rate Base: Relicensing, Windfarm, Step-up transformers, FACTS &amp; Asset Impairment</t>
  </si>
  <si>
    <r>
      <t>FERC approved ATRR</t>
    </r>
    <r>
      <rPr>
        <sz val="11"/>
        <color theme="1"/>
        <rFont val="Arial"/>
        <family val="2"/>
      </rPr>
      <t xml:space="preserve"> </t>
    </r>
    <r>
      <rPr>
        <sz val="10"/>
        <color theme="1"/>
        <rFont val="Arial"/>
        <family val="2"/>
      </rPr>
      <t>(line 63 - line 67)</t>
    </r>
  </si>
  <si>
    <t>Total (sum lines 64-66)</t>
  </si>
  <si>
    <t>Amount that NYPA will credit to its ATRR assessed to the SENY customer load.  These revenues are included in the Annual Report within Production Revenues.</t>
  </si>
  <si>
    <t>ELECTRIC PLANT IN SERVICE &amp; DEPRECIATION</t>
  </si>
  <si>
    <t>(Note C)</t>
  </si>
  <si>
    <t>(Note D)</t>
  </si>
  <si>
    <t>Exhibit No. PA-102, WP-AB</t>
  </si>
  <si>
    <t>Applied</t>
  </si>
  <si>
    <t>Equity</t>
  </si>
  <si>
    <t>OTHER POSTEMPLOYMENT BENEFIT PLANS</t>
  </si>
  <si>
    <t>Annual OPEB Cost</t>
  </si>
  <si>
    <t>Exhibit No. PA-102, SCH - Summary</t>
  </si>
  <si>
    <t>Project 1 - Marcy South Series Compensation</t>
  </si>
  <si>
    <r>
      <t xml:space="preserve">FERC </t>
    </r>
    <r>
      <rPr>
        <sz val="10"/>
        <color indexed="8"/>
        <rFont val="Arial"/>
        <family val="2"/>
      </rPr>
      <t xml:space="preserve">Account </t>
    </r>
    <r>
      <rPr>
        <sz val="10"/>
        <rFont val="Arial"/>
        <family val="2"/>
      </rPr>
      <t xml:space="preserve"> </t>
    </r>
  </si>
  <si>
    <r>
      <t xml:space="preserve"> </t>
    </r>
    <r>
      <rPr>
        <sz val="10"/>
        <color indexed="8"/>
        <rFont val="Arial"/>
        <family val="2"/>
      </rPr>
      <t>FERC Account</t>
    </r>
    <r>
      <rPr>
        <sz val="10"/>
        <rFont val="Arial"/>
        <family val="2"/>
      </rPr>
      <t xml:space="preserve">  Description</t>
    </r>
  </si>
  <si>
    <t>a 100 basis point increase in ROE.  Any actual incentive is calculated on Schedule F1 and must be approved by FERC.</t>
  </si>
  <si>
    <t>Revenues that are credited in the NTAC are not revenue credited here.</t>
  </si>
  <si>
    <t>Project Gross Plant is the total capital investment for the project calculated in the same method as the gross plant value in page 1, line 1 .  This value includes subsequent capital investments required to maintain the facilities to their original capabilities.  
Gross plant does not include CWIP, Unamortized Regulatory Asset or Unamortized Abandoned Plant.</t>
  </si>
  <si>
    <t>Page 1 line 6</t>
  </si>
  <si>
    <t>(line 7 divided by line 2 col 2)</t>
  </si>
  <si>
    <t>([line 3 + line 5] divided by line 1, col 2)</t>
  </si>
  <si>
    <t>-</t>
  </si>
  <si>
    <t>8a</t>
  </si>
  <si>
    <t>8b</t>
  </si>
  <si>
    <t>1p</t>
  </si>
  <si>
    <t>1q</t>
  </si>
  <si>
    <t>1r</t>
  </si>
  <si>
    <t>1s</t>
  </si>
  <si>
    <t>1t</t>
  </si>
  <si>
    <t>1u</t>
  </si>
  <si>
    <t>1v</t>
  </si>
  <si>
    <t>1w</t>
  </si>
  <si>
    <t>1x</t>
  </si>
  <si>
    <t>1y</t>
  </si>
  <si>
    <t>1z</t>
  </si>
  <si>
    <t>1aa</t>
  </si>
  <si>
    <t>1ab</t>
  </si>
  <si>
    <t>1ac</t>
  </si>
  <si>
    <t>1ad</t>
  </si>
  <si>
    <t>1ae</t>
  </si>
  <si>
    <t>1af</t>
  </si>
  <si>
    <t>1ag</t>
  </si>
  <si>
    <t>1ah</t>
  </si>
  <si>
    <t>8c</t>
  </si>
  <si>
    <t>8d</t>
  </si>
  <si>
    <t>8e</t>
  </si>
  <si>
    <t>8f</t>
  </si>
  <si>
    <t>8g</t>
  </si>
  <si>
    <t>8h</t>
  </si>
  <si>
    <t>8i</t>
  </si>
  <si>
    <t>8j</t>
  </si>
  <si>
    <t>8k</t>
  </si>
  <si>
    <t>8l</t>
  </si>
  <si>
    <t>8n</t>
  </si>
  <si>
    <t>8m</t>
  </si>
  <si>
    <t>8o</t>
  </si>
  <si>
    <t>8p</t>
  </si>
  <si>
    <t>8q</t>
  </si>
  <si>
    <t>8r</t>
  </si>
  <si>
    <t>8s</t>
  </si>
  <si>
    <t>8t</t>
  </si>
  <si>
    <t>8u</t>
  </si>
  <si>
    <t>8v</t>
  </si>
  <si>
    <t>8w</t>
  </si>
  <si>
    <t>8x</t>
  </si>
  <si>
    <t>8y</t>
  </si>
  <si>
    <t>8z</t>
  </si>
  <si>
    <t>8aa</t>
  </si>
  <si>
    <t>8ab</t>
  </si>
  <si>
    <t>8ac</t>
  </si>
  <si>
    <t>8ad</t>
  </si>
  <si>
    <t>8ae</t>
  </si>
  <si>
    <t>8af</t>
  </si>
  <si>
    <t>10a</t>
  </si>
  <si>
    <t>10b</t>
  </si>
  <si>
    <t>10c</t>
  </si>
  <si>
    <t>10d</t>
  </si>
  <si>
    <t>10e</t>
  </si>
  <si>
    <t>10f</t>
  </si>
  <si>
    <t>10g</t>
  </si>
  <si>
    <t>.</t>
  </si>
  <si>
    <t>(12)</t>
  </si>
  <si>
    <t>1ai</t>
  </si>
  <si>
    <t>1ak</t>
  </si>
  <si>
    <t>1al</t>
  </si>
  <si>
    <t>1am</t>
  </si>
  <si>
    <t>1an</t>
  </si>
  <si>
    <t>1ao</t>
  </si>
  <si>
    <t>1ap</t>
  </si>
  <si>
    <t>1aq</t>
  </si>
  <si>
    <t>1ar</t>
  </si>
  <si>
    <t>1as</t>
  </si>
  <si>
    <t>1at</t>
  </si>
  <si>
    <t>1au</t>
  </si>
  <si>
    <t>1av</t>
  </si>
  <si>
    <t>1aw</t>
  </si>
  <si>
    <t>1ax</t>
  </si>
  <si>
    <t>1ay</t>
  </si>
  <si>
    <t>1az</t>
  </si>
  <si>
    <t>(13)</t>
  </si>
  <si>
    <t>(17)</t>
  </si>
  <si>
    <t>(18)</t>
  </si>
  <si>
    <t>(19)</t>
  </si>
  <si>
    <t>(20)</t>
  </si>
  <si>
    <t>(21)</t>
  </si>
  <si>
    <t>(22)</t>
  </si>
  <si>
    <t>(23)</t>
  </si>
  <si>
    <t>(24)</t>
  </si>
  <si>
    <t>(25)</t>
  </si>
  <si>
    <t>(26)</t>
  </si>
  <si>
    <t>(27)</t>
  </si>
  <si>
    <t>(28)</t>
  </si>
  <si>
    <t>(29)</t>
  </si>
  <si>
    <t>(30)</t>
  </si>
  <si>
    <t>(31)</t>
  </si>
  <si>
    <t>(32)</t>
  </si>
  <si>
    <t>(33)</t>
  </si>
  <si>
    <t>(34)</t>
  </si>
  <si>
    <t>(35)</t>
  </si>
  <si>
    <t>(36)</t>
  </si>
  <si>
    <t>(37)</t>
  </si>
  <si>
    <t>2a</t>
  </si>
  <si>
    <t>2b</t>
  </si>
  <si>
    <t>2c</t>
  </si>
  <si>
    <t>2d</t>
  </si>
  <si>
    <t>2e</t>
  </si>
  <si>
    <t>2f</t>
  </si>
  <si>
    <t>2g</t>
  </si>
  <si>
    <t>2h</t>
  </si>
  <si>
    <t>5a</t>
  </si>
  <si>
    <t>5b</t>
  </si>
  <si>
    <t>5c</t>
  </si>
  <si>
    <t>3a</t>
  </si>
  <si>
    <t>3b</t>
  </si>
  <si>
    <t>3c</t>
  </si>
  <si>
    <t>3d</t>
  </si>
  <si>
    <t>3e</t>
  </si>
  <si>
    <t>5d</t>
  </si>
  <si>
    <t>5e</t>
  </si>
  <si>
    <t>7a</t>
  </si>
  <si>
    <t>7b</t>
  </si>
  <si>
    <t>7c</t>
  </si>
  <si>
    <t>7d</t>
  </si>
  <si>
    <t>9a</t>
  </si>
  <si>
    <t>9b</t>
  </si>
  <si>
    <t>9c</t>
  </si>
  <si>
    <t>9d</t>
  </si>
  <si>
    <t>9e</t>
  </si>
  <si>
    <t>11d</t>
  </si>
  <si>
    <t>11e</t>
  </si>
  <si>
    <t>13a</t>
  </si>
  <si>
    <t>13b</t>
  </si>
  <si>
    <t>13c</t>
  </si>
  <si>
    <t>13d</t>
  </si>
  <si>
    <t>13e</t>
  </si>
  <si>
    <t>15a</t>
  </si>
  <si>
    <t>15b</t>
  </si>
  <si>
    <t>15c</t>
  </si>
  <si>
    <t>15d</t>
  </si>
  <si>
    <t>15e</t>
  </si>
  <si>
    <t>15f</t>
  </si>
  <si>
    <t>17a</t>
  </si>
  <si>
    <t>17b</t>
  </si>
  <si>
    <t>17c</t>
  </si>
  <si>
    <t>17d</t>
  </si>
  <si>
    <t>17e</t>
  </si>
  <si>
    <t>SUBTOTAL 500mW C - C at Astoria</t>
  </si>
  <si>
    <t>SUBTOTAL FLYNN  (Holtsville)</t>
  </si>
  <si>
    <t>3f</t>
  </si>
  <si>
    <t>3g</t>
  </si>
  <si>
    <t>3h</t>
  </si>
  <si>
    <t>3i</t>
  </si>
  <si>
    <t>19a</t>
  </si>
  <si>
    <t>19b</t>
  </si>
  <si>
    <t>19c</t>
  </si>
  <si>
    <t>15g</t>
  </si>
  <si>
    <t>Inch</t>
  </si>
  <si>
    <t>22a</t>
  </si>
  <si>
    <t>22b</t>
  </si>
  <si>
    <t>22c</t>
  </si>
  <si>
    <t>22d</t>
  </si>
  <si>
    <t>22e</t>
  </si>
  <si>
    <t>22f</t>
  </si>
  <si>
    <t>22g</t>
  </si>
  <si>
    <t>24a</t>
  </si>
  <si>
    <t>24b</t>
  </si>
  <si>
    <t>24c</t>
  </si>
  <si>
    <t>24d</t>
  </si>
  <si>
    <t>24e</t>
  </si>
  <si>
    <t>24f</t>
  </si>
  <si>
    <t>24g</t>
  </si>
  <si>
    <t>24h</t>
  </si>
  <si>
    <t>26a</t>
  </si>
  <si>
    <t>26b</t>
  </si>
  <si>
    <t>26c</t>
  </si>
  <si>
    <t>26d</t>
  </si>
  <si>
    <t>26e</t>
  </si>
  <si>
    <t>26f</t>
  </si>
  <si>
    <t>28a</t>
  </si>
  <si>
    <t>28b</t>
  </si>
  <si>
    <t>28c</t>
  </si>
  <si>
    <t>28d</t>
  </si>
  <si>
    <t>28e</t>
  </si>
  <si>
    <t>30a</t>
  </si>
  <si>
    <t>30b</t>
  </si>
  <si>
    <t>30c</t>
  </si>
  <si>
    <t>30d</t>
  </si>
  <si>
    <t>30e</t>
  </si>
  <si>
    <t>30f</t>
  </si>
  <si>
    <t>32a</t>
  </si>
  <si>
    <t>32b</t>
  </si>
  <si>
    <t>32c</t>
  </si>
  <si>
    <t>34a</t>
  </si>
  <si>
    <t>34b</t>
  </si>
  <si>
    <t>34c</t>
  </si>
  <si>
    <t>36a</t>
  </si>
  <si>
    <t>36b</t>
  </si>
  <si>
    <t>36c</t>
  </si>
  <si>
    <t>36d</t>
  </si>
  <si>
    <t>36e</t>
  </si>
  <si>
    <t>36f</t>
  </si>
  <si>
    <t>8ag</t>
  </si>
  <si>
    <t>6a</t>
  </si>
  <si>
    <t>6b</t>
  </si>
  <si>
    <t>6c</t>
  </si>
  <si>
    <t>6d</t>
  </si>
  <si>
    <t>6e</t>
  </si>
  <si>
    <t>6f</t>
  </si>
  <si>
    <t>6g</t>
  </si>
  <si>
    <t>6h</t>
  </si>
  <si>
    <t>6i</t>
  </si>
  <si>
    <t>6j</t>
  </si>
  <si>
    <t>6k</t>
  </si>
  <si>
    <t>6l</t>
  </si>
  <si>
    <t>6n</t>
  </si>
  <si>
    <t>6m</t>
  </si>
  <si>
    <t>6o</t>
  </si>
  <si>
    <t>6p</t>
  </si>
  <si>
    <t>6q</t>
  </si>
  <si>
    <t>6r</t>
  </si>
  <si>
    <t>6s</t>
  </si>
  <si>
    <t>6t</t>
  </si>
  <si>
    <t>6u</t>
  </si>
  <si>
    <t>6v</t>
  </si>
  <si>
    <t>6w</t>
  </si>
  <si>
    <t>6x</t>
  </si>
  <si>
    <t>6y</t>
  </si>
  <si>
    <t>6z</t>
  </si>
  <si>
    <t>6aa</t>
  </si>
  <si>
    <t>6ab</t>
  </si>
  <si>
    <t>6ac</t>
  </si>
  <si>
    <t>6ad</t>
  </si>
  <si>
    <t>6ae</t>
  </si>
  <si>
    <t>6af</t>
  </si>
  <si>
    <t>6ag</t>
  </si>
  <si>
    <t>8ah</t>
  </si>
  <si>
    <t>8ai</t>
  </si>
  <si>
    <t>8ak</t>
  </si>
  <si>
    <t>8al</t>
  </si>
  <si>
    <t>8am</t>
  </si>
  <si>
    <t>8an</t>
  </si>
  <si>
    <t>8ao</t>
  </si>
  <si>
    <t>8ap</t>
  </si>
  <si>
    <t>8aq</t>
  </si>
  <si>
    <t>8ar</t>
  </si>
  <si>
    <t>8as</t>
  </si>
  <si>
    <t>8at</t>
  </si>
  <si>
    <t>8au</t>
  </si>
  <si>
    <t>8av</t>
  </si>
  <si>
    <t>8aw</t>
  </si>
  <si>
    <t>8ax</t>
  </si>
  <si>
    <t>8ay</t>
  </si>
  <si>
    <t>8az</t>
  </si>
  <si>
    <t>8ba</t>
  </si>
  <si>
    <t>8bb</t>
  </si>
  <si>
    <t>8bc</t>
  </si>
  <si>
    <t>8bd</t>
  </si>
  <si>
    <t>10h</t>
  </si>
  <si>
    <t>10i</t>
  </si>
  <si>
    <t>10j</t>
  </si>
  <si>
    <t>10k</t>
  </si>
  <si>
    <t>10l</t>
  </si>
  <si>
    <t>10n</t>
  </si>
  <si>
    <t>10m</t>
  </si>
  <si>
    <t>10o</t>
  </si>
  <si>
    <t>10p</t>
  </si>
  <si>
    <t>10q</t>
  </si>
  <si>
    <t>10r</t>
  </si>
  <si>
    <t>10s</t>
  </si>
  <si>
    <t>10t</t>
  </si>
  <si>
    <t>10u</t>
  </si>
  <si>
    <t>10v</t>
  </si>
  <si>
    <t>10w</t>
  </si>
  <si>
    <t>10y</t>
  </si>
  <si>
    <t>10z</t>
  </si>
  <si>
    <t>10aa</t>
  </si>
  <si>
    <t>10ab</t>
  </si>
  <si>
    <t>10ac</t>
  </si>
  <si>
    <t>10ad</t>
  </si>
  <si>
    <t>10ae</t>
  </si>
  <si>
    <t>10af</t>
  </si>
  <si>
    <t>10ag</t>
  </si>
  <si>
    <t>10ah</t>
  </si>
  <si>
    <t>10ai</t>
  </si>
  <si>
    <t>10ak</t>
  </si>
  <si>
    <t>10al</t>
  </si>
  <si>
    <t>10am</t>
  </si>
  <si>
    <t>10an</t>
  </si>
  <si>
    <t>10ao</t>
  </si>
  <si>
    <t>10ap</t>
  </si>
  <si>
    <t>10aq</t>
  </si>
  <si>
    <t>10ar</t>
  </si>
  <si>
    <t>10as</t>
  </si>
  <si>
    <t>10at</t>
  </si>
  <si>
    <t>10au</t>
  </si>
  <si>
    <t>10av</t>
  </si>
  <si>
    <t>10aw</t>
  </si>
  <si>
    <t>10ax</t>
  </si>
  <si>
    <t>10ay</t>
  </si>
  <si>
    <t>10az</t>
  </si>
  <si>
    <t>10ba</t>
  </si>
  <si>
    <t>10bb</t>
  </si>
  <si>
    <t>10bc</t>
  </si>
  <si>
    <t>10bd</t>
  </si>
  <si>
    <t>10be</t>
  </si>
  <si>
    <t>10bh</t>
  </si>
  <si>
    <t>10bi</t>
  </si>
  <si>
    <t>10bk</t>
  </si>
  <si>
    <t>10bl</t>
  </si>
  <si>
    <t>10bm</t>
  </si>
  <si>
    <t>10bn</t>
  </si>
  <si>
    <t>10bo</t>
  </si>
  <si>
    <t>10bp</t>
  </si>
  <si>
    <t>10bq</t>
  </si>
  <si>
    <t>10br</t>
  </si>
  <si>
    <t>10bs</t>
  </si>
  <si>
    <t>10bt</t>
  </si>
  <si>
    <t>10bu</t>
  </si>
  <si>
    <t>10bv</t>
  </si>
  <si>
    <t>10bw</t>
  </si>
  <si>
    <t>12a</t>
  </si>
  <si>
    <t>12b</t>
  </si>
  <si>
    <t>12c</t>
  </si>
  <si>
    <t>12d</t>
  </si>
  <si>
    <t>12e</t>
  </si>
  <si>
    <t>12f</t>
  </si>
  <si>
    <t>12g</t>
  </si>
  <si>
    <t>12h</t>
  </si>
  <si>
    <t>12i</t>
  </si>
  <si>
    <t>12j</t>
  </si>
  <si>
    <t>12k</t>
  </si>
  <si>
    <t>12l</t>
  </si>
  <si>
    <t>12n</t>
  </si>
  <si>
    <t>12m</t>
  </si>
  <si>
    <t>12o</t>
  </si>
  <si>
    <t>12p</t>
  </si>
  <si>
    <t>12q</t>
  </si>
  <si>
    <t>12r</t>
  </si>
  <si>
    <t>12s</t>
  </si>
  <si>
    <t>12t</t>
  </si>
  <si>
    <t>12u</t>
  </si>
  <si>
    <t>12v</t>
  </si>
  <si>
    <t>12w</t>
  </si>
  <si>
    <t>12x</t>
  </si>
  <si>
    <t>12y</t>
  </si>
  <si>
    <t>12z</t>
  </si>
  <si>
    <t>12aa</t>
  </si>
  <si>
    <t>12ab</t>
  </si>
  <si>
    <t>12ac</t>
  </si>
  <si>
    <t>12ad</t>
  </si>
  <si>
    <t>12ae</t>
  </si>
  <si>
    <t>12af</t>
  </si>
  <si>
    <t>12ag</t>
  </si>
  <si>
    <t>12ah</t>
  </si>
  <si>
    <t>12ai</t>
  </si>
  <si>
    <t>12ak</t>
  </si>
  <si>
    <t>12al</t>
  </si>
  <si>
    <t>12am</t>
  </si>
  <si>
    <t>12an</t>
  </si>
  <si>
    <t>12ao</t>
  </si>
  <si>
    <t>12ap</t>
  </si>
  <si>
    <t>12aq</t>
  </si>
  <si>
    <t>12ar</t>
  </si>
  <si>
    <t>12as</t>
  </si>
  <si>
    <t>12at</t>
  </si>
  <si>
    <t>12au</t>
  </si>
  <si>
    <t>12av</t>
  </si>
  <si>
    <t>12aw</t>
  </si>
  <si>
    <t>12ax</t>
  </si>
  <si>
    <t>12ay</t>
  </si>
  <si>
    <t>12az</t>
  </si>
  <si>
    <t>12ba</t>
  </si>
  <si>
    <t>12bb</t>
  </si>
  <si>
    <t>12bc</t>
  </si>
  <si>
    <t>12bd</t>
  </si>
  <si>
    <t>12be</t>
  </si>
  <si>
    <t>12bh</t>
  </si>
  <si>
    <t>12bi</t>
  </si>
  <si>
    <t>12bk</t>
  </si>
  <si>
    <t>12bl</t>
  </si>
  <si>
    <t>12bm</t>
  </si>
  <si>
    <t>12bn</t>
  </si>
  <si>
    <t>12bo</t>
  </si>
  <si>
    <t>12bp</t>
  </si>
  <si>
    <t>12bq</t>
  </si>
  <si>
    <t>12br</t>
  </si>
  <si>
    <t>12bs</t>
  </si>
  <si>
    <t>12bt</t>
  </si>
  <si>
    <t>12bu</t>
  </si>
  <si>
    <t>12bv</t>
  </si>
  <si>
    <t>12bw</t>
  </si>
  <si>
    <t>12bx</t>
  </si>
  <si>
    <t>12by</t>
  </si>
  <si>
    <t>12bz</t>
  </si>
  <si>
    <t>12ca</t>
  </si>
  <si>
    <t>12cb</t>
  </si>
  <si>
    <t>12cc</t>
  </si>
  <si>
    <t>12cd</t>
  </si>
  <si>
    <t>12ce</t>
  </si>
  <si>
    <t>12cf</t>
  </si>
  <si>
    <t>12cg</t>
  </si>
  <si>
    <t>12ch</t>
  </si>
  <si>
    <t>12ci</t>
  </si>
  <si>
    <t>12ck</t>
  </si>
  <si>
    <t>12cl</t>
  </si>
  <si>
    <t>12cm</t>
  </si>
  <si>
    <t>12cn</t>
  </si>
  <si>
    <t>12co</t>
  </si>
  <si>
    <t>12cp</t>
  </si>
  <si>
    <t xml:space="preserve">           Net value of all capital assets</t>
  </si>
  <si>
    <t>4a</t>
  </si>
  <si>
    <t>4b</t>
  </si>
  <si>
    <t>4c</t>
  </si>
  <si>
    <t>4d</t>
  </si>
  <si>
    <t>4e</t>
  </si>
  <si>
    <t>4f</t>
  </si>
  <si>
    <t>5f</t>
  </si>
  <si>
    <t>5g</t>
  </si>
  <si>
    <t>5h</t>
  </si>
  <si>
    <t>5i</t>
  </si>
  <si>
    <t>(38)</t>
  </si>
  <si>
    <t>2i</t>
  </si>
  <si>
    <t>2j</t>
  </si>
  <si>
    <t>2k</t>
  </si>
  <si>
    <t>2l</t>
  </si>
  <si>
    <t>2n</t>
  </si>
  <si>
    <t>2m</t>
  </si>
  <si>
    <t>2o</t>
  </si>
  <si>
    <t>2p</t>
  </si>
  <si>
    <t>2q</t>
  </si>
  <si>
    <t>2r</t>
  </si>
  <si>
    <t>2s</t>
  </si>
  <si>
    <t>2t</t>
  </si>
  <si>
    <t>2u</t>
  </si>
  <si>
    <t>2v</t>
  </si>
  <si>
    <t>2w</t>
  </si>
  <si>
    <t>2x</t>
  </si>
  <si>
    <t>2y</t>
  </si>
  <si>
    <t>2z</t>
  </si>
  <si>
    <t>2aa</t>
  </si>
  <si>
    <t>2ab</t>
  </si>
  <si>
    <t>2ac</t>
  </si>
  <si>
    <t>2ad</t>
  </si>
  <si>
    <t>3j</t>
  </si>
  <si>
    <t>3k</t>
  </si>
  <si>
    <t>3l</t>
  </si>
  <si>
    <t>3n</t>
  </si>
  <si>
    <t>3m</t>
  </si>
  <si>
    <t>3o</t>
  </si>
  <si>
    <t>3p</t>
  </si>
  <si>
    <t>3q</t>
  </si>
  <si>
    <t>Total  Deferred outflows</t>
  </si>
  <si>
    <t>16a</t>
  </si>
  <si>
    <t>16b</t>
  </si>
  <si>
    <t>16c</t>
  </si>
  <si>
    <t>16d</t>
  </si>
  <si>
    <t>16e</t>
  </si>
  <si>
    <t>16f</t>
  </si>
  <si>
    <t>18a</t>
  </si>
  <si>
    <t>18b</t>
  </si>
  <si>
    <t>18c</t>
  </si>
  <si>
    <t>18d</t>
  </si>
  <si>
    <t>18e</t>
  </si>
  <si>
    <t>18f</t>
  </si>
  <si>
    <t>18g</t>
  </si>
  <si>
    <t>20a</t>
  </si>
  <si>
    <t>20b</t>
  </si>
  <si>
    <t>20c</t>
  </si>
  <si>
    <t>20d</t>
  </si>
  <si>
    <t>20e</t>
  </si>
  <si>
    <t>20f</t>
  </si>
  <si>
    <t>7e</t>
  </si>
  <si>
    <t>WP-AA, Col (5)</t>
  </si>
  <si>
    <t>WP-AC, Col (1) line 5</t>
  </si>
  <si>
    <t>WP-AD,Col (1) line 5</t>
  </si>
  <si>
    <t>WP-AE, Col (3) line 2</t>
  </si>
  <si>
    <t>See WP-AA; Col (3), Ln 2x</t>
  </si>
  <si>
    <t>See WP-AG; Col (3) ,Ln 4</t>
  </si>
  <si>
    <t>See WP-AH; Col (3) ,Ln 4</t>
  </si>
  <si>
    <t>WP-BA, Col (4)</t>
  </si>
  <si>
    <t>Relicensing Reclassification</t>
  </si>
  <si>
    <t>Exhibit No. PA-102, WP-AC</t>
  </si>
  <si>
    <t>This work paper includes total NYPA PBOP which is allocated to transmission by labor ratio as shown on Schedule A2.</t>
  </si>
  <si>
    <t>14a</t>
  </si>
  <si>
    <t>14b</t>
  </si>
  <si>
    <t>14c</t>
  </si>
  <si>
    <t>14d</t>
  </si>
  <si>
    <t>14e</t>
  </si>
  <si>
    <t>14f</t>
  </si>
  <si>
    <t>18h</t>
  </si>
  <si>
    <t>20g</t>
  </si>
  <si>
    <t>20h</t>
  </si>
  <si>
    <t>20i</t>
  </si>
  <si>
    <t>20j</t>
  </si>
  <si>
    <t>20k</t>
  </si>
  <si>
    <t>22h</t>
  </si>
  <si>
    <t>22i</t>
  </si>
  <si>
    <t>22j</t>
  </si>
  <si>
    <t>22k</t>
  </si>
  <si>
    <t>22l</t>
  </si>
  <si>
    <t>22n</t>
  </si>
  <si>
    <t>(Note I)</t>
  </si>
  <si>
    <t>Requires approval by FERC of incentive return applicable to the specified project(s). A negative number of basis points may be entered to reduce the ROE applicable to a project if a FERC order specifies a lower return for that project.</t>
  </si>
  <si>
    <t>I</t>
  </si>
  <si>
    <t>The discount is the reduction in revenue, if any, that NYPA agreed to, for instance, to be selected to build facilities as the result of a competitive process and equals the amount by which the annual revenue requirement is reduced from the ceiling rate</t>
  </si>
  <si>
    <t xml:space="preserve">Sum Col. 15 + 16 </t>
  </si>
  <si>
    <t>Current Year</t>
  </si>
  <si>
    <t>Sch B2, Line 13, Col 9</t>
  </si>
  <si>
    <t>Sch B2, Line 12, Col 9</t>
  </si>
  <si>
    <t>1/  NYPA does not pay EPRI dues</t>
  </si>
  <si>
    <t>Page 354 line 21</t>
  </si>
  <si>
    <t>Page 354 lines 17, 20, 24</t>
  </si>
  <si>
    <t>Page 321 line 83</t>
  </si>
  <si>
    <t>Page 321 lines 85-92</t>
  </si>
  <si>
    <t>Page 321 line 93</t>
  </si>
  <si>
    <t>Page 321 line 97</t>
  </si>
  <si>
    <t>Page 321 line 101</t>
  </si>
  <si>
    <t>Page 321 line 102-106</t>
  </si>
  <si>
    <t>Page 321 line 107</t>
  </si>
  <si>
    <t>Page 321 line 108</t>
  </si>
  <si>
    <t>Page 321 line 109</t>
  </si>
  <si>
    <t>Page 321 line 110</t>
  </si>
  <si>
    <t>Page 323 line 181</t>
  </si>
  <si>
    <t>Page 323 line 182</t>
  </si>
  <si>
    <t>Page 323 line 183</t>
  </si>
  <si>
    <t>Page 323 line 184</t>
  </si>
  <si>
    <t>Page 323 line 185</t>
  </si>
  <si>
    <t>Page 323 line 186</t>
  </si>
  <si>
    <t>Page 323 line 187</t>
  </si>
  <si>
    <t>Page 323 line 189</t>
  </si>
  <si>
    <t>Page 323 line 190.5</t>
  </si>
  <si>
    <t>Page 323 line 191</t>
  </si>
  <si>
    <t>Page 323 line 192</t>
  </si>
  <si>
    <t>Page 323 line 192.5</t>
  </si>
  <si>
    <t>Page 323 line 193</t>
  </si>
  <si>
    <t>Page 323 line 196</t>
  </si>
  <si>
    <t>ln. 8 + ln. 27 + ln. 37</t>
  </si>
  <si>
    <t>ln. 35 - ln. 27</t>
  </si>
  <si>
    <t>ln. 16 + ln. 45 + ln. 100.5 - ln. 8 - ln. 37</t>
  </si>
  <si>
    <t>ln. 58 + ln. 100.6 - ln. 48</t>
  </si>
  <si>
    <t>ln. 48</t>
  </si>
  <si>
    <t>ln. 99</t>
  </si>
  <si>
    <t>ln. 86</t>
  </si>
  <si>
    <t>ln. 99 - ln. 86</t>
  </si>
  <si>
    <t>(Sum lines 1-25)</t>
  </si>
  <si>
    <t>7/</t>
  </si>
  <si>
    <t>6/  WP-CB; Col 3, Ln 3</t>
  </si>
  <si>
    <t>Note:  The FACTS project data is based on NYPA's financial records with adherence to FERC's Uniform System of Accounts and U.S. generally accepted accounting principles.</t>
  </si>
  <si>
    <t>Note:  The Cost of Removal data is based on NYPA's accounting records under the provisions of FASB Accounting Standards Codification Topic 980.</t>
  </si>
  <si>
    <t>SCHEDULE  D2</t>
  </si>
  <si>
    <t xml:space="preserve">PROJECT SPECIFIC CAPITAL STRUCTURE AND COST OF CAPITAL </t>
  </si>
  <si>
    <t>PROJECT NET PLANT</t>
  </si>
  <si>
    <t>PROJECT BASE RETURN</t>
  </si>
  <si>
    <t>PROJECT ALLOWED RETURN</t>
  </si>
  <si>
    <t>PROJECT SPECIFIC RETURN ADJUSTMENT</t>
  </si>
  <si>
    <t>Exhibit No. PA-102, SCH-D2</t>
  </si>
  <si>
    <t>Schedule D2</t>
  </si>
  <si>
    <t>Total Project Specific Return Adustment</t>
  </si>
  <si>
    <t>Line 4 + Line 6 + Line 6a</t>
  </si>
  <si>
    <t>(14a)</t>
  </si>
  <si>
    <t>(Sum Col. 11 + 13 + 14 +14a)</t>
  </si>
  <si>
    <t>Discount</t>
  </si>
  <si>
    <t>Project 1 - Marcy South Series Compensation - Capital Structure</t>
  </si>
  <si>
    <t>Net Proceeds Long Term Debt</t>
  </si>
  <si>
    <t xml:space="preserve">Net Proceeds Long Term Debt </t>
  </si>
  <si>
    <t>Plant in Service
(p. 204-207 column (g))</t>
  </si>
  <si>
    <t>Gross Proceeds Outstanding LT Debt</t>
  </si>
  <si>
    <t>Bonds</t>
  </si>
  <si>
    <t>Other Long Term Debt</t>
  </si>
  <si>
    <t>Unamortized Gain on Reacquired Debt</t>
  </si>
  <si>
    <t xml:space="preserve">Amortization of Loss on Reacquired Debt </t>
  </si>
  <si>
    <t xml:space="preserve">Amort. of Debt Disc. and Expense </t>
  </si>
  <si>
    <t>Long Term Debt Cost</t>
  </si>
  <si>
    <t xml:space="preserve">Interest on Long-Term Debt </t>
  </si>
  <si>
    <t>(Less) Reacquired Bonds</t>
  </si>
  <si>
    <t xml:space="preserve">Unamortized Premium on Long-Term Debt </t>
  </si>
  <si>
    <t>(Less) Unamortized Debt Expenses</t>
  </si>
  <si>
    <t>(Less) Unamortized Loss on Reacquired Debt</t>
  </si>
  <si>
    <t>Net Position</t>
  </si>
  <si>
    <t>p. 112 ln. 18 c,d</t>
  </si>
  <si>
    <t>p. 112 ln. 19 c,d</t>
  </si>
  <si>
    <t>p. 112 ln. 21 c,d</t>
  </si>
  <si>
    <t>p. 112 ln. 23 c,d</t>
  </si>
  <si>
    <t>p. 111 ln. 69 c,d</t>
  </si>
  <si>
    <t>p. 111 ln. 81 c,d</t>
  </si>
  <si>
    <t>p. 112 ln. 22 c,d</t>
  </si>
  <si>
    <t>p. 113 ln. 61 c,d</t>
  </si>
  <si>
    <t>p. 117 ln. 62 c,d</t>
  </si>
  <si>
    <t>p. 117 ln. 63 c,d</t>
  </si>
  <si>
    <t>p. 117 ln. 64 c,d</t>
  </si>
  <si>
    <t>p. 117 ln. 65 c,d</t>
  </si>
  <si>
    <t>p. 117 ln. 66 c,d</t>
  </si>
  <si>
    <t>ln. 20 + ln. 23</t>
  </si>
  <si>
    <t>Schedule D2, Col 3, Ln A</t>
  </si>
  <si>
    <t>(Less) Amort. of Premium on Debt</t>
  </si>
  <si>
    <t>(Less) Amortization of Gain on Reacquired Debt</t>
  </si>
  <si>
    <t>(Less) Unamortized Discount on Long-Term Debt</t>
  </si>
  <si>
    <t xml:space="preserve">Total Long Term Debt Interest </t>
  </si>
  <si>
    <t>Total Long Term Debt Interest</t>
  </si>
  <si>
    <t>Sch B2; Col 9, Sum Ln 5, 6 and 10</t>
  </si>
  <si>
    <t>Col. (5) - Col. (4)</t>
  </si>
  <si>
    <t>(Col. (6) + Col. (7)) x</t>
  </si>
  <si>
    <t xml:space="preserve">Col. (8) x 24 months </t>
  </si>
  <si>
    <t>Col. (6) + Col. (7)</t>
  </si>
  <si>
    <t xml:space="preserve"> + Col. (9)</t>
  </si>
  <si>
    <t>the Actual Revenues Received will be allocated pro rata to each project based on their Actual Net Revenue Requirement in col (5).</t>
  </si>
  <si>
    <t>Depreciation (p.219)</t>
  </si>
  <si>
    <t>7/ CWIP, Regulatory Asset and Abandoned Plant are zero until an amount is authorized by FERC as shown below.  CWIP amount is shown in the NYPA Form 1 Equivalent, page 216, line 1</t>
  </si>
  <si>
    <t>NYPA Form 1 Equivalent</t>
  </si>
  <si>
    <r>
      <rPr>
        <b/>
        <sz val="12"/>
        <color indexed="8"/>
        <rFont val="Arial"/>
        <family val="2"/>
      </rPr>
      <t>NYPA Form 1</t>
    </r>
    <r>
      <rPr>
        <b/>
        <u/>
        <sz val="12"/>
        <color indexed="8"/>
        <rFont val="Arial"/>
        <family val="2"/>
      </rPr>
      <t xml:space="preserve"> Equivalent</t>
    </r>
  </si>
  <si>
    <t xml:space="preserve"> from WP-DA 1/</t>
  </si>
  <si>
    <t>from WP-DA 2/</t>
  </si>
  <si>
    <t>Col (3) Ln (4) *  WP-DA Col (7) Ln (4)</t>
  </si>
  <si>
    <t>Col (3); Ln (3) * Ln (4)</t>
  </si>
  <si>
    <t xml:space="preserve">       (2) and (3).</t>
  </si>
  <si>
    <t>ln. 24 - Cost of Removal 5/</t>
  </si>
  <si>
    <t>ln. 27 - Cost of Removal 5/</t>
  </si>
  <si>
    <t>ln. 22 - Cost of Removal 5/</t>
  </si>
  <si>
    <t>3/   Marcy South Capitalized Lease amount is added separately to the Rate Base.</t>
  </si>
  <si>
    <t xml:space="preserve">        SCPPs include Brentwood, Gowanus, Harlem River, Hell Gate, Kent, Pouch and Vernon. Small Hydro includes Ashokan, Crescent, Jarvis and Vischer Ferry. </t>
  </si>
  <si>
    <t>1/   Cost of Removal: Bringing back to accumulated depreciation cost of removal which was reclassified to regulatory liabilities in annual report.</t>
  </si>
  <si>
    <t>5/   The difference between the Accumulated Depreciation contained in the NYPA Form 1 Equivalent and the amount contained here is equal to the Cost of Removal.</t>
  </si>
  <si>
    <t xml:space="preserve">      The Long-Term Debt share is calculated as 1 minus the Common Equity share.</t>
  </si>
  <si>
    <t xml:space="preserve">      Section 205 or 206 filing to FERC.</t>
  </si>
  <si>
    <t xml:space="preserve">      FPA Section 205 or 206 filing to FERC.</t>
  </si>
  <si>
    <t xml:space="preserve">      The MSSC Long-Term Debt share is calculated as 1 minus the Common Equity share.</t>
  </si>
  <si>
    <t>1/  See Schedule-E1, Col (3), Ln 2</t>
  </si>
  <si>
    <t>2/   The ROE listed in Col (2) Ln (2) is the base ROE plus 50 basis-point incentive for RTO participation.  ROE may only be changed pursuant to an FPA</t>
  </si>
  <si>
    <t>1/   The Common Equity share listed in Col (1) is capped at 50%.  The cap may only be changed pursuant to an FPA Section 205 or 206 filing to FERC.</t>
  </si>
  <si>
    <t>Gross Transmission Plant that is included on Schedule B2, Ln 17, Col 5.</t>
  </si>
  <si>
    <t>Project Depreciation Expense is the amount in Schedule B1, Ln 26, Col. 2 that is associated with the specified project.  Project Depreciation Expense includes the amortization of Abandoned Plant and any FERC approved Regulatory Asset.  
However, if FERC grants accelerated depreciation for a project the depreciation rate authorized by FERC will be used instead of the rates shown on Schedule B3 for all other projects.</t>
  </si>
  <si>
    <t xml:space="preserve">increase in ROE would be multiplied by 137 on Schedule F1, Col. 13. </t>
  </si>
  <si>
    <t>Prior Period Adjustments are when an error is discovered relating to a prior true-up or refunds/surcharges ordered by FERC.  The interest on the Prior Period Adjustment excludes interest for the current true up period, because the interest is included in Ln 25 Col (d).</t>
  </si>
  <si>
    <t>5/:  The ROE listed in Col (6), Ln (3) is the base ROE plus 50 basis-point incentive for RTO participation.  ROE may only be changed pursuant to an</t>
  </si>
  <si>
    <t xml:space="preserve">      is fixed and cannot be modified or deleted absent an FPA Section 205 or 206 filing to FERC.  The Applied Equity Share in Col (5) Ln (3) will be the </t>
  </si>
  <si>
    <t xml:space="preserve">      actual common equity share, not to exceed the Equity Cap in Col (4) Ln (3).  The debt share is calculated as 1 minus the equity share.</t>
  </si>
  <si>
    <t>4/:  The capital structure listed in Col (3) is calculated based on the total capitalization amount listed in column (2).  The Equity Cap in Col (4) Ln (3)</t>
  </si>
  <si>
    <t>6/:  The Long-Term Debt Amount ($) in Col (2) Ln (1) is the Gross Proceeds Outstanding Long Term Debt, the average of WP-DB Ln (3e), Col</t>
  </si>
  <si>
    <t>5/  Average of year-end inventory Materials &amp; Supplies (WP-CA).  NYPA Form 1 Equivalent, page 227, Ln 12, average of columns b and c.</t>
  </si>
  <si>
    <t>Workpaper WP-DB Ln (5), average of Col (2) and (3)</t>
  </si>
  <si>
    <t>Workpaper WP-DB Col (2) Ln (2)</t>
  </si>
  <si>
    <t>Workpaper WP-DB Ln (4), average of Col (2) and (3)</t>
  </si>
  <si>
    <t>Project X</t>
  </si>
  <si>
    <t>1/   The MSSC Common Equity share listed in Col (1) is capped at 53%.  The cap may only be changed pursuant to an FPA Section 205 or 206 filing to FERC.</t>
  </si>
  <si>
    <t xml:space="preserve">7/:   The Long-Term Debt Cost Rate is calculated as the Total Long Term Debt Interest [Workpaper WP-DB Col (2) Ln (2)] divided by the Net Proceeds </t>
  </si>
  <si>
    <t xml:space="preserve">       Long Term Debt [Workpaper WP-DB row (4), average of Col (2) and (3)]. </t>
  </si>
  <si>
    <t>Less A/C 930.5</t>
  </si>
  <si>
    <t>Less line 12</t>
  </si>
  <si>
    <t>(sum lines 16 to 21)</t>
  </si>
  <si>
    <t>(sum lines 1 to 22)</t>
  </si>
  <si>
    <t xml:space="preserve">     Admin &amp; General allocated to transmission [Workpaper WP-AA Col (4) ln (2ab) multiplied by Workpaper E1-Labor Ratio Col (3) ln (2)] for data pertaining to calendar years 2016 and later.</t>
  </si>
  <si>
    <t xml:space="preserve">3/   Additional project-specific capital structures added to this Schedule D2 must be approved by FERC.  The cost of long-term debt and common equity </t>
  </si>
  <si>
    <t xml:space="preserve">      for any such project shall reflect the cost rates in Col (2), Lns (1) and (2) unless a different cost rate is approved by FERC.</t>
  </si>
  <si>
    <t>____</t>
  </si>
  <si>
    <t>12/31/____</t>
  </si>
  <si>
    <t>YEAR ENDING DECEMBER 31, ____</t>
  </si>
  <si>
    <t xml:space="preserve">____ Annual Report </t>
  </si>
  <si>
    <t>DECEMBER ____</t>
  </si>
  <si>
    <t>____ Amount ($)</t>
  </si>
  <si>
    <t>Included General &amp; Transmission Plant - Depreciation ____</t>
  </si>
  <si>
    <t>12/31/____ ($)</t>
  </si>
  <si>
    <t xml:space="preserve">2/  Column 5 is populated as 0 (zero) for data pertaining to calendar years ____ and 2015. It is populated as a sum of Transmission R&amp;D Expense [Workpaper WP-AA Col (3) ln(2ab)] plus the portion of </t>
  </si>
  <si>
    <t>3/  Populated as 0 (zero) for data pertaining to calendar years ____ and 2015.  Populated as WP-AA Col (3) for data pertaining to calendar years 2016 and later.</t>
  </si>
  <si>
    <t>____-14</t>
  </si>
  <si>
    <t>____-____ EXCLUDED PLANT IN SERVICE</t>
  </si>
  <si>
    <t>____ - ____ Average</t>
  </si>
  <si>
    <t>Col (3); Ln (6) - Ln (5)</t>
  </si>
  <si>
    <t>391.2</t>
  </si>
  <si>
    <t>391.3</t>
  </si>
  <si>
    <t>Computer Equipment 5 yr</t>
  </si>
  <si>
    <t>Computer Equipment 10 yr</t>
  </si>
  <si>
    <t>399</t>
  </si>
  <si>
    <t>2) Schedule F1, Page 2 of 2, col (16).</t>
  </si>
  <si>
    <r>
      <rPr>
        <sz val="10"/>
        <color indexed="8"/>
        <rFont val="Arial"/>
        <family val="2"/>
      </rPr>
      <t>depreciation rates above will be weighted based on the relative amount of underlying plant booked to the accounts</t>
    </r>
    <r>
      <rPr>
        <sz val="10"/>
        <rFont val="Arial"/>
        <family val="2"/>
      </rPr>
      <t xml:space="preserve"> </t>
    </r>
  </si>
  <si>
    <r>
      <rPr>
        <sz val="10"/>
        <color indexed="8"/>
        <rFont val="Arial"/>
        <family val="2"/>
      </rPr>
      <t>shown in lines 1-9 above and the weighted average depreciation rate will be used to amortize the CIAC.</t>
    </r>
    <r>
      <rPr>
        <sz val="10"/>
        <rFont val="Arial"/>
        <family val="2"/>
      </rPr>
      <t xml:space="preserve"> The life of a</t>
    </r>
  </si>
  <si>
    <t>without prior FERC approval.</t>
  </si>
  <si>
    <r>
      <rPr>
        <sz val="10"/>
        <color indexed="8"/>
        <rFont val="Arial"/>
        <family val="2"/>
      </rPr>
      <t xml:space="preserve">In the event a Contribution in Aid of Construction (CIAC) is made for a transmission facility, the transmission </t>
    </r>
    <r>
      <rPr>
        <sz val="10"/>
        <rFont val="Arial"/>
        <family val="2"/>
      </rPr>
      <t xml:space="preserve"> </t>
    </r>
  </si>
  <si>
    <t xml:space="preserve">This schedule does not contain updated depreciation rates for the Long Island Sound Cable, an asset not included in the NYPA </t>
  </si>
  <si>
    <t>of the bonds purchased to construct the facility in 1991.</t>
  </si>
  <si>
    <r>
      <t xml:space="preserve"> </t>
    </r>
    <r>
      <rPr>
        <sz val="10"/>
        <color indexed="8"/>
        <rFont val="Arial"/>
        <family val="2"/>
      </rPr>
      <t>Rate (Annual) Percent</t>
    </r>
    <r>
      <rPr>
        <sz val="10"/>
        <rFont val="Arial"/>
        <family val="2"/>
      </rPr>
      <t xml:space="preserve"> 1/</t>
    </r>
  </si>
  <si>
    <t>Long Island Sound Cable 2/</t>
  </si>
  <si>
    <r>
      <t xml:space="preserve"> </t>
    </r>
    <r>
      <rPr>
        <sz val="10"/>
        <color indexed="8"/>
        <rFont val="Arial"/>
        <family val="2"/>
      </rPr>
      <t>Miscellaneous Equipment</t>
    </r>
    <r>
      <rPr>
        <sz val="10"/>
        <rFont val="Arial"/>
        <family val="2"/>
      </rPr>
      <t xml:space="preserve"> 4/</t>
    </r>
  </si>
  <si>
    <t>Where no depreciation rate is listed for a transmission or general plant account for a particular project (other than the Long Island</t>
  </si>
  <si>
    <t xml:space="preserve">Sound Cable), NYPA lacks depreciable plant as of 12/31/2015 (or all plant has been fully depreciated). If new plant corresponding to these </t>
  </si>
  <si>
    <t>Fully accrued.  If plant added to Marcy-South Account 396,  8.33% rate applies; if plant added to Niagara Account 393, 3.33% rate applies.</t>
  </si>
  <si>
    <t>accounts is subsequently added for the relevant projects, the “New Project” depreciation rate for the relevant account will apply.</t>
  </si>
  <si>
    <t>For Headquarters Account 398, plant nearly fully accrued.  If plant is added to this account, 5.00% rate applies.</t>
  </si>
  <si>
    <t xml:space="preserve">debt service, and consistent with past practice NYPA uses a 30-year depreciable life for the cable based on the 30-year term of </t>
  </si>
  <si>
    <t>Depreciation Study filed at FERC in 2017.  NYPA recovers the cost of the cable from the Long Island Power Authority through</t>
  </si>
  <si>
    <r>
      <t xml:space="preserve">facility subject to a CIAC will be equivalent to the depreciation rate calculated above, i.e., 100% </t>
    </r>
    <r>
      <rPr>
        <sz val="9"/>
        <rFont val="Arial"/>
        <family val="2"/>
      </rPr>
      <t>÷</t>
    </r>
    <r>
      <rPr>
        <sz val="10"/>
        <rFont val="Arial"/>
        <family val="2"/>
      </rPr>
      <t xml:space="preserve"> deprecation rate = life</t>
    </r>
  </si>
  <si>
    <t>in years. The estimated life of the facility or rights associated with the facility will not change  over the life of a CIAC</t>
  </si>
  <si>
    <r>
      <rPr>
        <sz val="10"/>
        <color indexed="8"/>
        <rFont val="Arial"/>
        <family val="2"/>
      </rPr>
      <t>These depreciation rates will not change absent the appropriate filing at FERC.</t>
    </r>
    <r>
      <rPr>
        <sz val="10"/>
        <rFont val="Arial"/>
        <family val="2"/>
      </rPr>
      <t xml:space="preserve"> </t>
    </r>
  </si>
  <si>
    <t>Based on Plant Data Year Ending December 31, 2015 (as filed with FERC in 2017 and as modified by settlement filed in Docket Nos. EL17-67, et al.)</t>
  </si>
  <si>
    <t xml:space="preserve">4/  The AC Project Segment A cost containment impacts, if any, will be computed on a workpaper and provided as supporting documentation for each applicable Annual Update </t>
  </si>
  <si>
    <t>2/   The MSSC ROE listed in Col (2) Ln (2) is the base ROE plus 50 basis-point incentive Congestion Relief Adder.  ROE may only be changed pursuant to an FPA</t>
  </si>
  <si>
    <t xml:space="preserve">      consistent with the NYPA Protocols. The ROE listed in Col (2) for AC Project Segment A is inclusive of a 50 basis point ROE Risk Adder per the Commission's approval in Docket No. EL19-88.</t>
  </si>
  <si>
    <r>
      <t>PROJECT SPECIFIC CAPITAL STRUCTURE AND COST OF CAPITAL</t>
    </r>
    <r>
      <rPr>
        <b/>
        <sz val="12"/>
        <rFont val="Arial"/>
        <family val="2"/>
      </rPr>
      <t xml:space="preserve"> 3/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</si>
</sst>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41" formatCode="_(* #,##0_);_(* \(#,##0\);_(* &quot;-&quot;_);_(@_)"/>
    <numFmt numFmtId="44" formatCode="_(&quot;$&quot;* #,##0.00_);_(&quot;$&quot;* \(#,##0.00\);_(&quot;$&quot;* &quot;-&quot;??_);_(@_)"/>
    <numFmt numFmtId="43" formatCode="_(* #,##0.00_);_(* \(#,##0.00\);_(* &quot;-&quot;??_);_(@_)"/>
    <numFmt numFmtId="164" formatCode="0_)"/>
    <numFmt numFmtId="165" formatCode="dd\-mmm\-yy_)"/>
    <numFmt numFmtId="166" formatCode="0.000%"/>
    <numFmt numFmtId="167" formatCode="&quot;$&quot;#,##0"/>
    <numFmt numFmtId="168" formatCode="_(* #,##0_);_(* \(#,##0\);_(* &quot;-&quot;??_);_(@_)"/>
    <numFmt numFmtId="169" formatCode="#,##0;\(#,##0\)"/>
    <numFmt numFmtId="170" formatCode="_(&quot;$&quot;* #,##0_);_(&quot;$&quot;* \(#,##0\);_(&quot;$&quot;* &quot;-&quot;??_);_(@_)"/>
    <numFmt numFmtId="171" formatCode="0.0%"/>
    <numFmt numFmtId="172" formatCode="0.00_)"/>
    <numFmt numFmtId="173" formatCode="0_);\(0\)"/>
    <numFmt numFmtId="174" formatCode="\$\ #,##0.00"/>
    <numFmt numFmtId="175" formatCode="&quot;$&quot;#,##0.00"/>
    <numFmt numFmtId="176" formatCode="#,##0.00000"/>
    <numFmt numFmtId="177" formatCode="_(* #,##0.0000_);_(* \(#,##0.0000\);_(* &quot;-&quot;??_);_(@_)"/>
    <numFmt numFmtId="178" formatCode="0.0000"/>
    <numFmt numFmtId="179" formatCode="_(* #,##0.000_);_(* \(#,##0.000\);_(* &quot;-&quot;??_);_(@_)"/>
    <numFmt numFmtId="180" formatCode="_(* #,##0.0_);_(* \(#,##0.0\);_(* &quot;-&quot;??_);_(@_)"/>
    <numFmt numFmtId="181" formatCode="0.00000"/>
    <numFmt numFmtId="182" formatCode="#,##0\ \ \ ;[Red]\(#,##0\)\ \ ;\—\ \ \ \ "/>
    <numFmt numFmtId="183" formatCode="#,##0\ \ \ \ ;[Red]\(#,##0\)\ \ \ ;\—\ \ \ \ "/>
    <numFmt numFmtId="184" formatCode="#,##0\ \ ;[Red]\(#,##0\)\ ;\—\ \ "/>
    <numFmt numFmtId="185" formatCode="#,##0\ ;\(#,##0\);\-\ \ \ \ \ "/>
    <numFmt numFmtId="186" formatCode="#,##0\ ;\(#,##0\);\–\ \ \ \ \ "/>
    <numFmt numFmtId="187" formatCode="#,##0.0;\(#,##0.00\)"/>
  </numFmts>
  <fonts count="152">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color theme="1"/>
      <name val="Arial"/>
      <family val="2"/>
    </font>
    <font>
      <sz val="11"/>
      <color theme="1"/>
      <name val="Calibri"/>
      <family val="2"/>
      <scheme val="minor"/>
    </font>
    <font>
      <sz val="14"/>
      <color indexed="8"/>
      <name val="Arial"/>
      <family val="2"/>
    </font>
    <font>
      <b/>
      <sz val="14"/>
      <color indexed="8"/>
      <name val="Arial"/>
      <family val="2"/>
    </font>
    <font>
      <sz val="18"/>
      <color indexed="8"/>
      <name val="Arial"/>
      <family val="2"/>
    </font>
    <font>
      <sz val="12"/>
      <color indexed="8"/>
      <name val="Arial"/>
      <family val="2"/>
    </font>
    <font>
      <b/>
      <sz val="12"/>
      <color indexed="8"/>
      <name val="Arial"/>
      <family val="2"/>
    </font>
    <font>
      <b/>
      <sz val="10"/>
      <color indexed="8"/>
      <name val="Arial"/>
      <family val="2"/>
    </font>
    <font>
      <sz val="12"/>
      <color indexed="8"/>
      <name val="Arial"/>
      <family val="2"/>
    </font>
    <font>
      <sz val="12"/>
      <name val="Courier"/>
      <family val="3"/>
    </font>
    <font>
      <sz val="14"/>
      <name val="Courier"/>
      <family val="3"/>
    </font>
    <font>
      <sz val="8"/>
      <name val="Arial"/>
      <family val="2"/>
    </font>
    <font>
      <sz val="12"/>
      <name val="Arial"/>
      <family val="2"/>
    </font>
    <font>
      <sz val="12"/>
      <name val="Arial"/>
      <family val="2"/>
    </font>
    <font>
      <b/>
      <sz val="12"/>
      <name val="Arial"/>
      <family val="2"/>
    </font>
    <font>
      <b/>
      <sz val="10"/>
      <name val="Arial"/>
      <family val="2"/>
    </font>
    <font>
      <sz val="11"/>
      <color theme="1"/>
      <name val="Calibri"/>
      <family val="2"/>
      <scheme val="minor"/>
    </font>
    <font>
      <b/>
      <sz val="11"/>
      <color theme="1"/>
      <name val="Calibri"/>
      <family val="2"/>
      <scheme val="minor"/>
    </font>
    <font>
      <sz val="11"/>
      <name val="Calibri"/>
      <family val="2"/>
      <scheme val="minor"/>
    </font>
    <font>
      <sz val="10"/>
      <name val="Arial"/>
      <family val="2"/>
    </font>
    <font>
      <sz val="11"/>
      <color indexed="8"/>
      <name val="Calibri"/>
      <family val="2"/>
    </font>
    <font>
      <sz val="10"/>
      <color indexed="8"/>
      <name val="Arial"/>
      <family val="2"/>
    </font>
    <font>
      <sz val="10"/>
      <color indexed="39"/>
      <name val="Arial"/>
      <family val="2"/>
    </font>
    <font>
      <b/>
      <sz val="16"/>
      <color indexed="23"/>
      <name val="Arial"/>
      <family val="2"/>
    </font>
    <font>
      <sz val="10"/>
      <color indexed="10"/>
      <name val="Arial"/>
      <family val="2"/>
    </font>
    <font>
      <sz val="10"/>
      <name val="Courier"/>
      <family val="3"/>
    </font>
    <font>
      <b/>
      <sz val="14"/>
      <color rgb="FFFF0000"/>
      <name val="Arial"/>
      <family val="2"/>
    </font>
    <font>
      <b/>
      <u/>
      <sz val="10"/>
      <name val="Courier"/>
      <family val="3"/>
    </font>
    <font>
      <sz val="10"/>
      <name val="Courier"/>
      <family val="3"/>
    </font>
    <font>
      <sz val="10"/>
      <color rgb="FFFF0000"/>
      <name val="Arial"/>
      <family val="2"/>
    </font>
    <font>
      <b/>
      <u/>
      <sz val="14"/>
      <color theme="1"/>
      <name val="Arial"/>
      <family val="2"/>
    </font>
    <font>
      <sz val="14"/>
      <color rgb="FFFF0000"/>
      <name val="Arial"/>
      <family val="2"/>
    </font>
    <font>
      <b/>
      <sz val="14"/>
      <name val="Arial"/>
      <family val="2"/>
    </font>
    <font>
      <sz val="14"/>
      <name val="Arial"/>
      <family val="2"/>
    </font>
    <font>
      <sz val="10"/>
      <name val="Arial"/>
      <family val="2"/>
    </font>
    <font>
      <sz val="11"/>
      <color rgb="FF1F497D"/>
      <name val="Calibri"/>
      <family val="2"/>
    </font>
    <font>
      <b/>
      <sz val="12"/>
      <name val="Calibri"/>
      <family val="2"/>
      <scheme val="minor"/>
    </font>
    <font>
      <sz val="10"/>
      <name val="Calibri"/>
      <family val="2"/>
      <scheme val="minor"/>
    </font>
    <font>
      <sz val="12"/>
      <name val="Calibri"/>
      <family val="2"/>
      <scheme val="minor"/>
    </font>
    <font>
      <b/>
      <u/>
      <sz val="12"/>
      <name val="Courier"/>
      <family val="3"/>
    </font>
    <font>
      <b/>
      <sz val="10"/>
      <name val="Calibri"/>
      <family val="2"/>
      <scheme val="minor"/>
    </font>
    <font>
      <sz val="10"/>
      <color rgb="FFFF0000"/>
      <name val="Calibri"/>
      <family val="2"/>
      <scheme val="minor"/>
    </font>
    <font>
      <sz val="12"/>
      <color theme="1"/>
      <name val="Calibri"/>
      <family val="2"/>
      <scheme val="minor"/>
    </font>
    <font>
      <sz val="9"/>
      <name val="Calibri"/>
      <family val="2"/>
      <scheme val="minor"/>
    </font>
    <font>
      <i/>
      <sz val="10"/>
      <name val="Calibri"/>
      <family val="2"/>
      <scheme val="minor"/>
    </font>
    <font>
      <sz val="14"/>
      <color indexed="8"/>
      <name val="Calibri"/>
      <family val="2"/>
      <scheme val="minor"/>
    </font>
    <font>
      <sz val="14"/>
      <color rgb="FFFF0000"/>
      <name val="Calibri"/>
      <family val="2"/>
      <scheme val="minor"/>
    </font>
    <font>
      <u/>
      <sz val="14"/>
      <color indexed="8"/>
      <name val="Calibri"/>
      <family val="2"/>
      <scheme val="minor"/>
    </font>
    <font>
      <b/>
      <sz val="9"/>
      <color indexed="8"/>
      <name val="Arial"/>
      <family val="2"/>
    </font>
    <font>
      <sz val="9"/>
      <name val="Courier"/>
      <family val="3"/>
    </font>
    <font>
      <b/>
      <u/>
      <sz val="9"/>
      <name val="Courier"/>
      <family val="3"/>
    </font>
    <font>
      <b/>
      <u/>
      <sz val="12"/>
      <name val="Calibri"/>
      <family val="2"/>
      <scheme val="minor"/>
    </font>
    <font>
      <b/>
      <sz val="14"/>
      <color indexed="8"/>
      <name val="Calibri"/>
      <family val="2"/>
      <scheme val="minor"/>
    </font>
    <font>
      <b/>
      <sz val="12"/>
      <color indexed="8"/>
      <name val="Calibri"/>
      <family val="2"/>
      <scheme val="minor"/>
    </font>
    <font>
      <sz val="12"/>
      <color indexed="8"/>
      <name val="Calibri"/>
      <family val="2"/>
      <scheme val="minor"/>
    </font>
    <font>
      <b/>
      <sz val="12"/>
      <color rgb="FFFF0000"/>
      <name val="Calibri"/>
      <family val="2"/>
      <scheme val="minor"/>
    </font>
    <font>
      <b/>
      <sz val="14"/>
      <name val="Calibri"/>
      <family val="2"/>
      <scheme val="minor"/>
    </font>
    <font>
      <b/>
      <i/>
      <sz val="12"/>
      <name val="Calibri"/>
      <family val="2"/>
      <scheme val="minor"/>
    </font>
    <font>
      <b/>
      <sz val="9"/>
      <name val="Calibri"/>
      <family val="2"/>
      <scheme val="minor"/>
    </font>
    <font>
      <sz val="10"/>
      <name val="Arial"/>
      <family val="2"/>
    </font>
    <font>
      <u/>
      <sz val="10"/>
      <color theme="10"/>
      <name val="Courier"/>
      <family val="3"/>
    </font>
    <font>
      <b/>
      <sz val="10"/>
      <color indexed="39"/>
      <name val="Arial"/>
      <family val="2"/>
    </font>
    <font>
      <b/>
      <sz val="11"/>
      <color indexed="8"/>
      <name val="Arial"/>
      <family val="2"/>
    </font>
    <font>
      <b/>
      <sz val="10"/>
      <color rgb="FFFF0000"/>
      <name val="Calibri"/>
      <family val="2"/>
      <scheme val="minor"/>
    </font>
    <font>
      <u/>
      <sz val="9"/>
      <name val="Courier"/>
      <family val="3"/>
    </font>
    <font>
      <sz val="9"/>
      <color indexed="8"/>
      <name val="Arial"/>
      <family val="2"/>
    </font>
    <font>
      <sz val="9"/>
      <color indexed="8"/>
      <name val="Calibri"/>
      <family val="2"/>
      <scheme val="minor"/>
    </font>
    <font>
      <b/>
      <sz val="9"/>
      <color rgb="FFFF0000"/>
      <name val="Arial"/>
      <family val="2"/>
    </font>
    <font>
      <sz val="12"/>
      <name val="Arial MT"/>
    </font>
    <font>
      <sz val="10"/>
      <name val="Times New Roman"/>
      <family val="1"/>
    </font>
    <font>
      <sz val="10"/>
      <color indexed="17"/>
      <name val="Times New Roman"/>
      <family val="1"/>
    </font>
    <font>
      <b/>
      <sz val="10"/>
      <name val="Times New Roman"/>
      <family val="1"/>
    </font>
    <font>
      <sz val="10"/>
      <name val="Arial Narrow"/>
      <family val="2"/>
    </font>
    <font>
      <sz val="12"/>
      <name val="Times New Roman"/>
      <family val="1"/>
    </font>
    <font>
      <sz val="12"/>
      <name val="Arial Narrow"/>
      <family val="2"/>
    </font>
    <font>
      <b/>
      <sz val="10"/>
      <color indexed="8"/>
      <name val="Calibri"/>
      <family val="2"/>
      <scheme val="minor"/>
    </font>
    <font>
      <sz val="10"/>
      <color indexed="8"/>
      <name val="Calibri"/>
      <family val="2"/>
      <scheme val="minor"/>
    </font>
    <font>
      <sz val="12"/>
      <name val="Calibri"/>
      <family val="2"/>
    </font>
    <font>
      <sz val="10"/>
      <name val="Arial"/>
      <family val="2"/>
    </font>
    <font>
      <sz val="11"/>
      <name val="Times New Roman"/>
      <family val="1"/>
    </font>
    <font>
      <sz val="12"/>
      <color theme="1"/>
      <name val="Arial"/>
      <family val="2"/>
    </font>
    <font>
      <b/>
      <sz val="12"/>
      <color theme="1"/>
      <name val="Arial"/>
      <family val="2"/>
    </font>
    <font>
      <b/>
      <i/>
      <sz val="12"/>
      <name val="Arial"/>
      <family val="2"/>
    </font>
    <font>
      <b/>
      <u/>
      <sz val="12"/>
      <name val="Arial"/>
      <family val="2"/>
    </font>
    <font>
      <b/>
      <sz val="12"/>
      <name val="Calibri"/>
      <family val="2"/>
    </font>
    <font>
      <b/>
      <sz val="16"/>
      <color theme="1"/>
      <name val="Arial"/>
      <family val="2"/>
    </font>
    <font>
      <b/>
      <sz val="14"/>
      <color theme="1"/>
      <name val="Calibri"/>
      <family val="2"/>
      <scheme val="minor"/>
    </font>
    <font>
      <b/>
      <sz val="13"/>
      <color indexed="8"/>
      <name val="Arial"/>
      <family val="2"/>
    </font>
    <font>
      <b/>
      <u/>
      <sz val="10"/>
      <name val="Calibri"/>
      <family val="2"/>
      <scheme val="minor"/>
    </font>
    <font>
      <b/>
      <u/>
      <sz val="10"/>
      <name val="Arial"/>
      <family val="2"/>
    </font>
    <font>
      <u/>
      <sz val="12"/>
      <name val="Arial"/>
      <family val="2"/>
    </font>
    <font>
      <b/>
      <sz val="11"/>
      <color rgb="FF000000"/>
      <name val="Arial"/>
      <family val="2"/>
    </font>
    <font>
      <b/>
      <sz val="11"/>
      <name val="Arial"/>
      <family val="2"/>
    </font>
    <font>
      <sz val="11"/>
      <color rgb="FF000000"/>
      <name val="Arial"/>
      <family val="2"/>
    </font>
    <font>
      <sz val="11"/>
      <name val="Arial"/>
      <family val="2"/>
    </font>
    <font>
      <b/>
      <u val="singleAccounting"/>
      <sz val="12"/>
      <name val="Arial"/>
      <family val="2"/>
    </font>
    <font>
      <sz val="12"/>
      <color rgb="FF000000"/>
      <name val="Arial"/>
      <family val="2"/>
    </font>
    <font>
      <sz val="11"/>
      <color theme="1"/>
      <name val="Arial"/>
      <family val="2"/>
    </font>
    <font>
      <b/>
      <u/>
      <sz val="12"/>
      <color indexed="8"/>
      <name val="Arial"/>
      <family val="2"/>
    </font>
    <font>
      <sz val="12"/>
      <color rgb="FFFF0000"/>
      <name val="Arial"/>
      <family val="2"/>
    </font>
    <font>
      <b/>
      <sz val="11"/>
      <color theme="1"/>
      <name val="Arial"/>
      <family val="2"/>
    </font>
    <font>
      <sz val="12"/>
      <color rgb="FF0033CC"/>
      <name val="Arial"/>
      <family val="2"/>
    </font>
    <font>
      <b/>
      <sz val="16"/>
      <color indexed="8"/>
      <name val="Calibri"/>
      <family val="2"/>
      <scheme val="minor"/>
    </font>
    <font>
      <b/>
      <sz val="16"/>
      <color indexed="8"/>
      <name val="Arial"/>
      <family val="2"/>
    </font>
    <font>
      <sz val="14"/>
      <name val="Calibri"/>
      <family val="2"/>
      <scheme val="minor"/>
    </font>
    <font>
      <sz val="14"/>
      <name val="Courier"/>
      <family val="3"/>
    </font>
    <font>
      <sz val="9"/>
      <name val="Arial"/>
      <family val="2"/>
    </font>
    <font>
      <i/>
      <sz val="10"/>
      <name val="Arial"/>
      <family val="2"/>
    </font>
    <font>
      <u/>
      <sz val="10"/>
      <name val="Arial"/>
      <family val="2"/>
    </font>
    <font>
      <i/>
      <sz val="9"/>
      <name val="Arial"/>
      <family val="2"/>
    </font>
    <font>
      <sz val="10"/>
      <color rgb="FF0070C0"/>
      <name val="Arial"/>
      <family val="2"/>
    </font>
    <font>
      <b/>
      <sz val="12"/>
      <color rgb="FF0070C0"/>
      <name val="Arial"/>
      <family val="2"/>
    </font>
    <font>
      <b/>
      <u/>
      <sz val="10"/>
      <color indexed="8"/>
      <name val="Arial"/>
      <family val="2"/>
    </font>
    <font>
      <i/>
      <sz val="12"/>
      <color indexed="8"/>
      <name val="Arial"/>
      <family val="2"/>
    </font>
    <font>
      <b/>
      <i/>
      <sz val="10"/>
      <name val="Arial"/>
      <family val="2"/>
    </font>
    <font>
      <u/>
      <sz val="12"/>
      <color indexed="8"/>
      <name val="Arial"/>
      <family val="2"/>
    </font>
    <font>
      <u/>
      <sz val="10"/>
      <color indexed="8"/>
      <name val="Arial"/>
      <family val="2"/>
    </font>
    <font>
      <u/>
      <sz val="10"/>
      <color rgb="FFFF0000"/>
      <name val="Arial"/>
      <family val="2"/>
    </font>
    <font>
      <u val="singleAccounting"/>
      <sz val="10"/>
      <name val="Arial"/>
      <family val="2"/>
    </font>
    <font>
      <b/>
      <sz val="10"/>
      <color rgb="FFFF0000"/>
      <name val="Arial"/>
      <family val="2"/>
    </font>
    <font>
      <sz val="12"/>
      <color indexed="10"/>
      <name val="Arial"/>
      <family val="2"/>
    </font>
    <font>
      <strike/>
      <sz val="10"/>
      <name val="Arial"/>
      <family val="2"/>
    </font>
    <font>
      <u val="singleAccounting"/>
      <sz val="11"/>
      <color rgb="FF000000"/>
      <name val="Arial"/>
      <family val="2"/>
    </font>
    <font>
      <sz val="9"/>
      <name val="Courier"/>
    </font>
    <font>
      <sz val="8"/>
      <name val="Courier"/>
      <family val="3"/>
    </font>
    <font>
      <sz val="8"/>
      <name val="Courier"/>
    </font>
    <font>
      <sz val="8"/>
      <name val="Calibri"/>
      <family val="2"/>
      <scheme val="minor"/>
    </font>
    <font>
      <b/>
      <sz val="8"/>
      <name val="Calibri"/>
      <family val="2"/>
      <scheme val="minor"/>
    </font>
    <font>
      <sz val="9"/>
      <color theme="1"/>
      <name val="Arial"/>
      <family val="2"/>
    </font>
    <font>
      <b/>
      <sz val="9"/>
      <color theme="1"/>
      <name val="Arial"/>
      <family val="2"/>
    </font>
    <font>
      <b/>
      <sz val="9"/>
      <name val="Arial"/>
      <family val="2"/>
    </font>
    <font>
      <b/>
      <sz val="11"/>
      <name val="Calibri"/>
      <family val="2"/>
      <scheme val="minor"/>
    </font>
    <font>
      <b/>
      <u val="singleAccounting"/>
      <sz val="11"/>
      <color theme="1"/>
      <name val="Calibri"/>
      <family val="2"/>
      <scheme val="minor"/>
    </font>
    <font>
      <sz val="13"/>
      <name val="Times New Roman"/>
      <family val="1"/>
    </font>
    <font>
      <sz val="11"/>
      <color rgb="FF000000"/>
      <name val="Calibri"/>
      <family val="2"/>
    </font>
    <font>
      <u/>
      <sz val="10"/>
      <color rgb="FFFF0000"/>
      <name val="Courier"/>
    </font>
  </fonts>
  <fills count="41">
    <fill>
      <patternFill patternType="none"/>
    </fill>
    <fill>
      <patternFill patternType="gray125"/>
    </fill>
    <fill>
      <patternFill patternType="solid">
        <fgColor indexed="10"/>
        <bgColor indexed="64"/>
      </patternFill>
    </fill>
    <fill>
      <patternFill patternType="solid">
        <fgColor indexed="11"/>
        <bgColor indexed="64"/>
      </patternFill>
    </fill>
    <fill>
      <patternFill patternType="solid">
        <fgColor rgb="FFFFFF00"/>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rgb="FFFFFF99"/>
        <bgColor indexed="64"/>
      </patternFill>
    </fill>
    <fill>
      <patternFill patternType="solid">
        <fgColor theme="4" tint="0.79998168889431442"/>
        <bgColor indexed="64"/>
      </patternFill>
    </fill>
  </fills>
  <borders count="62">
    <border>
      <left/>
      <right/>
      <top/>
      <bottom/>
      <diagonal/>
    </border>
    <border>
      <left style="thin">
        <color indexed="8"/>
      </left>
      <right style="thin">
        <color indexed="8"/>
      </right>
      <top style="thin">
        <color indexed="8"/>
      </top>
      <bottom style="thin">
        <color indexed="8"/>
      </bottom>
      <diagonal/>
    </border>
    <border>
      <left style="thick">
        <color indexed="8"/>
      </left>
      <right style="thick">
        <color indexed="8"/>
      </right>
      <top style="thick">
        <color indexed="8"/>
      </top>
      <bottom style="thick">
        <color indexed="8"/>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thin">
        <color auto="1"/>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top style="medium">
        <color auto="1"/>
      </top>
      <bottom style="medium">
        <color auto="1"/>
      </bottom>
      <diagonal/>
    </border>
    <border>
      <left/>
      <right/>
      <top style="thick">
        <color auto="1"/>
      </top>
      <bottom style="thick">
        <color auto="1"/>
      </bottom>
      <diagonal/>
    </border>
    <border>
      <left/>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style="thin">
        <color auto="1"/>
      </left>
      <right style="thin">
        <color indexed="64"/>
      </right>
      <top/>
      <bottom style="medium">
        <color auto="1"/>
      </bottom>
      <diagonal/>
    </border>
    <border>
      <left style="thin">
        <color auto="1"/>
      </left>
      <right/>
      <top/>
      <bottom style="medium">
        <color auto="1"/>
      </bottom>
      <diagonal/>
    </border>
    <border>
      <left style="thin">
        <color indexed="64"/>
      </left>
      <right/>
      <top style="medium">
        <color auto="1"/>
      </top>
      <bottom style="medium">
        <color indexed="64"/>
      </bottom>
      <diagonal/>
    </border>
    <border>
      <left style="medium">
        <color theme="1"/>
      </left>
      <right style="medium">
        <color theme="1"/>
      </right>
      <top style="medium">
        <color theme="1"/>
      </top>
      <bottom style="medium">
        <color theme="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theme="1"/>
      </bottom>
      <diagonal/>
    </border>
    <border>
      <left/>
      <right/>
      <top style="medium">
        <color indexed="64"/>
      </top>
      <bottom/>
      <diagonal/>
    </border>
    <border>
      <left style="thin">
        <color indexed="64"/>
      </left>
      <right style="thin">
        <color auto="1"/>
      </right>
      <top style="medium">
        <color auto="1"/>
      </top>
      <bottom/>
      <diagonal/>
    </border>
    <border>
      <left style="thin">
        <color indexed="64"/>
      </left>
      <right style="thin">
        <color indexed="64"/>
      </right>
      <top style="thin">
        <color indexed="64"/>
      </top>
      <bottom/>
      <diagonal/>
    </border>
  </borders>
  <cellStyleXfs count="519">
    <xf numFmtId="164" fontId="0" fillId="0" borderId="0"/>
    <xf numFmtId="43" fontId="29" fillId="0" borderId="0" applyFont="0" applyFill="0" applyBorder="0" applyAlignment="0" applyProtection="0"/>
    <xf numFmtId="44" fontId="29" fillId="0" borderId="0" applyFont="0" applyFill="0" applyBorder="0" applyAlignment="0" applyProtection="0"/>
    <xf numFmtId="0" fontId="32" fillId="0" borderId="0"/>
    <xf numFmtId="0" fontId="29" fillId="0" borderId="0"/>
    <xf numFmtId="0" fontId="27" fillId="0" borderId="0"/>
    <xf numFmtId="0" fontId="27" fillId="0" borderId="0"/>
    <xf numFmtId="9" fontId="29" fillId="0" borderId="0" applyFont="0" applyFill="0" applyBorder="0" applyAlignment="0" applyProtection="0"/>
    <xf numFmtId="0" fontId="35"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0" borderId="0"/>
    <xf numFmtId="0" fontId="35" fillId="0" borderId="0"/>
    <xf numFmtId="0" fontId="3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0" borderId="0"/>
    <xf numFmtId="0" fontId="3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7" fillId="0" borderId="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9" fontId="35" fillId="0" borderId="0" applyFont="0" applyFill="0" applyBorder="0" applyAlignment="0" applyProtection="0"/>
    <xf numFmtId="4" fontId="37" fillId="5" borderId="7" applyNumberFormat="0" applyProtection="0">
      <alignment vertical="center"/>
    </xf>
    <xf numFmtId="4" fontId="38" fillId="5" borderId="7" applyNumberFormat="0" applyProtection="0">
      <alignment vertical="center"/>
    </xf>
    <xf numFmtId="4" fontId="37" fillId="5" borderId="7" applyNumberFormat="0" applyProtection="0">
      <alignment horizontal="left" vertical="center" indent="1"/>
    </xf>
    <xf numFmtId="4" fontId="37" fillId="5" borderId="7" applyNumberFormat="0" applyProtection="0">
      <alignment horizontal="left" vertical="center" indent="1"/>
    </xf>
    <xf numFmtId="0" fontId="35" fillId="6" borderId="7" applyNumberFormat="0" applyProtection="0">
      <alignment horizontal="left" vertical="center" indent="1"/>
    </xf>
    <xf numFmtId="4" fontId="37" fillId="7" borderId="7" applyNumberFormat="0" applyProtection="0">
      <alignment horizontal="right" vertical="center"/>
    </xf>
    <xf numFmtId="4" fontId="37" fillId="8" borderId="7" applyNumberFormat="0" applyProtection="0">
      <alignment horizontal="right" vertical="center"/>
    </xf>
    <xf numFmtId="4" fontId="37" fillId="2" borderId="7" applyNumberFormat="0" applyProtection="0">
      <alignment horizontal="right" vertical="center"/>
    </xf>
    <xf numFmtId="4" fontId="37" fillId="9" borderId="7" applyNumberFormat="0" applyProtection="0">
      <alignment horizontal="right" vertical="center"/>
    </xf>
    <xf numFmtId="4" fontId="37" fillId="10" borderId="7" applyNumberFormat="0" applyProtection="0">
      <alignment horizontal="right" vertical="center"/>
    </xf>
    <xf numFmtId="4" fontId="37" fillId="11" borderId="7" applyNumberFormat="0" applyProtection="0">
      <alignment horizontal="right" vertical="center"/>
    </xf>
    <xf numFmtId="4" fontId="37" fillId="12" borderId="7" applyNumberFormat="0" applyProtection="0">
      <alignment horizontal="right" vertical="center"/>
    </xf>
    <xf numFmtId="4" fontId="37" fillId="13" borderId="7" applyNumberFormat="0" applyProtection="0">
      <alignment horizontal="right" vertical="center"/>
    </xf>
    <xf numFmtId="4" fontId="37" fillId="3" borderId="7" applyNumberFormat="0" applyProtection="0">
      <alignment horizontal="right" vertical="center"/>
    </xf>
    <xf numFmtId="4" fontId="23" fillId="14" borderId="7" applyNumberFormat="0" applyProtection="0">
      <alignment horizontal="left" vertical="center" indent="1"/>
    </xf>
    <xf numFmtId="4" fontId="37" fillId="15" borderId="8" applyNumberFormat="0" applyProtection="0">
      <alignment horizontal="left" vertical="center" indent="1"/>
    </xf>
    <xf numFmtId="4" fontId="22" fillId="16" borderId="0" applyNumberFormat="0" applyProtection="0">
      <alignment horizontal="left" vertical="center" indent="1"/>
    </xf>
    <xf numFmtId="0" fontId="35" fillId="6" borderId="7" applyNumberFormat="0" applyProtection="0">
      <alignment horizontal="left" vertical="center" indent="1"/>
    </xf>
    <xf numFmtId="4" fontId="37" fillId="15" borderId="7" applyNumberFormat="0" applyProtection="0">
      <alignment horizontal="left" vertical="center" indent="1"/>
    </xf>
    <xf numFmtId="4" fontId="37" fillId="17" borderId="7" applyNumberFormat="0" applyProtection="0">
      <alignment horizontal="left" vertical="center" indent="1"/>
    </xf>
    <xf numFmtId="0" fontId="35" fillId="17" borderId="7" applyNumberFormat="0" applyProtection="0">
      <alignment horizontal="left" vertical="center" indent="1"/>
    </xf>
    <xf numFmtId="0" fontId="35" fillId="17" borderId="7" applyNumberFormat="0" applyProtection="0">
      <alignment horizontal="left" vertical="center" indent="1"/>
    </xf>
    <xf numFmtId="0" fontId="35" fillId="18" borderId="7" applyNumberFormat="0" applyProtection="0">
      <alignment horizontal="left" vertical="center" indent="1"/>
    </xf>
    <xf numFmtId="0" fontId="35" fillId="18" borderId="7" applyNumberFormat="0" applyProtection="0">
      <alignment horizontal="left" vertical="center" indent="1"/>
    </xf>
    <xf numFmtId="0" fontId="35" fillId="19" borderId="7" applyNumberFormat="0" applyProtection="0">
      <alignment horizontal="left" vertical="center" indent="1"/>
    </xf>
    <xf numFmtId="0" fontId="35" fillId="19" borderId="7"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4" fontId="37" fillId="20" borderId="7" applyNumberFormat="0" applyProtection="0">
      <alignment vertical="center"/>
    </xf>
    <xf numFmtId="4" fontId="38" fillId="20" borderId="7" applyNumberFormat="0" applyProtection="0">
      <alignment vertical="center"/>
    </xf>
    <xf numFmtId="4" fontId="37" fillId="20" borderId="7" applyNumberFormat="0" applyProtection="0">
      <alignment horizontal="left" vertical="center" indent="1"/>
    </xf>
    <xf numFmtId="4" fontId="37" fillId="20" borderId="7" applyNumberFormat="0" applyProtection="0">
      <alignment horizontal="left" vertical="center" indent="1"/>
    </xf>
    <xf numFmtId="4" fontId="37" fillId="15" borderId="7" applyNumberFormat="0" applyProtection="0">
      <alignment horizontal="right" vertical="center"/>
    </xf>
    <xf numFmtId="4" fontId="38" fillId="15" borderId="7" applyNumberFormat="0" applyProtection="0">
      <alignment horizontal="right" vertical="center"/>
    </xf>
    <xf numFmtId="0" fontId="35" fillId="6" borderId="7" applyNumberFormat="0" applyProtection="0">
      <alignment horizontal="left" vertical="center" indent="1"/>
    </xf>
    <xf numFmtId="0" fontId="35" fillId="6" borderId="7" applyNumberFormat="0" applyProtection="0">
      <alignment horizontal="left" vertical="center" indent="1"/>
    </xf>
    <xf numFmtId="0" fontId="39" fillId="0" borderId="0"/>
    <xf numFmtId="4" fontId="40" fillId="15" borderId="7" applyNumberFormat="0" applyProtection="0">
      <alignment horizontal="right" vertical="center"/>
    </xf>
    <xf numFmtId="0" fontId="28" fillId="0" borderId="0"/>
    <xf numFmtId="43" fontId="28" fillId="0" borderId="0" applyFont="0" applyFill="0" applyBorder="0" applyAlignment="0" applyProtection="0"/>
    <xf numFmtId="9" fontId="28" fillId="0" borderId="0" applyFont="0" applyFill="0" applyBorder="0" applyAlignment="0" applyProtection="0"/>
    <xf numFmtId="44" fontId="41" fillId="0" borderId="0" applyFont="0" applyFill="0" applyBorder="0" applyAlignment="0" applyProtection="0"/>
    <xf numFmtId="9" fontId="41" fillId="0" borderId="0" applyFont="0" applyFill="0" applyBorder="0" applyAlignment="0" applyProtection="0"/>
    <xf numFmtId="43" fontId="32" fillId="0" borderId="0" applyFont="0" applyFill="0" applyBorder="0" applyAlignment="0" applyProtection="0"/>
    <xf numFmtId="9" fontId="32" fillId="0" borderId="0" applyFont="0" applyFill="0" applyBorder="0" applyAlignment="0" applyProtection="0"/>
    <xf numFmtId="0" fontId="17" fillId="0" borderId="0"/>
    <xf numFmtId="44" fontId="17" fillId="0" borderId="0" applyFont="0" applyFill="0" applyBorder="0" applyAlignment="0" applyProtection="0"/>
    <xf numFmtId="9" fontId="17" fillId="0" borderId="0" applyFont="0" applyFill="0" applyBorder="0" applyAlignment="0" applyProtection="0"/>
    <xf numFmtId="43" fontId="35" fillId="0" borderId="0" applyFont="0" applyFill="0" applyBorder="0" applyAlignment="0" applyProtection="0"/>
    <xf numFmtId="43" fontId="28" fillId="0" borderId="0" applyFont="0" applyFill="0" applyBorder="0" applyAlignment="0" applyProtection="0"/>
    <xf numFmtId="0" fontId="17" fillId="0" borderId="0"/>
    <xf numFmtId="0" fontId="28" fillId="0" borderId="0"/>
    <xf numFmtId="0" fontId="35" fillId="0" borderId="0"/>
    <xf numFmtId="9" fontId="28" fillId="0" borderId="0" applyFont="0" applyFill="0" applyBorder="0" applyAlignment="0" applyProtection="0"/>
    <xf numFmtId="43" fontId="17" fillId="0" borderId="0" applyFont="0" applyFill="0" applyBorder="0" applyAlignment="0" applyProtection="0"/>
    <xf numFmtId="43" fontId="44" fillId="0" borderId="0" applyFont="0" applyFill="0" applyBorder="0" applyAlignment="0" applyProtection="0"/>
    <xf numFmtId="0" fontId="16" fillId="0" borderId="0"/>
    <xf numFmtId="44" fontId="16" fillId="0" borderId="0" applyFont="0" applyFill="0" applyBorder="0" applyAlignment="0" applyProtection="0"/>
    <xf numFmtId="0" fontId="35" fillId="6" borderId="7"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4" fontId="22" fillId="16" borderId="0"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4" fontId="37" fillId="15" borderId="7" applyNumberFormat="0" applyProtection="0">
      <alignment horizontal="left" vertical="center" indent="1"/>
    </xf>
    <xf numFmtId="4" fontId="37" fillId="17" borderId="7" applyNumberFormat="0" applyProtection="0">
      <alignment horizontal="left" vertical="center" indent="1"/>
    </xf>
    <xf numFmtId="0" fontId="35" fillId="17" borderId="7" applyNumberFormat="0" applyProtection="0">
      <alignment horizontal="left" vertical="center" indent="1"/>
    </xf>
    <xf numFmtId="0" fontId="35" fillId="17" borderId="7" applyNumberFormat="0" applyProtection="0">
      <alignment horizontal="left" vertical="center" indent="1"/>
    </xf>
    <xf numFmtId="0" fontId="35" fillId="17" borderId="7" applyNumberFormat="0" applyProtection="0">
      <alignment horizontal="left" vertical="center" indent="1"/>
    </xf>
    <xf numFmtId="0" fontId="35" fillId="17" borderId="7" applyNumberFormat="0" applyProtection="0">
      <alignment horizontal="left" vertical="center" indent="1"/>
    </xf>
    <xf numFmtId="0" fontId="35" fillId="18" borderId="7" applyNumberFormat="0" applyProtection="0">
      <alignment horizontal="left" vertical="center" indent="1"/>
    </xf>
    <xf numFmtId="0" fontId="35" fillId="18" borderId="7" applyNumberFormat="0" applyProtection="0">
      <alignment horizontal="left" vertical="center" indent="1"/>
    </xf>
    <xf numFmtId="0" fontId="35" fillId="18" borderId="7" applyNumberFormat="0" applyProtection="0">
      <alignment horizontal="left" vertical="center" indent="1"/>
    </xf>
    <xf numFmtId="0" fontId="35" fillId="18" borderId="7" applyNumberFormat="0" applyProtection="0">
      <alignment horizontal="left" vertical="center" indent="1"/>
    </xf>
    <xf numFmtId="0" fontId="35" fillId="19" borderId="7" applyNumberFormat="0" applyProtection="0">
      <alignment horizontal="left" vertical="center" indent="1"/>
    </xf>
    <xf numFmtId="0" fontId="35" fillId="19" borderId="7" applyNumberFormat="0" applyProtection="0">
      <alignment horizontal="left" vertical="center" indent="1"/>
    </xf>
    <xf numFmtId="0" fontId="35" fillId="19" borderId="7" applyNumberFormat="0" applyProtection="0">
      <alignment horizontal="left" vertical="center" indent="1"/>
    </xf>
    <xf numFmtId="0" fontId="35" fillId="19" borderId="7"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0" fontId="35" fillId="6" borderId="7" applyNumberFormat="0" applyProtection="0">
      <alignment horizontal="left" vertical="center" indent="1"/>
    </xf>
    <xf numFmtId="0" fontId="39" fillId="0" borderId="0"/>
    <xf numFmtId="0" fontId="50" fillId="0" borderId="0"/>
    <xf numFmtId="164" fontId="41" fillId="0" borderId="0"/>
    <xf numFmtId="43" fontId="41" fillId="0" borderId="0" applyFont="0" applyFill="0" applyBorder="0" applyAlignment="0" applyProtection="0"/>
    <xf numFmtId="0" fontId="17" fillId="0" borderId="0"/>
    <xf numFmtId="0" fontId="75" fillId="0" borderId="0"/>
    <xf numFmtId="0" fontId="76" fillId="0" borderId="0" applyNumberFormat="0" applyFill="0" applyBorder="0" applyAlignment="0" applyProtection="0">
      <alignment vertical="top"/>
      <protection locked="0"/>
    </xf>
    <xf numFmtId="0" fontId="15" fillId="0" borderId="0"/>
    <xf numFmtId="4" fontId="23" fillId="23" borderId="18" applyNumberFormat="0" applyProtection="0">
      <alignment vertical="center"/>
    </xf>
    <xf numFmtId="4" fontId="77" fillId="5" borderId="18" applyNumberFormat="0" applyProtection="0">
      <alignment vertical="center"/>
    </xf>
    <xf numFmtId="4" fontId="23" fillId="5" borderId="18" applyNumberFormat="0" applyProtection="0">
      <alignment horizontal="left" vertical="center" indent="1"/>
    </xf>
    <xf numFmtId="0" fontId="23" fillId="5" borderId="18" applyNumberFormat="0" applyProtection="0">
      <alignment horizontal="left" vertical="top" indent="1"/>
    </xf>
    <xf numFmtId="4" fontId="23" fillId="24" borderId="0" applyNumberFormat="0" applyProtection="0">
      <alignment horizontal="left" vertical="center" indent="1"/>
    </xf>
    <xf numFmtId="4" fontId="37" fillId="25" borderId="18" applyNumberFormat="0" applyProtection="0">
      <alignment horizontal="right" vertical="center"/>
    </xf>
    <xf numFmtId="4" fontId="37" fillId="26" borderId="18" applyNumberFormat="0" applyProtection="0">
      <alignment horizontal="right" vertical="center"/>
    </xf>
    <xf numFmtId="4" fontId="37" fillId="27" borderId="18" applyNumberFormat="0" applyProtection="0">
      <alignment horizontal="right" vertical="center"/>
    </xf>
    <xf numFmtId="4" fontId="37" fillId="28" borderId="18" applyNumberFormat="0" applyProtection="0">
      <alignment horizontal="right" vertical="center"/>
    </xf>
    <xf numFmtId="4" fontId="37" fillId="29" borderId="18" applyNumberFormat="0" applyProtection="0">
      <alignment horizontal="right" vertical="center"/>
    </xf>
    <xf numFmtId="4" fontId="37" fillId="30" borderId="18" applyNumberFormat="0" applyProtection="0">
      <alignment horizontal="right" vertical="center"/>
    </xf>
    <xf numFmtId="4" fontId="37" fillId="31" borderId="18" applyNumberFormat="0" applyProtection="0">
      <alignment horizontal="right" vertical="center"/>
    </xf>
    <xf numFmtId="4" fontId="37" fillId="32" borderId="18" applyNumberFormat="0" applyProtection="0">
      <alignment horizontal="right" vertical="center"/>
    </xf>
    <xf numFmtId="4" fontId="37" fillId="33" borderId="18" applyNumberFormat="0" applyProtection="0">
      <alignment horizontal="right" vertical="center"/>
    </xf>
    <xf numFmtId="4" fontId="23" fillId="34" borderId="19" applyNumberFormat="0" applyProtection="0">
      <alignment horizontal="left" vertical="center" indent="1"/>
    </xf>
    <xf numFmtId="4" fontId="37" fillId="35" borderId="0" applyNumberFormat="0" applyProtection="0">
      <alignment horizontal="left" vertical="center" indent="1"/>
    </xf>
    <xf numFmtId="4" fontId="37" fillId="36" borderId="18" applyNumberFormat="0" applyProtection="0">
      <alignment horizontal="right" vertical="center"/>
    </xf>
    <xf numFmtId="0" fontId="35" fillId="16" borderId="18" applyNumberFormat="0" applyProtection="0">
      <alignment horizontal="left" vertical="center" indent="1"/>
    </xf>
    <xf numFmtId="0" fontId="35" fillId="16" borderId="18" applyNumberFormat="0" applyProtection="0">
      <alignment horizontal="left" vertical="top" indent="1"/>
    </xf>
    <xf numFmtId="0" fontId="35" fillId="24" borderId="18" applyNumberFormat="0" applyProtection="0">
      <alignment horizontal="left" vertical="center" indent="1"/>
    </xf>
    <xf numFmtId="0" fontId="35" fillId="24" borderId="18" applyNumberFormat="0" applyProtection="0">
      <alignment horizontal="left" vertical="top" indent="1"/>
    </xf>
    <xf numFmtId="0" fontId="35" fillId="37" borderId="18" applyNumberFormat="0" applyProtection="0">
      <alignment horizontal="left" vertical="center" indent="1"/>
    </xf>
    <xf numFmtId="0" fontId="35" fillId="37" borderId="18" applyNumberFormat="0" applyProtection="0">
      <alignment horizontal="left" vertical="top" indent="1"/>
    </xf>
    <xf numFmtId="0" fontId="35" fillId="38" borderId="18" applyNumberFormat="0" applyProtection="0">
      <alignment horizontal="left" vertical="center" indent="1"/>
    </xf>
    <xf numFmtId="0" fontId="35" fillId="38" borderId="18" applyNumberFormat="0" applyProtection="0">
      <alignment horizontal="left" vertical="top" indent="1"/>
    </xf>
    <xf numFmtId="4" fontId="37" fillId="20" borderId="18" applyNumberFormat="0" applyProtection="0">
      <alignment vertical="center"/>
    </xf>
    <xf numFmtId="4" fontId="38" fillId="20" borderId="18" applyNumberFormat="0" applyProtection="0">
      <alignment vertical="center"/>
    </xf>
    <xf numFmtId="4" fontId="37" fillId="20" borderId="18" applyNumberFormat="0" applyProtection="0">
      <alignment horizontal="left" vertical="center" indent="1"/>
    </xf>
    <xf numFmtId="0" fontId="37" fillId="20" borderId="18" applyNumberFormat="0" applyProtection="0">
      <alignment horizontal="left" vertical="top" indent="1"/>
    </xf>
    <xf numFmtId="4" fontId="37" fillId="35" borderId="18" applyNumberFormat="0" applyProtection="0">
      <alignment horizontal="right" vertical="center"/>
    </xf>
    <xf numFmtId="4" fontId="38" fillId="35" borderId="18" applyNumberFormat="0" applyProtection="0">
      <alignment horizontal="right" vertical="center"/>
    </xf>
    <xf numFmtId="4" fontId="37" fillId="36" borderId="18" applyNumberFormat="0" applyProtection="0">
      <alignment horizontal="left" vertical="center" indent="1"/>
    </xf>
    <xf numFmtId="0" fontId="37" fillId="24" borderId="18" applyNumberFormat="0" applyProtection="0">
      <alignment horizontal="left" vertical="top" indent="1"/>
    </xf>
    <xf numFmtId="4" fontId="40" fillId="35" borderId="18" applyNumberFormat="0" applyProtection="0">
      <alignment horizontal="right" vertical="center"/>
    </xf>
    <xf numFmtId="0" fontId="15" fillId="0" borderId="0"/>
    <xf numFmtId="4" fontId="37" fillId="5" borderId="21" applyNumberFormat="0" applyProtection="0">
      <alignment horizontal="left" vertical="center" indent="1"/>
    </xf>
    <xf numFmtId="0" fontId="35" fillId="6" borderId="21" applyNumberFormat="0" applyProtection="0">
      <alignment horizontal="left" vertical="center" indent="1"/>
    </xf>
    <xf numFmtId="0" fontId="35" fillId="6" borderId="21" applyNumberFormat="0" applyProtection="0">
      <alignment horizontal="left" vertical="center" inden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44" fontId="28"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 fontId="37" fillId="5" borderId="21" applyNumberFormat="0" applyProtection="0">
      <alignment vertical="center"/>
    </xf>
    <xf numFmtId="4" fontId="38" fillId="5" borderId="21" applyNumberFormat="0" applyProtection="0">
      <alignment vertical="center"/>
    </xf>
    <xf numFmtId="4" fontId="37" fillId="5" borderId="21" applyNumberFormat="0" applyProtection="0">
      <alignment horizontal="left" vertical="center" indent="1"/>
    </xf>
    <xf numFmtId="4" fontId="37" fillId="7" borderId="21" applyNumberFormat="0" applyProtection="0">
      <alignment horizontal="right" vertical="center"/>
    </xf>
    <xf numFmtId="4" fontId="37" fillId="8" borderId="21" applyNumberFormat="0" applyProtection="0">
      <alignment horizontal="right" vertical="center"/>
    </xf>
    <xf numFmtId="4" fontId="37" fillId="2" borderId="21" applyNumberFormat="0" applyProtection="0">
      <alignment horizontal="right" vertical="center"/>
    </xf>
    <xf numFmtId="4" fontId="37" fillId="9" borderId="21" applyNumberFormat="0" applyProtection="0">
      <alignment horizontal="right" vertical="center"/>
    </xf>
    <xf numFmtId="4" fontId="37" fillId="10" borderId="21" applyNumberFormat="0" applyProtection="0">
      <alignment horizontal="right" vertical="center"/>
    </xf>
    <xf numFmtId="4" fontId="37" fillId="11" borderId="21" applyNumberFormat="0" applyProtection="0">
      <alignment horizontal="right" vertical="center"/>
    </xf>
    <xf numFmtId="4" fontId="37" fillId="12" borderId="21" applyNumberFormat="0" applyProtection="0">
      <alignment horizontal="right" vertical="center"/>
    </xf>
    <xf numFmtId="4" fontId="37" fillId="13" borderId="21" applyNumberFormat="0" applyProtection="0">
      <alignment horizontal="right" vertical="center"/>
    </xf>
    <xf numFmtId="4" fontId="37" fillId="3" borderId="21" applyNumberFormat="0" applyProtection="0">
      <alignment horizontal="right" vertical="center"/>
    </xf>
    <xf numFmtId="4" fontId="23" fillId="14" borderId="21" applyNumberFormat="0" applyProtection="0">
      <alignment horizontal="left" vertical="center" indent="1"/>
    </xf>
    <xf numFmtId="0" fontId="35" fillId="6" borderId="21" applyNumberFormat="0" applyProtection="0">
      <alignment horizontal="left" vertical="center" indent="1"/>
    </xf>
    <xf numFmtId="4" fontId="37" fillId="15" borderId="21" applyNumberFormat="0" applyProtection="0">
      <alignment horizontal="left" vertical="center" indent="1"/>
    </xf>
    <xf numFmtId="4" fontId="37" fillId="17" borderId="21" applyNumberFormat="0" applyProtection="0">
      <alignment horizontal="left" vertical="center" indent="1"/>
    </xf>
    <xf numFmtId="0" fontId="35" fillId="17" borderId="21" applyNumberFormat="0" applyProtection="0">
      <alignment horizontal="left" vertical="center" indent="1"/>
    </xf>
    <xf numFmtId="0" fontId="35" fillId="17" borderId="21" applyNumberFormat="0" applyProtection="0">
      <alignment horizontal="left" vertical="center" indent="1"/>
    </xf>
    <xf numFmtId="0" fontId="35" fillId="18" borderId="21" applyNumberFormat="0" applyProtection="0">
      <alignment horizontal="left" vertical="center" indent="1"/>
    </xf>
    <xf numFmtId="0" fontId="35" fillId="18" borderId="21" applyNumberFormat="0" applyProtection="0">
      <alignment horizontal="left" vertical="center" indent="1"/>
    </xf>
    <xf numFmtId="0" fontId="35" fillId="19" borderId="21" applyNumberFormat="0" applyProtection="0">
      <alignment horizontal="left" vertical="center" indent="1"/>
    </xf>
    <xf numFmtId="0" fontId="35" fillId="19" borderId="21" applyNumberFormat="0" applyProtection="0">
      <alignment horizontal="left" vertical="center" indent="1"/>
    </xf>
    <xf numFmtId="0" fontId="35" fillId="6" borderId="21" applyNumberFormat="0" applyProtection="0">
      <alignment horizontal="left" vertical="center" indent="1"/>
    </xf>
    <xf numFmtId="0" fontId="35" fillId="6" borderId="21" applyNumberFormat="0" applyProtection="0">
      <alignment horizontal="left" vertical="center" indent="1"/>
    </xf>
    <xf numFmtId="4" fontId="37" fillId="20" borderId="21" applyNumberFormat="0" applyProtection="0">
      <alignment vertical="center"/>
    </xf>
    <xf numFmtId="4" fontId="38" fillId="20" borderId="21" applyNumberFormat="0" applyProtection="0">
      <alignment vertical="center"/>
    </xf>
    <xf numFmtId="4" fontId="37" fillId="20" borderId="21" applyNumberFormat="0" applyProtection="0">
      <alignment horizontal="left" vertical="center" indent="1"/>
    </xf>
    <xf numFmtId="4" fontId="37" fillId="20" borderId="21" applyNumberFormat="0" applyProtection="0">
      <alignment horizontal="left" vertical="center" indent="1"/>
    </xf>
    <xf numFmtId="4" fontId="37" fillId="15" borderId="21" applyNumberFormat="0" applyProtection="0">
      <alignment horizontal="right" vertical="center"/>
    </xf>
    <xf numFmtId="4" fontId="38" fillId="15" borderId="21" applyNumberFormat="0" applyProtection="0">
      <alignment horizontal="right" vertical="center"/>
    </xf>
    <xf numFmtId="0" fontId="35" fillId="6" borderId="21" applyNumberFormat="0" applyProtection="0">
      <alignment horizontal="left" vertical="center" indent="1"/>
    </xf>
    <xf numFmtId="4" fontId="40" fillId="15" borderId="21" applyNumberFormat="0" applyProtection="0">
      <alignment horizontal="right" vertical="center"/>
    </xf>
    <xf numFmtId="43" fontId="15" fillId="0" borderId="0" applyFont="0" applyFill="0" applyBorder="0" applyAlignment="0" applyProtection="0"/>
    <xf numFmtId="9" fontId="15" fillId="0" borderId="0" applyFont="0" applyFill="0" applyBorder="0" applyAlignment="0" applyProtection="0"/>
    <xf numFmtId="0" fontId="15" fillId="0" borderId="0"/>
    <xf numFmtId="44" fontId="15" fillId="0" borderId="0" applyFont="0" applyFill="0" applyBorder="0" applyAlignment="0" applyProtection="0"/>
    <xf numFmtId="9" fontId="15" fillId="0" borderId="0" applyFont="0" applyFill="0" applyBorder="0" applyAlignment="0" applyProtection="0"/>
    <xf numFmtId="0" fontId="14" fillId="0" borderId="0"/>
    <xf numFmtId="44" fontId="14" fillId="0" borderId="0" applyFont="0" applyFill="0" applyBorder="0" applyAlignment="0" applyProtection="0"/>
    <xf numFmtId="43" fontId="15" fillId="0" borderId="0" applyFont="0" applyFill="0" applyBorder="0" applyAlignment="0" applyProtection="0"/>
    <xf numFmtId="0" fontId="15" fillId="0" borderId="0"/>
    <xf numFmtId="0" fontId="35" fillId="6" borderId="21" applyNumberFormat="0" applyProtection="0">
      <alignment horizontal="left" vertical="center" indent="1"/>
    </xf>
    <xf numFmtId="4" fontId="37" fillId="15" borderId="21" applyNumberFormat="0" applyProtection="0">
      <alignment horizontal="left" vertical="center" indent="1"/>
    </xf>
    <xf numFmtId="4" fontId="37" fillId="17" borderId="21" applyNumberFormat="0" applyProtection="0">
      <alignment horizontal="left" vertical="center" indent="1"/>
    </xf>
    <xf numFmtId="0" fontId="35" fillId="17" borderId="21" applyNumberFormat="0" applyProtection="0">
      <alignment horizontal="left" vertical="center" indent="1"/>
    </xf>
    <xf numFmtId="0" fontId="35" fillId="17" borderId="21" applyNumberFormat="0" applyProtection="0">
      <alignment horizontal="left" vertical="center" indent="1"/>
    </xf>
    <xf numFmtId="0" fontId="35" fillId="18" borderId="21" applyNumberFormat="0" applyProtection="0">
      <alignment horizontal="left" vertical="center" indent="1"/>
    </xf>
    <xf numFmtId="0" fontId="35" fillId="18" borderId="21" applyNumberFormat="0" applyProtection="0">
      <alignment horizontal="left" vertical="center" indent="1"/>
    </xf>
    <xf numFmtId="0" fontId="35" fillId="19" borderId="21" applyNumberFormat="0" applyProtection="0">
      <alignment horizontal="left" vertical="center" indent="1"/>
    </xf>
    <xf numFmtId="0" fontId="35" fillId="19" borderId="21" applyNumberFormat="0" applyProtection="0">
      <alignment horizontal="left" vertical="center" indent="1"/>
    </xf>
    <xf numFmtId="0" fontId="35" fillId="6" borderId="21" applyNumberFormat="0" applyProtection="0">
      <alignment horizontal="left" vertical="center" indent="1"/>
    </xf>
    <xf numFmtId="0" fontId="35" fillId="6" borderId="21" applyNumberFormat="0" applyProtection="0">
      <alignment horizontal="left" vertical="center" indent="1"/>
    </xf>
    <xf numFmtId="0" fontId="35" fillId="6" borderId="21" applyNumberFormat="0" applyProtection="0">
      <alignment horizontal="left" vertical="center" indent="1"/>
    </xf>
    <xf numFmtId="0" fontId="15" fillId="0" borderId="0"/>
    <xf numFmtId="0" fontId="35" fillId="0" borderId="0"/>
    <xf numFmtId="0" fontId="35" fillId="0" borderId="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0" fillId="0" borderId="0"/>
    <xf numFmtId="43" fontId="10" fillId="0" borderId="0" applyFont="0" applyFill="0" applyBorder="0" applyAlignment="0" applyProtection="0"/>
    <xf numFmtId="175" fontId="84" fillId="0" borderId="0" applyProtection="0"/>
    <xf numFmtId="0" fontId="35" fillId="0" borderId="0"/>
    <xf numFmtId="43" fontId="14" fillId="0" borderId="0" applyFont="0" applyFill="0" applyBorder="0" applyAlignment="0" applyProtection="0"/>
    <xf numFmtId="9" fontId="35" fillId="0" borderId="0" applyFont="0" applyFill="0" applyBorder="0" applyAlignment="0" applyProtection="0"/>
    <xf numFmtId="175" fontId="84" fillId="0" borderId="0" applyProtection="0"/>
    <xf numFmtId="175" fontId="84" fillId="0" borderId="0" applyProtection="0"/>
    <xf numFmtId="0" fontId="9" fillId="0" borderId="0"/>
    <xf numFmtId="175" fontId="84" fillId="0" borderId="0" applyProtection="0"/>
    <xf numFmtId="44" fontId="35" fillId="0" borderId="0" applyFont="0" applyFill="0" applyBorder="0" applyAlignment="0" applyProtection="0"/>
    <xf numFmtId="0" fontId="35" fillId="0" borderId="0"/>
    <xf numFmtId="0" fontId="84" fillId="0" borderId="0" applyProtection="0"/>
    <xf numFmtId="0" fontId="8" fillId="0" borderId="0"/>
    <xf numFmtId="0" fontId="35" fillId="6" borderId="31" applyNumberFormat="0" applyProtection="0">
      <alignment horizontal="left" vertical="center" indent="1"/>
    </xf>
    <xf numFmtId="0" fontId="35" fillId="6" borderId="31" applyNumberFormat="0" applyProtection="0">
      <alignment horizontal="left" vertical="center" indent="1"/>
    </xf>
    <xf numFmtId="4" fontId="37" fillId="5" borderId="31" applyNumberFormat="0" applyProtection="0">
      <alignment horizontal="left" vertical="center" indent="1"/>
    </xf>
    <xf numFmtId="0" fontId="35" fillId="6" borderId="31" applyNumberFormat="0" applyProtection="0">
      <alignment horizontal="left" vertical="center" indent="1"/>
    </xf>
    <xf numFmtId="4" fontId="37" fillId="15" borderId="31" applyNumberFormat="0" applyProtection="0">
      <alignment horizontal="right" vertical="center"/>
    </xf>
    <xf numFmtId="4" fontId="37" fillId="5" borderId="31" applyNumberFormat="0" applyProtection="0">
      <alignment vertical="center"/>
    </xf>
    <xf numFmtId="0" fontId="35" fillId="0" borderId="0"/>
    <xf numFmtId="0" fontId="35" fillId="0" borderId="0"/>
    <xf numFmtId="4" fontId="37" fillId="5" borderId="31" applyNumberFormat="0" applyProtection="0">
      <alignment horizontal="left" vertical="center" indent="1"/>
    </xf>
    <xf numFmtId="43" fontId="41" fillId="0" borderId="0" applyFont="0" applyFill="0" applyBorder="0" applyAlignment="0" applyProtection="0"/>
    <xf numFmtId="44" fontId="41" fillId="0" borderId="0" applyFont="0" applyFill="0" applyBorder="0" applyAlignment="0" applyProtection="0"/>
    <xf numFmtId="164" fontId="41" fillId="0" borderId="0"/>
    <xf numFmtId="164" fontId="41" fillId="0" borderId="0"/>
    <xf numFmtId="164" fontId="41" fillId="0" borderId="0"/>
    <xf numFmtId="164" fontId="41" fillId="0" borderId="0"/>
    <xf numFmtId="164" fontId="41" fillId="0" borderId="0"/>
    <xf numFmtId="164" fontId="41" fillId="0" borderId="0"/>
    <xf numFmtId="164" fontId="41" fillId="0" borderId="0"/>
    <xf numFmtId="9" fontId="41" fillId="0" borderId="0" applyFont="0" applyFill="0" applyBorder="0" applyAlignment="0" applyProtection="0"/>
    <xf numFmtId="0" fontId="94" fillId="0" borderId="0"/>
    <xf numFmtId="0" fontId="35" fillId="0" borderId="0"/>
    <xf numFmtId="182" fontId="95" fillId="0" borderId="0" applyFill="0" applyBorder="0" applyAlignment="0" applyProtection="0"/>
    <xf numFmtId="0" fontId="94" fillId="0" borderId="0"/>
    <xf numFmtId="43" fontId="35" fillId="0" borderId="0" applyFont="0" applyFill="0" applyBorder="0" applyAlignment="0" applyProtection="0"/>
    <xf numFmtId="0" fontId="7" fillId="0" borderId="0"/>
    <xf numFmtId="0" fontId="7" fillId="0" borderId="0"/>
    <xf numFmtId="0" fontId="94" fillId="0" borderId="0"/>
    <xf numFmtId="43" fontId="94" fillId="0" borderId="0" applyFont="0" applyFill="0" applyBorder="0" applyAlignment="0" applyProtection="0"/>
    <xf numFmtId="43" fontId="9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185" fontId="95" fillId="0" borderId="4" applyNumberFormat="0" applyFill="0" applyAlignment="0" applyProtection="0">
      <alignment horizontal="center"/>
    </xf>
    <xf numFmtId="186" fontId="95" fillId="0" borderId="22" applyFill="0" applyAlignment="0" applyProtection="0">
      <alignment horizontal="center"/>
    </xf>
    <xf numFmtId="0" fontId="95" fillId="0" borderId="0" applyNumberFormat="0" applyFill="0" applyAlignment="0" applyProtection="0"/>
    <xf numFmtId="0" fontId="95" fillId="0" borderId="22" applyNumberFormat="0" applyFill="0" applyAlignment="0" applyProtection="0"/>
    <xf numFmtId="0" fontId="150" fillId="0" borderId="0"/>
  </cellStyleXfs>
  <cellXfs count="1773">
    <xf numFmtId="164" fontId="0" fillId="0" borderId="0" xfId="0"/>
    <xf numFmtId="164" fontId="18" fillId="0" borderId="0" xfId="0" applyNumberFormat="1" applyFont="1" applyProtection="1"/>
    <xf numFmtId="164" fontId="19" fillId="0" borderId="0" xfId="0" applyNumberFormat="1" applyFont="1" applyAlignment="1" applyProtection="1">
      <alignment horizontal="center"/>
    </xf>
    <xf numFmtId="164" fontId="20" fillId="0" borderId="0" xfId="0" applyNumberFormat="1" applyFont="1" applyProtection="1"/>
    <xf numFmtId="164" fontId="21" fillId="0" borderId="0" xfId="0" applyNumberFormat="1" applyFont="1" applyProtection="1"/>
    <xf numFmtId="164" fontId="22" fillId="0" borderId="0" xfId="0" applyNumberFormat="1" applyFont="1" applyProtection="1"/>
    <xf numFmtId="165" fontId="22" fillId="0" borderId="0" xfId="0" applyNumberFormat="1" applyFont="1" applyProtection="1"/>
    <xf numFmtId="164" fontId="24" fillId="0" borderId="0" xfId="0" applyNumberFormat="1" applyFont="1" applyProtection="1"/>
    <xf numFmtId="164" fontId="25" fillId="0" borderId="0" xfId="0" applyFont="1"/>
    <xf numFmtId="164" fontId="26" fillId="0" borderId="0" xfId="0" applyFont="1"/>
    <xf numFmtId="164" fontId="0" fillId="0" borderId="0" xfId="0" applyBorder="1"/>
    <xf numFmtId="164" fontId="18" fillId="21" borderId="0" xfId="0" applyNumberFormat="1" applyFont="1" applyFill="1" applyProtection="1"/>
    <xf numFmtId="164" fontId="19" fillId="21" borderId="0" xfId="0" applyNumberFormat="1" applyFont="1" applyFill="1" applyProtection="1"/>
    <xf numFmtId="164" fontId="0" fillId="21" borderId="0" xfId="0" applyFill="1"/>
    <xf numFmtId="164" fontId="22" fillId="21" borderId="0" xfId="0" applyNumberFormat="1" applyFont="1" applyFill="1" applyProtection="1"/>
    <xf numFmtId="5" fontId="18" fillId="21" borderId="0" xfId="0" applyNumberFormat="1" applyFont="1" applyFill="1" applyProtection="1"/>
    <xf numFmtId="5" fontId="19" fillId="21" borderId="0" xfId="0" applyNumberFormat="1" applyFont="1" applyFill="1" applyProtection="1"/>
    <xf numFmtId="164" fontId="25" fillId="21" borderId="0" xfId="0" applyFont="1" applyFill="1"/>
    <xf numFmtId="164" fontId="18" fillId="21" borderId="0" xfId="0" applyNumberFormat="1" applyFont="1" applyFill="1" applyAlignment="1" applyProtection="1">
      <alignment horizontal="left"/>
    </xf>
    <xf numFmtId="10" fontId="19" fillId="21" borderId="0" xfId="0" applyNumberFormat="1" applyFont="1" applyFill="1" applyAlignment="1" applyProtection="1">
      <alignment horizontal="center"/>
    </xf>
    <xf numFmtId="164" fontId="21" fillId="21" borderId="0" xfId="0" applyNumberFormat="1" applyFont="1" applyFill="1" applyProtection="1"/>
    <xf numFmtId="164" fontId="21" fillId="21" borderId="0" xfId="0" applyNumberFormat="1" applyFont="1" applyFill="1" applyAlignment="1" applyProtection="1">
      <alignment horizontal="center"/>
    </xf>
    <xf numFmtId="164" fontId="22" fillId="21" borderId="0" xfId="0" applyNumberFormat="1" applyFont="1" applyFill="1" applyAlignment="1" applyProtection="1">
      <alignment horizontal="right"/>
    </xf>
    <xf numFmtId="49" fontId="18" fillId="21" borderId="0" xfId="0" applyNumberFormat="1" applyFont="1" applyFill="1" applyAlignment="1" applyProtection="1">
      <alignment horizontal="center"/>
    </xf>
    <xf numFmtId="49" fontId="0" fillId="21" borderId="0" xfId="0" applyNumberFormat="1" applyFill="1" applyAlignment="1">
      <alignment horizontal="center"/>
    </xf>
    <xf numFmtId="14" fontId="19" fillId="21" borderId="0" xfId="0" applyNumberFormat="1" applyFont="1" applyFill="1" applyAlignment="1" applyProtection="1">
      <alignment horizontal="center"/>
    </xf>
    <xf numFmtId="164" fontId="43" fillId="0" borderId="0" xfId="0" applyFont="1"/>
    <xf numFmtId="164" fontId="35" fillId="21" borderId="0" xfId="0" applyFont="1" applyFill="1"/>
    <xf numFmtId="164" fontId="19" fillId="21" borderId="0" xfId="0" applyNumberFormat="1" applyFont="1" applyFill="1" applyAlignment="1" applyProtection="1">
      <alignment horizontal="left"/>
    </xf>
    <xf numFmtId="164" fontId="19" fillId="21" borderId="0" xfId="0" applyNumberFormat="1" applyFont="1" applyFill="1" applyBorder="1" applyAlignment="1" applyProtection="1"/>
    <xf numFmtId="5" fontId="47" fillId="21" borderId="0" xfId="0" applyNumberFormat="1" applyFont="1" applyFill="1" applyProtection="1"/>
    <xf numFmtId="41" fontId="47" fillId="21" borderId="0" xfId="0" applyNumberFormat="1" applyFont="1" applyFill="1" applyProtection="1"/>
    <xf numFmtId="164" fontId="47" fillId="21" borderId="0" xfId="0" applyNumberFormat="1" applyFont="1" applyFill="1" applyProtection="1"/>
    <xf numFmtId="0" fontId="31" fillId="21" borderId="0" xfId="8" applyFont="1" applyFill="1"/>
    <xf numFmtId="0" fontId="35" fillId="21" borderId="0" xfId="8" applyFont="1" applyFill="1"/>
    <xf numFmtId="164" fontId="48" fillId="21" borderId="0" xfId="0" applyNumberFormat="1" applyFont="1" applyFill="1" applyProtection="1"/>
    <xf numFmtId="164" fontId="41" fillId="21" borderId="0" xfId="0" applyFont="1" applyFill="1"/>
    <xf numFmtId="164" fontId="49" fillId="21" borderId="0" xfId="0" applyNumberFormat="1" applyFont="1" applyFill="1" applyProtection="1"/>
    <xf numFmtId="14" fontId="48" fillId="21" borderId="0" xfId="0" applyNumberFormat="1" applyFont="1" applyFill="1" applyAlignment="1" applyProtection="1">
      <alignment horizontal="left"/>
    </xf>
    <xf numFmtId="164" fontId="48" fillId="21" borderId="0" xfId="0" applyNumberFormat="1" applyFont="1" applyFill="1" applyAlignment="1" applyProtection="1">
      <alignment horizontal="right"/>
    </xf>
    <xf numFmtId="164" fontId="48" fillId="21" borderId="0" xfId="0" applyNumberFormat="1" applyFont="1" applyFill="1" applyAlignment="1" applyProtection="1"/>
    <xf numFmtId="49" fontId="49" fillId="21" borderId="0" xfId="0" applyNumberFormat="1" applyFont="1" applyFill="1" applyAlignment="1" applyProtection="1">
      <alignment horizontal="center"/>
    </xf>
    <xf numFmtId="0" fontId="31" fillId="21" borderId="0" xfId="8" applyFont="1" applyFill="1" applyAlignment="1">
      <alignment horizontal="center"/>
    </xf>
    <xf numFmtId="164" fontId="43" fillId="21" borderId="0" xfId="0" applyFont="1" applyFill="1"/>
    <xf numFmtId="0" fontId="31" fillId="21" borderId="0" xfId="61" applyFont="1" applyFill="1"/>
    <xf numFmtId="164" fontId="22" fillId="21" borderId="0" xfId="0" applyNumberFormat="1" applyFont="1" applyFill="1" applyAlignment="1" applyProtection="1"/>
    <xf numFmtId="0" fontId="50" fillId="21" borderId="0" xfId="192" applyFill="1"/>
    <xf numFmtId="0" fontId="28" fillId="21" borderId="0" xfId="8" applyFont="1" applyFill="1"/>
    <xf numFmtId="164" fontId="51" fillId="21" borderId="0" xfId="0" applyFont="1" applyFill="1"/>
    <xf numFmtId="164" fontId="51" fillId="21" borderId="0" xfId="0" applyFont="1" applyFill="1" applyAlignment="1">
      <alignment horizontal="left" indent="1"/>
    </xf>
    <xf numFmtId="164" fontId="42" fillId="21" borderId="0" xfId="0" applyNumberFormat="1" applyFont="1" applyFill="1" applyProtection="1"/>
    <xf numFmtId="0" fontId="28" fillId="21" borderId="0" xfId="6" applyFont="1" applyFill="1"/>
    <xf numFmtId="0" fontId="28" fillId="21" borderId="0" xfId="6" applyFont="1" applyFill="1" applyBorder="1" applyAlignment="1">
      <alignment horizontal="center"/>
    </xf>
    <xf numFmtId="0" fontId="28" fillId="21" borderId="0" xfId="6" applyFont="1" applyFill="1" applyBorder="1" applyAlignment="1">
      <alignment horizontal="right"/>
    </xf>
    <xf numFmtId="0" fontId="30" fillId="21" borderId="0" xfId="6" quotePrefix="1" applyFont="1" applyFill="1"/>
    <xf numFmtId="1" fontId="28" fillId="21" borderId="0" xfId="6" applyNumberFormat="1" applyFont="1" applyFill="1" applyBorder="1" applyAlignment="1">
      <alignment horizontal="left"/>
    </xf>
    <xf numFmtId="49" fontId="28" fillId="21" borderId="0" xfId="6" applyNumberFormat="1" applyFont="1" applyFill="1" applyAlignment="1">
      <alignment horizontal="left"/>
    </xf>
    <xf numFmtId="0" fontId="35" fillId="21" borderId="0" xfId="6" applyFont="1" applyFill="1"/>
    <xf numFmtId="164" fontId="30" fillId="21" borderId="0" xfId="0" applyFont="1" applyFill="1" applyAlignment="1"/>
    <xf numFmtId="164" fontId="19" fillId="21" borderId="0" xfId="0" applyNumberFormat="1" applyFont="1" applyFill="1" applyAlignment="1" applyProtection="1">
      <alignment horizontal="center"/>
    </xf>
    <xf numFmtId="164" fontId="22" fillId="21" borderId="0" xfId="0" applyNumberFormat="1" applyFont="1" applyFill="1" applyAlignment="1" applyProtection="1">
      <alignment horizontal="center"/>
    </xf>
    <xf numFmtId="0" fontId="30" fillId="21" borderId="0" xfId="144" applyFont="1" applyFill="1"/>
    <xf numFmtId="0" fontId="45" fillId="21" borderId="0" xfId="8" applyFont="1" applyFill="1"/>
    <xf numFmtId="164" fontId="53" fillId="21" borderId="0" xfId="0" applyFont="1" applyFill="1"/>
    <xf numFmtId="164" fontId="54" fillId="21" borderId="0" xfId="0" applyFont="1" applyFill="1"/>
    <xf numFmtId="0" fontId="46" fillId="21" borderId="0" xfId="162" applyFont="1" applyFill="1"/>
    <xf numFmtId="164" fontId="55" fillId="21" borderId="0" xfId="0" applyFont="1" applyFill="1"/>
    <xf numFmtId="14" fontId="22" fillId="21" borderId="0" xfId="0" applyNumberFormat="1" applyFont="1" applyFill="1" applyAlignment="1" applyProtection="1">
      <alignment horizontal="left"/>
    </xf>
    <xf numFmtId="164" fontId="48" fillId="21" borderId="0" xfId="0" applyNumberFormat="1" applyFont="1" applyFill="1" applyBorder="1" applyAlignment="1" applyProtection="1"/>
    <xf numFmtId="0" fontId="17" fillId="21" borderId="0" xfId="17" applyFont="1" applyFill="1"/>
    <xf numFmtId="0" fontId="34" fillId="21" borderId="0" xfId="17" applyFont="1" applyFill="1" applyAlignment="1">
      <alignment horizontal="right"/>
    </xf>
    <xf numFmtId="164" fontId="19" fillId="21" borderId="0" xfId="0" applyNumberFormat="1" applyFont="1" applyFill="1" applyAlignment="1" applyProtection="1"/>
    <xf numFmtId="0" fontId="30" fillId="21" borderId="0" xfId="6" applyFont="1" applyFill="1"/>
    <xf numFmtId="0" fontId="30" fillId="21" borderId="0" xfId="6" applyFont="1" applyFill="1" applyBorder="1" applyAlignment="1">
      <alignment horizontal="center"/>
    </xf>
    <xf numFmtId="0" fontId="30" fillId="21" borderId="0" xfId="6" applyFont="1" applyFill="1" applyBorder="1" applyAlignment="1">
      <alignment horizontal="right"/>
    </xf>
    <xf numFmtId="0" fontId="30" fillId="21" borderId="0" xfId="6" applyFont="1" applyFill="1" applyBorder="1" applyAlignment="1"/>
    <xf numFmtId="0" fontId="28" fillId="21" borderId="0" xfId="5" applyFont="1" applyFill="1" applyAlignment="1">
      <alignment horizontal="left"/>
    </xf>
    <xf numFmtId="0" fontId="28" fillId="21" borderId="0" xfId="5" applyFont="1" applyFill="1" applyAlignment="1">
      <alignment horizontal="center"/>
    </xf>
    <xf numFmtId="0" fontId="28" fillId="21" borderId="0" xfId="5" applyFont="1" applyFill="1"/>
    <xf numFmtId="0" fontId="28" fillId="21" borderId="0" xfId="5" applyFont="1" applyFill="1" applyAlignment="1">
      <alignment horizontal="right"/>
    </xf>
    <xf numFmtId="0" fontId="30" fillId="21" borderId="0" xfId="5" applyFont="1" applyFill="1" applyAlignment="1">
      <alignment horizontal="center"/>
    </xf>
    <xf numFmtId="165" fontId="22" fillId="21" borderId="0" xfId="0" applyNumberFormat="1" applyFont="1" applyFill="1" applyAlignment="1" applyProtection="1">
      <alignment horizontal="right"/>
    </xf>
    <xf numFmtId="0" fontId="53" fillId="0" borderId="0" xfId="8" applyFont="1"/>
    <xf numFmtId="0" fontId="52" fillId="0" borderId="0" xfId="8" applyFont="1"/>
    <xf numFmtId="0" fontId="52" fillId="0" borderId="0" xfId="72" applyFont="1"/>
    <xf numFmtId="164" fontId="61" fillId="21" borderId="0" xfId="0" applyNumberFormat="1" applyFont="1" applyFill="1" applyProtection="1"/>
    <xf numFmtId="164" fontId="61" fillId="21" borderId="0" xfId="0" applyNumberFormat="1" applyFont="1" applyFill="1" applyAlignment="1" applyProtection="1">
      <alignment horizontal="left"/>
    </xf>
    <xf numFmtId="5" fontId="62" fillId="21" borderId="0" xfId="0" applyNumberFormat="1" applyFont="1" applyFill="1" applyProtection="1"/>
    <xf numFmtId="164" fontId="61" fillId="0" borderId="0" xfId="0" applyNumberFormat="1" applyFont="1" applyFill="1" applyProtection="1"/>
    <xf numFmtId="164" fontId="61" fillId="21" borderId="0" xfId="0" applyNumberFormat="1" applyFont="1" applyFill="1" applyAlignment="1" applyProtection="1">
      <alignment horizontal="center"/>
    </xf>
    <xf numFmtId="164" fontId="63" fillId="21" borderId="0" xfId="0" applyNumberFormat="1" applyFont="1" applyFill="1" applyAlignment="1" applyProtection="1">
      <alignment horizontal="center"/>
    </xf>
    <xf numFmtId="5" fontId="61" fillId="21" borderId="0" xfId="0" applyNumberFormat="1" applyFont="1" applyFill="1" applyProtection="1"/>
    <xf numFmtId="5" fontId="61" fillId="0" borderId="0" xfId="0" applyNumberFormat="1" applyFont="1" applyFill="1" applyProtection="1"/>
    <xf numFmtId="0" fontId="52" fillId="0" borderId="0" xfId="8" applyFont="1" applyAlignment="1">
      <alignment horizontal="center"/>
    </xf>
    <xf numFmtId="0" fontId="52" fillId="0" borderId="16" xfId="72" applyFont="1" applyBorder="1"/>
    <xf numFmtId="0" fontId="52" fillId="0" borderId="16" xfId="8" applyFont="1" applyBorder="1" applyAlignment="1">
      <alignment horizontal="center"/>
    </xf>
    <xf numFmtId="0" fontId="52" fillId="0" borderId="0" xfId="8" applyFont="1" applyBorder="1"/>
    <xf numFmtId="0" fontId="52" fillId="0" borderId="0" xfId="72" applyFont="1" applyBorder="1"/>
    <xf numFmtId="14" fontId="22" fillId="21" borderId="0" xfId="0" applyNumberFormat="1" applyFont="1" applyFill="1" applyAlignment="1" applyProtection="1">
      <alignment horizontal="right"/>
    </xf>
    <xf numFmtId="0" fontId="28" fillId="21" borderId="0" xfId="192" applyFont="1" applyFill="1"/>
    <xf numFmtId="164" fontId="28" fillId="21" borderId="0" xfId="0" applyFont="1" applyFill="1"/>
    <xf numFmtId="164" fontId="55" fillId="0" borderId="0" xfId="0" applyFont="1"/>
    <xf numFmtId="14" fontId="22" fillId="21" borderId="0" xfId="0" applyNumberFormat="1" applyFont="1" applyFill="1" applyAlignment="1" applyProtection="1">
      <alignment horizontal="center"/>
    </xf>
    <xf numFmtId="164" fontId="65" fillId="21" borderId="0" xfId="0" applyFont="1" applyFill="1"/>
    <xf numFmtId="164" fontId="66" fillId="0" borderId="0" xfId="0" applyFont="1"/>
    <xf numFmtId="164" fontId="64" fillId="21" borderId="0" xfId="0" applyNumberFormat="1" applyFont="1" applyFill="1" applyAlignment="1" applyProtection="1">
      <alignment horizontal="right"/>
    </xf>
    <xf numFmtId="0" fontId="31" fillId="21" borderId="3" xfId="8" applyFont="1" applyFill="1" applyBorder="1" applyAlignment="1">
      <alignment horizontal="center"/>
    </xf>
    <xf numFmtId="0" fontId="28" fillId="21" borderId="0" xfId="39" applyFont="1" applyFill="1"/>
    <xf numFmtId="0" fontId="35" fillId="21" borderId="0" xfId="39" applyFill="1"/>
    <xf numFmtId="164" fontId="21" fillId="21" borderId="0" xfId="193" applyNumberFormat="1" applyFont="1" applyFill="1" applyProtection="1"/>
    <xf numFmtId="164" fontId="55" fillId="21" borderId="0" xfId="193" applyFont="1" applyFill="1"/>
    <xf numFmtId="164" fontId="25" fillId="21" borderId="0" xfId="193" applyFont="1" applyFill="1"/>
    <xf numFmtId="164" fontId="19" fillId="21" borderId="0" xfId="193" applyNumberFormat="1" applyFont="1" applyFill="1" applyProtection="1"/>
    <xf numFmtId="164" fontId="18" fillId="21" borderId="0" xfId="193" applyNumberFormat="1" applyFont="1" applyFill="1" applyProtection="1"/>
    <xf numFmtId="164" fontId="43" fillId="21" borderId="0" xfId="193" applyFont="1" applyFill="1"/>
    <xf numFmtId="164" fontId="41" fillId="21" borderId="0" xfId="193" applyFill="1"/>
    <xf numFmtId="49" fontId="18" fillId="21" borderId="0" xfId="193" applyNumberFormat="1" applyFont="1" applyFill="1" applyAlignment="1" applyProtection="1">
      <alignment horizontal="center"/>
    </xf>
    <xf numFmtId="164" fontId="19" fillId="21" borderId="0" xfId="0" applyNumberFormat="1" applyFont="1" applyFill="1" applyBorder="1" applyAlignment="1" applyProtection="1">
      <alignment horizontal="center"/>
    </xf>
    <xf numFmtId="49" fontId="30" fillId="21" borderId="0" xfId="5" applyNumberFormat="1" applyFont="1" applyFill="1" applyBorder="1" applyAlignment="1">
      <alignment horizontal="center"/>
    </xf>
    <xf numFmtId="0" fontId="35" fillId="21" borderId="0" xfId="6" applyFont="1" applyFill="1" applyAlignment="1">
      <alignment horizontal="center"/>
    </xf>
    <xf numFmtId="0" fontId="54" fillId="21" borderId="0" xfId="5" applyFont="1" applyFill="1"/>
    <xf numFmtId="0" fontId="52" fillId="21" borderId="0" xfId="5" applyFont="1" applyFill="1" applyAlignment="1">
      <alignment horizontal="center"/>
    </xf>
    <xf numFmtId="17" fontId="52" fillId="21" borderId="0" xfId="5" applyNumberFormat="1" applyFont="1" applyFill="1" applyAlignment="1">
      <alignment horizontal="center"/>
    </xf>
    <xf numFmtId="164" fontId="67" fillId="21" borderId="0" xfId="0" applyFont="1" applyFill="1"/>
    <xf numFmtId="164" fontId="68" fillId="21" borderId="0" xfId="0" applyNumberFormat="1" applyFont="1" applyFill="1" applyProtection="1"/>
    <xf numFmtId="0" fontId="54" fillId="21" borderId="0" xfId="5" applyFont="1" applyFill="1" applyAlignment="1">
      <alignment horizontal="center"/>
    </xf>
    <xf numFmtId="0" fontId="52" fillId="21" borderId="0" xfId="5" applyFont="1" applyFill="1"/>
    <xf numFmtId="0" fontId="53" fillId="21" borderId="0" xfId="5" applyFont="1" applyFill="1"/>
    <xf numFmtId="5" fontId="54" fillId="21" borderId="0" xfId="5" applyNumberFormat="1" applyFont="1" applyFill="1"/>
    <xf numFmtId="49" fontId="69" fillId="21" borderId="0" xfId="5" applyNumberFormat="1" applyFont="1" applyFill="1" applyBorder="1" applyAlignment="1" applyProtection="1">
      <alignment horizontal="center"/>
    </xf>
    <xf numFmtId="169" fontId="54" fillId="21" borderId="0" xfId="5" applyNumberFormat="1" applyFont="1" applyFill="1"/>
    <xf numFmtId="5" fontId="54" fillId="21" borderId="0" xfId="5" applyNumberFormat="1" applyFont="1" applyFill="1" applyBorder="1"/>
    <xf numFmtId="164" fontId="70" fillId="0" borderId="0" xfId="0" applyNumberFormat="1" applyFont="1" applyProtection="1"/>
    <xf numFmtId="164" fontId="53" fillId="0" borderId="0" xfId="0" applyFont="1"/>
    <xf numFmtId="164" fontId="70" fillId="21" borderId="0" xfId="0" applyNumberFormat="1" applyFont="1" applyFill="1" applyProtection="1"/>
    <xf numFmtId="164" fontId="69" fillId="21" borderId="0" xfId="0" applyNumberFormat="1" applyFont="1" applyFill="1" applyAlignment="1" applyProtection="1">
      <alignment horizontal="center"/>
    </xf>
    <xf numFmtId="5" fontId="70" fillId="21" borderId="0" xfId="0" applyNumberFormat="1" applyFont="1" applyFill="1" applyProtection="1"/>
    <xf numFmtId="5" fontId="69" fillId="21" borderId="0" xfId="0" applyNumberFormat="1" applyFont="1" applyFill="1" applyProtection="1"/>
    <xf numFmtId="164" fontId="69" fillId="21" borderId="0" xfId="0" applyNumberFormat="1" applyFont="1" applyFill="1" applyProtection="1"/>
    <xf numFmtId="164" fontId="71" fillId="21" borderId="0" xfId="0" applyNumberFormat="1" applyFont="1" applyFill="1" applyProtection="1"/>
    <xf numFmtId="164" fontId="54" fillId="0" borderId="0" xfId="0" applyFont="1"/>
    <xf numFmtId="164" fontId="53" fillId="21" borderId="0" xfId="0" applyFont="1" applyFill="1" applyAlignment="1">
      <alignment horizontal="center"/>
    </xf>
    <xf numFmtId="172" fontId="70" fillId="21" borderId="0" xfId="0" applyNumberFormat="1" applyFont="1" applyFill="1" applyAlignment="1" applyProtection="1">
      <alignment horizontal="right"/>
    </xf>
    <xf numFmtId="164" fontId="57" fillId="21" borderId="0" xfId="0" applyFont="1" applyFill="1"/>
    <xf numFmtId="0" fontId="54" fillId="0" borderId="0" xfId="8" applyFont="1"/>
    <xf numFmtId="0" fontId="54" fillId="21" borderId="0" xfId="8" applyFont="1" applyFill="1"/>
    <xf numFmtId="0" fontId="53" fillId="21" borderId="0" xfId="8" applyFont="1" applyFill="1"/>
    <xf numFmtId="168" fontId="53" fillId="21" borderId="0" xfId="8" applyNumberFormat="1" applyFont="1" applyFill="1"/>
    <xf numFmtId="0" fontId="53" fillId="0" borderId="0" xfId="8" applyFont="1" applyAlignment="1">
      <alignment horizontal="center"/>
    </xf>
    <xf numFmtId="3" fontId="54" fillId="21" borderId="0" xfId="8" applyNumberFormat="1" applyFont="1" applyFill="1"/>
    <xf numFmtId="164" fontId="69" fillId="21" borderId="0" xfId="0" applyNumberFormat="1" applyFont="1" applyFill="1" applyBorder="1" applyAlignment="1" applyProtection="1"/>
    <xf numFmtId="0" fontId="53" fillId="21" borderId="0" xfId="39" applyFont="1" applyFill="1"/>
    <xf numFmtId="164" fontId="35" fillId="0" borderId="0" xfId="0" applyFont="1"/>
    <xf numFmtId="164" fontId="19" fillId="21" borderId="0" xfId="0" applyNumberFormat="1" applyFont="1" applyFill="1" applyAlignment="1" applyProtection="1">
      <alignment horizontal="center"/>
    </xf>
    <xf numFmtId="164" fontId="22" fillId="21" borderId="0" xfId="0" applyNumberFormat="1" applyFont="1" applyFill="1" applyAlignment="1" applyProtection="1">
      <alignment horizontal="center"/>
    </xf>
    <xf numFmtId="10" fontId="69" fillId="21" borderId="0" xfId="0" applyNumberFormat="1" applyFont="1" applyFill="1" applyBorder="1" applyProtection="1"/>
    <xf numFmtId="164" fontId="19" fillId="21" borderId="0" xfId="0" applyNumberFormat="1" applyFont="1" applyFill="1" applyAlignment="1" applyProtection="1">
      <alignment horizontal="center"/>
    </xf>
    <xf numFmtId="164" fontId="19" fillId="21" borderId="0" xfId="0" applyNumberFormat="1" applyFont="1" applyFill="1" applyBorder="1" applyAlignment="1" applyProtection="1">
      <alignment horizontal="center"/>
    </xf>
    <xf numFmtId="164" fontId="28" fillId="0" borderId="0" xfId="0" applyFont="1"/>
    <xf numFmtId="14" fontId="30" fillId="21" borderId="0" xfId="0" applyNumberFormat="1" applyFont="1" applyFill="1" applyAlignment="1" applyProtection="1">
      <alignment horizontal="right"/>
    </xf>
    <xf numFmtId="0" fontId="31" fillId="21" borderId="0" xfId="196" applyFont="1" applyFill="1" applyAlignment="1">
      <alignment horizontal="center"/>
    </xf>
    <xf numFmtId="3" fontId="31" fillId="21" borderId="0" xfId="189" quotePrefix="1" applyNumberFormat="1" applyFont="1" applyFill="1" applyBorder="1" applyAlignment="1" applyProtection="1">
      <alignment horizontal="center" vertical="center"/>
      <protection locked="0"/>
    </xf>
    <xf numFmtId="0" fontId="31" fillId="21" borderId="0" xfId="165" applyNumberFormat="1" applyFont="1" applyFill="1" applyBorder="1" applyAlignment="1" applyProtection="1">
      <alignment horizontal="center" vertical="center"/>
      <protection locked="0"/>
    </xf>
    <xf numFmtId="164" fontId="19" fillId="21" borderId="0" xfId="0" applyNumberFormat="1" applyFont="1" applyFill="1" applyAlignment="1" applyProtection="1">
      <alignment horizontal="center"/>
    </xf>
    <xf numFmtId="3" fontId="54" fillId="21" borderId="0" xfId="8" applyNumberFormat="1" applyFont="1" applyFill="1" applyBorder="1"/>
    <xf numFmtId="3" fontId="52" fillId="21" borderId="0" xfId="8" applyNumberFormat="1" applyFont="1" applyFill="1"/>
    <xf numFmtId="3" fontId="54" fillId="21" borderId="0" xfId="9" applyNumberFormat="1" applyFont="1" applyFill="1" applyBorder="1"/>
    <xf numFmtId="14" fontId="30" fillId="21" borderId="0" xfId="0" applyNumberFormat="1" applyFont="1" applyFill="1" applyAlignment="1" applyProtection="1">
      <alignment horizontal="left"/>
    </xf>
    <xf numFmtId="164" fontId="19" fillId="21" borderId="0" xfId="193" applyNumberFormat="1" applyFont="1" applyFill="1" applyAlignment="1" applyProtection="1">
      <alignment horizontal="center"/>
    </xf>
    <xf numFmtId="14" fontId="30" fillId="21" borderId="0" xfId="193" applyNumberFormat="1" applyFont="1" applyFill="1" applyAlignment="1" applyProtection="1">
      <alignment horizontal="right"/>
    </xf>
    <xf numFmtId="164" fontId="22" fillId="21" borderId="0" xfId="193" applyNumberFormat="1" applyFont="1" applyFill="1" applyAlignment="1" applyProtection="1">
      <alignment horizontal="right"/>
    </xf>
    <xf numFmtId="14" fontId="19" fillId="21" borderId="0" xfId="193" applyNumberFormat="1" applyFont="1" applyFill="1" applyAlignment="1" applyProtection="1">
      <alignment horizontal="center"/>
    </xf>
    <xf numFmtId="164" fontId="19" fillId="21" borderId="0" xfId="193" applyNumberFormat="1" applyFont="1" applyFill="1" applyAlignment="1" applyProtection="1"/>
    <xf numFmtId="164" fontId="19" fillId="21" borderId="0" xfId="193" applyNumberFormat="1" applyFont="1" applyFill="1" applyBorder="1" applyAlignment="1" applyProtection="1"/>
    <xf numFmtId="164" fontId="68" fillId="21" borderId="0" xfId="193" applyNumberFormat="1" applyFont="1" applyFill="1" applyAlignment="1" applyProtection="1">
      <alignment horizontal="center"/>
    </xf>
    <xf numFmtId="164" fontId="68" fillId="21" borderId="0" xfId="193" applyNumberFormat="1" applyFont="1" applyFill="1" applyAlignment="1" applyProtection="1"/>
    <xf numFmtId="164" fontId="53" fillId="21" borderId="0" xfId="193" applyFont="1" applyFill="1"/>
    <xf numFmtId="164" fontId="54" fillId="21" borderId="0" xfId="193" applyFont="1" applyFill="1"/>
    <xf numFmtId="10" fontId="52" fillId="21" borderId="0" xfId="148" applyNumberFormat="1" applyFont="1" applyFill="1" applyBorder="1" applyAlignment="1">
      <alignment horizontal="center"/>
    </xf>
    <xf numFmtId="164" fontId="41" fillId="21" borderId="0" xfId="193" applyFont="1" applyFill="1"/>
    <xf numFmtId="164" fontId="19" fillId="21" borderId="0" xfId="0" applyNumberFormat="1" applyFont="1" applyFill="1" applyAlignment="1" applyProtection="1">
      <alignment horizontal="center"/>
    </xf>
    <xf numFmtId="164" fontId="22" fillId="0" borderId="0" xfId="0" applyNumberFormat="1" applyFont="1" applyBorder="1" applyAlignment="1" applyProtection="1">
      <alignment horizontal="center"/>
    </xf>
    <xf numFmtId="164" fontId="78" fillId="21" borderId="0" xfId="0" applyNumberFormat="1" applyFont="1" applyFill="1" applyProtection="1"/>
    <xf numFmtId="164" fontId="69" fillId="21" borderId="0" xfId="0" applyNumberFormat="1" applyFont="1" applyFill="1" applyProtection="1"/>
    <xf numFmtId="164" fontId="22" fillId="0" borderId="0" xfId="0" applyNumberFormat="1" applyFont="1" applyAlignment="1" applyProtection="1"/>
    <xf numFmtId="4" fontId="0" fillId="21" borderId="0" xfId="0" applyNumberFormat="1" applyFill="1"/>
    <xf numFmtId="167" fontId="54" fillId="21" borderId="0" xfId="5" applyNumberFormat="1" applyFont="1" applyFill="1"/>
    <xf numFmtId="165" fontId="64" fillId="21" borderId="0" xfId="0" applyNumberFormat="1" applyFont="1" applyFill="1" applyAlignment="1" applyProtection="1">
      <alignment horizontal="right"/>
    </xf>
    <xf numFmtId="164" fontId="80" fillId="0" borderId="0" xfId="0" applyFont="1"/>
    <xf numFmtId="164" fontId="81" fillId="21" borderId="0" xfId="0" applyNumberFormat="1" applyFont="1" applyFill="1" applyProtection="1"/>
    <xf numFmtId="164" fontId="64" fillId="21" borderId="0" xfId="0" applyNumberFormat="1" applyFont="1" applyFill="1" applyBorder="1" applyAlignment="1" applyProtection="1">
      <alignment horizontal="center"/>
    </xf>
    <xf numFmtId="0" fontId="74" fillId="0" borderId="0" xfId="8" applyFont="1"/>
    <xf numFmtId="0" fontId="74" fillId="0" borderId="16" xfId="8" applyFont="1" applyBorder="1"/>
    <xf numFmtId="0" fontId="59" fillId="0" borderId="0" xfId="8" applyFont="1"/>
    <xf numFmtId="164" fontId="82" fillId="21" borderId="0" xfId="0" applyNumberFormat="1" applyFont="1" applyFill="1" applyProtection="1"/>
    <xf numFmtId="164" fontId="82" fillId="21" borderId="0" xfId="0" applyNumberFormat="1" applyFont="1" applyFill="1" applyAlignment="1" applyProtection="1">
      <alignment horizontal="left"/>
    </xf>
    <xf numFmtId="164" fontId="81" fillId="21" borderId="0" xfId="0" applyNumberFormat="1" applyFont="1" applyFill="1" applyAlignment="1" applyProtection="1">
      <alignment horizontal="left"/>
    </xf>
    <xf numFmtId="164" fontId="64" fillId="21" borderId="0" xfId="0" applyNumberFormat="1" applyFont="1" applyFill="1" applyProtection="1"/>
    <xf numFmtId="164" fontId="83" fillId="21" borderId="0" xfId="0" applyNumberFormat="1" applyFont="1" applyFill="1" applyProtection="1"/>
    <xf numFmtId="4" fontId="25" fillId="21" borderId="0" xfId="0" applyNumberFormat="1" applyFont="1" applyFill="1"/>
    <xf numFmtId="4" fontId="18" fillId="21" borderId="0" xfId="0" applyNumberFormat="1" applyFont="1" applyFill="1" applyProtection="1"/>
    <xf numFmtId="4" fontId="19" fillId="21" borderId="0" xfId="0" applyNumberFormat="1" applyFont="1" applyFill="1" applyBorder="1" applyAlignment="1" applyProtection="1">
      <alignment horizontal="center"/>
    </xf>
    <xf numFmtId="4" fontId="52" fillId="0" borderId="0" xfId="72" applyNumberFormat="1" applyFont="1" applyAlignment="1">
      <alignment horizontal="center"/>
    </xf>
    <xf numFmtId="4" fontId="52" fillId="0" borderId="16" xfId="72" applyNumberFormat="1" applyFont="1" applyBorder="1" applyAlignment="1">
      <alignment horizontal="center"/>
    </xf>
    <xf numFmtId="4" fontId="53" fillId="0" borderId="0" xfId="8" applyNumberFormat="1" applyFont="1"/>
    <xf numFmtId="168" fontId="28" fillId="0" borderId="0" xfId="388" applyNumberFormat="1" applyFont="1" applyFill="1" applyBorder="1"/>
    <xf numFmtId="43" fontId="35" fillId="21" borderId="0" xfId="161" applyFont="1" applyFill="1"/>
    <xf numFmtId="164" fontId="19" fillId="21" borderId="0" xfId="0" applyNumberFormat="1" applyFont="1" applyFill="1" applyAlignment="1" applyProtection="1">
      <alignment horizontal="center"/>
    </xf>
    <xf numFmtId="174" fontId="35" fillId="0" borderId="0" xfId="326" applyNumberFormat="1" applyFont="1" applyFill="1" applyBorder="1">
      <alignment vertical="center"/>
    </xf>
    <xf numFmtId="175" fontId="85" fillId="0" borderId="0" xfId="389" applyFont="1" applyFill="1" applyBorder="1" applyAlignment="1"/>
    <xf numFmtId="175" fontId="85" fillId="0" borderId="0" xfId="389" applyFont="1" applyFill="1" applyBorder="1" applyAlignment="1">
      <alignment horizontal="right"/>
    </xf>
    <xf numFmtId="0" fontId="85" fillId="0" borderId="0" xfId="389" applyNumberFormat="1" applyFont="1" applyFill="1" applyBorder="1" applyAlignment="1" applyProtection="1">
      <alignment horizontal="center"/>
      <protection locked="0"/>
    </xf>
    <xf numFmtId="0" fontId="85" fillId="0" borderId="0" xfId="389" applyNumberFormat="1" applyFont="1" applyFill="1" applyBorder="1" applyAlignment="1" applyProtection="1">
      <protection locked="0"/>
    </xf>
    <xf numFmtId="0" fontId="85" fillId="0" borderId="0" xfId="389" applyNumberFormat="1" applyFont="1" applyFill="1" applyBorder="1"/>
    <xf numFmtId="0" fontId="86" fillId="0" borderId="0" xfId="389" applyNumberFormat="1" applyFont="1" applyFill="1" applyBorder="1"/>
    <xf numFmtId="0" fontId="85" fillId="0" borderId="0" xfId="389" applyNumberFormat="1" applyFont="1" applyFill="1" applyBorder="1" applyProtection="1">
      <protection locked="0"/>
    </xf>
    <xf numFmtId="0" fontId="86" fillId="0" borderId="0" xfId="389" applyNumberFormat="1" applyFont="1" applyFill="1" applyBorder="1" applyAlignment="1">
      <alignment horizontal="center"/>
    </xf>
    <xf numFmtId="49" fontId="85" fillId="0" borderId="0" xfId="389" applyNumberFormat="1" applyFont="1" applyFill="1" applyBorder="1"/>
    <xf numFmtId="175" fontId="84" fillId="0" borderId="0" xfId="389" applyFill="1" applyBorder="1" applyAlignment="1"/>
    <xf numFmtId="0" fontId="28" fillId="0" borderId="0" xfId="389" applyNumberFormat="1" applyFont="1" applyFill="1" applyBorder="1"/>
    <xf numFmtId="3" fontId="85" fillId="0" borderId="0" xfId="389" applyNumberFormat="1" applyFont="1" applyFill="1" applyBorder="1" applyAlignment="1"/>
    <xf numFmtId="0" fontId="85" fillId="0" borderId="0" xfId="389" applyNumberFormat="1" applyFont="1" applyFill="1" applyBorder="1" applyAlignment="1">
      <alignment horizontal="center"/>
    </xf>
    <xf numFmtId="175" fontId="85" fillId="0" borderId="0" xfId="389" applyFont="1" applyFill="1" applyBorder="1" applyAlignment="1">
      <alignment horizontal="center"/>
    </xf>
    <xf numFmtId="0" fontId="87" fillId="0" borderId="0" xfId="389" applyNumberFormat="1" applyFont="1" applyFill="1" applyBorder="1" applyAlignment="1"/>
    <xf numFmtId="175" fontId="88" fillId="0" borderId="0" xfId="389" applyFont="1" applyFill="1" applyBorder="1" applyAlignment="1"/>
    <xf numFmtId="3" fontId="88" fillId="0" borderId="0" xfId="389" applyNumberFormat="1" applyFont="1" applyFill="1" applyBorder="1" applyAlignment="1"/>
    <xf numFmtId="49" fontId="88" fillId="0" borderId="0" xfId="389" applyNumberFormat="1" applyFont="1" applyFill="1" applyBorder="1" applyAlignment="1">
      <alignment horizontal="center"/>
    </xf>
    <xf numFmtId="175" fontId="88" fillId="0" borderId="0" xfId="389" applyFont="1" applyFill="1" applyBorder="1" applyAlignment="1">
      <alignment horizontal="center"/>
    </xf>
    <xf numFmtId="175" fontId="88" fillId="0" borderId="0" xfId="389" applyFont="1" applyFill="1" applyBorder="1" applyAlignment="1">
      <alignment horizontal="left"/>
    </xf>
    <xf numFmtId="10" fontId="88" fillId="0" borderId="0" xfId="389" applyNumberFormat="1" applyFont="1" applyFill="1" applyBorder="1" applyAlignment="1"/>
    <xf numFmtId="0" fontId="88" fillId="0" borderId="0" xfId="389" applyNumberFormat="1" applyFont="1" applyFill="1" applyBorder="1" applyAlignment="1">
      <alignment horizontal="right"/>
    </xf>
    <xf numFmtId="49" fontId="88" fillId="0" borderId="0" xfId="389" applyNumberFormat="1" applyFont="1" applyFill="1" applyBorder="1" applyAlignment="1">
      <alignment horizontal="left"/>
    </xf>
    <xf numFmtId="175" fontId="85" fillId="0" borderId="0" xfId="393" applyFont="1" applyFill="1" applyBorder="1" applyAlignment="1"/>
    <xf numFmtId="168" fontId="89" fillId="0" borderId="0" xfId="9" applyNumberFormat="1" applyFont="1" applyAlignment="1"/>
    <xf numFmtId="175" fontId="89" fillId="0" borderId="0" xfId="389" applyFont="1" applyAlignment="1"/>
    <xf numFmtId="0" fontId="89" fillId="0" borderId="0" xfId="389" applyNumberFormat="1" applyFont="1" applyFill="1" applyBorder="1" applyAlignment="1" applyProtection="1">
      <protection locked="0"/>
    </xf>
    <xf numFmtId="0" fontId="89" fillId="0" borderId="0" xfId="389" applyNumberFormat="1" applyFont="1" applyFill="1" applyBorder="1" applyAlignment="1" applyProtection="1">
      <alignment horizontal="center"/>
      <protection locked="0"/>
    </xf>
    <xf numFmtId="0" fontId="89" fillId="0" borderId="0" xfId="389" applyNumberFormat="1" applyFont="1" applyFill="1" applyAlignment="1">
      <alignment horizontal="right"/>
    </xf>
    <xf numFmtId="175" fontId="84" fillId="0" borderId="0" xfId="389" applyAlignment="1"/>
    <xf numFmtId="175" fontId="89" fillId="0" borderId="0" xfId="389" applyFont="1" applyFill="1" applyAlignment="1"/>
    <xf numFmtId="167" fontId="89" fillId="0" borderId="0" xfId="389" applyNumberFormat="1" applyFont="1" applyAlignment="1"/>
    <xf numFmtId="168" fontId="89" fillId="0" borderId="0" xfId="9" applyNumberFormat="1" applyFont="1" applyAlignment="1">
      <alignment horizontal="center"/>
    </xf>
    <xf numFmtId="168" fontId="85" fillId="0" borderId="0" xfId="9" applyNumberFormat="1" applyFont="1" applyAlignment="1">
      <alignment horizontal="center"/>
    </xf>
    <xf numFmtId="175" fontId="85" fillId="0" borderId="0" xfId="389" applyFont="1"/>
    <xf numFmtId="175" fontId="84" fillId="0" borderId="0" xfId="389"/>
    <xf numFmtId="175" fontId="85" fillId="0" borderId="0" xfId="389" applyFont="1" applyAlignment="1"/>
    <xf numFmtId="175" fontId="28" fillId="0" borderId="0" xfId="389" applyFont="1" applyAlignment="1"/>
    <xf numFmtId="0" fontId="28" fillId="0" borderId="0" xfId="398" applyFont="1"/>
    <xf numFmtId="175" fontId="35" fillId="0" borderId="0" xfId="389" applyFont="1" applyFill="1" applyAlignment="1">
      <alignment vertical="top" wrapText="1"/>
    </xf>
    <xf numFmtId="0" fontId="90" fillId="0" borderId="0" xfId="389" applyNumberFormat="1" applyFont="1" applyFill="1" applyBorder="1" applyAlignment="1" applyProtection="1">
      <alignment horizontal="center"/>
      <protection locked="0"/>
    </xf>
    <xf numFmtId="175" fontId="90" fillId="0" borderId="0" xfId="389" applyFont="1" applyFill="1" applyBorder="1" applyAlignment="1"/>
    <xf numFmtId="0" fontId="90" fillId="0" borderId="0" xfId="389" applyNumberFormat="1" applyFont="1" applyFill="1" applyBorder="1"/>
    <xf numFmtId="49" fontId="90" fillId="0" borderId="0" xfId="389" applyNumberFormat="1" applyFont="1" applyFill="1" applyBorder="1"/>
    <xf numFmtId="175" fontId="89" fillId="0" borderId="0" xfId="389" applyFont="1" applyFill="1" applyBorder="1" applyAlignment="1"/>
    <xf numFmtId="0" fontId="89" fillId="0" borderId="0" xfId="389" applyNumberFormat="1" applyFont="1" applyFill="1" applyBorder="1"/>
    <xf numFmtId="0" fontId="28" fillId="0" borderId="0" xfId="399" applyNumberFormat="1" applyFont="1"/>
    <xf numFmtId="0" fontId="28" fillId="0" borderId="0" xfId="399" applyFont="1" applyAlignment="1"/>
    <xf numFmtId="3" fontId="28" fillId="0" borderId="0" xfId="399" applyNumberFormat="1" applyFont="1" applyAlignment="1"/>
    <xf numFmtId="164" fontId="22" fillId="21" borderId="0" xfId="0" applyNumberFormat="1" applyFont="1" applyFill="1" applyBorder="1" applyAlignment="1" applyProtection="1">
      <protection locked="0"/>
    </xf>
    <xf numFmtId="0" fontId="28" fillId="0" borderId="0" xfId="420" applyFont="1"/>
    <xf numFmtId="0" fontId="97" fillId="22" borderId="4" xfId="387" applyFont="1" applyFill="1" applyBorder="1"/>
    <xf numFmtId="0" fontId="28" fillId="22" borderId="32" xfId="420" applyFont="1" applyFill="1" applyBorder="1"/>
    <xf numFmtId="0" fontId="30" fillId="22" borderId="32" xfId="420" applyFont="1" applyFill="1" applyBorder="1"/>
    <xf numFmtId="0" fontId="28" fillId="22" borderId="4" xfId="420" applyFont="1" applyFill="1" applyBorder="1"/>
    <xf numFmtId="0" fontId="28" fillId="22" borderId="34" xfId="420" applyFont="1" applyFill="1" applyBorder="1"/>
    <xf numFmtId="0" fontId="30" fillId="22" borderId="33" xfId="420" applyFont="1" applyFill="1" applyBorder="1"/>
    <xf numFmtId="5" fontId="52" fillId="21" borderId="0" xfId="5" applyNumberFormat="1" applyFont="1" applyFill="1" applyBorder="1"/>
    <xf numFmtId="170" fontId="35" fillId="21" borderId="0" xfId="0" applyNumberFormat="1" applyFont="1" applyFill="1" applyAlignment="1">
      <alignment horizontal="left" indent="2"/>
    </xf>
    <xf numFmtId="170" fontId="0" fillId="21" borderId="0" xfId="0" applyNumberFormat="1" applyFill="1"/>
    <xf numFmtId="170" fontId="35" fillId="21" borderId="0" xfId="0" applyNumberFormat="1" applyFont="1" applyFill="1" applyAlignment="1">
      <alignment horizontal="left" indent="8"/>
    </xf>
    <xf numFmtId="170" fontId="35" fillId="21" borderId="0" xfId="0" applyNumberFormat="1" applyFont="1" applyFill="1"/>
    <xf numFmtId="170" fontId="35" fillId="21" borderId="0" xfId="0" applyNumberFormat="1" applyFont="1" applyFill="1" applyAlignment="1">
      <alignment horizontal="left" indent="4"/>
    </xf>
    <xf numFmtId="170" fontId="35" fillId="21" borderId="0" xfId="0" applyNumberFormat="1" applyFont="1" applyFill="1" applyAlignment="1">
      <alignment horizontal="left" indent="6"/>
    </xf>
    <xf numFmtId="170" fontId="0" fillId="21" borderId="0" xfId="0" applyNumberFormat="1" applyFill="1" applyAlignment="1">
      <alignment horizontal="left" indent="8"/>
    </xf>
    <xf numFmtId="164" fontId="31" fillId="21" borderId="0" xfId="0" applyFont="1" applyFill="1" applyAlignment="1">
      <alignment horizontal="left"/>
    </xf>
    <xf numFmtId="167" fontId="100" fillId="21" borderId="0" xfId="5" applyNumberFormat="1" applyFont="1" applyFill="1" applyBorder="1"/>
    <xf numFmtId="170" fontId="35" fillId="21" borderId="0" xfId="0" applyNumberFormat="1" applyFont="1" applyFill="1" applyAlignment="1">
      <alignment horizontal="left" indent="3"/>
    </xf>
    <xf numFmtId="44" fontId="35" fillId="21" borderId="0" xfId="0" applyNumberFormat="1" applyFont="1" applyFill="1" applyAlignment="1">
      <alignment horizontal="left"/>
    </xf>
    <xf numFmtId="170" fontId="31" fillId="21" borderId="0" xfId="0" applyNumberFormat="1" applyFont="1" applyFill="1" applyAlignment="1">
      <alignment horizontal="left"/>
    </xf>
    <xf numFmtId="0" fontId="30" fillId="21" borderId="0" xfId="5" applyFont="1" applyFill="1"/>
    <xf numFmtId="167" fontId="100" fillId="21" borderId="0" xfId="397" applyNumberFormat="1" applyFont="1" applyFill="1" applyBorder="1"/>
    <xf numFmtId="0" fontId="28" fillId="21" borderId="0" xfId="420" applyFont="1" applyFill="1"/>
    <xf numFmtId="0" fontId="96" fillId="21" borderId="0" xfId="387" applyFont="1" applyFill="1"/>
    <xf numFmtId="0" fontId="97" fillId="21" borderId="0" xfId="387" applyFont="1" applyFill="1"/>
    <xf numFmtId="0" fontId="28" fillId="21" borderId="0" xfId="420" applyFont="1" applyFill="1" applyBorder="1"/>
    <xf numFmtId="164" fontId="0" fillId="0" borderId="35" xfId="0" applyBorder="1"/>
    <xf numFmtId="0" fontId="35" fillId="21" borderId="31" xfId="401" quotePrefix="1" applyNumberFormat="1" applyFill="1" applyProtection="1">
      <alignment horizontal="left" vertical="center" indent="1"/>
      <protection locked="0"/>
    </xf>
    <xf numFmtId="0" fontId="35" fillId="21" borderId="31" xfId="401" quotePrefix="1" applyNumberFormat="1" applyFill="1" applyAlignment="1" applyProtection="1">
      <alignment horizontal="center" vertical="center"/>
      <protection locked="0"/>
    </xf>
    <xf numFmtId="168" fontId="35" fillId="21" borderId="40" xfId="161" quotePrefix="1" applyNumberFormat="1" applyFont="1" applyFill="1" applyBorder="1" applyAlignment="1" applyProtection="1">
      <alignment horizontal="center" vertical="center"/>
      <protection locked="0"/>
    </xf>
    <xf numFmtId="0" fontId="5" fillId="21" borderId="0" xfId="513" applyFill="1"/>
    <xf numFmtId="0" fontId="58" fillId="21" borderId="0" xfId="513" applyFont="1" applyFill="1"/>
    <xf numFmtId="184" fontId="5" fillId="21" borderId="0" xfId="513" applyNumberFormat="1" applyFill="1"/>
    <xf numFmtId="0" fontId="5" fillId="21" borderId="4" xfId="513" applyFill="1" applyBorder="1"/>
    <xf numFmtId="184" fontId="5" fillId="21" borderId="4" xfId="513" applyNumberFormat="1" applyFill="1" applyBorder="1"/>
    <xf numFmtId="0" fontId="11" fillId="21" borderId="0" xfId="386" applyFill="1"/>
    <xf numFmtId="168" fontId="11" fillId="21" borderId="0" xfId="161" applyNumberFormat="1" applyFont="1" applyFill="1"/>
    <xf numFmtId="0" fontId="101" fillId="21" borderId="0" xfId="142" quotePrefix="1" applyFont="1" applyFill="1"/>
    <xf numFmtId="0" fontId="39" fillId="21" borderId="0" xfId="142" applyFill="1"/>
    <xf numFmtId="168" fontId="8" fillId="21" borderId="0" xfId="161" applyNumberFormat="1" applyFont="1" applyFill="1"/>
    <xf numFmtId="0" fontId="8" fillId="21" borderId="0" xfId="400" applyFill="1"/>
    <xf numFmtId="0" fontId="11" fillId="21" borderId="0" xfId="386" applyFill="1" applyAlignment="1">
      <alignment horizontal="center"/>
    </xf>
    <xf numFmtId="168" fontId="35" fillId="21" borderId="31" xfId="161" quotePrefix="1" applyNumberFormat="1" applyFont="1" applyFill="1" applyBorder="1" applyAlignment="1" applyProtection="1">
      <alignment horizontal="left" vertical="center" indent="1"/>
      <protection locked="0"/>
    </xf>
    <xf numFmtId="168" fontId="35" fillId="21" borderId="31" xfId="161" applyNumberFormat="1" applyFont="1" applyFill="1" applyBorder="1" applyAlignment="1" applyProtection="1">
      <alignment horizontal="left" vertical="center" indent="1"/>
      <protection locked="0"/>
    </xf>
    <xf numFmtId="0" fontId="35" fillId="21" borderId="41" xfId="407" applyFill="1" applyBorder="1" applyAlignment="1">
      <alignment horizontal="left"/>
    </xf>
    <xf numFmtId="0" fontId="35" fillId="21" borderId="35" xfId="408" applyFill="1" applyBorder="1" applyAlignment="1">
      <alignment horizontal="left"/>
    </xf>
    <xf numFmtId="0" fontId="35" fillId="21" borderId="31" xfId="404" quotePrefix="1" applyNumberFormat="1" applyFill="1">
      <alignment horizontal="left" vertical="center" indent="1"/>
    </xf>
    <xf numFmtId="0" fontId="37" fillId="21" borderId="31" xfId="409" quotePrefix="1" applyNumberFormat="1" applyFill="1">
      <alignment horizontal="left" vertical="center" indent="1"/>
    </xf>
    <xf numFmtId="0" fontId="37" fillId="21" borderId="31" xfId="409" applyNumberFormat="1" applyFill="1">
      <alignment horizontal="left" vertical="center" indent="1"/>
    </xf>
    <xf numFmtId="168" fontId="11" fillId="21" borderId="30" xfId="386" applyNumberFormat="1" applyFill="1" applyBorder="1"/>
    <xf numFmtId="164" fontId="22" fillId="21" borderId="0" xfId="0" applyNumberFormat="1" applyFont="1" applyFill="1" applyAlignment="1" applyProtection="1">
      <alignment horizontal="centerContinuous"/>
    </xf>
    <xf numFmtId="164" fontId="0" fillId="21" borderId="0" xfId="0" applyFill="1" applyAlignment="1">
      <alignment horizontal="centerContinuous"/>
    </xf>
    <xf numFmtId="164" fontId="22" fillId="21" borderId="0" xfId="0" applyNumberFormat="1" applyFont="1" applyFill="1" applyBorder="1" applyAlignment="1" applyProtection="1">
      <alignment horizontal="centerContinuous"/>
    </xf>
    <xf numFmtId="164" fontId="22" fillId="21" borderId="0" xfId="0" applyNumberFormat="1" applyFont="1" applyFill="1" applyAlignment="1" applyProtection="1">
      <alignment horizontal="center"/>
    </xf>
    <xf numFmtId="164" fontId="0" fillId="0" borderId="0" xfId="0" applyFill="1"/>
    <xf numFmtId="175" fontId="85" fillId="0" borderId="0" xfId="0" applyNumberFormat="1" applyFont="1" applyFill="1" applyBorder="1" applyAlignment="1" applyProtection="1"/>
    <xf numFmtId="0" fontId="85" fillId="0" borderId="0" xfId="9" applyNumberFormat="1" applyFont="1" applyFill="1" applyAlignment="1">
      <alignment horizontal="center" vertical="top"/>
    </xf>
    <xf numFmtId="175" fontId="85" fillId="0" borderId="0" xfId="389" applyFont="1" applyFill="1" applyBorder="1" applyAlignment="1">
      <alignment horizontal="center" vertical="top"/>
    </xf>
    <xf numFmtId="0" fontId="85" fillId="0" borderId="0" xfId="9" applyNumberFormat="1" applyFont="1" applyFill="1" applyAlignment="1">
      <alignment horizontal="center"/>
    </xf>
    <xf numFmtId="0" fontId="85" fillId="0" borderId="0" xfId="0" applyNumberFormat="1" applyFont="1" applyAlignment="1">
      <alignment horizontal="center" vertical="top"/>
    </xf>
    <xf numFmtId="168" fontId="53" fillId="21" borderId="0" xfId="9" applyNumberFormat="1" applyFont="1" applyFill="1" applyAlignment="1">
      <alignment horizontal="center"/>
    </xf>
    <xf numFmtId="164" fontId="53" fillId="21" borderId="0" xfId="0" applyFont="1" applyFill="1" applyAlignment="1"/>
    <xf numFmtId="164" fontId="0" fillId="0" borderId="0" xfId="0" applyFill="1" applyBorder="1"/>
    <xf numFmtId="164" fontId="30" fillId="21" borderId="0" xfId="0" applyFont="1" applyFill="1"/>
    <xf numFmtId="0" fontId="33" fillId="21" borderId="29" xfId="386" applyFont="1" applyFill="1" applyBorder="1" applyAlignment="1">
      <alignment horizontal="center"/>
    </xf>
    <xf numFmtId="0" fontId="33" fillId="21" borderId="30" xfId="386" applyFont="1" applyFill="1" applyBorder="1" applyAlignment="1">
      <alignment horizontal="center"/>
    </xf>
    <xf numFmtId="164" fontId="0" fillId="21" borderId="42" xfId="0" applyFill="1" applyBorder="1"/>
    <xf numFmtId="0" fontId="31" fillId="21" borderId="43" xfId="408" applyFont="1" applyFill="1" applyBorder="1" applyAlignment="1">
      <alignment horizontal="left"/>
    </xf>
    <xf numFmtId="0" fontId="31" fillId="21" borderId="10" xfId="408" applyFont="1" applyFill="1" applyBorder="1" applyAlignment="1">
      <alignment horizontal="left"/>
    </xf>
    <xf numFmtId="0" fontId="31" fillId="21" borderId="35" xfId="408" applyFont="1" applyFill="1" applyBorder="1" applyAlignment="1">
      <alignment horizontal="left"/>
    </xf>
    <xf numFmtId="168" fontId="11" fillId="21" borderId="36" xfId="386" applyNumberFormat="1" applyFill="1" applyBorder="1"/>
    <xf numFmtId="0" fontId="31" fillId="21" borderId="44" xfId="408" applyFont="1" applyFill="1" applyBorder="1" applyAlignment="1">
      <alignment horizontal="left"/>
    </xf>
    <xf numFmtId="0" fontId="23" fillId="21" borderId="35" xfId="409" applyNumberFormat="1" applyFont="1" applyFill="1" applyBorder="1">
      <alignment horizontal="left" vertical="center" indent="1"/>
    </xf>
    <xf numFmtId="168" fontId="33" fillId="21" borderId="36" xfId="386" applyNumberFormat="1" applyFont="1" applyFill="1" applyBorder="1"/>
    <xf numFmtId="168" fontId="11" fillId="21" borderId="0" xfId="386" applyNumberFormat="1" applyFill="1" applyBorder="1"/>
    <xf numFmtId="168" fontId="33" fillId="21" borderId="0" xfId="386" applyNumberFormat="1" applyFont="1" applyFill="1" applyBorder="1"/>
    <xf numFmtId="43" fontId="54" fillId="21" borderId="27" xfId="161" quotePrefix="1" applyFont="1" applyFill="1" applyBorder="1" applyAlignment="1"/>
    <xf numFmtId="164" fontId="30" fillId="21" borderId="0" xfId="0" applyFont="1" applyFill="1" applyAlignment="1">
      <alignment horizontal="center"/>
    </xf>
    <xf numFmtId="164" fontId="56" fillId="21" borderId="0" xfId="0" applyFont="1" applyFill="1" applyAlignment="1">
      <alignment horizontal="center"/>
    </xf>
    <xf numFmtId="164" fontId="56" fillId="21" borderId="0" xfId="0" applyFont="1" applyFill="1" applyBorder="1" applyAlignment="1"/>
    <xf numFmtId="164" fontId="92" fillId="21" borderId="0" xfId="0" applyNumberFormat="1" applyFont="1" applyFill="1" applyAlignment="1" applyProtection="1">
      <alignment horizontal="center"/>
    </xf>
    <xf numFmtId="14" fontId="56" fillId="21" borderId="0" xfId="0" applyNumberFormat="1" applyFont="1" applyFill="1" applyAlignment="1" applyProtection="1">
      <alignment horizontal="right"/>
    </xf>
    <xf numFmtId="164" fontId="56" fillId="21" borderId="0" xfId="0" applyFont="1" applyFill="1" applyAlignment="1"/>
    <xf numFmtId="164" fontId="79" fillId="21" borderId="0" xfId="0" applyFont="1" applyFill="1" applyAlignment="1"/>
    <xf numFmtId="164" fontId="56" fillId="21" borderId="9" xfId="0" applyFont="1" applyFill="1" applyBorder="1" applyAlignment="1"/>
    <xf numFmtId="164" fontId="91" fillId="21" borderId="0" xfId="0" applyNumberFormat="1" applyFont="1" applyFill="1" applyAlignment="1" applyProtection="1"/>
    <xf numFmtId="164" fontId="92" fillId="21" borderId="0" xfId="0" applyNumberFormat="1" applyFont="1" applyFill="1" applyAlignment="1" applyProtection="1"/>
    <xf numFmtId="164" fontId="57" fillId="21" borderId="0" xfId="0" applyNumberFormat="1" applyFont="1" applyFill="1" applyAlignment="1" applyProtection="1"/>
    <xf numFmtId="164" fontId="28" fillId="21" borderId="0" xfId="0" applyFont="1" applyFill="1" applyAlignment="1"/>
    <xf numFmtId="165" fontId="92" fillId="21" borderId="0" xfId="0" applyNumberFormat="1" applyFont="1" applyFill="1" applyAlignment="1" applyProtection="1"/>
    <xf numFmtId="164" fontId="35" fillId="21" borderId="0" xfId="0" applyFont="1" applyFill="1" applyAlignment="1"/>
    <xf numFmtId="164" fontId="57" fillId="21" borderId="0" xfId="0" applyFont="1" applyFill="1" applyAlignment="1"/>
    <xf numFmtId="164" fontId="53" fillId="21" borderId="9" xfId="0" applyFont="1" applyFill="1" applyBorder="1" applyAlignment="1"/>
    <xf numFmtId="164" fontId="48" fillId="21" borderId="0" xfId="0" applyFont="1" applyFill="1" applyAlignment="1"/>
    <xf numFmtId="0" fontId="52" fillId="0" borderId="0" xfId="72" applyFont="1" applyAlignment="1">
      <alignment horizontal="center"/>
    </xf>
    <xf numFmtId="0" fontId="52" fillId="0" borderId="16" xfId="72" applyFont="1" applyBorder="1" applyAlignment="1">
      <alignment horizontal="center"/>
    </xf>
    <xf numFmtId="0" fontId="30" fillId="0" borderId="0" xfId="387" applyFont="1" applyFill="1" applyBorder="1"/>
    <xf numFmtId="0" fontId="28" fillId="0" borderId="0" xfId="420" applyFont="1" applyFill="1" applyBorder="1"/>
    <xf numFmtId="0" fontId="30" fillId="0" borderId="0" xfId="420" applyFont="1" applyFill="1" applyBorder="1"/>
    <xf numFmtId="0" fontId="28" fillId="0" borderId="4" xfId="420" applyFont="1" applyFill="1" applyBorder="1"/>
    <xf numFmtId="0" fontId="30" fillId="0" borderId="4" xfId="387" applyFont="1" applyFill="1" applyBorder="1"/>
    <xf numFmtId="168" fontId="28" fillId="0" borderId="4" xfId="410" applyNumberFormat="1" applyFont="1" applyFill="1" applyBorder="1"/>
    <xf numFmtId="168" fontId="28" fillId="0" borderId="0" xfId="410" applyNumberFormat="1" applyFont="1" applyFill="1" applyBorder="1"/>
    <xf numFmtId="0" fontId="30" fillId="0" borderId="33" xfId="387" applyFont="1" applyFill="1" applyBorder="1"/>
    <xf numFmtId="168" fontId="30" fillId="0" borderId="33" xfId="410" applyNumberFormat="1" applyFont="1" applyFill="1" applyBorder="1"/>
    <xf numFmtId="0" fontId="30" fillId="0" borderId="33" xfId="420" applyFont="1" applyFill="1" applyBorder="1"/>
    <xf numFmtId="0" fontId="30" fillId="0" borderId="0" xfId="8" applyFont="1" applyFill="1"/>
    <xf numFmtId="3" fontId="30" fillId="0" borderId="0" xfId="8" applyNumberFormat="1" applyFont="1" applyFill="1"/>
    <xf numFmtId="0" fontId="28" fillId="0" borderId="0" xfId="420" applyFont="1" applyFill="1"/>
    <xf numFmtId="164" fontId="21" fillId="0" borderId="0" xfId="0" applyNumberFormat="1" applyFont="1" applyFill="1" applyProtection="1"/>
    <xf numFmtId="164" fontId="25" fillId="0" borderId="0" xfId="0" applyFont="1" applyFill="1"/>
    <xf numFmtId="164" fontId="18" fillId="0" borderId="0" xfId="0" applyNumberFormat="1" applyFont="1" applyFill="1" applyProtection="1"/>
    <xf numFmtId="164" fontId="43" fillId="0" borderId="0" xfId="0" applyFont="1" applyFill="1"/>
    <xf numFmtId="49" fontId="49" fillId="0" borderId="0" xfId="0" applyNumberFormat="1" applyFont="1" applyFill="1" applyAlignment="1" applyProtection="1">
      <alignment horizontal="center"/>
    </xf>
    <xf numFmtId="164" fontId="19" fillId="0" borderId="0" xfId="0" applyNumberFormat="1" applyFont="1" applyFill="1" applyAlignment="1" applyProtection="1">
      <alignment horizontal="center"/>
    </xf>
    <xf numFmtId="0" fontId="28" fillId="0" borderId="0" xfId="387" applyFont="1" applyFill="1" applyAlignment="1">
      <alignment horizontal="center"/>
    </xf>
    <xf numFmtId="0" fontId="28" fillId="0" borderId="0" xfId="387" applyFont="1" applyFill="1"/>
    <xf numFmtId="0" fontId="30" fillId="0" borderId="0" xfId="387" applyFont="1" applyFill="1" applyAlignment="1">
      <alignment horizontal="center"/>
    </xf>
    <xf numFmtId="0" fontId="30" fillId="0" borderId="0" xfId="387" applyFont="1" applyFill="1"/>
    <xf numFmtId="0" fontId="99" fillId="0" borderId="4" xfId="387" applyFont="1" applyFill="1" applyBorder="1" applyAlignment="1">
      <alignment horizontal="left"/>
    </xf>
    <xf numFmtId="0" fontId="30" fillId="0" borderId="4" xfId="387" applyFont="1" applyFill="1" applyBorder="1" applyAlignment="1">
      <alignment horizontal="left"/>
    </xf>
    <xf numFmtId="0" fontId="99" fillId="0" borderId="0" xfId="387" applyFont="1" applyFill="1" applyAlignment="1">
      <alignment horizontal="left"/>
    </xf>
    <xf numFmtId="0" fontId="30" fillId="0" borderId="0" xfId="387" applyFont="1" applyFill="1" applyAlignment="1">
      <alignment horizontal="left"/>
    </xf>
    <xf numFmtId="0" fontId="30" fillId="0" borderId="0" xfId="420" applyFont="1" applyFill="1" applyBorder="1" applyAlignment="1">
      <alignment horizontal="center"/>
    </xf>
    <xf numFmtId="0" fontId="30" fillId="0" borderId="4" xfId="420" applyFont="1" applyFill="1" applyBorder="1" applyAlignment="1">
      <alignment horizontal="center"/>
    </xf>
    <xf numFmtId="0" fontId="30" fillId="0" borderId="4" xfId="420" applyFont="1" applyFill="1" applyBorder="1"/>
    <xf numFmtId="3" fontId="98" fillId="0" borderId="0" xfId="8" applyNumberFormat="1" applyFont="1" applyFill="1" applyBorder="1" applyAlignment="1">
      <alignment horizontal="left"/>
    </xf>
    <xf numFmtId="0" fontId="28" fillId="0" borderId="34" xfId="420" applyFont="1" applyFill="1" applyBorder="1"/>
    <xf numFmtId="3" fontId="98" fillId="0" borderId="34" xfId="8" applyNumberFormat="1" applyFont="1" applyFill="1" applyBorder="1" applyAlignment="1">
      <alignment horizontal="left"/>
    </xf>
    <xf numFmtId="0" fontId="30" fillId="0" borderId="34" xfId="387" applyFont="1" applyFill="1" applyBorder="1"/>
    <xf numFmtId="168" fontId="28" fillId="0" borderId="34" xfId="410" applyNumberFormat="1" applyFont="1" applyFill="1" applyBorder="1"/>
    <xf numFmtId="0" fontId="28" fillId="0" borderId="0" xfId="420" applyFont="1" applyFill="1" applyAlignment="1">
      <alignment horizontal="center"/>
    </xf>
    <xf numFmtId="0" fontId="28" fillId="0" borderId="0" xfId="387" applyFont="1" applyFill="1" applyBorder="1"/>
    <xf numFmtId="43" fontId="28" fillId="0" borderId="0" xfId="388" applyNumberFormat="1" applyFont="1" applyFill="1" applyBorder="1"/>
    <xf numFmtId="168" fontId="28" fillId="0" borderId="0" xfId="420" applyNumberFormat="1" applyFont="1" applyFill="1"/>
    <xf numFmtId="0" fontId="54" fillId="0" borderId="0" xfId="8" applyFont="1" applyFill="1"/>
    <xf numFmtId="0" fontId="54" fillId="0" borderId="0" xfId="8" applyFont="1" applyFill="1" applyAlignment="1">
      <alignment horizontal="right"/>
    </xf>
    <xf numFmtId="0" fontId="52" fillId="0" borderId="0" xfId="8" applyFont="1" applyFill="1" applyAlignment="1">
      <alignment horizontal="left"/>
    </xf>
    <xf numFmtId="164" fontId="19" fillId="0" borderId="0" xfId="0" applyNumberFormat="1" applyFont="1" applyFill="1" applyAlignment="1" applyProtection="1"/>
    <xf numFmtId="164" fontId="19" fillId="0" borderId="0" xfId="0" applyNumberFormat="1" applyFont="1" applyFill="1" applyBorder="1" applyAlignment="1" applyProtection="1"/>
    <xf numFmtId="0" fontId="54" fillId="0" borderId="0" xfId="8" applyFont="1" applyFill="1" applyAlignment="1">
      <alignment horizontal="left"/>
    </xf>
    <xf numFmtId="3" fontId="54" fillId="0" borderId="0" xfId="8" applyNumberFormat="1" applyFont="1" applyFill="1"/>
    <xf numFmtId="3" fontId="54" fillId="0" borderId="0" xfId="8" applyNumberFormat="1" applyFont="1" applyFill="1" applyAlignment="1">
      <alignment horizontal="center"/>
    </xf>
    <xf numFmtId="3" fontId="54" fillId="0" borderId="0" xfId="8" applyNumberFormat="1" applyFont="1" applyFill="1" applyAlignment="1">
      <alignment horizontal="right"/>
    </xf>
    <xf numFmtId="3" fontId="72" fillId="0" borderId="0" xfId="8" applyNumberFormat="1" applyFont="1" applyFill="1" applyBorder="1" applyAlignment="1">
      <alignment horizontal="left"/>
    </xf>
    <xf numFmtId="3" fontId="73" fillId="0" borderId="0" xfId="8" applyNumberFormat="1" applyFont="1" applyFill="1" applyBorder="1" applyAlignment="1">
      <alignment horizontal="right"/>
    </xf>
    <xf numFmtId="3" fontId="54" fillId="0" borderId="0" xfId="8" applyNumberFormat="1" applyFont="1" applyFill="1" applyAlignment="1">
      <alignment horizontal="left"/>
    </xf>
    <xf numFmtId="3" fontId="52" fillId="0" borderId="0" xfId="8" applyNumberFormat="1" applyFont="1" applyFill="1" applyBorder="1" applyAlignment="1">
      <alignment horizontal="left"/>
    </xf>
    <xf numFmtId="168" fontId="33" fillId="0" borderId="36" xfId="386" applyNumberFormat="1" applyFont="1" applyFill="1" applyBorder="1"/>
    <xf numFmtId="168" fontId="11" fillId="0" borderId="0" xfId="161" applyNumberFormat="1" applyFont="1" applyFill="1"/>
    <xf numFmtId="168" fontId="34" fillId="0" borderId="0" xfId="161" applyNumberFormat="1" applyFont="1" applyFill="1"/>
    <xf numFmtId="168" fontId="102" fillId="0" borderId="0" xfId="161" applyNumberFormat="1" applyFont="1" applyFill="1"/>
    <xf numFmtId="0" fontId="11" fillId="0" borderId="0" xfId="386" applyFill="1"/>
    <xf numFmtId="164" fontId="48" fillId="0" borderId="0" xfId="0" applyFont="1" applyFill="1" applyAlignment="1"/>
    <xf numFmtId="168" fontId="8" fillId="0" borderId="0" xfId="161" applyNumberFormat="1" applyFont="1" applyFill="1"/>
    <xf numFmtId="0" fontId="11" fillId="0" borderId="0" xfId="386" applyFill="1" applyAlignment="1">
      <alignment horizontal="center"/>
    </xf>
    <xf numFmtId="168" fontId="35" fillId="0" borderId="31" xfId="161" quotePrefix="1" applyNumberFormat="1" applyFont="1" applyFill="1" applyBorder="1" applyAlignment="1" applyProtection="1">
      <alignment horizontal="left" vertical="center" indent="1"/>
      <protection locked="0"/>
    </xf>
    <xf numFmtId="168" fontId="35" fillId="0" borderId="31" xfId="161" applyNumberFormat="1" applyFont="1" applyFill="1" applyBorder="1" applyAlignment="1">
      <alignment horizontal="left" vertical="center" indent="1"/>
    </xf>
    <xf numFmtId="168" fontId="35" fillId="0" borderId="31" xfId="161" quotePrefix="1" applyNumberFormat="1" applyFont="1" applyFill="1" applyBorder="1" applyAlignment="1">
      <alignment horizontal="left" vertical="center" indent="1"/>
    </xf>
    <xf numFmtId="168" fontId="23" fillId="0" borderId="31" xfId="161" quotePrefix="1" applyNumberFormat="1" applyFont="1" applyFill="1" applyBorder="1" applyAlignment="1">
      <alignment horizontal="left" vertical="center" indent="1"/>
    </xf>
    <xf numFmtId="168" fontId="35" fillId="0" borderId="31" xfId="161" quotePrefix="1" applyNumberFormat="1" applyFont="1" applyFill="1" applyBorder="1" applyAlignment="1" applyProtection="1">
      <alignment horizontal="center" vertical="center"/>
      <protection locked="0"/>
    </xf>
    <xf numFmtId="168" fontId="35" fillId="0" borderId="31" xfId="161" quotePrefix="1" applyNumberFormat="1" applyFont="1" applyFill="1" applyBorder="1" applyAlignment="1">
      <alignment horizontal="center" vertical="center"/>
    </xf>
    <xf numFmtId="168" fontId="37" fillId="0" borderId="31" xfId="161" applyNumberFormat="1" applyFont="1" applyFill="1" applyBorder="1" applyAlignment="1">
      <alignment horizontal="center" vertical="center"/>
    </xf>
    <xf numFmtId="168" fontId="35" fillId="0" borderId="40" xfId="161" quotePrefix="1" applyNumberFormat="1" applyFont="1" applyFill="1" applyBorder="1" applyAlignment="1" applyProtection="1">
      <alignment horizontal="center" vertical="center"/>
      <protection locked="0"/>
    </xf>
    <xf numFmtId="168" fontId="35" fillId="0" borderId="40" xfId="161" quotePrefix="1" applyNumberFormat="1" applyFont="1" applyFill="1" applyBorder="1" applyAlignment="1">
      <alignment horizontal="center" vertical="center"/>
    </xf>
    <xf numFmtId="168" fontId="37" fillId="0" borderId="40" xfId="161" applyNumberFormat="1" applyFont="1" applyFill="1" applyBorder="1" applyAlignment="1">
      <alignment horizontal="center" vertical="center"/>
    </xf>
    <xf numFmtId="168" fontId="11" fillId="0" borderId="0" xfId="386" applyNumberFormat="1" applyFill="1"/>
    <xf numFmtId="168" fontId="8" fillId="0" borderId="0" xfId="161" applyNumberFormat="1" applyFont="1" applyFill="1" applyBorder="1"/>
    <xf numFmtId="164" fontId="22" fillId="21" borderId="0" xfId="0" applyNumberFormat="1" applyFont="1" applyFill="1" applyBorder="1" applyAlignment="1" applyProtection="1">
      <alignment horizontal="center"/>
      <protection locked="0"/>
    </xf>
    <xf numFmtId="164" fontId="22" fillId="0" borderId="0" xfId="0" applyNumberFormat="1" applyFont="1" applyAlignment="1" applyProtection="1">
      <alignment horizontal="center"/>
    </xf>
    <xf numFmtId="164" fontId="19" fillId="21" borderId="0" xfId="0" applyNumberFormat="1" applyFont="1" applyFill="1" applyAlignment="1" applyProtection="1">
      <alignment horizontal="center"/>
    </xf>
    <xf numFmtId="164" fontId="19" fillId="21" borderId="0" xfId="0" applyNumberFormat="1" applyFont="1" applyFill="1" applyBorder="1" applyAlignment="1" applyProtection="1">
      <alignment horizontal="center"/>
    </xf>
    <xf numFmtId="164" fontId="30" fillId="21" borderId="0" xfId="0" applyFont="1" applyFill="1" applyAlignment="1">
      <alignment horizontal="center"/>
    </xf>
    <xf numFmtId="164" fontId="19" fillId="21" borderId="0" xfId="193" applyNumberFormat="1" applyFont="1" applyFill="1" applyAlignment="1" applyProtection="1">
      <alignment horizontal="center"/>
    </xf>
    <xf numFmtId="168" fontId="37" fillId="0" borderId="7" xfId="138" applyNumberFormat="1" applyFill="1">
      <alignment horizontal="right" vertical="center"/>
    </xf>
    <xf numFmtId="168" fontId="37" fillId="0" borderId="7" xfId="106" applyNumberFormat="1" applyFill="1">
      <alignment vertical="center"/>
    </xf>
    <xf numFmtId="168" fontId="37" fillId="21" borderId="7" xfId="138" applyNumberFormat="1" applyFill="1">
      <alignment horizontal="right" vertical="center"/>
    </xf>
    <xf numFmtId="168" fontId="37" fillId="21" borderId="7" xfId="106" applyNumberFormat="1" applyFill="1">
      <alignment vertical="center"/>
    </xf>
    <xf numFmtId="0" fontId="31" fillId="21" borderId="0" xfId="8" applyFont="1" applyFill="1" applyBorder="1" applyAlignment="1">
      <alignment horizontal="center"/>
    </xf>
    <xf numFmtId="41" fontId="54" fillId="21" borderId="0" xfId="5" applyNumberFormat="1" applyFont="1" applyFill="1"/>
    <xf numFmtId="41" fontId="93" fillId="21" borderId="0" xfId="9" applyNumberFormat="1" applyFont="1" applyFill="1"/>
    <xf numFmtId="41" fontId="93" fillId="21" borderId="22" xfId="9" applyNumberFormat="1" applyFont="1" applyFill="1" applyBorder="1"/>
    <xf numFmtId="41" fontId="100" fillId="21" borderId="6" xfId="397" applyNumberFormat="1" applyFont="1" applyFill="1" applyBorder="1"/>
    <xf numFmtId="168" fontId="69" fillId="21" borderId="0" xfId="161" applyNumberFormat="1" applyFont="1" applyFill="1" applyProtection="1"/>
    <xf numFmtId="168" fontId="23" fillId="0" borderId="7" xfId="106" applyNumberFormat="1" applyFont="1" applyFill="1">
      <alignment vertical="center"/>
    </xf>
    <xf numFmtId="164" fontId="99" fillId="21" borderId="0" xfId="0" applyFont="1" applyFill="1"/>
    <xf numFmtId="164" fontId="105" fillId="21" borderId="0" xfId="0" applyFont="1" applyFill="1"/>
    <xf numFmtId="0" fontId="28" fillId="21" borderId="0" xfId="61" applyFont="1" applyFill="1"/>
    <xf numFmtId="0" fontId="30" fillId="21" borderId="0" xfId="61" applyFont="1" applyFill="1" applyAlignment="1">
      <alignment horizontal="center"/>
    </xf>
    <xf numFmtId="0" fontId="30" fillId="21" borderId="4" xfId="61" applyFont="1" applyFill="1" applyBorder="1" applyAlignment="1">
      <alignment horizontal="center"/>
    </xf>
    <xf numFmtId="0" fontId="30" fillId="21" borderId="4" xfId="8" applyFont="1" applyFill="1" applyBorder="1" applyAlignment="1">
      <alignment horizontal="center"/>
    </xf>
    <xf numFmtId="0" fontId="30" fillId="21" borderId="0" xfId="61" applyFont="1" applyFill="1"/>
    <xf numFmtId="3" fontId="28" fillId="21" borderId="0" xfId="61" applyNumberFormat="1" applyFont="1" applyFill="1"/>
    <xf numFmtId="168" fontId="28" fillId="21" borderId="0" xfId="9" applyNumberFormat="1" applyFont="1" applyFill="1"/>
    <xf numFmtId="41" fontId="30" fillId="21" borderId="4" xfId="147" applyNumberFormat="1" applyFont="1" applyFill="1" applyBorder="1"/>
    <xf numFmtId="41" fontId="28" fillId="21" borderId="0" xfId="61" applyNumberFormat="1" applyFont="1" applyFill="1"/>
    <xf numFmtId="41" fontId="30" fillId="21" borderId="0" xfId="147" applyNumberFormat="1" applyFont="1" applyFill="1"/>
    <xf numFmtId="41" fontId="28" fillId="21" borderId="0" xfId="8" applyNumberFormat="1" applyFont="1" applyFill="1"/>
    <xf numFmtId="170" fontId="30" fillId="21" borderId="0" xfId="147" applyNumberFormat="1" applyFont="1" applyFill="1" applyBorder="1"/>
    <xf numFmtId="170" fontId="30" fillId="21" borderId="0" xfId="147" applyNumberFormat="1" applyFont="1" applyFill="1"/>
    <xf numFmtId="3" fontId="30" fillId="21" borderId="0" xfId="61" applyNumberFormat="1" applyFont="1" applyFill="1"/>
    <xf numFmtId="41" fontId="30" fillId="21" borderId="0" xfId="61" applyNumberFormat="1" applyFont="1" applyFill="1"/>
    <xf numFmtId="0" fontId="35" fillId="21" borderId="0" xfId="61" applyFont="1" applyFill="1"/>
    <xf numFmtId="3" fontId="35" fillId="21" borderId="0" xfId="61" applyNumberFormat="1" applyFont="1" applyFill="1"/>
    <xf numFmtId="164" fontId="19" fillId="21" borderId="0" xfId="0" applyNumberFormat="1" applyFont="1" applyFill="1" applyAlignment="1" applyProtection="1">
      <alignment horizontal="centerContinuous"/>
    </xf>
    <xf numFmtId="164" fontId="35" fillId="21" borderId="0" xfId="0" applyFont="1" applyFill="1" applyAlignment="1">
      <alignment horizontal="centerContinuous"/>
    </xf>
    <xf numFmtId="164" fontId="18" fillId="21" borderId="0" xfId="0" applyNumberFormat="1" applyFont="1" applyFill="1" applyAlignment="1" applyProtection="1">
      <alignment horizontal="centerContinuous"/>
    </xf>
    <xf numFmtId="49" fontId="18" fillId="21" borderId="0" xfId="0" applyNumberFormat="1" applyFont="1" applyFill="1" applyAlignment="1" applyProtection="1">
      <alignment horizontal="centerContinuous"/>
    </xf>
    <xf numFmtId="0" fontId="35" fillId="21" borderId="0" xfId="8" applyFont="1" applyFill="1" applyAlignment="1">
      <alignment horizontal="centerContinuous"/>
    </xf>
    <xf numFmtId="164" fontId="22" fillId="21" borderId="0" xfId="0" applyNumberFormat="1" applyFont="1" applyFill="1" applyBorder="1" applyAlignment="1" applyProtection="1"/>
    <xf numFmtId="0" fontId="30" fillId="21" borderId="0" xfId="8" applyFont="1" applyFill="1" applyAlignment="1">
      <alignment horizontal="center"/>
    </xf>
    <xf numFmtId="0" fontId="28" fillId="21" borderId="4" xfId="192" applyFont="1" applyFill="1" applyBorder="1"/>
    <xf numFmtId="0" fontId="98" fillId="21" borderId="0" xfId="39" applyFont="1" applyFill="1"/>
    <xf numFmtId="1" fontId="28" fillId="21" borderId="0" xfId="192" applyNumberFormat="1" applyFont="1" applyFill="1"/>
    <xf numFmtId="168" fontId="28" fillId="21" borderId="0" xfId="161" applyNumberFormat="1" applyFont="1" applyFill="1"/>
    <xf numFmtId="0" fontId="28" fillId="21" borderId="0" xfId="192" applyFont="1" applyFill="1" applyAlignment="1">
      <alignment horizontal="left"/>
    </xf>
    <xf numFmtId="1" fontId="30" fillId="21" borderId="0" xfId="192" applyNumberFormat="1" applyFont="1" applyFill="1"/>
    <xf numFmtId="41" fontId="30" fillId="21" borderId="6" xfId="147" applyNumberFormat="1" applyFont="1" applyFill="1" applyBorder="1"/>
    <xf numFmtId="41" fontId="28" fillId="21" borderId="0" xfId="147" applyNumberFormat="1" applyFont="1" applyFill="1"/>
    <xf numFmtId="0" fontId="30" fillId="21" borderId="0" xfId="39" applyFont="1" applyFill="1"/>
    <xf numFmtId="0" fontId="35" fillId="21" borderId="0" xfId="192" applyFont="1" applyFill="1"/>
    <xf numFmtId="0" fontId="35" fillId="21" borderId="0" xfId="39" applyFont="1" applyFill="1"/>
    <xf numFmtId="164" fontId="28" fillId="21" borderId="0" xfId="0" applyFont="1" applyFill="1" applyAlignment="1">
      <alignment horizontal="center"/>
    </xf>
    <xf numFmtId="0" fontId="28" fillId="21" borderId="0" xfId="0" applyNumberFormat="1" applyFont="1" applyFill="1"/>
    <xf numFmtId="0" fontId="107" fillId="21" borderId="0" xfId="0" applyNumberFormat="1" applyFont="1" applyFill="1" applyBorder="1" applyAlignment="1">
      <alignment horizontal="center"/>
    </xf>
    <xf numFmtId="164" fontId="30" fillId="21" borderId="0" xfId="0" applyFont="1" applyFill="1" applyBorder="1" applyAlignment="1">
      <alignment horizontal="center"/>
    </xf>
    <xf numFmtId="164" fontId="35" fillId="21" borderId="0" xfId="0" applyFont="1" applyFill="1" applyBorder="1"/>
    <xf numFmtId="164" fontId="30" fillId="21" borderId="3" xfId="0" applyFont="1" applyFill="1" applyBorder="1" applyAlignment="1">
      <alignment horizontal="center"/>
    </xf>
    <xf numFmtId="164" fontId="35" fillId="21" borderId="3" xfId="0" applyFont="1" applyFill="1" applyBorder="1" applyAlignment="1">
      <alignment horizontal="center"/>
    </xf>
    <xf numFmtId="164" fontId="30" fillId="21" borderId="3" xfId="0" applyFont="1" applyFill="1" applyBorder="1" applyAlignment="1">
      <alignment horizontal="left"/>
    </xf>
    <xf numFmtId="14" fontId="107" fillId="21" borderId="20" xfId="0" applyNumberFormat="1" applyFont="1" applyFill="1" applyBorder="1" applyAlignment="1">
      <alignment horizontal="center"/>
    </xf>
    <xf numFmtId="0" fontId="108" fillId="21" borderId="22" xfId="0" applyNumberFormat="1" applyFont="1" applyFill="1" applyBorder="1" applyAlignment="1">
      <alignment horizontal="center"/>
    </xf>
    <xf numFmtId="0" fontId="109" fillId="21" borderId="0" xfId="0" applyNumberFormat="1" applyFont="1" applyFill="1" applyBorder="1"/>
    <xf numFmtId="168" fontId="109" fillId="21" borderId="0" xfId="161" applyNumberFormat="1" applyFont="1" applyFill="1" applyBorder="1"/>
    <xf numFmtId="171" fontId="109" fillId="21" borderId="0" xfId="148" applyNumberFormat="1" applyFont="1" applyFill="1" applyBorder="1"/>
    <xf numFmtId="168" fontId="109" fillId="21" borderId="0" xfId="0" applyNumberFormat="1" applyFont="1" applyFill="1" applyBorder="1"/>
    <xf numFmtId="170" fontId="107" fillId="21" borderId="6" xfId="147" applyNumberFormat="1" applyFont="1" applyFill="1" applyBorder="1"/>
    <xf numFmtId="41" fontId="107" fillId="21" borderId="6" xfId="147" applyNumberFormat="1" applyFont="1" applyFill="1" applyBorder="1"/>
    <xf numFmtId="168" fontId="35" fillId="21" borderId="0" xfId="161" applyNumberFormat="1" applyFont="1" applyFill="1"/>
    <xf numFmtId="0" fontId="96" fillId="21" borderId="0" xfId="17" applyFont="1" applyFill="1"/>
    <xf numFmtId="1" fontId="28" fillId="21" borderId="0" xfId="149" applyNumberFormat="1" applyFont="1" applyFill="1" applyAlignment="1">
      <alignment horizontal="center"/>
    </xf>
    <xf numFmtId="168" fontId="28" fillId="21" borderId="0" xfId="149" applyNumberFormat="1" applyFont="1" applyFill="1"/>
    <xf numFmtId="168" fontId="28" fillId="21" borderId="0" xfId="149" applyNumberFormat="1" applyFont="1" applyFill="1" applyAlignment="1">
      <alignment horizontal="right"/>
    </xf>
    <xf numFmtId="0" fontId="97" fillId="21" borderId="0" xfId="17" applyFont="1" applyFill="1" applyAlignment="1">
      <alignment horizontal="center"/>
    </xf>
    <xf numFmtId="1" fontId="30" fillId="21" borderId="0" xfId="149" applyNumberFormat="1" applyFont="1" applyFill="1" applyAlignment="1">
      <alignment horizontal="center"/>
    </xf>
    <xf numFmtId="168" fontId="30" fillId="21" borderId="0" xfId="149" applyNumberFormat="1" applyFont="1" applyFill="1" applyAlignment="1">
      <alignment horizontal="center"/>
    </xf>
    <xf numFmtId="1" fontId="111" fillId="21" borderId="0" xfId="149" applyNumberFormat="1" applyFont="1" applyFill="1" applyAlignment="1">
      <alignment horizontal="center"/>
    </xf>
    <xf numFmtId="168" fontId="111" fillId="21" borderId="0" xfId="149" applyNumberFormat="1" applyFont="1" applyFill="1" applyAlignment="1">
      <alignment horizontal="center"/>
    </xf>
    <xf numFmtId="0" fontId="111" fillId="21" borderId="0" xfId="17" applyFont="1" applyFill="1" applyAlignment="1">
      <alignment horizontal="center"/>
    </xf>
    <xf numFmtId="1" fontId="28" fillId="21" borderId="0" xfId="149" quotePrefix="1" applyNumberFormat="1" applyFont="1" applyFill="1" applyAlignment="1">
      <alignment horizontal="center"/>
    </xf>
    <xf numFmtId="0" fontId="28" fillId="21" borderId="0" xfId="17" applyFont="1" applyFill="1" applyAlignment="1">
      <alignment horizontal="right"/>
    </xf>
    <xf numFmtId="0" fontId="111" fillId="21" borderId="0" xfId="17" applyFont="1" applyFill="1" applyAlignment="1">
      <alignment horizontal="centerContinuous"/>
    </xf>
    <xf numFmtId="168" fontId="28" fillId="21" borderId="0" xfId="149" applyNumberFormat="1" applyFont="1" applyFill="1" applyAlignment="1">
      <alignment horizontal="centerContinuous"/>
    </xf>
    <xf numFmtId="168" fontId="30" fillId="21" borderId="0" xfId="149" applyNumberFormat="1" applyFont="1" applyFill="1" applyAlignment="1">
      <alignment horizontal="right"/>
    </xf>
    <xf numFmtId="1" fontId="28" fillId="21" borderId="0" xfId="149" applyNumberFormat="1" applyFont="1" applyFill="1" applyBorder="1" applyAlignment="1">
      <alignment horizontal="center"/>
    </xf>
    <xf numFmtId="1" fontId="30" fillId="21" borderId="5" xfId="149" applyNumberFormat="1" applyFont="1" applyFill="1" applyBorder="1" applyAlignment="1">
      <alignment horizontal="center"/>
    </xf>
    <xf numFmtId="0" fontId="113" fillId="21" borderId="0" xfId="17" applyFont="1" applyFill="1"/>
    <xf numFmtId="168" fontId="35" fillId="21" borderId="0" xfId="149" applyNumberFormat="1" applyFont="1" applyFill="1" applyAlignment="1">
      <alignment horizontal="right"/>
    </xf>
    <xf numFmtId="164" fontId="30" fillId="21" borderId="20" xfId="0" applyFont="1" applyFill="1" applyBorder="1" applyAlignment="1">
      <alignment horizontal="center"/>
    </xf>
    <xf numFmtId="164" fontId="99" fillId="21" borderId="0" xfId="0" applyFont="1" applyFill="1" applyAlignment="1">
      <alignment horizontal="center"/>
    </xf>
    <xf numFmtId="164" fontId="106" fillId="21" borderId="0" xfId="0" applyFont="1" applyFill="1"/>
    <xf numFmtId="164" fontId="28" fillId="21" borderId="0" xfId="0" quotePrefix="1" applyFont="1" applyFill="1" applyAlignment="1">
      <alignment horizontal="center"/>
    </xf>
    <xf numFmtId="170" fontId="28" fillId="21" borderId="0" xfId="147" applyNumberFormat="1" applyFont="1" applyFill="1"/>
    <xf numFmtId="0" fontId="96" fillId="21" borderId="0" xfId="233" applyFont="1" applyFill="1" applyAlignment="1">
      <alignment horizontal="left" wrapText="1"/>
    </xf>
    <xf numFmtId="5" fontId="30" fillId="21" borderId="0" xfId="147" applyNumberFormat="1" applyFont="1" applyFill="1"/>
    <xf numFmtId="164" fontId="21" fillId="0" borderId="0" xfId="0" applyNumberFormat="1" applyFont="1" applyBorder="1" applyProtection="1"/>
    <xf numFmtId="164" fontId="35" fillId="0" borderId="0" xfId="0" applyFont="1" applyBorder="1"/>
    <xf numFmtId="164" fontId="114" fillId="0" borderId="0" xfId="0" applyNumberFormat="1" applyFont="1" applyAlignment="1" applyProtection="1">
      <alignment horizontal="center"/>
    </xf>
    <xf numFmtId="164" fontId="21" fillId="0" borderId="0" xfId="0" applyNumberFormat="1" applyFont="1" applyAlignment="1" applyProtection="1">
      <alignment horizontal="center"/>
    </xf>
    <xf numFmtId="164" fontId="22" fillId="0" borderId="1" xfId="0" applyNumberFormat="1" applyFont="1" applyBorder="1" applyAlignment="1" applyProtection="1">
      <alignment horizontal="center"/>
    </xf>
    <xf numFmtId="37" fontId="22" fillId="0" borderId="0" xfId="0" applyNumberFormat="1" applyFont="1" applyAlignment="1" applyProtection="1">
      <alignment horizontal="center"/>
    </xf>
    <xf numFmtId="164" fontId="35" fillId="0" borderId="0" xfId="0" applyFont="1" applyAlignment="1">
      <alignment horizontal="center"/>
    </xf>
    <xf numFmtId="39" fontId="22" fillId="0" borderId="0" xfId="0" applyNumberFormat="1" applyFont="1" applyAlignment="1" applyProtection="1">
      <alignment horizontal="center"/>
    </xf>
    <xf numFmtId="10" fontId="22" fillId="0" borderId="0" xfId="148" applyNumberFormat="1" applyFont="1" applyBorder="1" applyAlignment="1" applyProtection="1">
      <alignment horizontal="center"/>
    </xf>
    <xf numFmtId="10" fontId="35" fillId="0" borderId="0" xfId="148" applyNumberFormat="1" applyFont="1"/>
    <xf numFmtId="5" fontId="22" fillId="0" borderId="0" xfId="0" applyNumberFormat="1" applyFont="1" applyAlignment="1" applyProtection="1">
      <alignment horizontal="center"/>
    </xf>
    <xf numFmtId="164" fontId="35" fillId="21" borderId="0" xfId="193" applyFont="1" applyFill="1"/>
    <xf numFmtId="164" fontId="30" fillId="21" borderId="0" xfId="193" applyFont="1" applyFill="1" applyAlignment="1">
      <alignment horizontal="center"/>
    </xf>
    <xf numFmtId="164" fontId="28" fillId="21" borderId="0" xfId="193" applyFont="1" applyFill="1"/>
    <xf numFmtId="164" fontId="30" fillId="21" borderId="0" xfId="193" applyFont="1" applyFill="1"/>
    <xf numFmtId="164" fontId="30" fillId="21" borderId="20" xfId="0" applyFont="1" applyFill="1" applyBorder="1"/>
    <xf numFmtId="164" fontId="99" fillId="21" borderId="0" xfId="193" applyFont="1" applyFill="1" applyAlignment="1">
      <alignment horizontal="center"/>
    </xf>
    <xf numFmtId="164" fontId="30" fillId="21" borderId="20" xfId="193" applyFont="1" applyFill="1" applyBorder="1"/>
    <xf numFmtId="164" fontId="30" fillId="21" borderId="20" xfId="193" applyFont="1" applyFill="1" applyBorder="1" applyAlignment="1">
      <alignment horizontal="center"/>
    </xf>
    <xf numFmtId="164" fontId="28" fillId="21" borderId="0" xfId="193" applyFont="1" applyFill="1" applyAlignment="1">
      <alignment horizontal="center"/>
    </xf>
    <xf numFmtId="164" fontId="99" fillId="21" borderId="0" xfId="193" applyFont="1" applyFill="1"/>
    <xf numFmtId="164" fontId="106" fillId="21" borderId="0" xfId="193" applyFont="1" applyFill="1"/>
    <xf numFmtId="164" fontId="28" fillId="21" borderId="0" xfId="0" quotePrefix="1" applyFont="1" applyFill="1" applyAlignment="1">
      <alignment horizontal="left"/>
    </xf>
    <xf numFmtId="168" fontId="28" fillId="21" borderId="0" xfId="194" applyNumberFormat="1" applyFont="1" applyFill="1"/>
    <xf numFmtId="168" fontId="28" fillId="21" borderId="0" xfId="161" applyNumberFormat="1" applyFont="1" applyFill="1" applyBorder="1"/>
    <xf numFmtId="168" fontId="30" fillId="21" borderId="0" xfId="161" applyNumberFormat="1" applyFont="1" applyFill="1"/>
    <xf numFmtId="10" fontId="28" fillId="21" borderId="0" xfId="148" applyNumberFormat="1" applyFont="1" applyFill="1" applyBorder="1" applyAlignment="1">
      <alignment horizontal="center"/>
    </xf>
    <xf numFmtId="168" fontId="30" fillId="21" borderId="20" xfId="161" applyNumberFormat="1" applyFont="1" applyFill="1" applyBorder="1"/>
    <xf numFmtId="167" fontId="30" fillId="21" borderId="0" xfId="193" applyNumberFormat="1" applyFont="1" applyFill="1"/>
    <xf numFmtId="164" fontId="21" fillId="21" borderId="0" xfId="193" applyNumberFormat="1" applyFont="1" applyFill="1" applyAlignment="1" applyProtection="1">
      <alignment horizontal="left" indent="1"/>
    </xf>
    <xf numFmtId="168" fontId="30" fillId="21" borderId="14" xfId="161" applyNumberFormat="1" applyFont="1" applyFill="1" applyBorder="1"/>
    <xf numFmtId="10" fontId="30" fillId="21" borderId="0" xfId="148" applyNumberFormat="1" applyFont="1" applyFill="1" applyBorder="1" applyAlignment="1">
      <alignment horizontal="center"/>
    </xf>
    <xf numFmtId="164" fontId="105" fillId="21" borderId="0" xfId="193" applyFont="1" applyFill="1"/>
    <xf numFmtId="164" fontId="106" fillId="21" borderId="0" xfId="0" applyFont="1" applyFill="1" applyAlignment="1">
      <alignment horizontal="center"/>
    </xf>
    <xf numFmtId="164" fontId="28" fillId="21" borderId="0" xfId="193" applyFont="1" applyFill="1" applyAlignment="1"/>
    <xf numFmtId="164" fontId="108" fillId="21" borderId="0" xfId="0" applyFont="1" applyFill="1" applyAlignment="1">
      <alignment vertical="center"/>
    </xf>
    <xf numFmtId="164" fontId="31" fillId="21" borderId="0" xfId="0" applyFont="1" applyFill="1" applyAlignment="1">
      <alignment horizontal="right"/>
    </xf>
    <xf numFmtId="164" fontId="110" fillId="21" borderId="0" xfId="0" applyFont="1" applyFill="1" applyAlignment="1">
      <alignment vertical="center"/>
    </xf>
    <xf numFmtId="168" fontId="108" fillId="21" borderId="0" xfId="161" applyNumberFormat="1" applyFont="1" applyFill="1" applyAlignment="1">
      <alignment horizontal="right" vertical="center"/>
    </xf>
    <xf numFmtId="164" fontId="30" fillId="21" borderId="22" xfId="193" applyFont="1" applyFill="1" applyBorder="1"/>
    <xf numFmtId="164" fontId="30" fillId="21" borderId="22" xfId="193" applyFont="1" applyFill="1" applyBorder="1" applyAlignment="1">
      <alignment horizontal="center"/>
    </xf>
    <xf numFmtId="164" fontId="28" fillId="21" borderId="0" xfId="0" applyFont="1" applyFill="1" applyBorder="1"/>
    <xf numFmtId="37" fontId="30" fillId="21" borderId="0" xfId="161" applyNumberFormat="1" applyFont="1" applyFill="1"/>
    <xf numFmtId="164" fontId="28" fillId="21" borderId="0" xfId="0" applyFont="1" applyFill="1" applyAlignment="1">
      <alignment wrapText="1"/>
    </xf>
    <xf numFmtId="164" fontId="28" fillId="21" borderId="0" xfId="0" applyFont="1" applyFill="1" applyAlignment="1">
      <alignment horizontal="left"/>
    </xf>
    <xf numFmtId="164" fontId="28" fillId="21" borderId="0" xfId="193" applyFont="1" applyFill="1" applyAlignment="1">
      <alignment horizontal="left"/>
    </xf>
    <xf numFmtId="49" fontId="21" fillId="21" borderId="0" xfId="0" applyNumberFormat="1" applyFont="1" applyFill="1" applyAlignment="1" applyProtection="1">
      <alignment horizontal="left"/>
    </xf>
    <xf numFmtId="164" fontId="28" fillId="21" borderId="0" xfId="0" applyFont="1" applyFill="1" applyBorder="1" applyAlignment="1">
      <alignment horizontal="center"/>
    </xf>
    <xf numFmtId="164" fontId="28" fillId="21" borderId="0" xfId="193" applyFont="1" applyFill="1" applyBorder="1" applyAlignment="1">
      <alignment horizontal="center"/>
    </xf>
    <xf numFmtId="164" fontId="30" fillId="21" borderId="3" xfId="0" applyFont="1" applyFill="1" applyBorder="1" applyAlignment="1">
      <alignment horizontal="center" wrapText="1"/>
    </xf>
    <xf numFmtId="164" fontId="30" fillId="21" borderId="0" xfId="0" applyFont="1" applyFill="1" applyBorder="1" applyAlignment="1">
      <alignment horizontal="center" wrapText="1"/>
    </xf>
    <xf numFmtId="164" fontId="30" fillId="21" borderId="0" xfId="193" applyFont="1" applyFill="1" applyBorder="1"/>
    <xf numFmtId="164" fontId="28" fillId="21" borderId="0" xfId="0" applyFont="1" applyFill="1" applyBorder="1" applyAlignment="1">
      <alignment wrapText="1"/>
    </xf>
    <xf numFmtId="168" fontId="28" fillId="21" borderId="0" xfId="161" applyNumberFormat="1" applyFont="1" applyFill="1" applyBorder="1" applyAlignment="1">
      <alignment wrapText="1"/>
    </xf>
    <xf numFmtId="168" fontId="30" fillId="21" borderId="0" xfId="161" applyNumberFormat="1" applyFont="1" applyFill="1" applyBorder="1"/>
    <xf numFmtId="5" fontId="28" fillId="21" borderId="0" xfId="147" applyNumberFormat="1" applyFont="1" applyFill="1" applyBorder="1"/>
    <xf numFmtId="0" fontId="113" fillId="21" borderId="0" xfId="151" applyFont="1" applyFill="1" applyBorder="1"/>
    <xf numFmtId="0" fontId="113" fillId="21" borderId="0" xfId="151" applyFont="1" applyFill="1"/>
    <xf numFmtId="0" fontId="35" fillId="21" borderId="0" xfId="8" applyFont="1" applyFill="1" applyBorder="1"/>
    <xf numFmtId="0" fontId="37" fillId="21" borderId="0" xfId="125" applyNumberFormat="1" applyFont="1" applyFill="1" applyBorder="1" applyProtection="1">
      <alignment horizontal="left" vertical="center" indent="1"/>
      <protection locked="0"/>
    </xf>
    <xf numFmtId="0" fontId="35" fillId="21" borderId="0" xfId="8" applyFont="1" applyFill="1" applyProtection="1">
      <protection locked="0"/>
    </xf>
    <xf numFmtId="0" fontId="35" fillId="21" borderId="0" xfId="196" applyFont="1" applyFill="1"/>
    <xf numFmtId="3" fontId="35" fillId="21" borderId="0" xfId="196" applyNumberFormat="1" applyFont="1" applyFill="1"/>
    <xf numFmtId="0" fontId="28" fillId="21" borderId="0" xfId="8" applyFont="1" applyFill="1" applyBorder="1"/>
    <xf numFmtId="0" fontId="96" fillId="21" borderId="0" xfId="151" applyFont="1" applyFill="1" applyBorder="1"/>
    <xf numFmtId="0" fontId="96" fillId="21" borderId="0" xfId="151" applyFont="1" applyFill="1"/>
    <xf numFmtId="0" fontId="97" fillId="21" borderId="0" xfId="151" applyFont="1" applyFill="1" applyAlignment="1">
      <alignment horizontal="center"/>
    </xf>
    <xf numFmtId="0" fontId="30" fillId="21" borderId="0" xfId="0" applyNumberFormat="1" applyFont="1" applyFill="1" applyBorder="1" applyAlignment="1">
      <alignment horizontal="center" wrapText="1"/>
    </xf>
    <xf numFmtId="10" fontId="30" fillId="21" borderId="0" xfId="0" applyNumberFormat="1" applyFont="1" applyFill="1" applyBorder="1" applyAlignment="1">
      <alignment horizontal="center"/>
    </xf>
    <xf numFmtId="3" fontId="96" fillId="21" borderId="0" xfId="195" applyNumberFormat="1" applyFont="1" applyFill="1"/>
    <xf numFmtId="0" fontId="30" fillId="21" borderId="4" xfId="0" applyNumberFormat="1" applyFont="1" applyFill="1" applyBorder="1" applyAlignment="1">
      <alignment horizontal="center" wrapText="1"/>
    </xf>
    <xf numFmtId="10" fontId="30" fillId="21" borderId="4" xfId="0" applyNumberFormat="1" applyFont="1" applyFill="1" applyBorder="1" applyAlignment="1">
      <alignment horizontal="center"/>
    </xf>
    <xf numFmtId="1" fontId="30" fillId="21" borderId="0" xfId="0" applyNumberFormat="1" applyFont="1" applyFill="1" applyAlignment="1">
      <alignment horizontal="center"/>
    </xf>
    <xf numFmtId="0" fontId="30" fillId="21" borderId="0" xfId="0" applyNumberFormat="1" applyFont="1" applyFill="1" applyAlignment="1">
      <alignment horizontal="left"/>
    </xf>
    <xf numFmtId="10" fontId="28" fillId="21" borderId="0" xfId="0" applyNumberFormat="1" applyFont="1" applyFill="1"/>
    <xf numFmtId="3" fontId="30" fillId="21" borderId="0" xfId="0" applyNumberFormat="1" applyFont="1" applyFill="1"/>
    <xf numFmtId="0" fontId="30" fillId="21" borderId="0" xfId="0" applyNumberFormat="1" applyFont="1" applyFill="1"/>
    <xf numFmtId="1" fontId="30" fillId="21" borderId="0" xfId="0" applyNumberFormat="1" applyFont="1" applyFill="1" applyAlignment="1">
      <alignment horizontal="left"/>
    </xf>
    <xf numFmtId="0" fontId="30" fillId="21" borderId="0" xfId="0" applyNumberFormat="1" applyFont="1" applyFill="1" applyAlignment="1">
      <alignment horizontal="right"/>
    </xf>
    <xf numFmtId="0" fontId="30" fillId="21" borderId="0" xfId="0" applyNumberFormat="1" applyFont="1" applyFill="1" applyAlignment="1">
      <alignment horizontal="center"/>
    </xf>
    <xf numFmtId="3" fontId="28" fillId="21" borderId="0" xfId="0" applyNumberFormat="1" applyFont="1" applyFill="1"/>
    <xf numFmtId="10" fontId="30" fillId="21" borderId="0" xfId="0" applyNumberFormat="1" applyFont="1" applyFill="1" applyBorder="1"/>
    <xf numFmtId="1" fontId="30" fillId="21" borderId="0" xfId="0" applyNumberFormat="1" applyFont="1" applyFill="1" applyBorder="1" applyAlignment="1">
      <alignment horizontal="center"/>
    </xf>
    <xf numFmtId="10" fontId="106" fillId="21" borderId="0" xfId="0" applyNumberFormat="1" applyFont="1" applyFill="1" applyBorder="1"/>
    <xf numFmtId="0" fontId="35" fillId="21" borderId="0" xfId="0" applyNumberFormat="1" applyFont="1" applyFill="1"/>
    <xf numFmtId="0" fontId="96" fillId="21" borderId="0" xfId="162" applyFont="1" applyFill="1"/>
    <xf numFmtId="0" fontId="97" fillId="21" borderId="0" xfId="162" applyFont="1" applyFill="1" applyAlignment="1">
      <alignment horizontal="center"/>
    </xf>
    <xf numFmtId="0" fontId="97" fillId="21" borderId="3" xfId="162" applyFont="1" applyFill="1" applyBorder="1" applyAlignment="1">
      <alignment horizontal="center"/>
    </xf>
    <xf numFmtId="0" fontId="96" fillId="21" borderId="0" xfId="162" applyFont="1" applyFill="1" applyBorder="1" applyAlignment="1">
      <alignment horizontal="center"/>
    </xf>
    <xf numFmtId="0" fontId="97" fillId="21" borderId="0" xfId="162" applyFont="1" applyFill="1" applyBorder="1" applyAlignment="1">
      <alignment horizontal="center"/>
    </xf>
    <xf numFmtId="0" fontId="97" fillId="21" borderId="0" xfId="162" applyFont="1" applyFill="1"/>
    <xf numFmtId="41" fontId="96" fillId="21" borderId="0" xfId="162" applyNumberFormat="1" applyFont="1" applyFill="1"/>
    <xf numFmtId="41" fontId="97" fillId="21" borderId="5" xfId="162" applyNumberFormat="1" applyFont="1" applyFill="1" applyBorder="1"/>
    <xf numFmtId="41" fontId="97" fillId="21" borderId="0" xfId="162" applyNumberFormat="1" applyFont="1" applyFill="1"/>
    <xf numFmtId="41" fontId="30" fillId="21" borderId="0" xfId="163" applyNumberFormat="1" applyFont="1" applyFill="1"/>
    <xf numFmtId="0" fontId="14" fillId="21" borderId="0" xfId="162" quotePrefix="1" applyFont="1" applyFill="1"/>
    <xf numFmtId="0" fontId="14" fillId="21" borderId="0" xfId="162" applyFont="1" applyFill="1"/>
    <xf numFmtId="0" fontId="28" fillId="21" borderId="0" xfId="144" applyFont="1" applyFill="1"/>
    <xf numFmtId="0" fontId="28" fillId="21" borderId="0" xfId="144" applyFont="1" applyFill="1" applyAlignment="1">
      <alignment horizontal="center"/>
    </xf>
    <xf numFmtId="0" fontId="30" fillId="21" borderId="3" xfId="144" applyFont="1" applyFill="1" applyBorder="1" applyAlignment="1">
      <alignment horizontal="center"/>
    </xf>
    <xf numFmtId="0" fontId="30" fillId="21" borderId="0" xfId="144" applyFont="1" applyFill="1" applyBorder="1" applyAlignment="1">
      <alignment horizontal="center"/>
    </xf>
    <xf numFmtId="5" fontId="28" fillId="21" borderId="0" xfId="147" applyNumberFormat="1" applyFont="1" applyFill="1"/>
    <xf numFmtId="164" fontId="28" fillId="21" borderId="0" xfId="0" applyFont="1" applyFill="1" applyBorder="1" applyAlignment="1">
      <alignment horizontal="center" wrapText="1"/>
    </xf>
    <xf numFmtId="0" fontId="35" fillId="21" borderId="0" xfId="8" applyFont="1" applyFill="1" applyAlignment="1">
      <alignment horizontal="center"/>
    </xf>
    <xf numFmtId="168" fontId="113" fillId="21" borderId="0" xfId="9" applyNumberFormat="1" applyFont="1" applyFill="1" applyBorder="1"/>
    <xf numFmtId="168" fontId="113" fillId="21" borderId="0" xfId="9" applyNumberFormat="1" applyFont="1" applyFill="1"/>
    <xf numFmtId="168" fontId="116" fillId="21" borderId="0" xfId="9" applyNumberFormat="1" applyFont="1" applyFill="1"/>
    <xf numFmtId="168" fontId="116" fillId="21" borderId="0" xfId="9" applyNumberFormat="1" applyFont="1" applyFill="1" applyBorder="1"/>
    <xf numFmtId="3" fontId="113" fillId="21" borderId="0" xfId="9" applyNumberFormat="1" applyFont="1" applyFill="1"/>
    <xf numFmtId="10" fontId="115" fillId="21" borderId="0" xfId="148" applyNumberFormat="1" applyFont="1" applyFill="1"/>
    <xf numFmtId="164" fontId="35" fillId="21" borderId="0" xfId="0" applyFont="1" applyFill="1" applyBorder="1" applyProtection="1">
      <protection locked="0"/>
    </xf>
    <xf numFmtId="164" fontId="31" fillId="21" borderId="0" xfId="0" applyFont="1" applyFill="1" applyBorder="1" applyProtection="1">
      <protection locked="0"/>
    </xf>
    <xf numFmtId="164" fontId="30" fillId="21" borderId="0" xfId="0" applyFont="1" applyFill="1" applyBorder="1" applyAlignment="1" applyProtection="1">
      <alignment horizontal="center"/>
      <protection locked="0"/>
    </xf>
    <xf numFmtId="164" fontId="30" fillId="21" borderId="5" xfId="0" applyFont="1" applyFill="1" applyBorder="1" applyAlignment="1" applyProtection="1">
      <alignment horizontal="left"/>
      <protection locked="0"/>
    </xf>
    <xf numFmtId="164" fontId="30" fillId="21" borderId="5" xfId="0" applyFont="1" applyFill="1" applyBorder="1" applyAlignment="1" applyProtection="1">
      <alignment horizontal="center"/>
      <protection locked="0"/>
    </xf>
    <xf numFmtId="164" fontId="30" fillId="21" borderId="5" xfId="0" applyFont="1" applyFill="1" applyBorder="1" applyAlignment="1" applyProtection="1">
      <protection locked="0"/>
    </xf>
    <xf numFmtId="164" fontId="28" fillId="21" borderId="0" xfId="0" applyFont="1" applyFill="1" applyBorder="1" applyProtection="1">
      <protection locked="0"/>
    </xf>
    <xf numFmtId="164" fontId="117" fillId="21" borderId="0" xfId="197" applyNumberFormat="1" applyFont="1" applyFill="1" applyBorder="1" applyAlignment="1" applyProtection="1">
      <protection locked="0"/>
    </xf>
    <xf numFmtId="164" fontId="28" fillId="21" borderId="0" xfId="0" applyFont="1" applyFill="1" applyBorder="1" applyAlignment="1" applyProtection="1">
      <alignment vertical="center"/>
      <protection locked="0"/>
    </xf>
    <xf numFmtId="0" fontId="28" fillId="21" borderId="0" xfId="389" applyNumberFormat="1" applyFont="1" applyFill="1" applyBorder="1" applyAlignment="1"/>
    <xf numFmtId="0" fontId="28" fillId="0" borderId="0" xfId="389" applyNumberFormat="1" applyFont="1" applyFill="1" applyBorder="1" applyAlignment="1"/>
    <xf numFmtId="164" fontId="118" fillId="21" borderId="0" xfId="0" applyNumberFormat="1" applyFont="1" applyFill="1" applyAlignment="1" applyProtection="1"/>
    <xf numFmtId="164" fontId="119" fillId="0" borderId="0" xfId="0" applyNumberFormat="1" applyFont="1" applyProtection="1"/>
    <xf numFmtId="164" fontId="119" fillId="21" borderId="0" xfId="0" applyNumberFormat="1" applyFont="1" applyFill="1" applyProtection="1"/>
    <xf numFmtId="164" fontId="19" fillId="21" borderId="0" xfId="0" applyNumberFormat="1" applyFont="1" applyFill="1" applyAlignment="1" applyProtection="1">
      <alignment horizontal="center"/>
    </xf>
    <xf numFmtId="164" fontId="19" fillId="0" borderId="0" xfId="0" applyNumberFormat="1" applyFont="1" applyFill="1" applyAlignment="1" applyProtection="1">
      <alignment horizontal="center"/>
    </xf>
    <xf numFmtId="164" fontId="48" fillId="21" borderId="0" xfId="0" applyNumberFormat="1" applyFont="1" applyFill="1" applyAlignment="1" applyProtection="1">
      <alignment horizontal="center"/>
    </xf>
    <xf numFmtId="164" fontId="21" fillId="0" borderId="36" xfId="0" applyNumberFormat="1" applyFont="1" applyFill="1" applyBorder="1" applyProtection="1"/>
    <xf numFmtId="164" fontId="21" fillId="39" borderId="36" xfId="0" applyNumberFormat="1" applyFont="1" applyFill="1" applyBorder="1" applyProtection="1"/>
    <xf numFmtId="43" fontId="25" fillId="0" borderId="0" xfId="410" applyFont="1" applyFill="1"/>
    <xf numFmtId="43" fontId="22" fillId="0" borderId="0" xfId="410" applyFont="1" applyFill="1" applyAlignment="1" applyProtection="1">
      <alignment horizontal="right"/>
    </xf>
    <xf numFmtId="43" fontId="18" fillId="0" borderId="0" xfId="410" applyFont="1" applyFill="1" applyProtection="1"/>
    <xf numFmtId="43" fontId="0" fillId="0" borderId="0" xfId="410" applyFont="1" applyFill="1"/>
    <xf numFmtId="43" fontId="28" fillId="0" borderId="0" xfId="410" applyFont="1" applyFill="1"/>
    <xf numFmtId="43" fontId="30" fillId="0" borderId="0" xfId="410" applyFont="1" applyFill="1" applyBorder="1" applyAlignment="1">
      <alignment horizontal="center" wrapText="1"/>
    </xf>
    <xf numFmtId="43" fontId="30" fillId="0" borderId="4" xfId="410" applyFont="1" applyFill="1" applyBorder="1" applyAlignment="1">
      <alignment horizontal="center" wrapText="1"/>
    </xf>
    <xf numFmtId="0" fontId="30" fillId="0" borderId="34" xfId="420" applyFont="1" applyFill="1" applyBorder="1"/>
    <xf numFmtId="0" fontId="28" fillId="39" borderId="0" xfId="420" applyFont="1" applyFill="1" applyBorder="1"/>
    <xf numFmtId="0" fontId="30" fillId="39" borderId="0" xfId="420" applyFont="1" applyFill="1" applyBorder="1" applyAlignment="1">
      <alignment horizontal="center"/>
    </xf>
    <xf numFmtId="0" fontId="30" fillId="39" borderId="0" xfId="420" applyFont="1" applyFill="1" applyBorder="1"/>
    <xf numFmtId="0" fontId="28" fillId="39" borderId="0" xfId="420" applyFont="1" applyFill="1"/>
    <xf numFmtId="3" fontId="98" fillId="39" borderId="0" xfId="8" applyNumberFormat="1" applyFont="1" applyFill="1" applyAlignment="1">
      <alignment horizontal="center"/>
    </xf>
    <xf numFmtId="3" fontId="30" fillId="39" borderId="0" xfId="8" applyNumberFormat="1" applyFont="1" applyFill="1"/>
    <xf numFmtId="0" fontId="30" fillId="0" borderId="34" xfId="387" applyFont="1" applyFill="1" applyBorder="1" applyAlignment="1">
      <alignment wrapText="1"/>
    </xf>
    <xf numFmtId="0" fontId="28" fillId="39" borderId="0" xfId="420" applyFont="1" applyFill="1" applyBorder="1" applyAlignment="1">
      <alignment horizontal="center"/>
    </xf>
    <xf numFmtId="3" fontId="30" fillId="39" borderId="0" xfId="8" applyNumberFormat="1" applyFont="1" applyFill="1" applyAlignment="1">
      <alignment wrapText="1"/>
    </xf>
    <xf numFmtId="43" fontId="54" fillId="0" borderId="0" xfId="410" applyFont="1" applyFill="1"/>
    <xf numFmtId="43" fontId="96" fillId="0" borderId="0" xfId="410" applyFont="1" applyFill="1"/>
    <xf numFmtId="43" fontId="54" fillId="0" borderId="0" xfId="410" applyFont="1" applyFill="1" applyBorder="1"/>
    <xf numFmtId="49" fontId="52" fillId="39" borderId="22" xfId="5" applyNumberFormat="1" applyFont="1" applyFill="1" applyBorder="1" applyAlignment="1">
      <alignment horizontal="center"/>
    </xf>
    <xf numFmtId="0" fontId="52" fillId="21" borderId="22" xfId="5" applyFont="1" applyFill="1" applyBorder="1" applyAlignment="1">
      <alignment horizontal="center"/>
    </xf>
    <xf numFmtId="49" fontId="52" fillId="21" borderId="22" xfId="5" applyNumberFormat="1" applyFont="1" applyFill="1" applyBorder="1" applyAlignment="1" applyProtection="1">
      <alignment horizontal="center"/>
    </xf>
    <xf numFmtId="43" fontId="25" fillId="21" borderId="0" xfId="410" applyFont="1" applyFill="1"/>
    <xf numFmtId="43" fontId="0" fillId="21" borderId="0" xfId="410" applyFont="1" applyFill="1"/>
    <xf numFmtId="43" fontId="58" fillId="21" borderId="0" xfId="410" applyFont="1" applyFill="1"/>
    <xf numFmtId="43" fontId="4" fillId="21" borderId="4" xfId="410" applyFont="1" applyFill="1" applyBorder="1"/>
    <xf numFmtId="43" fontId="4" fillId="21" borderId="0" xfId="410" applyFont="1" applyFill="1"/>
    <xf numFmtId="168" fontId="11" fillId="39" borderId="30" xfId="386" applyNumberFormat="1" applyFill="1" applyBorder="1"/>
    <xf numFmtId="168" fontId="11" fillId="39" borderId="36" xfId="386" applyNumberFormat="1" applyFill="1" applyBorder="1"/>
    <xf numFmtId="0" fontId="11" fillId="0" borderId="36" xfId="386" applyFill="1" applyBorder="1"/>
    <xf numFmtId="0" fontId="33" fillId="0" borderId="46" xfId="386" applyFont="1" applyFill="1" applyBorder="1" applyAlignment="1">
      <alignment horizontal="center"/>
    </xf>
    <xf numFmtId="0" fontId="33" fillId="0" borderId="36" xfId="386" applyFont="1" applyFill="1" applyBorder="1" applyAlignment="1">
      <alignment horizontal="center"/>
    </xf>
    <xf numFmtId="0" fontId="35" fillId="21" borderId="48" xfId="401" quotePrefix="1" applyNumberFormat="1" applyFill="1" applyBorder="1" applyProtection="1">
      <alignment horizontal="left" vertical="center" indent="1"/>
      <protection locked="0"/>
    </xf>
    <xf numFmtId="0" fontId="11" fillId="0" borderId="49" xfId="386" applyFill="1" applyBorder="1"/>
    <xf numFmtId="164" fontId="0" fillId="21" borderId="49" xfId="0" applyFill="1" applyBorder="1"/>
    <xf numFmtId="0" fontId="35" fillId="39" borderId="21" xfId="378" quotePrefix="1" applyNumberFormat="1" applyFill="1" applyProtection="1">
      <alignment horizontal="left" vertical="center" indent="1"/>
      <protection locked="0"/>
    </xf>
    <xf numFmtId="0" fontId="35" fillId="39" borderId="31" xfId="404" quotePrefix="1" applyNumberFormat="1" applyFill="1" applyProtection="1">
      <alignment horizontal="left" vertical="center" indent="1"/>
      <protection locked="0"/>
    </xf>
    <xf numFmtId="0" fontId="35" fillId="39" borderId="31" xfId="404" quotePrefix="1" applyNumberFormat="1" applyFill="1">
      <alignment horizontal="left" vertical="center" indent="1"/>
    </xf>
    <xf numFmtId="168" fontId="37" fillId="39" borderId="21" xfId="354" quotePrefix="1" applyNumberFormat="1" applyFill="1" applyProtection="1">
      <alignment horizontal="right" vertical="center"/>
      <protection locked="0"/>
    </xf>
    <xf numFmtId="168" fontId="37" fillId="39" borderId="21" xfId="354" applyNumberFormat="1" applyFill="1" applyProtection="1">
      <alignment horizontal="right" vertical="center"/>
      <protection locked="0"/>
    </xf>
    <xf numFmtId="168" fontId="37" fillId="39" borderId="21" xfId="354" applyNumberFormat="1" applyFill="1">
      <alignment horizontal="right" vertical="center"/>
    </xf>
    <xf numFmtId="168" fontId="14" fillId="39" borderId="21" xfId="354" applyNumberFormat="1" applyFont="1" applyFill="1">
      <alignment horizontal="right" vertical="center"/>
    </xf>
    <xf numFmtId="168" fontId="30" fillId="39" borderId="0" xfId="410" applyNumberFormat="1" applyFont="1" applyFill="1"/>
    <xf numFmtId="168" fontId="30" fillId="39" borderId="0" xfId="410" applyNumberFormat="1" applyFont="1" applyFill="1" applyBorder="1"/>
    <xf numFmtId="41" fontId="28" fillId="39" borderId="0" xfId="364" applyNumberFormat="1" applyFont="1" applyFill="1"/>
    <xf numFmtId="41" fontId="28" fillId="21" borderId="0" xfId="363" applyNumberFormat="1" applyFont="1" applyFill="1"/>
    <xf numFmtId="41" fontId="30" fillId="21" borderId="0" xfId="363" applyNumberFormat="1" applyFont="1" applyFill="1"/>
    <xf numFmtId="164" fontId="28" fillId="39" borderId="0" xfId="0" applyFont="1" applyFill="1" applyBorder="1" applyAlignment="1">
      <alignment wrapText="1"/>
    </xf>
    <xf numFmtId="164" fontId="30" fillId="39" borderId="0" xfId="0" applyFont="1" applyFill="1" applyAlignment="1">
      <alignment horizontal="center"/>
    </xf>
    <xf numFmtId="164" fontId="28" fillId="39" borderId="0" xfId="0" applyFont="1" applyFill="1" applyBorder="1" applyAlignment="1">
      <alignment horizontal="center" wrapText="1"/>
    </xf>
    <xf numFmtId="168" fontId="28" fillId="39" borderId="0" xfId="161" applyNumberFormat="1" applyFont="1" applyFill="1" applyBorder="1"/>
    <xf numFmtId="168" fontId="28" fillId="39" borderId="0" xfId="161" applyNumberFormat="1" applyFont="1" applyFill="1" applyBorder="1" applyAlignment="1">
      <alignment wrapText="1"/>
    </xf>
    <xf numFmtId="164" fontId="19" fillId="39" borderId="0" xfId="0" applyNumberFormat="1" applyFont="1" applyFill="1" applyAlignment="1" applyProtection="1">
      <alignment horizontal="centerContinuous"/>
    </xf>
    <xf numFmtId="0" fontId="30" fillId="39" borderId="0" xfId="61" applyFont="1" applyFill="1"/>
    <xf numFmtId="0" fontId="28" fillId="39" borderId="0" xfId="61" applyFont="1" applyFill="1"/>
    <xf numFmtId="0" fontId="30" fillId="39" borderId="0" xfId="61" applyFont="1" applyFill="1" applyBorder="1" applyAlignment="1">
      <alignment horizontal="center"/>
    </xf>
    <xf numFmtId="173" fontId="28" fillId="39" borderId="0" xfId="61" applyNumberFormat="1" applyFont="1" applyFill="1"/>
    <xf numFmtId="43" fontId="28" fillId="39" borderId="0" xfId="61" applyNumberFormat="1" applyFont="1" applyFill="1"/>
    <xf numFmtId="173" fontId="30" fillId="39" borderId="0" xfId="61" applyNumberFormat="1" applyFont="1" applyFill="1"/>
    <xf numFmtId="3" fontId="28" fillId="39" borderId="0" xfId="61" applyNumberFormat="1" applyFont="1" applyFill="1"/>
    <xf numFmtId="168" fontId="28" fillId="39" borderId="0" xfId="9" applyNumberFormat="1" applyFont="1" applyFill="1"/>
    <xf numFmtId="0" fontId="28" fillId="39" borderId="0" xfId="8" applyFont="1" applyFill="1"/>
    <xf numFmtId="168" fontId="35" fillId="39" borderId="0" xfId="9" applyNumberFormat="1" applyFont="1" applyFill="1"/>
    <xf numFmtId="0" fontId="28" fillId="39" borderId="0" xfId="61" applyFont="1" applyFill="1" applyAlignment="1">
      <alignment horizontal="center"/>
    </xf>
    <xf numFmtId="14" fontId="28" fillId="39" borderId="0" xfId="192" applyNumberFormat="1" applyFont="1" applyFill="1"/>
    <xf numFmtId="0" fontId="28" fillId="39" borderId="0" xfId="192" applyFont="1" applyFill="1"/>
    <xf numFmtId="168" fontId="28" fillId="39" borderId="0" xfId="161" applyNumberFormat="1" applyFont="1" applyFill="1"/>
    <xf numFmtId="0" fontId="109" fillId="39" borderId="0" xfId="0" applyNumberFormat="1" applyFont="1" applyFill="1" applyBorder="1"/>
    <xf numFmtId="14" fontId="107" fillId="39" borderId="20" xfId="0" applyNumberFormat="1" applyFont="1" applyFill="1" applyBorder="1" applyAlignment="1">
      <alignment horizontal="center"/>
    </xf>
    <xf numFmtId="168" fontId="109" fillId="39" borderId="0" xfId="161" applyNumberFormat="1" applyFont="1" applyFill="1" applyBorder="1"/>
    <xf numFmtId="14" fontId="35" fillId="39" borderId="0" xfId="8" applyNumberFormat="1" applyFont="1" applyFill="1"/>
    <xf numFmtId="0" fontId="35" fillId="39" borderId="0" xfId="8" applyFont="1" applyFill="1"/>
    <xf numFmtId="168" fontId="113" fillId="39" borderId="0" xfId="9" applyNumberFormat="1" applyFont="1" applyFill="1" applyBorder="1"/>
    <xf numFmtId="168" fontId="113" fillId="39" borderId="0" xfId="9" applyNumberFormat="1" applyFont="1" applyFill="1"/>
    <xf numFmtId="168" fontId="113" fillId="39" borderId="3" xfId="9" applyNumberFormat="1" applyFont="1" applyFill="1" applyBorder="1"/>
    <xf numFmtId="164" fontId="114" fillId="39" borderId="0" xfId="0" applyNumberFormat="1" applyFont="1" applyFill="1" applyAlignment="1" applyProtection="1">
      <alignment horizontal="center"/>
    </xf>
    <xf numFmtId="164" fontId="28" fillId="39" borderId="0" xfId="193" applyFont="1" applyFill="1"/>
    <xf numFmtId="164" fontId="21" fillId="39" borderId="0" xfId="193" applyNumberFormat="1" applyFont="1" applyFill="1" applyAlignment="1" applyProtection="1">
      <alignment horizontal="left" indent="1"/>
    </xf>
    <xf numFmtId="168" fontId="28" fillId="39" borderId="0" xfId="194" applyNumberFormat="1" applyFont="1" applyFill="1"/>
    <xf numFmtId="164" fontId="31" fillId="39" borderId="0" xfId="0" applyFont="1" applyFill="1"/>
    <xf numFmtId="164" fontId="35" fillId="39" borderId="0" xfId="0" applyFont="1" applyFill="1"/>
    <xf numFmtId="168" fontId="110" fillId="39" borderId="0" xfId="161" applyNumberFormat="1" applyFont="1" applyFill="1" applyAlignment="1">
      <alignment horizontal="right" vertical="center"/>
    </xf>
    <xf numFmtId="168" fontId="110" fillId="39" borderId="22" xfId="161" applyNumberFormat="1" applyFont="1" applyFill="1" applyBorder="1" applyAlignment="1">
      <alignment horizontal="right" vertical="center"/>
    </xf>
    <xf numFmtId="37" fontId="30" fillId="39" borderId="0" xfId="147" applyNumberFormat="1" applyFont="1" applyFill="1"/>
    <xf numFmtId="168" fontId="28" fillId="39" borderId="0" xfId="410" applyNumberFormat="1" applyFont="1" applyFill="1" applyBorder="1"/>
    <xf numFmtId="168" fontId="28" fillId="39" borderId="0" xfId="410" applyNumberFormat="1" applyFont="1" applyFill="1" applyBorder="1" applyAlignment="1">
      <alignment horizontal="left"/>
    </xf>
    <xf numFmtId="168" fontId="30" fillId="0" borderId="34" xfId="410" applyNumberFormat="1" applyFont="1" applyFill="1" applyBorder="1"/>
    <xf numFmtId="168" fontId="30" fillId="0" borderId="4" xfId="410" applyNumberFormat="1" applyFont="1" applyFill="1" applyBorder="1" applyAlignment="1">
      <alignment horizontal="center" wrapText="1"/>
    </xf>
    <xf numFmtId="0" fontId="28" fillId="21" borderId="0" xfId="144" applyFont="1" applyFill="1" applyAlignment="1">
      <alignment horizontal="left"/>
    </xf>
    <xf numFmtId="164" fontId="19" fillId="39" borderId="0" xfId="0" applyNumberFormat="1" applyFont="1" applyFill="1" applyAlignment="1" applyProtection="1">
      <alignment horizontal="center"/>
    </xf>
    <xf numFmtId="164" fontId="19" fillId="0" borderId="0" xfId="0" applyNumberFormat="1" applyFont="1" applyFill="1" applyAlignment="1" applyProtection="1">
      <alignment horizontal="center"/>
    </xf>
    <xf numFmtId="164" fontId="19" fillId="0" borderId="0" xfId="0" applyNumberFormat="1" applyFont="1" applyFill="1" applyBorder="1" applyAlignment="1" applyProtection="1">
      <alignment horizontal="center"/>
    </xf>
    <xf numFmtId="41" fontId="60" fillId="21" borderId="0" xfId="147" applyNumberFormat="1" applyFont="1" applyFill="1" applyBorder="1" applyAlignment="1"/>
    <xf numFmtId="168" fontId="0" fillId="21" borderId="0" xfId="161" applyNumberFormat="1" applyFont="1" applyFill="1"/>
    <xf numFmtId="169" fontId="54" fillId="21" borderId="0" xfId="0" applyNumberFormat="1" applyFont="1" applyFill="1"/>
    <xf numFmtId="169" fontId="54" fillId="21" borderId="0" xfId="410" applyNumberFormat="1" applyFont="1" applyFill="1"/>
    <xf numFmtId="169" fontId="54" fillId="21" borderId="0" xfId="0" applyNumberFormat="1" applyFont="1" applyFill="1" applyBorder="1"/>
    <xf numFmtId="169" fontId="53" fillId="21" borderId="0" xfId="0" applyNumberFormat="1" applyFont="1" applyFill="1"/>
    <xf numFmtId="169" fontId="61" fillId="21" borderId="0" xfId="0" applyNumberFormat="1" applyFont="1" applyFill="1" applyProtection="1"/>
    <xf numFmtId="169" fontId="104" fillId="21" borderId="0" xfId="0" applyNumberFormat="1" applyFont="1" applyFill="1"/>
    <xf numFmtId="169" fontId="53" fillId="21" borderId="0" xfId="410" applyNumberFormat="1" applyFont="1" applyFill="1"/>
    <xf numFmtId="169" fontId="53" fillId="21" borderId="0" xfId="0" applyNumberFormat="1" applyFont="1" applyFill="1" applyBorder="1"/>
    <xf numFmtId="169" fontId="68" fillId="21" borderId="0" xfId="0" applyNumberFormat="1" applyFont="1" applyFill="1" applyAlignment="1" applyProtection="1"/>
    <xf numFmtId="169" fontId="120" fillId="21" borderId="0" xfId="0" applyNumberFormat="1" applyFont="1" applyFill="1" applyAlignment="1" applyProtection="1">
      <alignment horizontal="center"/>
    </xf>
    <xf numFmtId="169" fontId="53" fillId="21" borderId="0" xfId="0" applyNumberFormat="1" applyFont="1" applyFill="1" applyAlignment="1">
      <alignment horizontal="center"/>
    </xf>
    <xf numFmtId="168" fontId="0" fillId="0" borderId="0" xfId="161" applyNumberFormat="1" applyFont="1" applyFill="1"/>
    <xf numFmtId="168" fontId="0" fillId="21" borderId="0" xfId="161" applyNumberFormat="1" applyFont="1" applyFill="1" applyBorder="1"/>
    <xf numFmtId="168" fontId="0" fillId="0" borderId="0" xfId="161" applyNumberFormat="1" applyFont="1" applyFill="1" applyBorder="1"/>
    <xf numFmtId="169" fontId="68" fillId="21" borderId="0" xfId="0" applyNumberFormat="1" applyFont="1" applyFill="1" applyAlignment="1" applyProtection="1">
      <alignment horizontal="center"/>
    </xf>
    <xf numFmtId="164" fontId="19" fillId="21" borderId="0" xfId="0" applyNumberFormat="1" applyFont="1" applyFill="1" applyAlignment="1" applyProtection="1">
      <alignment horizontal="center"/>
    </xf>
    <xf numFmtId="164" fontId="19" fillId="21" borderId="0" xfId="0" applyNumberFormat="1" applyFont="1" applyFill="1" applyBorder="1" applyAlignment="1" applyProtection="1">
      <alignment horizontal="center"/>
    </xf>
    <xf numFmtId="3" fontId="0" fillId="21" borderId="0" xfId="0" applyNumberFormat="1" applyFill="1"/>
    <xf numFmtId="169" fontId="70" fillId="21" borderId="0" xfId="0" applyNumberFormat="1" applyFont="1" applyFill="1" applyAlignment="1" applyProtection="1">
      <alignment horizontal="center"/>
    </xf>
    <xf numFmtId="169" fontId="61" fillId="21" borderId="0" xfId="0" applyNumberFormat="1" applyFont="1" applyFill="1" applyAlignment="1" applyProtection="1">
      <alignment horizontal="center"/>
    </xf>
    <xf numFmtId="169" fontId="67" fillId="21" borderId="0" xfId="0" applyNumberFormat="1" applyFont="1" applyFill="1" applyAlignment="1">
      <alignment horizontal="center"/>
    </xf>
    <xf numFmtId="0" fontId="52" fillId="21" borderId="0" xfId="8" quotePrefix="1" applyFont="1" applyFill="1" applyBorder="1" applyAlignment="1">
      <alignment horizontal="center"/>
    </xf>
    <xf numFmtId="168" fontId="28" fillId="39" borderId="0" xfId="410" applyNumberFormat="1" applyFont="1" applyFill="1"/>
    <xf numFmtId="41" fontId="30" fillId="21" borderId="14" xfId="192" applyNumberFormat="1" applyFont="1" applyFill="1" applyBorder="1"/>
    <xf numFmtId="164" fontId="31" fillId="21" borderId="0" xfId="0" quotePrefix="1" applyFont="1" applyFill="1" applyAlignment="1">
      <alignment horizontal="center"/>
    </xf>
    <xf numFmtId="0" fontId="35" fillId="0" borderId="0" xfId="389" applyNumberFormat="1" applyFont="1" applyFill="1" applyBorder="1" applyAlignment="1" applyProtection="1">
      <protection locked="0"/>
    </xf>
    <xf numFmtId="0" fontId="97" fillId="0" borderId="0" xfId="363" applyNumberFormat="1" applyFont="1" applyFill="1" applyAlignment="1">
      <alignment horizontal="center"/>
    </xf>
    <xf numFmtId="0" fontId="30" fillId="0" borderId="0" xfId="389" applyNumberFormat="1" applyFont="1" applyFill="1" applyBorder="1" applyAlignment="1" applyProtection="1">
      <alignment horizontal="center"/>
      <protection locked="0"/>
    </xf>
    <xf numFmtId="0" fontId="30" fillId="0" borderId="0" xfId="396" applyNumberFormat="1" applyFont="1" applyFill="1" applyBorder="1" applyAlignment="1" applyProtection="1">
      <alignment horizontal="center"/>
      <protection locked="0"/>
    </xf>
    <xf numFmtId="175" fontId="28" fillId="0" borderId="0" xfId="389" applyFont="1" applyFill="1" applyBorder="1" applyAlignment="1"/>
    <xf numFmtId="164" fontId="22" fillId="0" borderId="0" xfId="0" applyNumberFormat="1" applyFont="1" applyAlignment="1" applyProtection="1">
      <alignment horizontal="center"/>
    </xf>
    <xf numFmtId="164" fontId="19" fillId="21" borderId="0" xfId="0" applyNumberFormat="1" applyFont="1" applyFill="1" applyAlignment="1" applyProtection="1">
      <alignment horizontal="center"/>
    </xf>
    <xf numFmtId="164" fontId="22" fillId="21" borderId="0" xfId="0" applyNumberFormat="1" applyFont="1" applyFill="1" applyAlignment="1" applyProtection="1">
      <alignment horizontal="center"/>
    </xf>
    <xf numFmtId="0" fontId="30" fillId="0" borderId="0" xfId="389" applyNumberFormat="1" applyFont="1" applyFill="1" applyBorder="1" applyAlignment="1" applyProtection="1">
      <alignment horizontal="center"/>
      <protection locked="0"/>
    </xf>
    <xf numFmtId="3" fontId="30" fillId="0" borderId="0" xfId="389" applyNumberFormat="1" applyFont="1" applyFill="1" applyBorder="1" applyAlignment="1">
      <alignment horizontal="center"/>
    </xf>
    <xf numFmtId="164" fontId="121" fillId="21" borderId="0" xfId="0" applyFont="1" applyFill="1"/>
    <xf numFmtId="0" fontId="49" fillId="21" borderId="0" xfId="39" applyFont="1" applyFill="1"/>
    <xf numFmtId="0" fontId="49" fillId="21" borderId="0" xfId="192" applyFont="1" applyFill="1"/>
    <xf numFmtId="0" fontId="49" fillId="21" borderId="0" xfId="8" applyFont="1" applyFill="1"/>
    <xf numFmtId="175" fontId="54" fillId="0" borderId="0" xfId="389" applyFont="1" applyFill="1" applyBorder="1" applyAlignment="1"/>
    <xf numFmtId="175" fontId="53" fillId="0" borderId="0" xfId="389" applyFont="1" applyFill="1" applyBorder="1" applyAlignment="1"/>
    <xf numFmtId="175" fontId="54" fillId="0" borderId="0" xfId="389" applyFont="1" applyFill="1" applyBorder="1" applyAlignment="1">
      <alignment horizontal="right"/>
    </xf>
    <xf numFmtId="164" fontId="118" fillId="21" borderId="0" xfId="0" applyNumberFormat="1" applyFont="1" applyFill="1" applyProtection="1"/>
    <xf numFmtId="0" fontId="30" fillId="0" borderId="0" xfId="8" applyFont="1"/>
    <xf numFmtId="0" fontId="122" fillId="0" borderId="0" xfId="8" applyFont="1"/>
    <xf numFmtId="0" fontId="35" fillId="0" borderId="0" xfId="8" applyFont="1"/>
    <xf numFmtId="0" fontId="35" fillId="0" borderId="0" xfId="8" applyFont="1" applyAlignment="1">
      <alignment horizontal="center"/>
    </xf>
    <xf numFmtId="4" fontId="35" fillId="0" borderId="0" xfId="8" applyNumberFormat="1" applyFont="1"/>
    <xf numFmtId="0" fontId="123" fillId="39" borderId="0" xfId="8" applyFont="1" applyFill="1" applyBorder="1" applyAlignment="1">
      <alignment horizontal="left"/>
    </xf>
    <xf numFmtId="0" fontId="123" fillId="0" borderId="0" xfId="8" applyFont="1" applyBorder="1" applyAlignment="1">
      <alignment horizontal="left"/>
    </xf>
    <xf numFmtId="0" fontId="35" fillId="0" borderId="0" xfId="72" applyFont="1" applyAlignment="1">
      <alignment horizontal="center"/>
    </xf>
    <xf numFmtId="0" fontId="35" fillId="39" borderId="0" xfId="72" applyFont="1" applyFill="1"/>
    <xf numFmtId="0" fontId="35" fillId="0" borderId="0" xfId="72" applyFont="1"/>
    <xf numFmtId="0" fontId="35" fillId="0" borderId="0" xfId="72" applyFont="1" applyBorder="1"/>
    <xf numFmtId="0" fontId="125" fillId="39" borderId="0" xfId="8" applyFont="1" applyFill="1" applyBorder="1" applyAlignment="1">
      <alignment horizontal="left"/>
    </xf>
    <xf numFmtId="0" fontId="35" fillId="0" borderId="0" xfId="61" applyFont="1"/>
    <xf numFmtId="0" fontId="31" fillId="0" borderId="0" xfId="72" applyFont="1"/>
    <xf numFmtId="168" fontId="31" fillId="0" borderId="0" xfId="410" applyNumberFormat="1" applyFont="1" applyBorder="1"/>
    <xf numFmtId="168" fontId="35" fillId="0" borderId="0" xfId="410" applyNumberFormat="1" applyFont="1" applyBorder="1"/>
    <xf numFmtId="0" fontId="35" fillId="39" borderId="0" xfId="72" applyFont="1" applyFill="1" applyBorder="1"/>
    <xf numFmtId="0" fontId="125" fillId="0" borderId="0" xfId="8" applyFont="1" applyBorder="1" applyAlignment="1">
      <alignment horizontal="left"/>
    </xf>
    <xf numFmtId="0" fontId="35" fillId="0" borderId="0" xfId="72" applyFont="1" applyFill="1" applyBorder="1"/>
    <xf numFmtId="0" fontId="35" fillId="0" borderId="0" xfId="61" applyFont="1" applyFill="1"/>
    <xf numFmtId="3" fontId="28" fillId="0" borderId="0" xfId="8" applyNumberFormat="1" applyFont="1" applyFill="1"/>
    <xf numFmtId="3" fontId="28" fillId="0" borderId="0" xfId="8" applyNumberFormat="1" applyFont="1" applyFill="1" applyAlignment="1">
      <alignment horizontal="center"/>
    </xf>
    <xf numFmtId="3" fontId="98" fillId="0" borderId="0" xfId="8" applyNumberFormat="1" applyFont="1" applyFill="1" applyBorder="1" applyAlignment="1">
      <alignment horizontal="right"/>
    </xf>
    <xf numFmtId="3" fontId="28" fillId="0" borderId="0" xfId="8" applyNumberFormat="1" applyFont="1" applyFill="1" applyAlignment="1">
      <alignment horizontal="left"/>
    </xf>
    <xf numFmtId="168" fontId="28" fillId="0" borderId="0" xfId="410" applyNumberFormat="1" applyFont="1" applyFill="1"/>
    <xf numFmtId="3" fontId="28" fillId="21" borderId="0" xfId="9" applyNumberFormat="1" applyFont="1" applyFill="1" applyBorder="1"/>
    <xf numFmtId="3" fontId="28" fillId="21" borderId="0" xfId="8" applyNumberFormat="1" applyFont="1" applyFill="1" applyBorder="1"/>
    <xf numFmtId="3" fontId="28" fillId="21" borderId="0" xfId="8" applyNumberFormat="1" applyFont="1" applyFill="1"/>
    <xf numFmtId="3" fontId="28" fillId="21" borderId="3" xfId="9" applyNumberFormat="1" applyFont="1" applyFill="1" applyBorder="1"/>
    <xf numFmtId="3" fontId="28" fillId="21" borderId="3" xfId="8" applyNumberFormat="1" applyFont="1" applyFill="1" applyBorder="1"/>
    <xf numFmtId="3" fontId="28" fillId="0" borderId="0" xfId="8" applyNumberFormat="1" applyFont="1" applyFill="1" applyAlignment="1">
      <alignment horizontal="right"/>
    </xf>
    <xf numFmtId="3" fontId="30" fillId="0" borderId="0" xfId="8" applyNumberFormat="1" applyFont="1" applyFill="1" applyBorder="1" applyAlignment="1">
      <alignment horizontal="left"/>
    </xf>
    <xf numFmtId="3" fontId="30" fillId="21" borderId="0" xfId="8" applyNumberFormat="1" applyFont="1" applyFill="1"/>
    <xf numFmtId="3" fontId="48" fillId="0" borderId="0" xfId="8" applyNumberFormat="1" applyFont="1" applyFill="1" applyBorder="1" applyAlignment="1">
      <alignment horizontal="left"/>
    </xf>
    <xf numFmtId="3" fontId="30" fillId="0" borderId="0" xfId="8" applyNumberFormat="1" applyFont="1" applyFill="1" applyAlignment="1">
      <alignment horizontal="center"/>
    </xf>
    <xf numFmtId="3" fontId="30" fillId="21" borderId="0" xfId="9" applyNumberFormat="1" applyFont="1" applyFill="1" applyBorder="1"/>
    <xf numFmtId="3" fontId="48" fillId="0" borderId="0" xfId="8" applyNumberFormat="1" applyFont="1" applyFill="1"/>
    <xf numFmtId="0" fontId="28" fillId="0" borderId="0" xfId="8" applyFont="1" applyFill="1"/>
    <xf numFmtId="0" fontId="28" fillId="0" borderId="0" xfId="8" applyFont="1" applyFill="1" applyAlignment="1">
      <alignment horizontal="right"/>
    </xf>
    <xf numFmtId="0" fontId="28" fillId="0" borderId="0" xfId="8" applyFont="1" applyFill="1" applyAlignment="1">
      <alignment horizontal="left"/>
    </xf>
    <xf numFmtId="43" fontId="30" fillId="0" borderId="0" xfId="410" applyFont="1" applyFill="1" applyAlignment="1">
      <alignment horizontal="center"/>
    </xf>
    <xf numFmtId="0" fontId="30" fillId="0" borderId="0" xfId="8" applyFont="1" applyAlignment="1">
      <alignment horizontal="center"/>
    </xf>
    <xf numFmtId="0" fontId="28" fillId="0" borderId="0" xfId="8" applyFont="1"/>
    <xf numFmtId="0" fontId="98" fillId="0" borderId="0" xfId="8" applyFont="1" applyFill="1" applyAlignment="1">
      <alignment horizontal="center"/>
    </xf>
    <xf numFmtId="43" fontId="30" fillId="0" borderId="4" xfId="410" applyFont="1" applyFill="1" applyBorder="1" applyAlignment="1">
      <alignment horizontal="center"/>
    </xf>
    <xf numFmtId="0" fontId="30" fillId="0" borderId="4" xfId="8" applyFont="1" applyBorder="1" applyAlignment="1">
      <alignment horizontal="center"/>
    </xf>
    <xf numFmtId="164" fontId="22" fillId="0" borderId="0" xfId="0" applyNumberFormat="1" applyFont="1" applyFill="1" applyAlignment="1" applyProtection="1">
      <alignment vertical="top"/>
    </xf>
    <xf numFmtId="0" fontId="30" fillId="21" borderId="0" xfId="8" applyFont="1" applyFill="1"/>
    <xf numFmtId="164" fontId="31" fillId="21" borderId="0" xfId="0" applyFont="1" applyFill="1"/>
    <xf numFmtId="169" fontId="22" fillId="21" borderId="0" xfId="0" applyNumberFormat="1" applyFont="1" applyFill="1" applyAlignment="1" applyProtection="1">
      <alignment horizontal="left"/>
    </xf>
    <xf numFmtId="41" fontId="31" fillId="21" borderId="0" xfId="147" applyNumberFormat="1" applyFont="1" applyFill="1"/>
    <xf numFmtId="41" fontId="35" fillId="21" borderId="0" xfId="0" applyNumberFormat="1" applyFont="1" applyFill="1"/>
    <xf numFmtId="41" fontId="35" fillId="21" borderId="0" xfId="410" applyNumberFormat="1" applyFont="1" applyFill="1"/>
    <xf numFmtId="41" fontId="31" fillId="21" borderId="5" xfId="147" applyNumberFormat="1" applyFont="1" applyFill="1" applyBorder="1"/>
    <xf numFmtId="41" fontId="35" fillId="21" borderId="0" xfId="147" applyNumberFormat="1" applyFont="1" applyFill="1"/>
    <xf numFmtId="41" fontId="35" fillId="39" borderId="22" xfId="147" applyNumberFormat="1" applyFont="1" applyFill="1" applyBorder="1"/>
    <xf numFmtId="41" fontId="35" fillId="21" borderId="4" xfId="147" applyNumberFormat="1" applyFont="1" applyFill="1" applyBorder="1"/>
    <xf numFmtId="49" fontId="30" fillId="39" borderId="22" xfId="5" applyNumberFormat="1" applyFont="1" applyFill="1" applyBorder="1" applyAlignment="1">
      <alignment horizontal="center"/>
    </xf>
    <xf numFmtId="0" fontId="97" fillId="21" borderId="0" xfId="513" applyFont="1" applyFill="1"/>
    <xf numFmtId="0" fontId="96" fillId="21" borderId="0" xfId="513" applyFont="1" applyFill="1"/>
    <xf numFmtId="43" fontId="96" fillId="21" borderId="0" xfId="410" applyFont="1" applyFill="1"/>
    <xf numFmtId="0" fontId="113" fillId="21" borderId="0" xfId="513" applyFont="1" applyFill="1"/>
    <xf numFmtId="14" fontId="97" fillId="39" borderId="0" xfId="410" applyNumberFormat="1" applyFont="1" applyFill="1" applyAlignment="1">
      <alignment horizontal="center"/>
    </xf>
    <xf numFmtId="14" fontId="96" fillId="21" borderId="0" xfId="410" applyNumberFormat="1" applyFont="1" applyFill="1" applyAlignment="1">
      <alignment horizontal="center"/>
    </xf>
    <xf numFmtId="14" fontId="30" fillId="39" borderId="0" xfId="410" applyNumberFormat="1" applyFont="1" applyFill="1" applyAlignment="1">
      <alignment horizontal="center"/>
    </xf>
    <xf numFmtId="183" fontId="21" fillId="21" borderId="0" xfId="513" applyNumberFormat="1" applyFont="1" applyFill="1"/>
    <xf numFmtId="43" fontId="22" fillId="21" borderId="0" xfId="410" applyFont="1" applyFill="1" applyBorder="1" applyAlignment="1">
      <alignment horizontal="center"/>
    </xf>
    <xf numFmtId="43" fontId="21" fillId="21" borderId="0" xfId="410" applyFont="1" applyFill="1"/>
    <xf numFmtId="183" fontId="21" fillId="21" borderId="0" xfId="513" applyNumberFormat="1" applyFont="1" applyFill="1" applyAlignment="1">
      <alignment horizontal="center"/>
    </xf>
    <xf numFmtId="43" fontId="22" fillId="21" borderId="22" xfId="410" applyFont="1" applyFill="1" applyBorder="1" applyAlignment="1">
      <alignment horizontal="center"/>
    </xf>
    <xf numFmtId="43" fontId="21" fillId="21" borderId="0" xfId="410" applyFont="1" applyFill="1" applyAlignment="1">
      <alignment horizontal="centerContinuous"/>
    </xf>
    <xf numFmtId="168" fontId="28" fillId="21" borderId="0" xfId="410" applyNumberFormat="1" applyFont="1" applyFill="1"/>
    <xf numFmtId="0" fontId="127" fillId="21" borderId="0" xfId="513" applyFont="1" applyFill="1"/>
    <xf numFmtId="168" fontId="28" fillId="39" borderId="22" xfId="410" applyNumberFormat="1" applyFont="1" applyFill="1" applyBorder="1"/>
    <xf numFmtId="168" fontId="28" fillId="21" borderId="22" xfId="410" applyNumberFormat="1" applyFont="1" applyFill="1" applyBorder="1"/>
    <xf numFmtId="168" fontId="28" fillId="21" borderId="0" xfId="410" applyNumberFormat="1" applyFont="1" applyFill="1" applyBorder="1"/>
    <xf numFmtId="184" fontId="96" fillId="21" borderId="0" xfId="513" applyNumberFormat="1" applyFont="1" applyFill="1"/>
    <xf numFmtId="184" fontId="113" fillId="21" borderId="0" xfId="513" applyNumberFormat="1" applyFont="1" applyFill="1"/>
    <xf numFmtId="183" fontId="22" fillId="21" borderId="0" xfId="513" applyNumberFormat="1" applyFont="1" applyFill="1" applyAlignment="1">
      <alignment horizontal="center" vertical="center" textRotation="90"/>
    </xf>
    <xf numFmtId="168" fontId="30" fillId="21" borderId="0" xfId="410" applyNumberFormat="1" applyFont="1" applyFill="1" applyAlignment="1">
      <alignment horizontal="center" vertical="center" textRotation="90"/>
    </xf>
    <xf numFmtId="168" fontId="28" fillId="21" borderId="5" xfId="410" applyNumberFormat="1" applyFont="1" applyFill="1" applyBorder="1"/>
    <xf numFmtId="164" fontId="23" fillId="21" borderId="0" xfId="0" applyNumberFormat="1" applyFont="1" applyFill="1" applyAlignment="1" applyProtection="1">
      <alignment horizontal="center"/>
    </xf>
    <xf numFmtId="169" fontId="35" fillId="21" borderId="0" xfId="0" applyNumberFormat="1" applyFont="1" applyFill="1" applyAlignment="1">
      <alignment horizontal="center"/>
    </xf>
    <xf numFmtId="169" fontId="35" fillId="21" borderId="0" xfId="0" applyNumberFormat="1" applyFont="1" applyFill="1"/>
    <xf numFmtId="169" fontId="35" fillId="21" borderId="0" xfId="0" applyNumberFormat="1" applyFont="1" applyFill="1" applyBorder="1"/>
    <xf numFmtId="164" fontId="128" fillId="21" borderId="0" xfId="0" applyNumberFormat="1" applyFont="1" applyFill="1" applyAlignment="1" applyProtection="1">
      <alignment horizontal="center"/>
    </xf>
    <xf numFmtId="169" fontId="35" fillId="21" borderId="0" xfId="0" applyNumberFormat="1" applyFont="1" applyFill="1" applyAlignment="1"/>
    <xf numFmtId="169" fontId="45" fillId="21" borderId="0" xfId="0" applyNumberFormat="1" applyFont="1" applyFill="1" applyAlignment="1"/>
    <xf numFmtId="169" fontId="31" fillId="21" borderId="0" xfId="0" applyNumberFormat="1" applyFont="1" applyFill="1" applyBorder="1" applyAlignment="1"/>
    <xf numFmtId="169" fontId="35" fillId="21" borderId="0" xfId="0" applyNumberFormat="1" applyFont="1" applyFill="1" applyBorder="1" applyAlignment="1"/>
    <xf numFmtId="169" fontId="31" fillId="21" borderId="0" xfId="0" applyNumberFormat="1" applyFont="1" applyFill="1" applyAlignment="1">
      <alignment horizontal="center"/>
    </xf>
    <xf numFmtId="169" fontId="105" fillId="21" borderId="0" xfId="0" applyNumberFormat="1" applyFont="1" applyFill="1" applyAlignment="1"/>
    <xf numFmtId="169" fontId="31" fillId="21" borderId="0" xfId="0" applyNumberFormat="1" applyFont="1" applyFill="1" applyBorder="1" applyAlignment="1">
      <alignment horizontal="center"/>
    </xf>
    <xf numFmtId="169" fontId="35" fillId="21" borderId="0" xfId="0" applyNumberFormat="1" applyFont="1" applyFill="1" applyAlignment="1">
      <alignment horizontal="left"/>
    </xf>
    <xf numFmtId="169" fontId="35" fillId="21" borderId="0" xfId="0" applyNumberFormat="1" applyFont="1" applyFill="1" applyAlignment="1">
      <alignment horizontal="left" indent="1"/>
    </xf>
    <xf numFmtId="168" fontId="35" fillId="21" borderId="0" xfId="161" applyNumberFormat="1" applyFont="1" applyFill="1" applyAlignment="1"/>
    <xf numFmtId="169" fontId="123" fillId="21" borderId="0" xfId="0" applyNumberFormat="1" applyFont="1" applyFill="1" applyAlignment="1">
      <alignment horizontal="center"/>
    </xf>
    <xf numFmtId="169" fontId="123" fillId="21" borderId="0" xfId="0" applyNumberFormat="1" applyFont="1" applyFill="1" applyAlignment="1">
      <alignment horizontal="left" indent="1"/>
    </xf>
    <xf numFmtId="169" fontId="123" fillId="21" borderId="0" xfId="0" applyNumberFormat="1" applyFont="1" applyFill="1" applyAlignment="1"/>
    <xf numFmtId="164" fontId="129" fillId="21" borderId="0" xfId="0" applyNumberFormat="1" applyFont="1" applyFill="1" applyProtection="1"/>
    <xf numFmtId="169" fontId="130" fillId="21" borderId="0" xfId="0" applyNumberFormat="1" applyFont="1" applyFill="1" applyBorder="1" applyAlignment="1"/>
    <xf numFmtId="169" fontId="123" fillId="21" borderId="0" xfId="0" applyNumberFormat="1" applyFont="1" applyFill="1" applyBorder="1" applyAlignment="1"/>
    <xf numFmtId="169" fontId="130" fillId="21" borderId="0" xfId="0" applyNumberFormat="1" applyFont="1" applyFill="1" applyBorder="1" applyAlignment="1">
      <alignment horizontal="center"/>
    </xf>
    <xf numFmtId="169" fontId="35" fillId="21" borderId="0" xfId="0" applyNumberFormat="1" applyFont="1" applyFill="1" applyBorder="1" applyAlignment="1">
      <alignment horizontal="center"/>
    </xf>
    <xf numFmtId="169" fontId="45" fillId="21" borderId="0" xfId="0" applyNumberFormat="1" applyFont="1" applyFill="1" applyBorder="1" applyAlignment="1"/>
    <xf numFmtId="169" fontId="105" fillId="21" borderId="0" xfId="0" applyNumberFormat="1" applyFont="1" applyFill="1" applyAlignment="1">
      <alignment horizontal="left"/>
    </xf>
    <xf numFmtId="169" fontId="23" fillId="21" borderId="0" xfId="0" applyNumberFormat="1" applyFont="1" applyFill="1" applyAlignment="1" applyProtection="1">
      <alignment horizontal="center"/>
    </xf>
    <xf numFmtId="169" fontId="128" fillId="21" borderId="0" xfId="0" applyNumberFormat="1" applyFont="1" applyFill="1" applyAlignment="1" applyProtection="1">
      <alignment horizontal="center"/>
    </xf>
    <xf numFmtId="169" fontId="105" fillId="21" borderId="0" xfId="0" applyNumberFormat="1" applyFont="1" applyFill="1" applyAlignment="1">
      <alignment horizontal="center"/>
    </xf>
    <xf numFmtId="169" fontId="105" fillId="21" borderId="0" xfId="0" applyNumberFormat="1" applyFont="1" applyFill="1" applyBorder="1" applyAlignment="1"/>
    <xf numFmtId="169" fontId="105" fillId="21" borderId="0" xfId="0" applyNumberFormat="1" applyFont="1" applyFill="1" applyBorder="1" applyAlignment="1">
      <alignment horizontal="center"/>
    </xf>
    <xf numFmtId="169" fontId="105" fillId="21" borderId="0" xfId="0" applyNumberFormat="1" applyFont="1" applyFill="1" applyBorder="1"/>
    <xf numFmtId="169" fontId="45" fillId="21" borderId="0" xfId="0" applyNumberFormat="1" applyFont="1" applyFill="1"/>
    <xf numFmtId="169" fontId="35" fillId="21" borderId="0" xfId="147" applyNumberFormat="1" applyFont="1" applyFill="1" applyBorder="1" applyAlignment="1"/>
    <xf numFmtId="169" fontId="35" fillId="21" borderId="22" xfId="147" applyNumberFormat="1" applyFont="1" applyFill="1" applyBorder="1" applyAlignment="1"/>
    <xf numFmtId="169" fontId="35" fillId="21" borderId="0" xfId="0" applyNumberFormat="1" applyFont="1" applyFill="1" applyAlignment="1">
      <alignment horizontal="left" indent="2"/>
    </xf>
    <xf numFmtId="169" fontId="35" fillId="21" borderId="5" xfId="147" applyNumberFormat="1" applyFont="1" applyFill="1" applyBorder="1" applyAlignment="1"/>
    <xf numFmtId="169" fontId="35" fillId="21" borderId="6" xfId="147" applyNumberFormat="1" applyFont="1" applyFill="1" applyBorder="1" applyAlignment="1"/>
    <xf numFmtId="169" fontId="123" fillId="21" borderId="0" xfId="0" applyNumberFormat="1" applyFont="1" applyFill="1"/>
    <xf numFmtId="169" fontId="123" fillId="21" borderId="0" xfId="147" applyNumberFormat="1" applyFont="1" applyFill="1" applyBorder="1" applyAlignment="1"/>
    <xf numFmtId="169" fontId="124" fillId="21" borderId="0" xfId="0" applyNumberFormat="1" applyFont="1" applyFill="1" applyAlignment="1">
      <alignment horizontal="center"/>
    </xf>
    <xf numFmtId="169" fontId="123" fillId="21" borderId="0" xfId="0" applyNumberFormat="1" applyFont="1" applyFill="1" applyBorder="1"/>
    <xf numFmtId="169" fontId="35" fillId="39" borderId="0" xfId="0" applyNumberFormat="1" applyFont="1" applyFill="1"/>
    <xf numFmtId="164" fontId="116" fillId="0" borderId="0" xfId="0" applyFont="1"/>
    <xf numFmtId="187" fontId="116" fillId="0" borderId="0" xfId="0" applyNumberFormat="1" applyFont="1"/>
    <xf numFmtId="164" fontId="114" fillId="21" borderId="0" xfId="0" applyNumberFormat="1" applyFont="1" applyFill="1" applyAlignment="1" applyProtection="1">
      <alignment horizontal="center"/>
    </xf>
    <xf numFmtId="164" fontId="114" fillId="21" borderId="0" xfId="0" applyNumberFormat="1" applyFont="1" applyFill="1" applyProtection="1"/>
    <xf numFmtId="49" fontId="22" fillId="21" borderId="0" xfId="0" applyNumberFormat="1" applyFont="1" applyFill="1" applyAlignment="1" applyProtection="1">
      <alignment horizontal="center"/>
    </xf>
    <xf numFmtId="5" fontId="21" fillId="21" borderId="0" xfId="0" applyNumberFormat="1" applyFont="1" applyFill="1" applyProtection="1"/>
    <xf numFmtId="3" fontId="21" fillId="21" borderId="0" xfId="0" applyNumberFormat="1" applyFont="1" applyFill="1" applyProtection="1"/>
    <xf numFmtId="5" fontId="22" fillId="21" borderId="0" xfId="0" applyNumberFormat="1" applyFont="1" applyFill="1" applyProtection="1"/>
    <xf numFmtId="168" fontId="22" fillId="21" borderId="0" xfId="161" applyNumberFormat="1" applyFont="1" applyFill="1" applyProtection="1"/>
    <xf numFmtId="5" fontId="22" fillId="21" borderId="0" xfId="0" applyNumberFormat="1" applyFont="1" applyFill="1" applyAlignment="1" applyProtection="1">
      <alignment horizontal="center"/>
    </xf>
    <xf numFmtId="168" fontId="22" fillId="21" borderId="17" xfId="161" applyNumberFormat="1" applyFont="1" applyFill="1" applyBorder="1" applyProtection="1"/>
    <xf numFmtId="5" fontId="22" fillId="21" borderId="0" xfId="0" applyNumberFormat="1" applyFont="1" applyFill="1" applyBorder="1" applyProtection="1"/>
    <xf numFmtId="164" fontId="21" fillId="21" borderId="0" xfId="0" applyNumberFormat="1" applyFont="1" applyFill="1" applyAlignment="1" applyProtection="1">
      <alignment horizontal="left"/>
    </xf>
    <xf numFmtId="164" fontId="22" fillId="0" borderId="0" xfId="0" applyNumberFormat="1" applyFont="1" applyFill="1" applyAlignment="1" applyProtection="1">
      <alignment horizontal="center"/>
    </xf>
    <xf numFmtId="164" fontId="21" fillId="0" borderId="0" xfId="0" applyNumberFormat="1" applyFont="1" applyFill="1" applyAlignment="1" applyProtection="1">
      <alignment horizontal="center"/>
    </xf>
    <xf numFmtId="164" fontId="28" fillId="0" borderId="0" xfId="0" applyFont="1" applyFill="1"/>
    <xf numFmtId="164" fontId="21" fillId="0" borderId="0" xfId="0" applyNumberFormat="1" applyFont="1" applyFill="1" applyAlignment="1" applyProtection="1">
      <alignment horizontal="left"/>
    </xf>
    <xf numFmtId="164" fontId="21" fillId="4" borderId="0" xfId="0" applyNumberFormat="1" applyFont="1" applyFill="1" applyProtection="1"/>
    <xf numFmtId="164" fontId="28" fillId="4" borderId="0" xfId="0" applyFont="1" applyFill="1"/>
    <xf numFmtId="164" fontId="115" fillId="21" borderId="0" xfId="0" applyNumberFormat="1" applyFont="1" applyFill="1" applyProtection="1"/>
    <xf numFmtId="41" fontId="21" fillId="21" borderId="0" xfId="0" applyNumberFormat="1" applyFont="1" applyFill="1" applyProtection="1"/>
    <xf numFmtId="164" fontId="30" fillId="21" borderId="0" xfId="0" applyNumberFormat="1" applyFont="1" applyFill="1" applyAlignment="1" applyProtection="1">
      <alignment horizontal="center"/>
    </xf>
    <xf numFmtId="164" fontId="28" fillId="21" borderId="0" xfId="0" applyNumberFormat="1" applyFont="1" applyFill="1" applyAlignment="1" applyProtection="1">
      <alignment horizontal="center"/>
    </xf>
    <xf numFmtId="164" fontId="28" fillId="21" borderId="0" xfId="0" applyNumberFormat="1" applyFont="1" applyFill="1" applyProtection="1"/>
    <xf numFmtId="5" fontId="30" fillId="21" borderId="0" xfId="0" applyNumberFormat="1" applyFont="1" applyFill="1" applyProtection="1"/>
    <xf numFmtId="168" fontId="30" fillId="21" borderId="2" xfId="161" applyNumberFormat="1" applyFont="1" applyFill="1" applyBorder="1" applyProtection="1"/>
    <xf numFmtId="0" fontId="28" fillId="21" borderId="0" xfId="0" applyNumberFormat="1" applyFont="1" applyFill="1" applyProtection="1"/>
    <xf numFmtId="49" fontId="21" fillId="21" borderId="0" xfId="0" applyNumberFormat="1" applyFont="1" applyFill="1" applyAlignment="1" applyProtection="1">
      <alignment horizontal="center"/>
    </xf>
    <xf numFmtId="49" fontId="114" fillId="21" borderId="0" xfId="0" applyNumberFormat="1" applyFont="1" applyFill="1" applyAlignment="1" applyProtection="1">
      <alignment horizontal="center"/>
    </xf>
    <xf numFmtId="49" fontId="114" fillId="21" borderId="0" xfId="0" applyNumberFormat="1" applyFont="1" applyFill="1" applyAlignment="1" applyProtection="1">
      <alignment horizontal="left"/>
    </xf>
    <xf numFmtId="164" fontId="131" fillId="21" borderId="0" xfId="0" applyNumberFormat="1" applyFont="1" applyFill="1" applyProtection="1"/>
    <xf numFmtId="168" fontId="28" fillId="21" borderId="0" xfId="161" applyNumberFormat="1" applyFont="1" applyFill="1" applyProtection="1"/>
    <xf numFmtId="164" fontId="28" fillId="0" borderId="0" xfId="0" applyFont="1" applyFill="1" applyBorder="1"/>
    <xf numFmtId="49" fontId="28" fillId="21" borderId="0" xfId="0" applyNumberFormat="1" applyFont="1" applyFill="1" applyAlignment="1" applyProtection="1">
      <alignment horizontal="left"/>
    </xf>
    <xf numFmtId="164" fontId="22" fillId="21" borderId="0" xfId="0" applyNumberFormat="1" applyFont="1" applyFill="1" applyAlignment="1" applyProtection="1">
      <alignment horizontal="left" indent="1"/>
    </xf>
    <xf numFmtId="164" fontId="22" fillId="21" borderId="0" xfId="0" applyNumberFormat="1" applyFont="1" applyFill="1" applyAlignment="1" applyProtection="1">
      <alignment horizontal="left"/>
    </xf>
    <xf numFmtId="0" fontId="28" fillId="0" borderId="0" xfId="72" applyFont="1"/>
    <xf numFmtId="169" fontId="21" fillId="21" borderId="0" xfId="0" applyNumberFormat="1" applyFont="1" applyFill="1" applyProtection="1"/>
    <xf numFmtId="169" fontId="28" fillId="21" borderId="0" xfId="0" applyNumberFormat="1" applyFont="1" applyFill="1"/>
    <xf numFmtId="168" fontId="21" fillId="21" borderId="0" xfId="161" applyNumberFormat="1" applyFont="1" applyFill="1" applyProtection="1"/>
    <xf numFmtId="168" fontId="22" fillId="21" borderId="2" xfId="161" applyNumberFormat="1" applyFont="1" applyFill="1" applyBorder="1" applyProtection="1"/>
    <xf numFmtId="164" fontId="45" fillId="21" borderId="0" xfId="0" applyFont="1" applyFill="1" applyAlignment="1"/>
    <xf numFmtId="164" fontId="35" fillId="21" borderId="0" xfId="0" applyFont="1" applyFill="1" applyAlignment="1">
      <alignment horizontal="center"/>
    </xf>
    <xf numFmtId="164" fontId="31" fillId="21" borderId="0" xfId="0" applyFont="1" applyFill="1" applyAlignment="1">
      <alignment horizontal="center"/>
    </xf>
    <xf numFmtId="164" fontId="31" fillId="21" borderId="0" xfId="0" applyFont="1" applyFill="1" applyAlignment="1"/>
    <xf numFmtId="164" fontId="105" fillId="21" borderId="0" xfId="0" applyFont="1" applyFill="1" applyAlignment="1">
      <alignment horizontal="center"/>
    </xf>
    <xf numFmtId="164" fontId="105" fillId="21" borderId="0" xfId="0" applyFont="1" applyFill="1" applyAlignment="1"/>
    <xf numFmtId="164" fontId="132" fillId="21" borderId="0" xfId="0" applyNumberFormat="1" applyFont="1" applyFill="1" applyAlignment="1" applyProtection="1">
      <alignment horizontal="center"/>
    </xf>
    <xf numFmtId="164" fontId="35" fillId="21" borderId="0" xfId="0" quotePrefix="1" applyFont="1" applyFill="1" applyAlignment="1">
      <alignment horizontal="center"/>
    </xf>
    <xf numFmtId="164" fontId="35" fillId="21" borderId="0" xfId="0" applyFont="1" applyFill="1" applyBorder="1" applyAlignment="1"/>
    <xf numFmtId="164" fontId="35" fillId="21" borderId="37" xfId="0" applyFont="1" applyFill="1" applyBorder="1" applyAlignment="1"/>
    <xf numFmtId="164" fontId="45" fillId="21" borderId="38" xfId="0" applyFont="1" applyFill="1" applyBorder="1" applyAlignment="1"/>
    <xf numFmtId="164" fontId="35" fillId="21" borderId="38" xfId="0" applyFont="1" applyFill="1" applyBorder="1" applyAlignment="1">
      <alignment horizontal="center"/>
    </xf>
    <xf numFmtId="164" fontId="35" fillId="21" borderId="38" xfId="0" applyFont="1" applyFill="1" applyBorder="1" applyAlignment="1"/>
    <xf numFmtId="41" fontId="35" fillId="21" borderId="37" xfId="147" applyNumberFormat="1" applyFont="1" applyFill="1" applyBorder="1" applyAlignment="1"/>
    <xf numFmtId="41" fontId="35" fillId="21" borderId="38" xfId="147" applyNumberFormat="1" applyFont="1" applyFill="1" applyBorder="1" applyAlignment="1"/>
    <xf numFmtId="41" fontId="35" fillId="21" borderId="39" xfId="147" applyNumberFormat="1" applyFont="1" applyFill="1" applyBorder="1" applyAlignment="1"/>
    <xf numFmtId="164" fontId="35" fillId="21" borderId="12" xfId="0" applyFont="1" applyFill="1" applyBorder="1" applyAlignment="1"/>
    <xf numFmtId="164" fontId="45" fillId="21" borderId="0" xfId="0" applyFont="1" applyFill="1" applyBorder="1" applyAlignment="1"/>
    <xf numFmtId="164" fontId="35" fillId="21" borderId="0" xfId="0" applyFont="1" applyFill="1" applyBorder="1" applyAlignment="1">
      <alignment horizontal="center"/>
    </xf>
    <xf numFmtId="41" fontId="35" fillId="21" borderId="12" xfId="147" applyNumberFormat="1" applyFont="1" applyFill="1" applyBorder="1" applyAlignment="1"/>
    <xf numFmtId="41" fontId="35" fillId="21" borderId="0" xfId="147" applyNumberFormat="1" applyFont="1" applyFill="1" applyBorder="1" applyAlignment="1"/>
    <xf numFmtId="41" fontId="35" fillId="21" borderId="13" xfId="147" applyNumberFormat="1" applyFont="1" applyFill="1" applyBorder="1" applyAlignment="1"/>
    <xf numFmtId="164" fontId="124" fillId="21" borderId="0" xfId="0" applyFont="1" applyFill="1" applyAlignment="1"/>
    <xf numFmtId="164" fontId="133" fillId="21" borderId="0" xfId="0" applyFont="1" applyFill="1" applyBorder="1" applyAlignment="1"/>
    <xf numFmtId="41" fontId="124" fillId="21" borderId="12" xfId="147" applyNumberFormat="1" applyFont="1" applyFill="1" applyBorder="1" applyAlignment="1"/>
    <xf numFmtId="41" fontId="124" fillId="21" borderId="0" xfId="147" applyNumberFormat="1" applyFont="1" applyFill="1" applyBorder="1" applyAlignment="1"/>
    <xf numFmtId="41" fontId="124" fillId="21" borderId="13" xfId="147" applyNumberFormat="1" applyFont="1" applyFill="1" applyBorder="1" applyAlignment="1"/>
    <xf numFmtId="164" fontId="35" fillId="21" borderId="10" xfId="0" applyFont="1" applyFill="1" applyBorder="1" applyAlignment="1"/>
    <xf numFmtId="164" fontId="45" fillId="21" borderId="22" xfId="0" applyFont="1" applyFill="1" applyBorder="1" applyAlignment="1"/>
    <xf numFmtId="164" fontId="35" fillId="21" borderId="22" xfId="0" applyFont="1" applyFill="1" applyBorder="1" applyAlignment="1">
      <alignment horizontal="center"/>
    </xf>
    <xf numFmtId="164" fontId="35" fillId="21" borderId="22" xfId="0" applyFont="1" applyFill="1" applyBorder="1" applyAlignment="1"/>
    <xf numFmtId="41" fontId="35" fillId="21" borderId="10" xfId="147" applyNumberFormat="1" applyFont="1" applyFill="1" applyBorder="1" applyAlignment="1"/>
    <xf numFmtId="41" fontId="35" fillId="21" borderId="22" xfId="147" applyNumberFormat="1" applyFont="1" applyFill="1" applyBorder="1" applyAlignment="1"/>
    <xf numFmtId="41" fontId="35" fillId="21" borderId="11" xfId="147" applyNumberFormat="1" applyFont="1" applyFill="1" applyBorder="1" applyAlignment="1"/>
    <xf numFmtId="41" fontId="35" fillId="21" borderId="0" xfId="0" applyNumberFormat="1" applyFont="1" applyFill="1" applyAlignment="1"/>
    <xf numFmtId="41" fontId="35" fillId="21" borderId="0" xfId="147" applyNumberFormat="1" applyFont="1" applyFill="1" applyAlignment="1"/>
    <xf numFmtId="164" fontId="35" fillId="21" borderId="51" xfId="0" applyFont="1" applyFill="1" applyBorder="1" applyAlignment="1"/>
    <xf numFmtId="164" fontId="45" fillId="21" borderId="52" xfId="0" applyFont="1" applyFill="1" applyBorder="1" applyAlignment="1"/>
    <xf numFmtId="164" fontId="35" fillId="21" borderId="52" xfId="0" applyFont="1" applyFill="1" applyBorder="1" applyAlignment="1">
      <alignment horizontal="center"/>
    </xf>
    <xf numFmtId="41" fontId="35" fillId="21" borderId="51" xfId="147" applyNumberFormat="1" applyFont="1" applyFill="1" applyBorder="1" applyAlignment="1"/>
    <xf numFmtId="41" fontId="35" fillId="21" borderId="52" xfId="147" applyNumberFormat="1" applyFont="1" applyFill="1" applyBorder="1" applyAlignment="1"/>
    <xf numFmtId="41" fontId="35" fillId="21" borderId="53" xfId="147" applyNumberFormat="1" applyFont="1" applyFill="1" applyBorder="1" applyAlignment="1"/>
    <xf numFmtId="41" fontId="134" fillId="21" borderId="12" xfId="147" applyNumberFormat="1" applyFont="1" applyFill="1" applyBorder="1" applyAlignment="1"/>
    <xf numFmtId="41" fontId="134" fillId="21" borderId="0" xfId="147" applyNumberFormat="1" applyFont="1" applyFill="1" applyBorder="1" applyAlignment="1"/>
    <xf numFmtId="41" fontId="134" fillId="21" borderId="13" xfId="147" applyNumberFormat="1" applyFont="1" applyFill="1" applyBorder="1" applyAlignment="1"/>
    <xf numFmtId="164" fontId="135" fillId="21" borderId="0" xfId="0" applyFont="1" applyFill="1" applyBorder="1" applyAlignment="1">
      <alignment horizontal="center"/>
    </xf>
    <xf numFmtId="164" fontId="35" fillId="0" borderId="12" xfId="0" applyFont="1" applyFill="1" applyBorder="1" applyAlignment="1"/>
    <xf numFmtId="164" fontId="124" fillId="21" borderId="12" xfId="0" applyFont="1" applyFill="1" applyBorder="1" applyAlignment="1"/>
    <xf numFmtId="41" fontId="35" fillId="21" borderId="12" xfId="0" applyNumberFormat="1" applyFont="1" applyFill="1" applyBorder="1" applyAlignment="1"/>
    <xf numFmtId="41" fontId="35" fillId="21" borderId="0" xfId="0" applyNumberFormat="1" applyFont="1" applyFill="1" applyBorder="1" applyAlignment="1"/>
    <xf numFmtId="164" fontId="31" fillId="21" borderId="0" xfId="0" applyFont="1" applyFill="1" applyBorder="1" applyAlignment="1"/>
    <xf numFmtId="164" fontId="31" fillId="21" borderId="0" xfId="0" applyFont="1" applyFill="1" applyBorder="1" applyAlignment="1">
      <alignment horizontal="center"/>
    </xf>
    <xf numFmtId="164" fontId="31" fillId="21" borderId="10" xfId="0" applyFont="1" applyFill="1" applyBorder="1" applyAlignment="1"/>
    <xf numFmtId="164" fontId="135" fillId="21" borderId="22" xfId="0" applyFont="1" applyFill="1" applyBorder="1" applyAlignment="1"/>
    <xf numFmtId="164" fontId="31" fillId="21" borderId="22" xfId="0" applyFont="1" applyFill="1" applyBorder="1" applyAlignment="1">
      <alignment horizontal="center"/>
    </xf>
    <xf numFmtId="164" fontId="31" fillId="21" borderId="22" xfId="0" applyFont="1" applyFill="1" applyBorder="1" applyAlignment="1"/>
    <xf numFmtId="41" fontId="35" fillId="21" borderId="13" xfId="0" applyNumberFormat="1" applyFont="1" applyFill="1" applyBorder="1" applyAlignment="1"/>
    <xf numFmtId="41" fontId="31" fillId="21" borderId="10" xfId="147" applyNumberFormat="1" applyFont="1" applyFill="1" applyBorder="1" applyAlignment="1"/>
    <xf numFmtId="41" fontId="31" fillId="21" borderId="22" xfId="147" applyNumberFormat="1" applyFont="1" applyFill="1" applyBorder="1" applyAlignment="1"/>
    <xf numFmtId="41" fontId="31" fillId="21" borderId="11" xfId="147" applyNumberFormat="1" applyFont="1" applyFill="1" applyBorder="1" applyAlignment="1"/>
    <xf numFmtId="170" fontId="35" fillId="21" borderId="0" xfId="147" applyNumberFormat="1" applyFont="1" applyFill="1" applyBorder="1" applyAlignment="1"/>
    <xf numFmtId="170" fontId="35" fillId="21" borderId="0" xfId="147" applyNumberFormat="1" applyFont="1" applyFill="1" applyAlignment="1"/>
    <xf numFmtId="164" fontId="45" fillId="21" borderId="0" xfId="0" applyFont="1" applyFill="1"/>
    <xf numFmtId="168" fontId="35" fillId="21" borderId="0" xfId="9" applyNumberFormat="1" applyFont="1" applyFill="1" applyAlignment="1">
      <alignment horizontal="center"/>
    </xf>
    <xf numFmtId="168" fontId="35" fillId="21" borderId="22" xfId="9" applyNumberFormat="1" applyFont="1" applyFill="1" applyBorder="1" applyAlignment="1">
      <alignment horizontal="center"/>
    </xf>
    <xf numFmtId="164" fontId="35" fillId="21" borderId="22" xfId="0" applyFont="1" applyFill="1" applyBorder="1"/>
    <xf numFmtId="43" fontId="31" fillId="21" borderId="0" xfId="9" applyFont="1" applyFill="1"/>
    <xf numFmtId="49" fontId="35" fillId="21" borderId="0" xfId="9" applyNumberFormat="1" applyFont="1" applyFill="1"/>
    <xf numFmtId="10" fontId="35" fillId="21" borderId="0" xfId="148" applyNumberFormat="1" applyFont="1" applyFill="1" applyAlignment="1">
      <alignment horizontal="right"/>
    </xf>
    <xf numFmtId="10" fontId="35" fillId="21" borderId="0" xfId="148" applyNumberFormat="1" applyFont="1" applyFill="1"/>
    <xf numFmtId="43" fontId="35" fillId="21" borderId="0" xfId="9" applyFont="1" applyFill="1" applyAlignment="1">
      <alignment horizontal="right"/>
    </xf>
    <xf numFmtId="49" fontId="35" fillId="21" borderId="0" xfId="0" applyNumberFormat="1" applyFont="1" applyFill="1"/>
    <xf numFmtId="2" fontId="35" fillId="21" borderId="0" xfId="0" applyNumberFormat="1" applyFont="1" applyFill="1"/>
    <xf numFmtId="1" fontId="35" fillId="21" borderId="0" xfId="0" applyNumberFormat="1" applyFont="1" applyFill="1" applyAlignment="1">
      <alignment horizontal="center"/>
    </xf>
    <xf numFmtId="164" fontId="114" fillId="0" borderId="0" xfId="0" applyNumberFormat="1" applyFont="1" applyProtection="1"/>
    <xf numFmtId="41" fontId="28" fillId="0" borderId="0" xfId="147" applyNumberFormat="1" applyFont="1" applyFill="1" applyProtection="1"/>
    <xf numFmtId="41" fontId="28" fillId="0" borderId="0" xfId="147" applyNumberFormat="1" applyFont="1" applyProtection="1"/>
    <xf numFmtId="41" fontId="21" fillId="0" borderId="0" xfId="147" applyNumberFormat="1" applyFont="1" applyProtection="1"/>
    <xf numFmtId="41" fontId="21" fillId="0" borderId="0" xfId="0" applyNumberFormat="1" applyFont="1" applyProtection="1"/>
    <xf numFmtId="168" fontId="28" fillId="0" borderId="0" xfId="161" applyNumberFormat="1" applyFont="1" applyProtection="1"/>
    <xf numFmtId="168" fontId="21" fillId="0" borderId="0" xfId="161" applyNumberFormat="1" applyFont="1" applyFill="1" applyProtection="1"/>
    <xf numFmtId="168" fontId="21" fillId="0" borderId="0" xfId="161" applyNumberFormat="1" applyFont="1" applyProtection="1"/>
    <xf numFmtId="168" fontId="28" fillId="0" borderId="0" xfId="161" applyNumberFormat="1" applyFont="1" applyFill="1" applyProtection="1"/>
    <xf numFmtId="164" fontId="30" fillId="0" borderId="0" xfId="0" applyNumberFormat="1" applyFont="1" applyProtection="1"/>
    <xf numFmtId="164" fontId="28" fillId="0" borderId="0" xfId="0" applyNumberFormat="1" applyFont="1" applyProtection="1"/>
    <xf numFmtId="37" fontId="21" fillId="21" borderId="0" xfId="0" applyNumberFormat="1" applyFont="1" applyFill="1" applyProtection="1"/>
    <xf numFmtId="5" fontId="21" fillId="0" borderId="0" xfId="0" applyNumberFormat="1" applyFont="1" applyProtection="1"/>
    <xf numFmtId="164" fontId="22" fillId="0" borderId="0" xfId="0" applyNumberFormat="1" applyFont="1" applyAlignment="1" applyProtection="1">
      <alignment horizontal="left"/>
    </xf>
    <xf numFmtId="41" fontId="22" fillId="0" borderId="0" xfId="0" applyNumberFormat="1" applyFont="1" applyProtection="1"/>
    <xf numFmtId="5" fontId="22" fillId="0" borderId="0" xfId="0" applyNumberFormat="1" applyFont="1" applyProtection="1"/>
    <xf numFmtId="41" fontId="22" fillId="0" borderId="1" xfId="0" applyNumberFormat="1" applyFont="1" applyBorder="1" applyProtection="1"/>
    <xf numFmtId="164" fontId="30" fillId="21" borderId="0" xfId="0" applyNumberFormat="1" applyFont="1" applyFill="1" applyProtection="1"/>
    <xf numFmtId="164" fontId="22" fillId="21" borderId="0" xfId="0" applyNumberFormat="1" applyFont="1" applyFill="1" applyAlignment="1" applyProtection="1">
      <alignment horizontal="center" wrapText="1"/>
    </xf>
    <xf numFmtId="164" fontId="114" fillId="21" borderId="0" xfId="0" applyNumberFormat="1" applyFont="1" applyFill="1" applyAlignment="1" applyProtection="1">
      <alignment horizontal="center" wrapText="1"/>
    </xf>
    <xf numFmtId="164" fontId="22" fillId="21" borderId="0" xfId="0" quotePrefix="1" applyNumberFormat="1" applyFont="1" applyFill="1" applyAlignment="1" applyProtection="1">
      <alignment horizontal="center"/>
    </xf>
    <xf numFmtId="10" fontId="22" fillId="21" borderId="0" xfId="0" applyNumberFormat="1" applyFont="1" applyFill="1" applyAlignment="1" applyProtection="1">
      <alignment horizontal="center"/>
    </xf>
    <xf numFmtId="10" fontId="22" fillId="21" borderId="0" xfId="148" applyNumberFormat="1" applyFont="1" applyFill="1" applyAlignment="1" applyProtection="1">
      <alignment horizontal="center"/>
    </xf>
    <xf numFmtId="10" fontId="21" fillId="21" borderId="0" xfId="0" applyNumberFormat="1" applyFont="1" applyFill="1" applyProtection="1"/>
    <xf numFmtId="10" fontId="21" fillId="21" borderId="0" xfId="148" applyNumberFormat="1" applyFont="1" applyFill="1" applyProtection="1"/>
    <xf numFmtId="10" fontId="114" fillId="21" borderId="0" xfId="0" applyNumberFormat="1" applyFont="1" applyFill="1" applyAlignment="1" applyProtection="1">
      <alignment horizontal="center"/>
    </xf>
    <xf numFmtId="10" fontId="30" fillId="21" borderId="0" xfId="148" applyNumberFormat="1" applyFont="1" applyFill="1" applyAlignment="1" applyProtection="1">
      <alignment horizontal="center"/>
    </xf>
    <xf numFmtId="0" fontId="28" fillId="0" borderId="0" xfId="389" applyNumberFormat="1" applyFont="1" applyFill="1" applyBorder="1" applyAlignment="1" applyProtection="1">
      <alignment horizontal="center"/>
      <protection locked="0"/>
    </xf>
    <xf numFmtId="49" fontId="28" fillId="0" borderId="0" xfId="389" applyNumberFormat="1" applyFont="1" applyFill="1" applyBorder="1"/>
    <xf numFmtId="0" fontId="35" fillId="0" borderId="0" xfId="389" applyNumberFormat="1" applyFont="1" applyFill="1" applyBorder="1"/>
    <xf numFmtId="175" fontId="35" fillId="0" borderId="0" xfId="389" applyFont="1" applyFill="1" applyBorder="1" applyAlignment="1"/>
    <xf numFmtId="3" fontId="28" fillId="0" borderId="0" xfId="389" applyNumberFormat="1" applyFont="1" applyFill="1" applyBorder="1"/>
    <xf numFmtId="3" fontId="28" fillId="0" borderId="0" xfId="389" applyNumberFormat="1" applyFont="1" applyFill="1" applyBorder="1" applyAlignment="1"/>
    <xf numFmtId="3" fontId="35" fillId="0" borderId="0" xfId="389" applyNumberFormat="1" applyFont="1" applyFill="1" applyBorder="1" applyAlignment="1"/>
    <xf numFmtId="0" fontId="35" fillId="0" borderId="0" xfId="389" applyNumberFormat="1" applyFont="1" applyFill="1" applyBorder="1" applyAlignment="1">
      <alignment horizontal="center"/>
    </xf>
    <xf numFmtId="0" fontId="35" fillId="0" borderId="0" xfId="389" applyNumberFormat="1" applyFont="1" applyFill="1" applyBorder="1" applyAlignment="1"/>
    <xf numFmtId="175" fontId="99" fillId="0" borderId="0" xfId="389" applyFont="1" applyFill="1" applyBorder="1" applyAlignment="1">
      <alignment horizontal="center"/>
    </xf>
    <xf numFmtId="175" fontId="106" fillId="0" borderId="0" xfId="389" applyFont="1" applyFill="1" applyBorder="1" applyAlignment="1"/>
    <xf numFmtId="0" fontId="106" fillId="0" borderId="0" xfId="389" applyNumberFormat="1" applyFont="1" applyFill="1" applyBorder="1" applyAlignment="1"/>
    <xf numFmtId="0" fontId="99" fillId="0" borderId="0" xfId="389" applyNumberFormat="1" applyFont="1" applyFill="1" applyBorder="1" applyAlignment="1" applyProtection="1">
      <alignment horizontal="center"/>
      <protection locked="0"/>
    </xf>
    <xf numFmtId="0" fontId="31" fillId="0" borderId="0" xfId="389" applyNumberFormat="1" applyFont="1" applyFill="1" applyBorder="1" applyAlignment="1">
      <alignment horizontal="center"/>
    </xf>
    <xf numFmtId="0" fontId="28" fillId="0" borderId="0" xfId="389" applyNumberFormat="1" applyFont="1" applyFill="1" applyBorder="1" applyAlignment="1">
      <alignment horizontal="center"/>
    </xf>
    <xf numFmtId="49" fontId="28" fillId="0" borderId="0" xfId="389" applyNumberFormat="1" applyFont="1" applyFill="1" applyBorder="1" applyAlignment="1">
      <alignment horizontal="center"/>
    </xf>
    <xf numFmtId="49" fontId="35" fillId="0" borderId="0" xfId="389" applyNumberFormat="1" applyFont="1" applyFill="1" applyBorder="1" applyAlignment="1">
      <alignment horizontal="center"/>
    </xf>
    <xf numFmtId="0" fontId="30" fillId="0" borderId="0" xfId="389" applyNumberFormat="1" applyFont="1" applyFill="1" applyBorder="1" applyAlignment="1"/>
    <xf numFmtId="3" fontId="28" fillId="0" borderId="0" xfId="389" applyNumberFormat="1" applyFont="1" applyFill="1" applyBorder="1" applyAlignment="1">
      <alignment horizontal="center"/>
    </xf>
    <xf numFmtId="3" fontId="28" fillId="0" borderId="0" xfId="389" applyNumberFormat="1" applyFont="1" applyFill="1" applyBorder="1" applyAlignment="1">
      <alignment horizontal="left"/>
    </xf>
    <xf numFmtId="168" fontId="28" fillId="0" borderId="0" xfId="391" applyNumberFormat="1" applyFont="1" applyFill="1" applyBorder="1" applyAlignment="1"/>
    <xf numFmtId="168" fontId="28" fillId="0" borderId="0" xfId="9" applyNumberFormat="1" applyFont="1" applyFill="1" applyBorder="1" applyAlignment="1"/>
    <xf numFmtId="168" fontId="28" fillId="0" borderId="22" xfId="9" applyNumberFormat="1" applyFont="1" applyFill="1" applyBorder="1" applyAlignment="1"/>
    <xf numFmtId="179" fontId="28" fillId="0" borderId="0" xfId="161" applyNumberFormat="1" applyFont="1" applyFill="1" applyBorder="1" applyAlignment="1"/>
    <xf numFmtId="10" fontId="21" fillId="0" borderId="0" xfId="392" applyNumberFormat="1" applyFont="1" applyFill="1" applyBorder="1" applyAlignment="1"/>
    <xf numFmtId="10" fontId="31" fillId="0" borderId="0" xfId="389" applyNumberFormat="1" applyFont="1" applyFill="1" applyBorder="1" applyAlignment="1"/>
    <xf numFmtId="3" fontId="31" fillId="0" borderId="0" xfId="389" applyNumberFormat="1" applyFont="1" applyFill="1" applyBorder="1" applyAlignment="1"/>
    <xf numFmtId="176" fontId="31" fillId="0" borderId="0" xfId="389" applyNumberFormat="1" applyFont="1" applyFill="1" applyBorder="1" applyAlignment="1"/>
    <xf numFmtId="43" fontId="28" fillId="0" borderId="0" xfId="9" applyFont="1" applyFill="1" applyBorder="1" applyAlignment="1"/>
    <xf numFmtId="3" fontId="35" fillId="0" borderId="0" xfId="389" applyNumberFormat="1" applyFont="1" applyFill="1" applyBorder="1" applyAlignment="1">
      <alignment horizontal="center"/>
    </xf>
    <xf numFmtId="175" fontId="28" fillId="0" borderId="0" xfId="389" applyFont="1" applyFill="1" applyBorder="1" applyAlignment="1">
      <alignment horizontal="left"/>
    </xf>
    <xf numFmtId="175" fontId="28" fillId="0" borderId="0" xfId="389" applyFont="1" applyFill="1" applyBorder="1" applyAlignment="1">
      <alignment horizontal="center"/>
    </xf>
    <xf numFmtId="10" fontId="30" fillId="0" borderId="0" xfId="392" applyNumberFormat="1" applyFont="1" applyFill="1" applyBorder="1" applyAlignment="1"/>
    <xf numFmtId="0" fontId="35" fillId="0" borderId="0" xfId="389" applyNumberFormat="1" applyFont="1" applyFill="1" applyBorder="1" applyAlignment="1">
      <alignment horizontal="fill"/>
    </xf>
    <xf numFmtId="3" fontId="28" fillId="0" borderId="0" xfId="389" applyNumberFormat="1" applyFont="1" applyFill="1" applyBorder="1" applyAlignment="1">
      <alignment horizontal="right"/>
    </xf>
    <xf numFmtId="177" fontId="30" fillId="0" borderId="0" xfId="9" applyNumberFormat="1" applyFont="1" applyFill="1" applyBorder="1" applyAlignment="1"/>
    <xf numFmtId="43" fontId="30" fillId="0" borderId="0" xfId="9" applyFont="1" applyFill="1" applyBorder="1" applyAlignment="1"/>
    <xf numFmtId="179" fontId="97" fillId="0" borderId="0" xfId="161" applyNumberFormat="1" applyFont="1" applyFill="1" applyBorder="1" applyAlignment="1"/>
    <xf numFmtId="3" fontId="136" fillId="0" borderId="0" xfId="389" applyNumberFormat="1" applyFont="1" applyFill="1" applyBorder="1" applyAlignment="1"/>
    <xf numFmtId="175" fontId="40" fillId="0" borderId="0" xfId="389" applyFont="1" applyFill="1" applyBorder="1" applyAlignment="1"/>
    <xf numFmtId="166" fontId="35" fillId="0" borderId="0" xfId="389" applyNumberFormat="1" applyFont="1" applyFill="1" applyBorder="1" applyAlignment="1">
      <alignment horizontal="center"/>
    </xf>
    <xf numFmtId="166" fontId="28" fillId="0" borderId="0" xfId="389" applyNumberFormat="1" applyFont="1" applyFill="1" applyBorder="1" applyAlignment="1">
      <alignment horizontal="left"/>
    </xf>
    <xf numFmtId="166" fontId="28" fillId="0" borderId="0" xfId="389" applyNumberFormat="1" applyFont="1" applyFill="1" applyBorder="1" applyAlignment="1">
      <alignment horizontal="center"/>
    </xf>
    <xf numFmtId="0" fontId="136" fillId="0" borderId="0" xfId="389" applyNumberFormat="1" applyFont="1" applyFill="1" applyBorder="1"/>
    <xf numFmtId="0" fontId="40" fillId="0" borderId="0" xfId="389" applyNumberFormat="1" applyFont="1" applyFill="1" applyBorder="1"/>
    <xf numFmtId="175" fontId="136" fillId="0" borderId="0" xfId="389" applyFont="1" applyFill="1" applyBorder="1" applyAlignment="1"/>
    <xf numFmtId="3" fontId="30" fillId="0" borderId="0" xfId="389" applyNumberFormat="1" applyFont="1" applyFill="1" applyBorder="1" applyAlignment="1"/>
    <xf numFmtId="179" fontId="30" fillId="0" borderId="0" xfId="9" applyNumberFormat="1" applyFont="1" applyFill="1" applyBorder="1" applyAlignment="1"/>
    <xf numFmtId="175" fontId="28" fillId="0" borderId="0" xfId="389" applyFont="1" applyFill="1" applyBorder="1" applyAlignment="1">
      <alignment horizontal="right"/>
    </xf>
    <xf numFmtId="0" fontId="35" fillId="0" borderId="0" xfId="389" applyNumberFormat="1" applyFont="1" applyFill="1" applyBorder="1" applyAlignment="1" applyProtection="1">
      <alignment horizontal="center"/>
      <protection locked="0"/>
    </xf>
    <xf numFmtId="0" fontId="31" fillId="0" borderId="0" xfId="389" applyNumberFormat="1" applyFont="1" applyFill="1" applyBorder="1" applyAlignment="1"/>
    <xf numFmtId="173" fontId="31" fillId="0" borderId="0" xfId="389" applyNumberFormat="1" applyFont="1" applyFill="1" applyBorder="1" applyAlignment="1">
      <alignment horizontal="center"/>
    </xf>
    <xf numFmtId="173" fontId="31" fillId="0" borderId="0" xfId="389" quotePrefix="1" applyNumberFormat="1" applyFont="1" applyFill="1" applyBorder="1" applyAlignment="1">
      <alignment horizontal="center"/>
    </xf>
    <xf numFmtId="175" fontId="31" fillId="0" borderId="24" xfId="389" applyFont="1" applyFill="1" applyBorder="1" applyAlignment="1">
      <alignment horizontal="center" wrapText="1"/>
    </xf>
    <xf numFmtId="175" fontId="31" fillId="0" borderId="23" xfId="389" applyFont="1" applyFill="1" applyBorder="1" applyAlignment="1"/>
    <xf numFmtId="175" fontId="31" fillId="0" borderId="23" xfId="389" applyFont="1" applyFill="1" applyBorder="1" applyAlignment="1">
      <alignment horizontal="center" wrapText="1"/>
    </xf>
    <xf numFmtId="0" fontId="31" fillId="0" borderId="23" xfId="389" applyNumberFormat="1" applyFont="1" applyFill="1" applyBorder="1" applyAlignment="1">
      <alignment horizontal="center" wrapText="1"/>
    </xf>
    <xf numFmtId="0" fontId="31" fillId="0" borderId="26" xfId="389" applyNumberFormat="1" applyFont="1" applyFill="1" applyBorder="1" applyAlignment="1">
      <alignment horizontal="center" wrapText="1"/>
    </xf>
    <xf numFmtId="175" fontId="31" fillId="0" borderId="15" xfId="389" applyFont="1" applyFill="1" applyBorder="1" applyAlignment="1">
      <alignment horizontal="center" wrapText="1"/>
    </xf>
    <xf numFmtId="3" fontId="31" fillId="0" borderId="15" xfId="389" applyNumberFormat="1" applyFont="1" applyFill="1" applyBorder="1" applyAlignment="1">
      <alignment horizontal="center" wrapText="1"/>
    </xf>
    <xf numFmtId="0" fontId="35" fillId="0" borderId="25" xfId="389" applyNumberFormat="1" applyFont="1" applyFill="1" applyBorder="1"/>
    <xf numFmtId="0" fontId="35" fillId="0" borderId="26" xfId="389" applyNumberFormat="1" applyFont="1" applyFill="1" applyBorder="1"/>
    <xf numFmtId="0" fontId="35" fillId="0" borderId="26" xfId="389" applyNumberFormat="1" applyFont="1" applyFill="1" applyBorder="1" applyAlignment="1">
      <alignment wrapText="1"/>
    </xf>
    <xf numFmtId="0" fontId="35" fillId="0" borderId="26" xfId="389" applyNumberFormat="1" applyFont="1" applyFill="1" applyBorder="1" applyAlignment="1">
      <alignment horizontal="center" wrapText="1"/>
    </xf>
    <xf numFmtId="175" fontId="35" fillId="0" borderId="26" xfId="389" applyFont="1" applyFill="1" applyBorder="1" applyAlignment="1">
      <alignment wrapText="1"/>
    </xf>
    <xf numFmtId="0" fontId="35" fillId="0" borderId="15" xfId="389" applyNumberFormat="1" applyFont="1" applyFill="1" applyBorder="1" applyAlignment="1">
      <alignment horizontal="center" wrapText="1"/>
    </xf>
    <xf numFmtId="3" fontId="35" fillId="0" borderId="15" xfId="389" applyNumberFormat="1" applyFont="1" applyFill="1" applyBorder="1" applyAlignment="1">
      <alignment horizontal="center" wrapText="1"/>
    </xf>
    <xf numFmtId="3" fontId="35" fillId="0" borderId="26" xfId="389" applyNumberFormat="1" applyFont="1" applyFill="1" applyBorder="1" applyAlignment="1">
      <alignment horizontal="center" wrapText="1"/>
    </xf>
    <xf numFmtId="0" fontId="35" fillId="0" borderId="24" xfId="389" applyNumberFormat="1" applyFont="1" applyFill="1" applyBorder="1"/>
    <xf numFmtId="0" fontId="35" fillId="0" borderId="23" xfId="389" applyNumberFormat="1" applyFont="1" applyFill="1" applyBorder="1"/>
    <xf numFmtId="175" fontId="35" fillId="0" borderId="23" xfId="389" applyFont="1" applyFill="1" applyBorder="1" applyAlignment="1"/>
    <xf numFmtId="0" fontId="35" fillId="0" borderId="28" xfId="389" applyNumberFormat="1" applyFont="1" applyFill="1" applyBorder="1"/>
    <xf numFmtId="3" fontId="35" fillId="0" borderId="23" xfId="389" applyNumberFormat="1" applyFont="1" applyFill="1" applyBorder="1" applyAlignment="1"/>
    <xf numFmtId="3" fontId="35" fillId="0" borderId="28" xfId="389" applyNumberFormat="1" applyFont="1" applyFill="1" applyBorder="1" applyAlignment="1"/>
    <xf numFmtId="175" fontId="35" fillId="0" borderId="12" xfId="393" applyFont="1" applyFill="1" applyBorder="1" applyAlignment="1"/>
    <xf numFmtId="175" fontId="35" fillId="0" borderId="0" xfId="393" applyFont="1" applyFill="1" applyBorder="1" applyAlignment="1"/>
    <xf numFmtId="43" fontId="35" fillId="0" borderId="0" xfId="9" applyFont="1" applyFill="1" applyBorder="1" applyAlignment="1"/>
    <xf numFmtId="43" fontId="35" fillId="5" borderId="0" xfId="9" applyFont="1" applyFill="1" applyBorder="1" applyAlignment="1"/>
    <xf numFmtId="168" fontId="35" fillId="39" borderId="0" xfId="9" applyNumberFormat="1" applyFont="1" applyFill="1" applyBorder="1" applyAlignment="1"/>
    <xf numFmtId="179" fontId="35" fillId="0" borderId="0" xfId="9" applyNumberFormat="1" applyFont="1" applyFill="1" applyBorder="1" applyAlignment="1"/>
    <xf numFmtId="168" fontId="35" fillId="0" borderId="0" xfId="9" applyNumberFormat="1" applyFont="1" applyFill="1" applyBorder="1" applyAlignment="1"/>
    <xf numFmtId="168" fontId="35" fillId="0" borderId="29" xfId="9" applyNumberFormat="1" applyFont="1" applyFill="1" applyBorder="1" applyAlignment="1"/>
    <xf numFmtId="180" fontId="35" fillId="5" borderId="0" xfId="9" applyNumberFormat="1" applyFont="1" applyFill="1" applyBorder="1" applyAlignment="1"/>
    <xf numFmtId="43" fontId="35" fillId="0" borderId="0" xfId="9" applyNumberFormat="1" applyFont="1" applyFill="1" applyBorder="1" applyAlignment="1"/>
    <xf numFmtId="168" fontId="35" fillId="5" borderId="0" xfId="9" applyNumberFormat="1" applyFont="1" applyFill="1" applyBorder="1" applyAlignment="1"/>
    <xf numFmtId="168" fontId="35" fillId="5" borderId="29" xfId="9" applyNumberFormat="1" applyFont="1" applyFill="1" applyBorder="1" applyAlignment="1"/>
    <xf numFmtId="43" fontId="35" fillId="0" borderId="29" xfId="9" applyFont="1" applyFill="1" applyBorder="1" applyAlignment="1"/>
    <xf numFmtId="175" fontId="35" fillId="0" borderId="12" xfId="389" applyFont="1" applyFill="1" applyBorder="1" applyAlignment="1"/>
    <xf numFmtId="175" fontId="35" fillId="0" borderId="10" xfId="389" applyFont="1" applyFill="1" applyBorder="1" applyAlignment="1"/>
    <xf numFmtId="175" fontId="35" fillId="0" borderId="22" xfId="389" applyFont="1" applyFill="1" applyBorder="1" applyAlignment="1"/>
    <xf numFmtId="10" fontId="35" fillId="0" borderId="22" xfId="9" applyNumberFormat="1" applyFont="1" applyFill="1" applyBorder="1" applyAlignment="1"/>
    <xf numFmtId="168" fontId="35" fillId="0" borderId="22" xfId="9" applyNumberFormat="1" applyFont="1" applyFill="1" applyBorder="1" applyAlignment="1"/>
    <xf numFmtId="175" fontId="35" fillId="0" borderId="30" xfId="389" applyFont="1" applyFill="1" applyBorder="1" applyAlignment="1"/>
    <xf numFmtId="43" fontId="35" fillId="0" borderId="30" xfId="9" applyFont="1" applyFill="1" applyBorder="1" applyAlignment="1"/>
    <xf numFmtId="175" fontId="137" fillId="0" borderId="30" xfId="389" applyFont="1" applyFill="1" applyBorder="1" applyAlignment="1"/>
    <xf numFmtId="175" fontId="137" fillId="0" borderId="22" xfId="389" applyFont="1" applyFill="1" applyBorder="1" applyAlignment="1"/>
    <xf numFmtId="168" fontId="35" fillId="0" borderId="30" xfId="9" applyNumberFormat="1" applyFont="1" applyFill="1" applyBorder="1" applyAlignment="1"/>
    <xf numFmtId="168" fontId="35" fillId="0" borderId="0" xfId="9" applyNumberFormat="1" applyFont="1" applyFill="1" applyBorder="1" applyAlignment="1">
      <alignment horizontal="center"/>
    </xf>
    <xf numFmtId="167" fontId="35" fillId="0" borderId="0" xfId="389" applyNumberFormat="1" applyFont="1" applyFill="1" applyBorder="1" applyAlignment="1"/>
    <xf numFmtId="167" fontId="45" fillId="4" borderId="0" xfId="389" applyNumberFormat="1" applyFont="1" applyFill="1" applyBorder="1" applyAlignment="1"/>
    <xf numFmtId="1" fontId="35" fillId="0" borderId="0" xfId="9" applyNumberFormat="1" applyFont="1" applyFill="1" applyBorder="1" applyAlignment="1">
      <alignment horizontal="center"/>
    </xf>
    <xf numFmtId="175" fontId="45" fillId="4" borderId="0" xfId="389" applyFont="1" applyFill="1" applyBorder="1" applyAlignment="1"/>
    <xf numFmtId="168" fontId="35" fillId="0" borderId="0" xfId="161" applyNumberFormat="1" applyFont="1" applyFill="1" applyBorder="1" applyAlignment="1"/>
    <xf numFmtId="175" fontId="35" fillId="0" borderId="4" xfId="389" applyFont="1" applyFill="1" applyBorder="1" applyAlignment="1"/>
    <xf numFmtId="175" fontId="35" fillId="0" borderId="0" xfId="389" applyFont="1" applyFill="1" applyBorder="1" applyAlignment="1">
      <alignment horizontal="center" vertical="top"/>
    </xf>
    <xf numFmtId="175" fontId="35" fillId="0" borderId="0" xfId="389" applyFont="1" applyFill="1" applyBorder="1" applyAlignment="1">
      <alignment horizontal="center"/>
    </xf>
    <xf numFmtId="175" fontId="35" fillId="0" borderId="0" xfId="389" applyFont="1" applyFill="1" applyBorder="1" applyAlignment="1">
      <alignment horizontal="left"/>
    </xf>
    <xf numFmtId="175" fontId="35" fillId="0" borderId="0" xfId="393" applyFont="1" applyFill="1" applyBorder="1" applyAlignment="1">
      <alignment vertical="top" wrapText="1"/>
    </xf>
    <xf numFmtId="175" fontId="28" fillId="0" borderId="0" xfId="389" applyFont="1" applyFill="1" applyAlignment="1"/>
    <xf numFmtId="167" fontId="28" fillId="0" borderId="0" xfId="389" applyNumberFormat="1" applyFont="1" applyAlignment="1"/>
    <xf numFmtId="3" fontId="28" fillId="0" borderId="4" xfId="394" applyNumberFormat="1" applyFont="1" applyBorder="1" applyAlignment="1">
      <alignment horizontal="center"/>
    </xf>
    <xf numFmtId="168" fontId="28" fillId="0" borderId="0" xfId="9" applyNumberFormat="1" applyFont="1" applyAlignment="1"/>
    <xf numFmtId="168" fontId="28" fillId="0" borderId="0" xfId="9" applyNumberFormat="1" applyFont="1" applyAlignment="1" applyProtection="1">
      <alignment horizontal="center"/>
      <protection locked="0"/>
    </xf>
    <xf numFmtId="0" fontId="28" fillId="0" borderId="0" xfId="394" applyNumberFormat="1" applyFont="1" applyFill="1" applyAlignment="1" applyProtection="1">
      <protection locked="0"/>
    </xf>
    <xf numFmtId="3" fontId="28" fillId="0" borderId="0" xfId="394" applyNumberFormat="1" applyFont="1" applyFill="1" applyAlignment="1"/>
    <xf numFmtId="3" fontId="28" fillId="0" borderId="0" xfId="394" applyNumberFormat="1" applyFont="1" applyAlignment="1"/>
    <xf numFmtId="0" fontId="28" fillId="0" borderId="0" xfId="394" applyNumberFormat="1" applyFont="1" applyFill="1" applyAlignment="1"/>
    <xf numFmtId="3" fontId="28" fillId="0" borderId="0" xfId="394" applyNumberFormat="1" applyFont="1" applyAlignment="1">
      <alignment horizontal="center"/>
    </xf>
    <xf numFmtId="3" fontId="30" fillId="0" borderId="0" xfId="394" applyNumberFormat="1" applyFont="1" applyAlignment="1">
      <alignment horizontal="center"/>
    </xf>
    <xf numFmtId="0" fontId="30" fillId="0" borderId="4" xfId="394" applyNumberFormat="1" applyFont="1" applyBorder="1" applyAlignment="1" applyProtection="1">
      <alignment horizontal="center"/>
      <protection locked="0"/>
    </xf>
    <xf numFmtId="175" fontId="28" fillId="0" borderId="0" xfId="394" applyFont="1" applyFill="1" applyAlignment="1"/>
    <xf numFmtId="43" fontId="28" fillId="0" borderId="0" xfId="9" applyFont="1" applyFill="1" applyAlignment="1"/>
    <xf numFmtId="177" fontId="28" fillId="0" borderId="0" xfId="161" applyNumberFormat="1" applyFont="1" applyFill="1" applyAlignment="1"/>
    <xf numFmtId="177" fontId="28" fillId="0" borderId="0" xfId="161" applyNumberFormat="1" applyFont="1" applyAlignment="1"/>
    <xf numFmtId="175" fontId="28" fillId="0" borderId="0" xfId="394" applyFont="1" applyFill="1" applyAlignment="1">
      <alignment wrapText="1"/>
    </xf>
    <xf numFmtId="177" fontId="96" fillId="0" borderId="0" xfId="161" applyNumberFormat="1" applyFont="1" applyFill="1"/>
    <xf numFmtId="177" fontId="28" fillId="0" borderId="4" xfId="161" applyNumberFormat="1" applyFont="1" applyBorder="1" applyAlignment="1"/>
    <xf numFmtId="175" fontId="28" fillId="0" borderId="0" xfId="394" applyFont="1" applyAlignment="1"/>
    <xf numFmtId="43" fontId="28" fillId="0" borderId="0" xfId="9" applyFont="1" applyAlignment="1"/>
    <xf numFmtId="178" fontId="28" fillId="0" borderId="0" xfId="394" applyNumberFormat="1" applyFont="1" applyAlignment="1"/>
    <xf numFmtId="168" fontId="28" fillId="0" borderId="0" xfId="391" applyNumberFormat="1" applyFont="1" applyAlignment="1"/>
    <xf numFmtId="168" fontId="28" fillId="0" borderId="0" xfId="391" applyNumberFormat="1" applyFont="1" applyAlignment="1">
      <alignment horizontal="left" indent="2"/>
    </xf>
    <xf numFmtId="177" fontId="28" fillId="0" borderId="0" xfId="9" applyNumberFormat="1" applyFont="1" applyAlignment="1"/>
    <xf numFmtId="168" fontId="28" fillId="0" borderId="0" xfId="9" applyNumberFormat="1" applyFont="1" applyAlignment="1">
      <alignment horizontal="center"/>
    </xf>
    <xf numFmtId="175" fontId="35" fillId="0" borderId="50" xfId="389" quotePrefix="1" applyFont="1" applyBorder="1" applyAlignment="1">
      <alignment horizontal="center"/>
    </xf>
    <xf numFmtId="175" fontId="28" fillId="0" borderId="0" xfId="389" applyFont="1" applyBorder="1" applyAlignment="1">
      <alignment horizontal="center"/>
    </xf>
    <xf numFmtId="175" fontId="35" fillId="0" borderId="12" xfId="389" applyFont="1" applyBorder="1"/>
    <xf numFmtId="175" fontId="35" fillId="0" borderId="0" xfId="389" applyFont="1" applyBorder="1"/>
    <xf numFmtId="175" fontId="35" fillId="0" borderId="0" xfId="389" applyFont="1" applyBorder="1" applyAlignment="1">
      <alignment horizontal="center"/>
    </xf>
    <xf numFmtId="175" fontId="35" fillId="0" borderId="13" xfId="389" applyFont="1" applyBorder="1"/>
    <xf numFmtId="175" fontId="35" fillId="0" borderId="13" xfId="389" applyFont="1" applyBorder="1" applyAlignment="1">
      <alignment horizontal="center"/>
    </xf>
    <xf numFmtId="175" fontId="35" fillId="0" borderId="12" xfId="389" applyFont="1" applyBorder="1" applyAlignment="1">
      <alignment horizontal="center"/>
    </xf>
    <xf numFmtId="175" fontId="35" fillId="0" borderId="0" xfId="389" applyFont="1" applyBorder="1" applyAlignment="1">
      <alignment horizontal="center" wrapText="1"/>
    </xf>
    <xf numFmtId="175" fontId="35" fillId="0" borderId="10" xfId="389" applyFont="1" applyBorder="1" applyAlignment="1">
      <alignment horizontal="center"/>
    </xf>
    <xf numFmtId="175" fontId="35" fillId="0" borderId="22" xfId="389" applyFont="1" applyBorder="1" applyAlignment="1">
      <alignment horizontal="center"/>
    </xf>
    <xf numFmtId="175" fontId="35" fillId="0" borderId="11" xfId="389" applyFont="1" applyBorder="1" applyAlignment="1">
      <alignment horizontal="center"/>
    </xf>
    <xf numFmtId="175" fontId="35" fillId="0" borderId="10" xfId="389" applyFont="1" applyBorder="1"/>
    <xf numFmtId="175" fontId="35" fillId="0" borderId="22" xfId="389" applyFont="1" applyBorder="1"/>
    <xf numFmtId="175" fontId="35" fillId="0" borderId="22" xfId="389" applyFont="1" applyFill="1" applyBorder="1" applyAlignment="1">
      <alignment wrapText="1"/>
    </xf>
    <xf numFmtId="175" fontId="35" fillId="0" borderId="22" xfId="389" applyFont="1" applyFill="1" applyBorder="1" applyAlignment="1">
      <alignment horizontal="center" wrapText="1"/>
    </xf>
    <xf numFmtId="175" fontId="35" fillId="0" borderId="22" xfId="389" applyFont="1" applyFill="1" applyBorder="1" applyAlignment="1">
      <alignment horizontal="center"/>
    </xf>
    <xf numFmtId="175" fontId="35" fillId="0" borderId="11" xfId="389" applyFont="1" applyFill="1" applyBorder="1" applyAlignment="1">
      <alignment horizontal="center"/>
    </xf>
    <xf numFmtId="175" fontId="35" fillId="0" borderId="51" xfId="389" applyFont="1" applyBorder="1"/>
    <xf numFmtId="175" fontId="35" fillId="0" borderId="52" xfId="389" applyFont="1" applyBorder="1"/>
    <xf numFmtId="175" fontId="35" fillId="0" borderId="53" xfId="389" applyFont="1" applyBorder="1"/>
    <xf numFmtId="168" fontId="35" fillId="0" borderId="12" xfId="9" applyNumberFormat="1" applyFont="1" applyBorder="1" applyAlignment="1">
      <alignment horizontal="right"/>
    </xf>
    <xf numFmtId="168" fontId="35" fillId="39" borderId="0" xfId="9" applyNumberFormat="1" applyFont="1" applyFill="1" applyBorder="1"/>
    <xf numFmtId="168" fontId="35" fillId="0" borderId="0" xfId="9" applyNumberFormat="1" applyFont="1" applyFill="1" applyBorder="1"/>
    <xf numFmtId="168" fontId="35" fillId="0" borderId="13" xfId="9" applyNumberFormat="1" applyFont="1" applyFill="1" applyBorder="1"/>
    <xf numFmtId="175" fontId="35" fillId="0" borderId="12" xfId="389" applyFont="1" applyBorder="1" applyAlignment="1">
      <alignment horizontal="right"/>
    </xf>
    <xf numFmtId="43" fontId="35" fillId="39" borderId="0" xfId="9" applyFont="1" applyFill="1" applyBorder="1"/>
    <xf numFmtId="168" fontId="126" fillId="39" borderId="0" xfId="9" applyNumberFormat="1" applyFont="1" applyFill="1" applyBorder="1"/>
    <xf numFmtId="175" fontId="35" fillId="39" borderId="0" xfId="389" applyFont="1" applyFill="1" applyBorder="1"/>
    <xf numFmtId="175" fontId="35" fillId="0" borderId="11" xfId="389" applyFont="1" applyBorder="1"/>
    <xf numFmtId="168" fontId="35" fillId="0" borderId="0" xfId="9" applyNumberFormat="1" applyFont="1" applyAlignment="1">
      <alignment horizontal="center"/>
    </xf>
    <xf numFmtId="175" fontId="35" fillId="0" borderId="0" xfId="389" applyFont="1"/>
    <xf numFmtId="170" fontId="35" fillId="0" borderId="0" xfId="397" applyNumberFormat="1" applyFont="1"/>
    <xf numFmtId="168" fontId="35" fillId="0" borderId="0" xfId="9" applyNumberFormat="1" applyFont="1"/>
    <xf numFmtId="43" fontId="35" fillId="0" borderId="0" xfId="391" applyFont="1"/>
    <xf numFmtId="175" fontId="28" fillId="0" borderId="0" xfId="389" applyFont="1"/>
    <xf numFmtId="43" fontId="35" fillId="0" borderId="0" xfId="9" applyFont="1"/>
    <xf numFmtId="175" fontId="31" fillId="0" borderId="0" xfId="389" applyFont="1" applyFill="1" applyBorder="1" applyAlignment="1"/>
    <xf numFmtId="1" fontId="35" fillId="0" borderId="0" xfId="389" applyNumberFormat="1" applyFont="1" applyAlignment="1">
      <alignment horizontal="left"/>
    </xf>
    <xf numFmtId="175" fontId="35" fillId="0" borderId="0" xfId="389" quotePrefix="1" applyFont="1" applyAlignment="1">
      <alignment horizontal="left"/>
    </xf>
    <xf numFmtId="175" fontId="35" fillId="0" borderId="0" xfId="389" applyFont="1" applyAlignment="1">
      <alignment horizontal="center"/>
    </xf>
    <xf numFmtId="175" fontId="35" fillId="0" borderId="0" xfId="389" applyFont="1" applyAlignment="1">
      <alignment horizontal="center" wrapText="1"/>
    </xf>
    <xf numFmtId="175" fontId="35" fillId="0" borderId="0" xfId="389" applyFont="1" applyAlignment="1"/>
    <xf numFmtId="175" fontId="35" fillId="0" borderId="0" xfId="389" quotePrefix="1" applyFont="1" applyFill="1" applyAlignment="1">
      <alignment horizontal="left"/>
    </xf>
    <xf numFmtId="43" fontId="35" fillId="39" borderId="0" xfId="9" applyFont="1" applyFill="1" applyAlignment="1"/>
    <xf numFmtId="43" fontId="35" fillId="0" borderId="0" xfId="9" applyFont="1" applyAlignment="1"/>
    <xf numFmtId="175" fontId="35" fillId="0" borderId="0" xfId="389" quotePrefix="1" applyFont="1" applyBorder="1" applyAlignment="1">
      <alignment horizontal="left"/>
    </xf>
    <xf numFmtId="43" fontId="35" fillId="0" borderId="38" xfId="9" applyFont="1" applyBorder="1" applyAlignment="1"/>
    <xf numFmtId="175" fontId="35" fillId="0" borderId="0" xfId="389" applyFont="1" applyFill="1" applyAlignment="1">
      <alignment horizontal="left"/>
    </xf>
    <xf numFmtId="175" fontId="35" fillId="0" borderId="0" xfId="389" applyFont="1" applyBorder="1" applyAlignment="1"/>
    <xf numFmtId="43" fontId="35" fillId="0" borderId="0" xfId="9" applyFont="1" applyBorder="1" applyAlignment="1"/>
    <xf numFmtId="43" fontId="35" fillId="0" borderId="22" xfId="9" applyFont="1" applyBorder="1" applyAlignment="1"/>
    <xf numFmtId="175" fontId="31" fillId="0" borderId="0" xfId="389" applyFont="1" applyAlignment="1"/>
    <xf numFmtId="168" fontId="35" fillId="0" borderId="46" xfId="9" applyNumberFormat="1" applyFont="1" applyBorder="1" applyAlignment="1">
      <alignment horizontal="center"/>
    </xf>
    <xf numFmtId="175" fontId="35" fillId="0" borderId="46" xfId="389" applyFont="1" applyBorder="1" applyAlignment="1">
      <alignment horizontal="center"/>
    </xf>
    <xf numFmtId="168" fontId="35" fillId="0" borderId="29" xfId="9" applyNumberFormat="1" applyFont="1" applyFill="1" applyBorder="1" applyAlignment="1">
      <alignment horizontal="center"/>
    </xf>
    <xf numFmtId="175" fontId="35" fillId="0" borderId="29" xfId="389" applyFont="1" applyBorder="1" applyAlignment="1">
      <alignment horizontal="center"/>
    </xf>
    <xf numFmtId="175" fontId="35" fillId="0" borderId="29" xfId="389" applyFont="1" applyFill="1" applyBorder="1" applyAlignment="1">
      <alignment horizontal="center"/>
    </xf>
    <xf numFmtId="43" fontId="35" fillId="39" borderId="29" xfId="9" applyFont="1" applyFill="1" applyBorder="1" applyAlignment="1"/>
    <xf numFmtId="168" fontId="35" fillId="0" borderId="29" xfId="9" applyNumberFormat="1" applyFont="1" applyBorder="1" applyAlignment="1"/>
    <xf numFmtId="168" fontId="35" fillId="39" borderId="29" xfId="9" applyNumberFormat="1" applyFont="1" applyFill="1" applyBorder="1" applyAlignment="1"/>
    <xf numFmtId="175" fontId="35" fillId="39" borderId="29" xfId="389" applyFont="1" applyFill="1" applyBorder="1" applyAlignment="1"/>
    <xf numFmtId="175" fontId="35" fillId="39" borderId="29" xfId="389" applyFont="1" applyFill="1" applyBorder="1" applyAlignment="1">
      <alignment horizontal="right"/>
    </xf>
    <xf numFmtId="175" fontId="35" fillId="39" borderId="30" xfId="389" applyFont="1" applyFill="1" applyBorder="1" applyAlignment="1">
      <alignment horizontal="right"/>
    </xf>
    <xf numFmtId="175" fontId="35" fillId="39" borderId="30" xfId="389" applyFont="1" applyFill="1" applyBorder="1" applyAlignment="1"/>
    <xf numFmtId="168" fontId="35" fillId="0" borderId="30" xfId="9" applyNumberFormat="1" applyFont="1" applyBorder="1" applyAlignment="1"/>
    <xf numFmtId="1" fontId="35" fillId="0" borderId="0" xfId="389" quotePrefix="1" applyNumberFormat="1" applyFont="1" applyFill="1" applyAlignment="1">
      <alignment horizontal="left"/>
    </xf>
    <xf numFmtId="168" fontId="35" fillId="0" borderId="0" xfId="9" applyNumberFormat="1" applyFont="1" applyAlignment="1"/>
    <xf numFmtId="0" fontId="35" fillId="0" borderId="0" xfId="398" applyFont="1"/>
    <xf numFmtId="0" fontId="35" fillId="0" borderId="0" xfId="389" applyNumberFormat="1" applyFont="1" applyFill="1" applyAlignment="1">
      <alignment horizontal="center" vertical="top"/>
    </xf>
    <xf numFmtId="164" fontId="131" fillId="0" borderId="0" xfId="0" applyNumberFormat="1" applyFont="1" applyAlignment="1" applyProtection="1">
      <alignment horizontal="left"/>
    </xf>
    <xf numFmtId="164" fontId="114" fillId="0" borderId="0" xfId="0" applyNumberFormat="1" applyFont="1" applyAlignment="1" applyProtection="1">
      <alignment horizontal="left"/>
    </xf>
    <xf numFmtId="164" fontId="21" fillId="0" borderId="0" xfId="0" applyNumberFormat="1" applyFont="1" applyAlignment="1" applyProtection="1">
      <alignment horizontal="left"/>
    </xf>
    <xf numFmtId="168" fontId="28" fillId="0" borderId="0" xfId="161" applyNumberFormat="1" applyFont="1"/>
    <xf numFmtId="164" fontId="106" fillId="0" borderId="0" xfId="0" applyFont="1"/>
    <xf numFmtId="168" fontId="35" fillId="0" borderId="0" xfId="161" applyNumberFormat="1" applyFont="1"/>
    <xf numFmtId="0" fontId="28" fillId="0" borderId="0" xfId="399" applyNumberFormat="1" applyFont="1" applyAlignment="1"/>
    <xf numFmtId="43" fontId="28" fillId="0" borderId="0" xfId="399" applyNumberFormat="1" applyFont="1" applyAlignment="1">
      <alignment horizontal="left"/>
    </xf>
    <xf numFmtId="0" fontId="28" fillId="0" borderId="0" xfId="399" applyNumberFormat="1" applyFont="1" applyBorder="1" applyAlignment="1"/>
    <xf numFmtId="181" fontId="28" fillId="0" borderId="0" xfId="399" applyNumberFormat="1" applyFont="1" applyAlignment="1"/>
    <xf numFmtId="0" fontId="28" fillId="0" borderId="0" xfId="399" applyNumberFormat="1" applyFont="1" applyAlignment="1" applyProtection="1">
      <alignment horizontal="center"/>
      <protection locked="0"/>
    </xf>
    <xf numFmtId="0" fontId="30" fillId="0" borderId="0" xfId="399" applyNumberFormat="1" applyFont="1" applyAlignment="1"/>
    <xf numFmtId="0" fontId="30" fillId="21" borderId="0" xfId="8" quotePrefix="1" applyFont="1" applyFill="1" applyBorder="1" applyAlignment="1">
      <alignment horizontal="center"/>
    </xf>
    <xf numFmtId="3" fontId="35" fillId="39" borderId="0" xfId="8" applyNumberFormat="1" applyFont="1" applyFill="1"/>
    <xf numFmtId="41" fontId="31" fillId="21" borderId="0" xfId="8" applyNumberFormat="1" applyFont="1" applyFill="1"/>
    <xf numFmtId="41" fontId="31" fillId="21" borderId="6" xfId="147" applyNumberFormat="1" applyFont="1" applyFill="1" applyBorder="1"/>
    <xf numFmtId="41" fontId="35" fillId="21" borderId="0" xfId="8" applyNumberFormat="1" applyFont="1" applyFill="1"/>
    <xf numFmtId="168" fontId="35" fillId="21" borderId="0" xfId="9" applyNumberFormat="1" applyFont="1" applyFill="1"/>
    <xf numFmtId="3" fontId="35" fillId="39" borderId="0" xfId="9" applyNumberFormat="1" applyFont="1" applyFill="1"/>
    <xf numFmtId="170" fontId="35" fillId="21" borderId="0" xfId="147" applyNumberFormat="1" applyFont="1" applyFill="1"/>
    <xf numFmtId="41" fontId="30" fillId="21" borderId="0" xfId="147" applyNumberFormat="1" applyFont="1" applyFill="1" applyBorder="1"/>
    <xf numFmtId="168" fontId="28" fillId="21" borderId="0" xfId="8" applyNumberFormat="1" applyFont="1" applyFill="1"/>
    <xf numFmtId="164" fontId="30" fillId="21" borderId="0" xfId="0" applyFont="1" applyFill="1" applyBorder="1" applyProtection="1">
      <protection locked="0"/>
    </xf>
    <xf numFmtId="0" fontId="28" fillId="21" borderId="0" xfId="399" applyNumberFormat="1" applyFont="1" applyFill="1"/>
    <xf numFmtId="164" fontId="21" fillId="0" borderId="0" xfId="0" applyNumberFormat="1" applyFont="1" applyFill="1" applyAlignment="1" applyProtection="1">
      <alignment horizontal="right"/>
    </xf>
    <xf numFmtId="14" fontId="28" fillId="39" borderId="0" xfId="0" applyNumberFormat="1" applyFont="1" applyFill="1" applyBorder="1" applyAlignment="1">
      <alignment horizontal="center" wrapText="1"/>
    </xf>
    <xf numFmtId="0" fontId="30" fillId="21" borderId="0" xfId="61" applyFont="1" applyFill="1" applyAlignment="1">
      <alignment horizontal="left"/>
    </xf>
    <xf numFmtId="0" fontId="30" fillId="39" borderId="0" xfId="61" applyFont="1" applyFill="1" applyBorder="1" applyAlignment="1"/>
    <xf numFmtId="0" fontId="30" fillId="39" borderId="56" xfId="8" applyFont="1" applyFill="1" applyBorder="1" applyAlignment="1">
      <alignment horizontal="left"/>
    </xf>
    <xf numFmtId="0" fontId="30" fillId="39" borderId="56" xfId="8" applyFont="1" applyFill="1" applyBorder="1" applyAlignment="1">
      <alignment horizontal="center"/>
    </xf>
    <xf numFmtId="0" fontId="30" fillId="21" borderId="0" xfId="6" applyFont="1" applyFill="1" applyAlignment="1"/>
    <xf numFmtId="164" fontId="22" fillId="21" borderId="0" xfId="0" applyNumberFormat="1" applyFont="1" applyFill="1" applyAlignment="1" applyProtection="1">
      <alignment horizontal="center"/>
    </xf>
    <xf numFmtId="164" fontId="21" fillId="21" borderId="0" xfId="0" quotePrefix="1" applyNumberFormat="1" applyFont="1" applyFill="1" applyProtection="1"/>
    <xf numFmtId="164" fontId="22" fillId="0" borderId="0" xfId="0" applyNumberFormat="1" applyFont="1" applyAlignment="1" applyProtection="1">
      <alignment horizontal="left" indent="1"/>
    </xf>
    <xf numFmtId="164" fontId="30" fillId="0" borderId="0" xfId="0" applyNumberFormat="1" applyFont="1" applyAlignment="1" applyProtection="1">
      <alignment horizontal="left" indent="1"/>
    </xf>
    <xf numFmtId="164" fontId="131" fillId="21" borderId="0" xfId="0" applyNumberFormat="1" applyFont="1" applyFill="1" applyAlignment="1" applyProtection="1">
      <alignment horizontal="center"/>
    </xf>
    <xf numFmtId="175" fontId="35" fillId="0" borderId="0" xfId="389" applyFont="1" applyFill="1" applyBorder="1" applyAlignment="1">
      <alignment horizontal="left" indent="1"/>
    </xf>
    <xf numFmtId="164" fontId="28" fillId="39" borderId="0" xfId="0" applyFont="1" applyFill="1" applyAlignment="1">
      <alignment wrapText="1"/>
    </xf>
    <xf numFmtId="164" fontId="28" fillId="39" borderId="0" xfId="193" applyFont="1" applyFill="1" applyAlignment="1">
      <alignment wrapText="1"/>
    </xf>
    <xf numFmtId="43" fontId="28" fillId="21" borderId="0" xfId="161" applyFont="1" applyFill="1" applyBorder="1" applyAlignment="1">
      <alignment horizontal="center"/>
    </xf>
    <xf numFmtId="43" fontId="21" fillId="0" borderId="0" xfId="161" applyFont="1" applyAlignment="1" applyProtection="1">
      <alignment horizontal="right"/>
    </xf>
    <xf numFmtId="43" fontId="35" fillId="0" borderId="0" xfId="161" applyFont="1" applyAlignment="1">
      <alignment horizontal="right"/>
    </xf>
    <xf numFmtId="168" fontId="28" fillId="21" borderId="0" xfId="161" applyNumberFormat="1" applyFont="1" applyFill="1" applyBorder="1" applyAlignment="1">
      <alignment horizontal="left"/>
    </xf>
    <xf numFmtId="171" fontId="28" fillId="21" borderId="0" xfId="148" applyNumberFormat="1" applyFont="1" applyFill="1" applyBorder="1" applyAlignment="1">
      <alignment horizontal="right"/>
    </xf>
    <xf numFmtId="168" fontId="22" fillId="0" borderId="0" xfId="161" applyNumberFormat="1" applyFont="1" applyBorder="1" applyAlignment="1" applyProtection="1">
      <alignment horizontal="right"/>
    </xf>
    <xf numFmtId="169" fontId="30" fillId="21" borderId="0" xfId="0" applyNumberFormat="1" applyFont="1" applyFill="1"/>
    <xf numFmtId="168" fontId="22" fillId="0" borderId="16" xfId="161" applyNumberFormat="1" applyFont="1" applyBorder="1" applyProtection="1"/>
    <xf numFmtId="168" fontId="28" fillId="0" borderId="16" xfId="161" applyNumberFormat="1" applyFont="1" applyBorder="1"/>
    <xf numFmtId="168" fontId="22" fillId="0" borderId="58" xfId="161" applyNumberFormat="1" applyFont="1" applyBorder="1" applyProtection="1"/>
    <xf numFmtId="168" fontId="30" fillId="0" borderId="17" xfId="161" applyNumberFormat="1" applyFont="1" applyBorder="1"/>
    <xf numFmtId="164" fontId="22" fillId="0" borderId="0" xfId="0" applyNumberFormat="1" applyFont="1" applyAlignment="1" applyProtection="1">
      <alignment horizontal="center"/>
    </xf>
    <xf numFmtId="168" fontId="110" fillId="21" borderId="0" xfId="161" applyNumberFormat="1" applyFont="1" applyFill="1" applyBorder="1" applyAlignment="1">
      <alignment horizontal="left"/>
    </xf>
    <xf numFmtId="43" fontId="35" fillId="5" borderId="0" xfId="161" applyNumberFormat="1" applyFont="1" applyFill="1" applyBorder="1" applyAlignment="1"/>
    <xf numFmtId="43" fontId="35" fillId="39" borderId="0" xfId="9" applyNumberFormat="1" applyFont="1" applyFill="1" applyBorder="1" applyAlignment="1"/>
    <xf numFmtId="0" fontId="28" fillId="21" borderId="0" xfId="144" quotePrefix="1" applyFont="1" applyFill="1" applyAlignment="1">
      <alignment horizontal="left"/>
    </xf>
    <xf numFmtId="164" fontId="22" fillId="21" borderId="0" xfId="0" applyNumberFormat="1" applyFont="1" applyFill="1" applyAlignment="1" applyProtection="1">
      <alignment horizontal="center"/>
    </xf>
    <xf numFmtId="41" fontId="35" fillId="39" borderId="0" xfId="410" applyNumberFormat="1" applyFont="1" applyFill="1"/>
    <xf numFmtId="41" fontId="35" fillId="39" borderId="0" xfId="410" applyNumberFormat="1" applyFont="1" applyFill="1" applyBorder="1"/>
    <xf numFmtId="41" fontId="35" fillId="39" borderId="0" xfId="147" applyNumberFormat="1" applyFont="1" applyFill="1"/>
    <xf numFmtId="41" fontId="93" fillId="39" borderId="0" xfId="9" applyNumberFormat="1" applyFont="1" applyFill="1"/>
    <xf numFmtId="41" fontId="93" fillId="39" borderId="0" xfId="0" applyNumberFormat="1" applyFont="1" applyFill="1"/>
    <xf numFmtId="41" fontId="93" fillId="39" borderId="22" xfId="9" applyNumberFormat="1" applyFont="1" applyFill="1" applyBorder="1"/>
    <xf numFmtId="175" fontId="35" fillId="0" borderId="0" xfId="389" applyFont="1" applyFill="1" applyBorder="1" applyAlignment="1">
      <alignment horizontal="left" vertical="center" wrapText="1"/>
    </xf>
    <xf numFmtId="164" fontId="19" fillId="0" borderId="0" xfId="0" applyNumberFormat="1" applyFont="1" applyFill="1" applyAlignment="1" applyProtection="1">
      <alignment horizontal="center"/>
    </xf>
    <xf numFmtId="43" fontId="28" fillId="0" borderId="0" xfId="410" applyFont="1" applyFill="1" applyBorder="1"/>
    <xf numFmtId="43" fontId="30" fillId="0" borderId="59" xfId="410" applyFont="1" applyFill="1" applyBorder="1" applyAlignment="1">
      <alignment horizontal="center" wrapText="1"/>
    </xf>
    <xf numFmtId="0" fontId="28" fillId="0" borderId="0" xfId="387" quotePrefix="1" applyFont="1" applyFill="1" applyAlignment="1">
      <alignment horizontal="center"/>
    </xf>
    <xf numFmtId="0" fontId="35" fillId="39" borderId="0" xfId="72" applyFont="1" applyFill="1" applyAlignment="1">
      <alignment horizontal="center"/>
    </xf>
    <xf numFmtId="164" fontId="139" fillId="21" borderId="0" xfId="0" applyFont="1" applyFill="1"/>
    <xf numFmtId="0" fontId="122" fillId="21" borderId="0" xfId="420" applyFont="1" applyFill="1" applyBorder="1"/>
    <xf numFmtId="164" fontId="140" fillId="21" borderId="0" xfId="0" applyFont="1" applyFill="1"/>
    <xf numFmtId="164" fontId="141" fillId="21" borderId="0" xfId="0" applyFont="1" applyFill="1"/>
    <xf numFmtId="0" fontId="142" fillId="0" borderId="0" xfId="8" applyFont="1"/>
    <xf numFmtId="0" fontId="143" fillId="0" borderId="0" xfId="8" applyFont="1"/>
    <xf numFmtId="0" fontId="27" fillId="0" borderId="0" xfId="8" applyFont="1"/>
    <xf numFmtId="0" fontId="27" fillId="21" borderId="0" xfId="420" applyFont="1" applyFill="1" applyBorder="1"/>
    <xf numFmtId="164" fontId="142" fillId="21" borderId="0" xfId="0" applyFont="1" applyFill="1"/>
    <xf numFmtId="0" fontId="144" fillId="21" borderId="0" xfId="387" applyFont="1" applyFill="1"/>
    <xf numFmtId="0" fontId="145" fillId="21" borderId="0" xfId="387" applyFont="1" applyFill="1"/>
    <xf numFmtId="0" fontId="145" fillId="22" borderId="4" xfId="387" applyFont="1" applyFill="1" applyBorder="1"/>
    <xf numFmtId="0" fontId="122" fillId="22" borderId="34" xfId="420" applyFont="1" applyFill="1" applyBorder="1"/>
    <xf numFmtId="0" fontId="146" fillId="22" borderId="34" xfId="420" applyFont="1" applyFill="1" applyBorder="1"/>
    <xf numFmtId="0" fontId="146" fillId="22" borderId="33" xfId="420" applyFont="1" applyFill="1" applyBorder="1"/>
    <xf numFmtId="0" fontId="122" fillId="21" borderId="0" xfId="420" applyFont="1" applyFill="1"/>
    <xf numFmtId="0" fontId="122" fillId="0" borderId="0" xfId="420" applyFont="1"/>
    <xf numFmtId="3" fontId="28" fillId="0" borderId="0" xfId="8" applyNumberFormat="1" applyFont="1" applyFill="1" applyBorder="1" applyAlignment="1">
      <alignment horizontal="right"/>
    </xf>
    <xf numFmtId="0" fontId="54" fillId="40" borderId="0" xfId="8" applyFont="1" applyFill="1" applyAlignment="1"/>
    <xf numFmtId="43" fontId="30" fillId="21" borderId="0" xfId="161" applyFont="1" applyFill="1" applyBorder="1"/>
    <xf numFmtId="43" fontId="30" fillId="21" borderId="0" xfId="161" applyFont="1" applyFill="1"/>
    <xf numFmtId="43" fontId="28" fillId="21" borderId="0" xfId="161" applyFont="1" applyFill="1" applyBorder="1"/>
    <xf numFmtId="43" fontId="28" fillId="21" borderId="0" xfId="161" applyFont="1" applyFill="1"/>
    <xf numFmtId="43" fontId="28" fillId="21" borderId="3" xfId="161" applyFont="1" applyFill="1" applyBorder="1"/>
    <xf numFmtId="168" fontId="30" fillId="0" borderId="0" xfId="161" applyNumberFormat="1" applyFont="1" applyFill="1" applyBorder="1"/>
    <xf numFmtId="168" fontId="30" fillId="0" borderId="0" xfId="161" applyNumberFormat="1" applyFont="1" applyFill="1"/>
    <xf numFmtId="168" fontId="28" fillId="0" borderId="0" xfId="161" applyNumberFormat="1" applyFont="1" applyFill="1" applyBorder="1"/>
    <xf numFmtId="168" fontId="28" fillId="0" borderId="0" xfId="161" applyNumberFormat="1" applyFont="1" applyFill="1"/>
    <xf numFmtId="168" fontId="28" fillId="0" borderId="22" xfId="161" applyNumberFormat="1" applyFont="1" applyFill="1" applyBorder="1"/>
    <xf numFmtId="168" fontId="54" fillId="0" borderId="0" xfId="161" applyNumberFormat="1" applyFont="1" applyFill="1"/>
    <xf numFmtId="168" fontId="52" fillId="0" borderId="0" xfId="161" applyNumberFormat="1" applyFont="1" applyFill="1"/>
    <xf numFmtId="164" fontId="19" fillId="21" borderId="0" xfId="0" applyNumberFormat="1" applyFont="1" applyFill="1" applyAlignment="1" applyProtection="1">
      <alignment horizontal="center"/>
    </xf>
    <xf numFmtId="164" fontId="30" fillId="21" borderId="0" xfId="0" applyFont="1" applyFill="1" applyAlignment="1">
      <alignment horizontal="center"/>
    </xf>
    <xf numFmtId="164" fontId="19" fillId="0" borderId="0" xfId="0" applyNumberFormat="1" applyFont="1" applyFill="1" applyAlignment="1" applyProtection="1">
      <alignment horizontal="center"/>
    </xf>
    <xf numFmtId="0" fontId="28" fillId="0" borderId="0" xfId="387" quotePrefix="1" applyFont="1" applyFill="1" applyBorder="1" applyAlignment="1">
      <alignment horizontal="center"/>
    </xf>
    <xf numFmtId="164" fontId="18" fillId="21" borderId="0" xfId="0" applyNumberFormat="1" applyFont="1" applyFill="1" applyAlignment="1" applyProtection="1">
      <alignment horizontal="center"/>
    </xf>
    <xf numFmtId="164" fontId="18" fillId="21" borderId="0" xfId="0" quotePrefix="1" applyNumberFormat="1" applyFont="1" applyFill="1" applyAlignment="1" applyProtection="1">
      <alignment horizontal="center"/>
    </xf>
    <xf numFmtId="0" fontId="35" fillId="0" borderId="0" xfId="8" applyFont="1" applyAlignment="1">
      <alignment horizontal="left"/>
    </xf>
    <xf numFmtId="164" fontId="19" fillId="0" borderId="0" xfId="0" applyNumberFormat="1" applyFont="1" applyFill="1" applyAlignment="1" applyProtection="1">
      <alignment horizontal="left"/>
    </xf>
    <xf numFmtId="164" fontId="18" fillId="0" borderId="0" xfId="0" applyNumberFormat="1" applyFont="1" applyFill="1" applyAlignment="1" applyProtection="1">
      <alignment horizontal="left"/>
    </xf>
    <xf numFmtId="164" fontId="19" fillId="0" borderId="0" xfId="0" applyNumberFormat="1" applyFont="1" applyFill="1" applyBorder="1" applyAlignment="1" applyProtection="1">
      <alignment horizontal="left"/>
    </xf>
    <xf numFmtId="0" fontId="28" fillId="0" borderId="0" xfId="387" applyFont="1" applyFill="1" applyAlignment="1">
      <alignment horizontal="left"/>
    </xf>
    <xf numFmtId="0" fontId="30" fillId="0" borderId="0" xfId="8" applyFont="1" applyAlignment="1">
      <alignment horizontal="left"/>
    </xf>
    <xf numFmtId="3" fontId="34" fillId="0" borderId="0" xfId="8" applyNumberFormat="1" applyFont="1" applyFill="1" applyBorder="1" applyAlignment="1"/>
    <xf numFmtId="3" fontId="34" fillId="0" borderId="0" xfId="8" applyNumberFormat="1" applyFont="1" applyFill="1" applyAlignment="1"/>
    <xf numFmtId="3" fontId="34" fillId="0" borderId="0" xfId="8" applyNumberFormat="1" applyFont="1" applyFill="1" applyBorder="1" applyAlignment="1">
      <alignment horizontal="left"/>
    </xf>
    <xf numFmtId="164" fontId="34" fillId="0" borderId="0" xfId="0" applyFont="1" applyAlignment="1">
      <alignment horizontal="left"/>
    </xf>
    <xf numFmtId="3" fontId="147" fillId="0" borderId="0" xfId="8" applyNumberFormat="1" applyFont="1" applyFill="1" applyBorder="1" applyAlignment="1">
      <alignment horizontal="left"/>
    </xf>
    <xf numFmtId="164" fontId="147" fillId="0" borderId="0" xfId="0" applyFont="1" applyAlignment="1">
      <alignment horizontal="left"/>
    </xf>
    <xf numFmtId="3" fontId="147" fillId="0" borderId="0" xfId="8" applyNumberFormat="1" applyFont="1" applyFill="1" applyAlignment="1">
      <alignment horizontal="left"/>
    </xf>
    <xf numFmtId="0" fontId="122" fillId="39" borderId="0" xfId="420" applyFont="1" applyFill="1" applyBorder="1"/>
    <xf numFmtId="164" fontId="48" fillId="21" borderId="0" xfId="0" applyNumberFormat="1" applyFont="1" applyFill="1" applyBorder="1" applyAlignment="1" applyProtection="1">
      <alignment horizontal="center"/>
    </xf>
    <xf numFmtId="0" fontId="35" fillId="0" borderId="0" xfId="8" applyFont="1" applyFill="1"/>
    <xf numFmtId="0" fontId="123" fillId="0" borderId="0" xfId="8" applyFont="1" applyFill="1" applyBorder="1" applyAlignment="1">
      <alignment horizontal="left"/>
    </xf>
    <xf numFmtId="0" fontId="35" fillId="0" borderId="0" xfId="72" applyFont="1" applyFill="1" applyAlignment="1">
      <alignment horizontal="center"/>
    </xf>
    <xf numFmtId="165" fontId="30" fillId="21" borderId="0" xfId="0" applyNumberFormat="1" applyFont="1" applyFill="1" applyAlignment="1" applyProtection="1">
      <alignment horizontal="left"/>
    </xf>
    <xf numFmtId="164" fontId="0" fillId="21" borderId="0" xfId="0" applyFont="1" applyFill="1"/>
    <xf numFmtId="164" fontId="0" fillId="21" borderId="0" xfId="0" applyFont="1" applyFill="1" applyBorder="1"/>
    <xf numFmtId="0" fontId="125" fillId="0" borderId="0" xfId="8" applyFont="1" applyFill="1" applyBorder="1" applyAlignment="1">
      <alignment horizontal="left"/>
    </xf>
    <xf numFmtId="0" fontId="35" fillId="0" borderId="0" xfId="8" applyFont="1" applyFill="1" applyAlignment="1">
      <alignment horizontal="left"/>
    </xf>
    <xf numFmtId="164" fontId="0" fillId="0" borderId="0" xfId="0" applyFont="1" applyFill="1"/>
    <xf numFmtId="168" fontId="35" fillId="0" borderId="0" xfId="410" applyNumberFormat="1" applyFont="1" applyFill="1" applyBorder="1"/>
    <xf numFmtId="168" fontId="134" fillId="0" borderId="0" xfId="410" applyNumberFormat="1" applyFont="1" applyFill="1" applyBorder="1"/>
    <xf numFmtId="43" fontId="35" fillId="39" borderId="0" xfId="161" applyFont="1" applyFill="1"/>
    <xf numFmtId="168" fontId="35" fillId="39" borderId="0" xfId="161" applyNumberFormat="1" applyFont="1" applyFill="1"/>
    <xf numFmtId="168" fontId="123" fillId="39" borderId="0" xfId="161" applyNumberFormat="1" applyFont="1" applyFill="1" applyBorder="1" applyAlignment="1">
      <alignment horizontal="left"/>
    </xf>
    <xf numFmtId="168" fontId="31" fillId="0" borderId="0" xfId="410" applyNumberFormat="1" applyFont="1" applyFill="1" applyBorder="1"/>
    <xf numFmtId="168" fontId="31" fillId="0" borderId="0" xfId="410" applyNumberFormat="1" applyFont="1" applyFill="1"/>
    <xf numFmtId="168" fontId="56" fillId="0" borderId="0" xfId="410" applyNumberFormat="1" applyFont="1" applyFill="1"/>
    <xf numFmtId="4" fontId="53" fillId="0" borderId="0" xfId="8" applyNumberFormat="1" applyFont="1" applyFill="1"/>
    <xf numFmtId="4" fontId="61" fillId="0" borderId="0" xfId="0" applyNumberFormat="1" applyFont="1" applyFill="1" applyProtection="1"/>
    <xf numFmtId="4" fontId="18" fillId="0" borderId="0" xfId="0" applyNumberFormat="1" applyFont="1" applyFill="1" applyProtection="1"/>
    <xf numFmtId="0" fontId="35" fillId="0" borderId="0" xfId="8" applyFont="1" applyFill="1" applyAlignment="1">
      <alignment horizontal="center"/>
    </xf>
    <xf numFmtId="164" fontId="25" fillId="0" borderId="0" xfId="0" applyFont="1" applyFill="1" applyAlignment="1">
      <alignment horizontal="center"/>
    </xf>
    <xf numFmtId="164" fontId="0" fillId="0" borderId="0" xfId="0" applyFill="1" applyAlignment="1">
      <alignment horizontal="center"/>
    </xf>
    <xf numFmtId="0" fontId="96" fillId="0" borderId="0" xfId="387" applyFont="1" applyFill="1" applyAlignment="1">
      <alignment horizontal="center"/>
    </xf>
    <xf numFmtId="0" fontId="97" fillId="0" borderId="0" xfId="387" applyFont="1" applyFill="1" applyAlignment="1">
      <alignment horizontal="center"/>
    </xf>
    <xf numFmtId="0" fontId="97" fillId="0" borderId="4" xfId="387" applyFont="1" applyFill="1" applyBorder="1" applyAlignment="1">
      <alignment horizontal="center"/>
    </xf>
    <xf numFmtId="0" fontId="28" fillId="0" borderId="0" xfId="420" applyFont="1" applyFill="1" applyBorder="1" applyAlignment="1">
      <alignment horizontal="center"/>
    </xf>
    <xf numFmtId="0" fontId="28" fillId="0" borderId="34" xfId="420" applyFont="1" applyFill="1" applyBorder="1" applyAlignment="1">
      <alignment horizontal="center"/>
    </xf>
    <xf numFmtId="0" fontId="28" fillId="0" borderId="4" xfId="420" applyFont="1" applyFill="1" applyBorder="1" applyAlignment="1">
      <alignment horizontal="center"/>
    </xf>
    <xf numFmtId="0" fontId="30" fillId="0" borderId="34" xfId="420" applyFont="1" applyFill="1" applyBorder="1" applyAlignment="1">
      <alignment horizontal="center"/>
    </xf>
    <xf numFmtId="0" fontId="30" fillId="0" borderId="33" xfId="420" applyFont="1" applyFill="1" applyBorder="1" applyAlignment="1">
      <alignment horizontal="center"/>
    </xf>
    <xf numFmtId="164" fontId="30" fillId="21" borderId="0" xfId="0" applyFont="1" applyFill="1" applyAlignment="1">
      <alignment horizontal="center"/>
    </xf>
    <xf numFmtId="164" fontId="19" fillId="0" borderId="0" xfId="0" applyNumberFormat="1" applyFont="1" applyFill="1" applyAlignment="1" applyProtection="1">
      <alignment horizontal="center"/>
    </xf>
    <xf numFmtId="169" fontId="31" fillId="21" borderId="0" xfId="0" applyNumberFormat="1" applyFont="1" applyFill="1" applyBorder="1" applyAlignment="1">
      <alignment horizontal="center"/>
    </xf>
    <xf numFmtId="0" fontId="3" fillId="21" borderId="0" xfId="386" applyFont="1" applyFill="1" applyAlignment="1">
      <alignment horizontal="right"/>
    </xf>
    <xf numFmtId="164" fontId="0" fillId="21" borderId="0" xfId="0" applyFill="1" applyAlignment="1">
      <alignment horizontal="right"/>
    </xf>
    <xf numFmtId="164" fontId="0" fillId="0" borderId="0" xfId="0" applyFill="1" applyAlignment="1">
      <alignment horizontal="right"/>
    </xf>
    <xf numFmtId="0" fontId="31" fillId="21" borderId="43" xfId="408" quotePrefix="1" applyFont="1" applyFill="1" applyBorder="1" applyAlignment="1">
      <alignment horizontal="center"/>
    </xf>
    <xf numFmtId="168" fontId="2" fillId="21" borderId="42" xfId="386" quotePrefix="1" applyNumberFormat="1" applyFont="1" applyFill="1" applyBorder="1" applyAlignment="1">
      <alignment horizontal="center"/>
    </xf>
    <xf numFmtId="168" fontId="11" fillId="39" borderId="42" xfId="386" applyNumberFormat="1" applyFill="1" applyBorder="1" applyAlignment="1">
      <alignment horizontal="center"/>
    </xf>
    <xf numFmtId="0" fontId="11" fillId="21" borderId="0" xfId="386" applyFill="1" applyAlignment="1">
      <alignment horizontal="left"/>
    </xf>
    <xf numFmtId="0" fontId="2" fillId="21" borderId="0" xfId="386" applyFont="1" applyFill="1" applyAlignment="1">
      <alignment horizontal="left"/>
    </xf>
    <xf numFmtId="14" fontId="28" fillId="39" borderId="0" xfId="192" quotePrefix="1" applyNumberFormat="1" applyFont="1" applyFill="1" applyAlignment="1">
      <alignment horizontal="center"/>
    </xf>
    <xf numFmtId="0" fontId="28" fillId="39" borderId="0" xfId="61" quotePrefix="1" applyFont="1" applyFill="1" applyAlignment="1">
      <alignment horizontal="center"/>
    </xf>
    <xf numFmtId="3" fontId="28" fillId="39" borderId="20" xfId="61" quotePrefix="1" applyNumberFormat="1" applyFont="1" applyFill="1" applyBorder="1" applyAlignment="1">
      <alignment horizontal="center"/>
    </xf>
    <xf numFmtId="0" fontId="28" fillId="39" borderId="0" xfId="61" quotePrefix="1" applyFont="1" applyFill="1" applyAlignment="1">
      <alignment horizontal="left"/>
    </xf>
    <xf numFmtId="0" fontId="28" fillId="21" borderId="0" xfId="61" applyFont="1" applyFill="1" applyAlignment="1">
      <alignment horizontal="left"/>
    </xf>
    <xf numFmtId="0" fontId="35" fillId="39" borderId="0" xfId="8" quotePrefix="1" applyFont="1" applyFill="1" applyAlignment="1">
      <alignment horizontal="center"/>
    </xf>
    <xf numFmtId="168" fontId="35" fillId="39" borderId="0" xfId="9" quotePrefix="1" applyNumberFormat="1" applyFont="1" applyFill="1" applyAlignment="1">
      <alignment horizontal="center"/>
    </xf>
    <xf numFmtId="0" fontId="28" fillId="21" borderId="0" xfId="8" quotePrefix="1" applyFont="1" applyFill="1" applyBorder="1" applyAlignment="1">
      <alignment horizontal="center"/>
    </xf>
    <xf numFmtId="164" fontId="28" fillId="39" borderId="0" xfId="0" quotePrefix="1" applyFont="1" applyFill="1" applyBorder="1" applyAlignment="1">
      <alignment horizontal="center" wrapText="1"/>
    </xf>
    <xf numFmtId="168" fontId="28" fillId="39" borderId="3" xfId="161" quotePrefix="1" applyNumberFormat="1" applyFont="1" applyFill="1" applyBorder="1" applyAlignment="1">
      <alignment horizontal="center" wrapText="1"/>
    </xf>
    <xf numFmtId="0" fontId="109" fillId="39" borderId="0" xfId="0" quotePrefix="1" applyNumberFormat="1" applyFont="1" applyFill="1" applyBorder="1"/>
    <xf numFmtId="3" fontId="30" fillId="39" borderId="0" xfId="8" applyNumberFormat="1" applyFont="1" applyFill="1" applyAlignment="1">
      <alignment horizontal="left"/>
    </xf>
    <xf numFmtId="0" fontId="30" fillId="39" borderId="0" xfId="420" applyFont="1" applyFill="1" applyBorder="1" applyAlignment="1"/>
    <xf numFmtId="3" fontId="28" fillId="39" borderId="0" xfId="8" applyNumberFormat="1" applyFont="1" applyFill="1"/>
    <xf numFmtId="3" fontId="28" fillId="39" borderId="0" xfId="8" applyNumberFormat="1" applyFont="1" applyFill="1" applyAlignment="1">
      <alignment horizontal="left"/>
    </xf>
    <xf numFmtId="0" fontId="30" fillId="39" borderId="0" xfId="420" quotePrefix="1" applyFont="1" applyFill="1" applyBorder="1" applyAlignment="1"/>
    <xf numFmtId="0" fontId="28" fillId="39" borderId="0" xfId="420" applyFont="1" applyFill="1" applyBorder="1" applyAlignment="1"/>
    <xf numFmtId="0" fontId="35" fillId="21" borderId="0" xfId="8" quotePrefix="1" applyFont="1" applyFill="1" applyBorder="1" applyAlignment="1">
      <alignment horizontal="center"/>
    </xf>
    <xf numFmtId="0" fontId="96" fillId="21" borderId="0" xfId="162" applyFont="1" applyFill="1" applyAlignment="1">
      <alignment horizontal="center"/>
    </xf>
    <xf numFmtId="0" fontId="3" fillId="21" borderId="0" xfId="386" applyFont="1" applyFill="1" applyAlignment="1">
      <alignment horizontal="center"/>
    </xf>
    <xf numFmtId="0" fontId="1" fillId="21" borderId="0" xfId="386" applyFont="1" applyFill="1" applyAlignment="1">
      <alignment horizontal="center"/>
    </xf>
    <xf numFmtId="0" fontId="35" fillId="39" borderId="31" xfId="404" quotePrefix="1" applyNumberFormat="1" applyFill="1" applyAlignment="1">
      <alignment horizontal="center" vertical="center"/>
    </xf>
    <xf numFmtId="168" fontId="37" fillId="39" borderId="21" xfId="354" quotePrefix="1" applyNumberFormat="1" applyFill="1" applyAlignment="1">
      <alignment horizontal="center" vertical="center"/>
    </xf>
    <xf numFmtId="168" fontId="35" fillId="0" borderId="40" xfId="161" applyNumberFormat="1" applyFont="1" applyFill="1" applyBorder="1" applyAlignment="1">
      <alignment horizontal="left" vertical="center" indent="1"/>
    </xf>
    <xf numFmtId="0" fontId="1" fillId="21" borderId="0" xfId="386" applyFont="1" applyFill="1" applyAlignment="1">
      <alignment horizontal="left"/>
    </xf>
    <xf numFmtId="168" fontId="1" fillId="21" borderId="42" xfId="386" quotePrefix="1" applyNumberFormat="1" applyFont="1" applyFill="1" applyBorder="1" applyAlignment="1">
      <alignment horizontal="center"/>
    </xf>
    <xf numFmtId="168" fontId="148" fillId="21" borderId="36" xfId="386" applyNumberFormat="1" applyFont="1" applyFill="1" applyBorder="1" applyAlignment="1">
      <alignment horizontal="center"/>
    </xf>
    <xf numFmtId="168" fontId="37" fillId="21" borderId="7" xfId="106" applyNumberFormat="1" applyFill="1" applyAlignment="1">
      <alignment horizontal="center" vertical="center"/>
    </xf>
    <xf numFmtId="14" fontId="28" fillId="39" borderId="0" xfId="0" quotePrefix="1" applyNumberFormat="1" applyFont="1" applyFill="1" applyBorder="1" applyAlignment="1">
      <alignment horizontal="center" wrapText="1"/>
    </xf>
    <xf numFmtId="164" fontId="147" fillId="0" borderId="0" xfId="0" applyFont="1" applyFill="1" applyAlignment="1">
      <alignment horizontal="left"/>
    </xf>
    <xf numFmtId="0" fontId="28" fillId="21" borderId="0" xfId="420" applyFont="1" applyFill="1" applyBorder="1" applyAlignment="1">
      <alignment horizontal="center"/>
    </xf>
    <xf numFmtId="41" fontId="31" fillId="21" borderId="0" xfId="147" applyNumberFormat="1" applyFont="1" applyFill="1" applyBorder="1"/>
    <xf numFmtId="168" fontId="138" fillId="39" borderId="0" xfId="161" applyNumberFormat="1" applyFont="1" applyFill="1" applyBorder="1" applyAlignment="1">
      <alignment horizontal="center"/>
    </xf>
    <xf numFmtId="0" fontId="28" fillId="21" borderId="0" xfId="162" applyFont="1" applyFill="1"/>
    <xf numFmtId="0" fontId="30" fillId="21" borderId="0" xfId="0" applyNumberFormat="1" applyFont="1" applyFill="1" applyBorder="1" applyAlignment="1">
      <alignment horizontal="left"/>
    </xf>
    <xf numFmtId="0" fontId="30" fillId="21" borderId="4" xfId="0" quotePrefix="1" applyNumberFormat="1" applyFont="1" applyFill="1" applyBorder="1" applyAlignment="1">
      <alignment horizontal="center"/>
    </xf>
    <xf numFmtId="0" fontId="30" fillId="39" borderId="4" xfId="0" quotePrefix="1" applyNumberFormat="1" applyFont="1" applyFill="1" applyBorder="1" applyAlignment="1">
      <alignment horizontal="center"/>
    </xf>
    <xf numFmtId="0" fontId="35" fillId="21" borderId="0" xfId="6" quotePrefix="1" applyFont="1" applyFill="1" applyAlignment="1">
      <alignment horizontal="center"/>
    </xf>
    <xf numFmtId="164" fontId="35" fillId="21" borderId="0" xfId="0" applyFont="1" applyFill="1" applyAlignment="1">
      <alignment horizontal="left"/>
    </xf>
    <xf numFmtId="41" fontId="35" fillId="39" borderId="22" xfId="410" quotePrefix="1" applyNumberFormat="1" applyFont="1" applyFill="1" applyBorder="1" applyAlignment="1">
      <alignment horizontal="center"/>
    </xf>
    <xf numFmtId="164" fontId="0" fillId="21" borderId="0" xfId="0" applyFill="1" applyAlignment="1">
      <alignment horizontal="left"/>
    </xf>
    <xf numFmtId="41" fontId="35" fillId="39" borderId="0" xfId="147" applyNumberFormat="1" applyFont="1" applyFill="1" applyBorder="1"/>
    <xf numFmtId="41" fontId="35" fillId="21" borderId="0" xfId="147" applyNumberFormat="1" applyFont="1" applyFill="1" applyBorder="1"/>
    <xf numFmtId="0" fontId="53" fillId="21" borderId="0" xfId="5" quotePrefix="1" applyFont="1" applyFill="1" applyAlignment="1">
      <alignment horizontal="center"/>
    </xf>
    <xf numFmtId="0" fontId="35" fillId="21" borderId="0" xfId="5" applyFont="1" applyFill="1" applyAlignment="1">
      <alignment horizontal="center"/>
    </xf>
    <xf numFmtId="0" fontId="35" fillId="21" borderId="0" xfId="5" quotePrefix="1" applyFont="1" applyFill="1" applyAlignment="1">
      <alignment horizontal="center"/>
    </xf>
    <xf numFmtId="41" fontId="93" fillId="39" borderId="22" xfId="9" quotePrefix="1" applyNumberFormat="1" applyFont="1" applyFill="1" applyBorder="1" applyAlignment="1">
      <alignment horizontal="center"/>
    </xf>
    <xf numFmtId="170" fontId="35" fillId="21" borderId="0" xfId="0" quotePrefix="1" applyNumberFormat="1" applyFont="1" applyFill="1" applyAlignment="1">
      <alignment horizontal="left" indent="2"/>
    </xf>
    <xf numFmtId="0" fontId="113" fillId="21" borderId="0" xfId="513" applyFont="1" applyFill="1" applyAlignment="1">
      <alignment horizontal="left"/>
    </xf>
    <xf numFmtId="0" fontId="5" fillId="21" borderId="0" xfId="513" applyFill="1" applyAlignment="1">
      <alignment horizontal="left"/>
    </xf>
    <xf numFmtId="0" fontId="116" fillId="21" borderId="0" xfId="513" applyFont="1" applyFill="1" applyAlignment="1">
      <alignment horizontal="left"/>
    </xf>
    <xf numFmtId="0" fontId="28" fillId="21" borderId="0" xfId="5" applyFont="1" applyFill="1" applyBorder="1" applyAlignment="1">
      <alignment horizontal="left"/>
    </xf>
    <xf numFmtId="0" fontId="30" fillId="21" borderId="0" xfId="5" applyFont="1" applyFill="1" applyAlignment="1">
      <alignment horizontal="left"/>
    </xf>
    <xf numFmtId="0" fontId="53" fillId="21" borderId="0" xfId="5" applyFont="1" applyFill="1" applyAlignment="1">
      <alignment horizontal="left"/>
    </xf>
    <xf numFmtId="0" fontId="35" fillId="21" borderId="0" xfId="5" applyFont="1" applyFill="1" applyAlignment="1">
      <alignment horizontal="left"/>
    </xf>
    <xf numFmtId="168" fontId="28" fillId="0" borderId="22" xfId="410" applyNumberFormat="1" applyFont="1" applyFill="1" applyBorder="1"/>
    <xf numFmtId="183" fontId="21" fillId="21" borderId="0" xfId="513" quotePrefix="1" applyNumberFormat="1" applyFont="1" applyFill="1"/>
    <xf numFmtId="168" fontId="28" fillId="39" borderId="0" xfId="410" quotePrefix="1" applyNumberFormat="1" applyFont="1" applyFill="1"/>
    <xf numFmtId="168" fontId="33" fillId="21" borderId="42" xfId="386" quotePrefix="1" applyNumberFormat="1" applyFont="1" applyFill="1" applyBorder="1" applyAlignment="1">
      <alignment horizontal="center"/>
    </xf>
    <xf numFmtId="168" fontId="28" fillId="39" borderId="0" xfId="194" applyNumberFormat="1" applyFont="1" applyFill="1" applyBorder="1"/>
    <xf numFmtId="164" fontId="28" fillId="39" borderId="0" xfId="193" quotePrefix="1" applyFont="1" applyFill="1" applyAlignment="1">
      <alignment horizontal="center"/>
    </xf>
    <xf numFmtId="168" fontId="28" fillId="39" borderId="20" xfId="194" quotePrefix="1" applyNumberFormat="1" applyFont="1" applyFill="1" applyBorder="1" applyAlignment="1">
      <alignment horizontal="center"/>
    </xf>
    <xf numFmtId="168" fontId="28" fillId="39" borderId="0" xfId="194" quotePrefix="1" applyNumberFormat="1" applyFont="1" applyFill="1" applyBorder="1" applyAlignment="1">
      <alignment horizontal="center"/>
    </xf>
    <xf numFmtId="168" fontId="11" fillId="21" borderId="0" xfId="161" applyNumberFormat="1" applyFont="1" applyFill="1" applyAlignment="1">
      <alignment horizontal="center"/>
    </xf>
    <xf numFmtId="168" fontId="11" fillId="0" borderId="0" xfId="161" applyNumberFormat="1" applyFont="1" applyFill="1" applyAlignment="1">
      <alignment horizontal="center"/>
    </xf>
    <xf numFmtId="168" fontId="34" fillId="0" borderId="0" xfId="161" applyNumberFormat="1" applyFont="1" applyFill="1" applyAlignment="1">
      <alignment horizontal="center"/>
    </xf>
    <xf numFmtId="164" fontId="28" fillId="0" borderId="0" xfId="0" applyNumberFormat="1" applyFont="1" applyFill="1" applyAlignment="1" applyProtection="1">
      <alignment horizontal="left"/>
    </xf>
    <xf numFmtId="168" fontId="11" fillId="21" borderId="60" xfId="386" applyNumberFormat="1" applyFill="1" applyBorder="1"/>
    <xf numFmtId="168" fontId="11" fillId="21" borderId="29" xfId="386" applyNumberFormat="1" applyFill="1" applyBorder="1"/>
    <xf numFmtId="168" fontId="148" fillId="21" borderId="29" xfId="386" applyNumberFormat="1" applyFont="1" applyFill="1" applyBorder="1" applyAlignment="1">
      <alignment horizontal="center"/>
    </xf>
    <xf numFmtId="168" fontId="33" fillId="21" borderId="42" xfId="386" applyNumberFormat="1" applyFont="1" applyFill="1" applyBorder="1"/>
    <xf numFmtId="168" fontId="28" fillId="21" borderId="0" xfId="161" quotePrefix="1" applyNumberFormat="1" applyFont="1" applyFill="1" applyBorder="1" applyAlignment="1">
      <alignment horizontal="center"/>
    </xf>
    <xf numFmtId="164" fontId="28" fillId="0" borderId="0" xfId="193" quotePrefix="1" applyFont="1" applyFill="1" applyAlignment="1">
      <alignment horizontal="center"/>
    </xf>
    <xf numFmtId="168" fontId="28" fillId="0" borderId="0" xfId="194" quotePrefix="1" applyNumberFormat="1" applyFont="1" applyFill="1" applyBorder="1" applyAlignment="1">
      <alignment horizontal="center"/>
    </xf>
    <xf numFmtId="168" fontId="115" fillId="21" borderId="0" xfId="194" applyNumberFormat="1" applyFont="1" applyFill="1" applyBorder="1"/>
    <xf numFmtId="168" fontId="28" fillId="21" borderId="0" xfId="194" applyNumberFormat="1" applyFont="1" applyFill="1" applyBorder="1"/>
    <xf numFmtId="0" fontId="35" fillId="39" borderId="0" xfId="8" applyFont="1" applyFill="1" applyAlignment="1">
      <alignment horizontal="center"/>
    </xf>
    <xf numFmtId="0" fontId="109" fillId="39" borderId="0" xfId="0" quotePrefix="1" applyNumberFormat="1" applyFont="1" applyFill="1" applyBorder="1" applyAlignment="1">
      <alignment horizontal="center"/>
    </xf>
    <xf numFmtId="0" fontId="28" fillId="39" borderId="0" xfId="0" applyNumberFormat="1" applyFont="1" applyFill="1"/>
    <xf numFmtId="1" fontId="30" fillId="39" borderId="4" xfId="0" quotePrefix="1" applyNumberFormat="1" applyFont="1" applyFill="1" applyBorder="1" applyAlignment="1">
      <alignment horizontal="center"/>
    </xf>
    <xf numFmtId="168" fontId="28" fillId="0" borderId="22" xfId="161" applyNumberFormat="1" applyFont="1" applyFill="1" applyBorder="1" applyAlignment="1">
      <alignment horizontal="center"/>
    </xf>
    <xf numFmtId="168" fontId="30" fillId="0" borderId="0" xfId="161" applyNumberFormat="1" applyFont="1" applyFill="1" applyBorder="1" applyAlignment="1">
      <alignment horizontal="center"/>
    </xf>
    <xf numFmtId="168" fontId="28" fillId="0" borderId="22" xfId="161" applyNumberFormat="1" applyFont="1" applyFill="1" applyBorder="1" applyAlignment="1">
      <alignment horizontal="left"/>
    </xf>
    <xf numFmtId="168" fontId="30" fillId="0" borderId="0" xfId="161" applyNumberFormat="1" applyFont="1" applyFill="1" applyBorder="1" applyAlignment="1">
      <alignment horizontal="right"/>
    </xf>
    <xf numFmtId="168" fontId="28" fillId="0" borderId="0" xfId="161" applyNumberFormat="1" applyFont="1" applyFill="1" applyBorder="1" applyAlignment="1">
      <alignment horizontal="center"/>
    </xf>
    <xf numFmtId="168" fontId="28" fillId="0" borderId="0" xfId="161" applyNumberFormat="1" applyFont="1" applyFill="1" applyBorder="1" applyAlignment="1">
      <alignment horizontal="left"/>
    </xf>
    <xf numFmtId="3" fontId="28" fillId="39" borderId="0" xfId="399" applyNumberFormat="1" applyFont="1" applyFill="1" applyAlignment="1"/>
    <xf numFmtId="164" fontId="28" fillId="0" borderId="0" xfId="0" applyFont="1" applyAlignment="1">
      <alignment wrapText="1"/>
    </xf>
    <xf numFmtId="43" fontId="28" fillId="39" borderId="0" xfId="161" applyFont="1" applyFill="1" applyAlignment="1">
      <alignment horizontal="left"/>
    </xf>
    <xf numFmtId="43" fontId="28" fillId="39" borderId="0" xfId="161" applyFont="1" applyFill="1"/>
    <xf numFmtId="3" fontId="31" fillId="0" borderId="55" xfId="389" applyNumberFormat="1" applyFont="1" applyFill="1" applyBorder="1" applyAlignment="1">
      <alignment horizontal="center" wrapText="1"/>
    </xf>
    <xf numFmtId="0" fontId="35" fillId="0" borderId="55" xfId="389" applyNumberFormat="1" applyFont="1" applyFill="1" applyBorder="1" applyAlignment="1">
      <alignment horizontal="center" wrapText="1"/>
    </xf>
    <xf numFmtId="0" fontId="35" fillId="0" borderId="52" xfId="389" applyNumberFormat="1" applyFont="1" applyFill="1" applyBorder="1"/>
    <xf numFmtId="175" fontId="35" fillId="0" borderId="29" xfId="389" applyFont="1" applyFill="1" applyBorder="1" applyAlignment="1"/>
    <xf numFmtId="164" fontId="35" fillId="39" borderId="0" xfId="0" quotePrefix="1" applyFont="1" applyFill="1"/>
    <xf numFmtId="170" fontId="35" fillId="39" borderId="0" xfId="0" quotePrefix="1" applyNumberFormat="1" applyFont="1" applyFill="1" applyAlignment="1">
      <alignment horizontal="left" indent="2"/>
    </xf>
    <xf numFmtId="183" fontId="21" fillId="39" borderId="0" xfId="513" applyNumberFormat="1" applyFont="1" applyFill="1"/>
    <xf numFmtId="168" fontId="21" fillId="39" borderId="0" xfId="161" applyNumberFormat="1" applyFont="1" applyFill="1"/>
    <xf numFmtId="175" fontId="53" fillId="0" borderId="0" xfId="389" applyFont="1" applyFill="1" applyBorder="1" applyAlignment="1">
      <alignment horizontal="center"/>
    </xf>
    <xf numFmtId="49" fontId="35" fillId="0" borderId="0" xfId="389" applyNumberFormat="1" applyFont="1" applyFill="1" applyBorder="1" applyAlignment="1">
      <alignment horizontal="left"/>
    </xf>
    <xf numFmtId="175" fontId="31" fillId="0" borderId="61" xfId="389" applyFont="1" applyFill="1" applyBorder="1" applyAlignment="1">
      <alignment horizontal="center" wrapText="1"/>
    </xf>
    <xf numFmtId="175" fontId="35" fillId="0" borderId="57" xfId="389" applyFont="1" applyFill="1" applyBorder="1" applyAlignment="1">
      <alignment horizontal="center"/>
    </xf>
    <xf numFmtId="164" fontId="22" fillId="21" borderId="0" xfId="0" applyNumberFormat="1" applyFont="1" applyFill="1" applyAlignment="1" applyProtection="1">
      <alignment horizontal="center"/>
    </xf>
    <xf numFmtId="168" fontId="35" fillId="21" borderId="0" xfId="161" applyNumberFormat="1" applyFont="1" applyFill="1" applyBorder="1" applyAlignment="1"/>
    <xf numFmtId="164" fontId="149" fillId="0" borderId="0" xfId="0" applyFont="1"/>
    <xf numFmtId="43" fontId="30" fillId="0" borderId="0" xfId="387" applyNumberFormat="1" applyFont="1" applyFill="1" applyBorder="1"/>
    <xf numFmtId="164" fontId="31" fillId="21" borderId="0" xfId="0" applyFont="1" applyFill="1" applyAlignment="1">
      <alignment wrapText="1"/>
    </xf>
    <xf numFmtId="0" fontId="35" fillId="21" borderId="38" xfId="0" applyNumberFormat="1" applyFont="1" applyFill="1" applyBorder="1" applyAlignment="1"/>
    <xf numFmtId="0" fontId="30" fillId="21" borderId="0" xfId="192" applyFont="1" applyFill="1"/>
    <xf numFmtId="164" fontId="110" fillId="21" borderId="22" xfId="0" applyFont="1" applyFill="1" applyBorder="1" applyAlignment="1">
      <alignment vertical="center"/>
    </xf>
    <xf numFmtId="0" fontId="28" fillId="21" borderId="22" xfId="192" applyFont="1" applyFill="1" applyBorder="1"/>
    <xf numFmtId="0" fontId="28" fillId="21" borderId="22" xfId="39" applyFont="1" applyFill="1" applyBorder="1"/>
    <xf numFmtId="4" fontId="28" fillId="21" borderId="22" xfId="39" applyNumberFormat="1" applyFont="1" applyFill="1" applyBorder="1"/>
    <xf numFmtId="0" fontId="28" fillId="21" borderId="0" xfId="192" applyFont="1" applyFill="1" applyBorder="1"/>
    <xf numFmtId="0" fontId="28" fillId="21" borderId="0" xfId="39" applyFont="1" applyFill="1" applyBorder="1"/>
    <xf numFmtId="4" fontId="28" fillId="21" borderId="0" xfId="39" applyNumberFormat="1" applyFont="1" applyFill="1" applyBorder="1"/>
    <xf numFmtId="164" fontId="22" fillId="21" borderId="0" xfId="0" applyNumberFormat="1" applyFont="1" applyFill="1" applyAlignment="1" applyProtection="1">
      <alignment horizontal="center"/>
    </xf>
    <xf numFmtId="175" fontId="88" fillId="0" borderId="0" xfId="389" applyFont="1" applyFill="1" applyBorder="1" applyAlignment="1">
      <alignment horizontal="left"/>
    </xf>
    <xf numFmtId="175" fontId="35" fillId="0" borderId="0" xfId="389" applyFont="1" applyFill="1" applyBorder="1" applyAlignment="1">
      <alignment horizontal="left"/>
    </xf>
    <xf numFmtId="175" fontId="35" fillId="0" borderId="0" xfId="389" applyFont="1" applyFill="1" applyBorder="1" applyAlignment="1">
      <alignment horizontal="left" vertical="center" wrapText="1"/>
    </xf>
    <xf numFmtId="164" fontId="114" fillId="21" borderId="0" xfId="0" applyNumberFormat="1" applyFont="1" applyFill="1" applyAlignment="1" applyProtection="1">
      <alignment horizontal="left"/>
    </xf>
    <xf numFmtId="168" fontId="22" fillId="21" borderId="0" xfId="161" applyNumberFormat="1" applyFont="1" applyFill="1" applyAlignment="1" applyProtection="1">
      <alignment horizontal="center"/>
    </xf>
    <xf numFmtId="168" fontId="22" fillId="0" borderId="0" xfId="161" applyNumberFormat="1" applyFont="1" applyBorder="1" applyProtection="1"/>
    <xf numFmtId="168" fontId="22" fillId="39" borderId="0" xfId="161" applyNumberFormat="1" applyFont="1" applyFill="1" applyAlignment="1" applyProtection="1">
      <alignment horizontal="center"/>
    </xf>
    <xf numFmtId="164" fontId="21" fillId="39" borderId="0" xfId="0" applyNumberFormat="1" applyFont="1" applyFill="1" applyProtection="1"/>
    <xf numFmtId="164" fontId="35" fillId="21" borderId="52" xfId="0" applyFont="1" applyFill="1" applyBorder="1" applyAlignment="1"/>
    <xf numFmtId="0" fontId="35" fillId="21" borderId="52" xfId="0" applyNumberFormat="1" applyFont="1" applyFill="1" applyBorder="1" applyAlignment="1"/>
    <xf numFmtId="164" fontId="19" fillId="21" borderId="0" xfId="0" applyNumberFormat="1" applyFont="1" applyFill="1" applyAlignment="1" applyProtection="1">
      <alignment horizontal="center"/>
    </xf>
    <xf numFmtId="164" fontId="19" fillId="21" borderId="0" xfId="0" applyNumberFormat="1" applyFont="1" applyFill="1" applyBorder="1" applyAlignment="1" applyProtection="1">
      <alignment horizontal="center"/>
    </xf>
    <xf numFmtId="0" fontId="97" fillId="21" borderId="3" xfId="162" applyFont="1" applyFill="1" applyBorder="1" applyAlignment="1">
      <alignment horizontal="center" wrapText="1"/>
    </xf>
    <xf numFmtId="0" fontId="97" fillId="21" borderId="22" xfId="162" applyFont="1" applyFill="1" applyBorder="1" applyAlignment="1">
      <alignment horizontal="center"/>
    </xf>
    <xf numFmtId="0" fontId="115" fillId="21" borderId="0" xfId="162" applyFont="1" applyFill="1"/>
    <xf numFmtId="0" fontId="30" fillId="21" borderId="0" xfId="162" applyFont="1" applyFill="1"/>
    <xf numFmtId="164" fontId="22" fillId="0" borderId="0" xfId="0" applyNumberFormat="1" applyFont="1" applyAlignment="1" applyProtection="1">
      <alignment horizontal="center"/>
    </xf>
    <xf numFmtId="41" fontId="96" fillId="21" borderId="0" xfId="162" applyNumberFormat="1" applyFont="1" applyFill="1" applyBorder="1"/>
    <xf numFmtId="41" fontId="97" fillId="21" borderId="22" xfId="162" applyNumberFormat="1" applyFont="1" applyFill="1" applyBorder="1"/>
    <xf numFmtId="169" fontId="35" fillId="39" borderId="0" xfId="0" applyNumberFormat="1" applyFont="1" applyFill="1" applyAlignment="1">
      <alignment horizontal="left" indent="1"/>
    </xf>
    <xf numFmtId="164" fontId="115" fillId="39" borderId="0" xfId="0" applyNumberFormat="1" applyFont="1" applyFill="1" applyProtection="1"/>
    <xf numFmtId="49" fontId="115" fillId="39" borderId="0" xfId="0" applyNumberFormat="1" applyFont="1" applyFill="1" applyAlignment="1" applyProtection="1">
      <alignment horizontal="center"/>
    </xf>
    <xf numFmtId="164" fontId="22" fillId="21" borderId="0" xfId="0" applyNumberFormat="1" applyFont="1" applyFill="1" applyAlignment="1" applyProtection="1">
      <alignment horizontal="center"/>
    </xf>
    <xf numFmtId="164" fontId="0" fillId="39" borderId="0" xfId="0" applyFill="1"/>
    <xf numFmtId="10" fontId="21" fillId="0" borderId="0" xfId="148" applyNumberFormat="1" applyFont="1" applyFill="1" applyProtection="1"/>
    <xf numFmtId="10" fontId="30" fillId="0" borderId="0" xfId="148" applyNumberFormat="1" applyFont="1" applyFill="1" applyAlignment="1" applyProtection="1">
      <alignment horizontal="center"/>
    </xf>
    <xf numFmtId="164" fontId="22" fillId="21" borderId="0" xfId="0" applyNumberFormat="1" applyFont="1" applyFill="1" applyAlignment="1" applyProtection="1">
      <alignment horizontal="center"/>
    </xf>
    <xf numFmtId="49" fontId="21" fillId="0" borderId="0" xfId="0" applyNumberFormat="1" applyFont="1" applyFill="1" applyAlignment="1" applyProtection="1">
      <alignment horizontal="center"/>
    </xf>
    <xf numFmtId="49" fontId="18" fillId="0" borderId="0" xfId="0" applyNumberFormat="1" applyFont="1" applyFill="1" applyAlignment="1" applyProtection="1">
      <alignment horizontal="center"/>
    </xf>
    <xf numFmtId="168" fontId="54" fillId="21" borderId="0" xfId="161" applyNumberFormat="1" applyFont="1" applyFill="1"/>
    <xf numFmtId="168" fontId="69" fillId="21" borderId="0" xfId="161" applyNumberFormat="1" applyFont="1" applyFill="1" applyAlignment="1" applyProtection="1">
      <alignment horizontal="right"/>
    </xf>
    <xf numFmtId="168" fontId="61" fillId="21" borderId="0" xfId="161" applyNumberFormat="1" applyFont="1" applyFill="1" applyProtection="1"/>
    <xf numFmtId="168" fontId="53" fillId="21" borderId="0" xfId="161" applyNumberFormat="1" applyFont="1" applyFill="1"/>
    <xf numFmtId="168" fontId="53" fillId="21" borderId="0" xfId="161" quotePrefix="1" applyNumberFormat="1" applyFont="1" applyFill="1" applyAlignment="1">
      <alignment horizontal="center"/>
    </xf>
    <xf numFmtId="168" fontId="31" fillId="21" borderId="0" xfId="161" applyNumberFormat="1" applyFont="1" applyFill="1" applyBorder="1" applyAlignment="1"/>
    <xf numFmtId="168" fontId="35" fillId="21" borderId="22" xfId="161" applyNumberFormat="1" applyFont="1" applyFill="1" applyBorder="1" applyAlignment="1">
      <alignment horizontal="center"/>
    </xf>
    <xf numFmtId="168" fontId="35" fillId="21" borderId="0" xfId="161" applyNumberFormat="1" applyFont="1" applyFill="1" applyAlignment="1">
      <alignment horizontal="center"/>
    </xf>
    <xf numFmtId="168" fontId="35" fillId="21" borderId="6" xfId="161" applyNumberFormat="1" applyFont="1" applyFill="1" applyBorder="1" applyAlignment="1"/>
    <xf numFmtId="168" fontId="123" fillId="21" borderId="0" xfId="161" applyNumberFormat="1" applyFont="1" applyFill="1" applyAlignment="1"/>
    <xf numFmtId="168" fontId="31" fillId="21" borderId="0" xfId="161" applyNumberFormat="1" applyFont="1" applyFill="1" applyAlignment="1">
      <alignment horizontal="center"/>
    </xf>
    <xf numFmtId="168" fontId="105" fillId="21" borderId="0" xfId="161" applyNumberFormat="1" applyFont="1" applyFill="1" applyAlignment="1"/>
    <xf numFmtId="168" fontId="105" fillId="21" borderId="0" xfId="161" applyNumberFormat="1" applyFont="1" applyFill="1" applyAlignment="1">
      <alignment horizontal="center"/>
    </xf>
    <xf numFmtId="168" fontId="35" fillId="21" borderId="22" xfId="161" applyNumberFormat="1" applyFont="1" applyFill="1" applyBorder="1" applyAlignment="1"/>
    <xf numFmtId="168" fontId="35" fillId="21" borderId="5" xfId="161" applyNumberFormat="1" applyFont="1" applyFill="1" applyBorder="1" applyAlignment="1"/>
    <xf numFmtId="168" fontId="35" fillId="21" borderId="0" xfId="161" applyNumberFormat="1" applyFont="1" applyFill="1" applyAlignment="1">
      <alignment horizontal="right"/>
    </xf>
    <xf numFmtId="168" fontId="123" fillId="21" borderId="0" xfId="161" applyNumberFormat="1" applyFont="1" applyFill="1" applyBorder="1" applyAlignment="1"/>
    <xf numFmtId="168" fontId="31" fillId="39" borderId="55" xfId="161" applyNumberFormat="1" applyFont="1" applyFill="1" applyBorder="1" applyAlignment="1"/>
    <xf numFmtId="168" fontId="31" fillId="39" borderId="57" xfId="161" applyNumberFormat="1" applyFont="1" applyFill="1" applyBorder="1" applyAlignment="1"/>
    <xf numFmtId="168" fontId="123" fillId="21" borderId="0" xfId="161" applyNumberFormat="1" applyFont="1" applyFill="1"/>
    <xf numFmtId="168" fontId="35" fillId="21" borderId="57" xfId="161" applyNumberFormat="1" applyFont="1" applyFill="1" applyBorder="1" applyAlignment="1">
      <alignment horizontal="center"/>
    </xf>
    <xf numFmtId="168" fontId="35" fillId="21" borderId="54" xfId="161" applyNumberFormat="1" applyFont="1" applyFill="1" applyBorder="1"/>
    <xf numFmtId="168" fontId="35" fillId="21" borderId="0" xfId="161" applyNumberFormat="1" applyFont="1" applyFill="1" applyBorder="1"/>
    <xf numFmtId="168" fontId="35" fillId="39" borderId="0" xfId="161" applyNumberFormat="1" applyFont="1" applyFill="1" applyBorder="1"/>
    <xf numFmtId="168" fontId="35" fillId="39" borderId="22" xfId="161" applyNumberFormat="1" applyFont="1" applyFill="1" applyBorder="1"/>
    <xf numFmtId="168" fontId="31" fillId="21" borderId="0" xfId="161" applyNumberFormat="1" applyFont="1" applyFill="1"/>
    <xf numFmtId="168" fontId="35" fillId="21" borderId="22" xfId="161" applyNumberFormat="1" applyFont="1" applyFill="1" applyBorder="1"/>
    <xf numFmtId="43" fontId="28" fillId="21" borderId="14" xfId="161" applyFont="1" applyFill="1" applyBorder="1"/>
    <xf numFmtId="43" fontId="30" fillId="21" borderId="0" xfId="161" applyFont="1" applyFill="1" applyAlignment="1" applyProtection="1">
      <alignment horizontal="right"/>
    </xf>
    <xf numFmtId="43" fontId="48" fillId="21" borderId="0" xfId="161" applyFont="1" applyFill="1" applyAlignment="1" applyProtection="1"/>
    <xf numFmtId="43" fontId="35" fillId="21" borderId="0" xfId="161" quotePrefix="1" applyFont="1" applyFill="1" applyBorder="1" applyAlignment="1">
      <alignment horizontal="center"/>
    </xf>
    <xf numFmtId="43" fontId="30" fillId="21" borderId="0" xfId="161" applyFont="1" applyFill="1" applyAlignment="1">
      <alignment horizontal="center"/>
    </xf>
    <xf numFmtId="43" fontId="30" fillId="21" borderId="3" xfId="161" applyFont="1" applyFill="1" applyBorder="1" applyAlignment="1">
      <alignment horizontal="center"/>
    </xf>
    <xf numFmtId="43" fontId="28" fillId="21" borderId="4" xfId="161" applyFont="1" applyFill="1" applyBorder="1"/>
    <xf numFmtId="10" fontId="28" fillId="21" borderId="14" xfId="148" applyNumberFormat="1" applyFont="1" applyFill="1" applyBorder="1"/>
    <xf numFmtId="43" fontId="107" fillId="21" borderId="6" xfId="161" applyFont="1" applyFill="1" applyBorder="1"/>
    <xf numFmtId="43" fontId="112" fillId="39" borderId="0" xfId="161" applyFont="1" applyFill="1" applyAlignment="1">
      <alignment horizontal="right"/>
    </xf>
    <xf numFmtId="43" fontId="112" fillId="21" borderId="0" xfId="161" applyFont="1" applyFill="1" applyAlignment="1">
      <alignment horizontal="right"/>
    </xf>
    <xf numFmtId="43" fontId="28" fillId="21" borderId="0" xfId="161" applyFont="1" applyFill="1" applyAlignment="1">
      <alignment horizontal="right"/>
    </xf>
    <xf numFmtId="43" fontId="30" fillId="21" borderId="0" xfId="161" applyFont="1" applyFill="1" applyAlignment="1">
      <alignment horizontal="right"/>
    </xf>
    <xf numFmtId="43" fontId="112" fillId="21" borderId="0" xfId="161" applyFont="1" applyFill="1" applyBorder="1" applyAlignment="1">
      <alignment horizontal="right"/>
    </xf>
    <xf numFmtId="43" fontId="30" fillId="21" borderId="0" xfId="161" applyFont="1" applyFill="1" applyBorder="1" applyAlignment="1">
      <alignment horizontal="right"/>
    </xf>
    <xf numFmtId="43" fontId="96" fillId="21" borderId="0" xfId="161" applyFont="1" applyFill="1"/>
    <xf numFmtId="43" fontId="112" fillId="21" borderId="22" xfId="161" applyFont="1" applyFill="1" applyBorder="1" applyAlignment="1">
      <alignment horizontal="right"/>
    </xf>
    <xf numFmtId="43" fontId="28" fillId="21" borderId="22" xfId="161" applyFont="1" applyFill="1" applyBorder="1"/>
    <xf numFmtId="43" fontId="30" fillId="39" borderId="22" xfId="161" applyFont="1" applyFill="1" applyBorder="1" applyAlignment="1">
      <alignment horizontal="right"/>
    </xf>
    <xf numFmtId="43" fontId="28" fillId="39" borderId="0" xfId="161" applyFont="1" applyFill="1" applyAlignment="1">
      <alignment horizontal="right"/>
    </xf>
    <xf numFmtId="43" fontId="112" fillId="21" borderId="20" xfId="161" applyFont="1" applyFill="1" applyBorder="1" applyAlignment="1">
      <alignment horizontal="right"/>
    </xf>
    <xf numFmtId="43" fontId="28" fillId="21" borderId="20" xfId="161" applyFont="1" applyFill="1" applyBorder="1"/>
    <xf numFmtId="43" fontId="30" fillId="21" borderId="5" xfId="161" applyFont="1" applyFill="1" applyBorder="1"/>
    <xf numFmtId="43" fontId="113" fillId="21" borderId="0" xfId="161" applyFont="1" applyFill="1"/>
    <xf numFmtId="43" fontId="28" fillId="0" borderId="0" xfId="161" applyFont="1" applyAlignment="1" applyProtection="1">
      <alignment horizontal="right"/>
    </xf>
    <xf numFmtId="43" fontId="22" fillId="0" borderId="0" xfId="161" applyFont="1" applyAlignment="1" applyProtection="1">
      <alignment horizontal="right"/>
    </xf>
    <xf numFmtId="43" fontId="21" fillId="0" borderId="0" xfId="161" applyFont="1" applyProtection="1"/>
    <xf numFmtId="43" fontId="22" fillId="0" borderId="0" xfId="161" applyFont="1" applyAlignment="1" applyProtection="1">
      <alignment horizontal="center"/>
    </xf>
    <xf numFmtId="43" fontId="45" fillId="0" borderId="0" xfId="161" applyFont="1" applyAlignment="1">
      <alignment horizontal="right"/>
    </xf>
    <xf numFmtId="43" fontId="31" fillId="0" borderId="0" xfId="161" applyFont="1" applyAlignment="1">
      <alignment horizontal="right"/>
    </xf>
    <xf numFmtId="43" fontId="35" fillId="0" borderId="0" xfId="161" applyFont="1"/>
    <xf numFmtId="43" fontId="106" fillId="0" borderId="0" xfId="161" applyFont="1" applyAlignment="1" applyProtection="1">
      <alignment horizontal="right"/>
    </xf>
    <xf numFmtId="43" fontId="114" fillId="0" borderId="0" xfId="161" applyFont="1" applyAlignment="1" applyProtection="1">
      <alignment horizontal="right"/>
    </xf>
    <xf numFmtId="43" fontId="22" fillId="0" borderId="45" xfId="161" applyFont="1" applyBorder="1" applyAlignment="1" applyProtection="1">
      <alignment horizontal="center"/>
    </xf>
    <xf numFmtId="168" fontId="30" fillId="39" borderId="0" xfId="161" applyNumberFormat="1" applyFont="1" applyFill="1"/>
    <xf numFmtId="168" fontId="30" fillId="21" borderId="22" xfId="161" applyNumberFormat="1" applyFont="1" applyFill="1" applyBorder="1"/>
    <xf numFmtId="168" fontId="30" fillId="21" borderId="14" xfId="161" applyNumberFormat="1" applyFont="1" applyFill="1" applyBorder="1" applyAlignment="1">
      <alignment horizontal="center"/>
    </xf>
    <xf numFmtId="43" fontId="28" fillId="0" borderId="0" xfId="161" applyFont="1" applyFill="1" applyAlignment="1">
      <alignment horizontal="center"/>
    </xf>
    <xf numFmtId="43" fontId="28" fillId="21" borderId="0" xfId="161" applyFont="1" applyFill="1" applyProtection="1"/>
    <xf numFmtId="43" fontId="28" fillId="21" borderId="0" xfId="161" applyFont="1" applyFill="1" applyAlignment="1" applyProtection="1">
      <alignment horizontal="center"/>
    </xf>
    <xf numFmtId="43" fontId="21" fillId="21" borderId="0" xfId="161" applyFont="1" applyFill="1" applyProtection="1"/>
    <xf numFmtId="43" fontId="106" fillId="21" borderId="0" xfId="161" applyFont="1" applyFill="1" applyBorder="1" applyProtection="1"/>
    <xf numFmtId="43" fontId="106" fillId="21" borderId="0" xfId="161" applyFont="1" applyFill="1" applyBorder="1" applyAlignment="1" applyProtection="1">
      <alignment horizontal="center"/>
    </xf>
    <xf numFmtId="43" fontId="22" fillId="21" borderId="1" xfId="161" applyFont="1" applyFill="1" applyBorder="1" applyAlignment="1" applyProtection="1">
      <alignment horizontal="center"/>
    </xf>
    <xf numFmtId="43" fontId="28" fillId="21" borderId="0" xfId="161" applyFont="1" applyFill="1" applyBorder="1" applyProtection="1"/>
    <xf numFmtId="43" fontId="22" fillId="21" borderId="0" xfId="161" applyFont="1" applyFill="1" applyBorder="1" applyProtection="1"/>
    <xf numFmtId="43" fontId="30" fillId="21" borderId="0" xfId="161" applyFont="1" applyFill="1" applyProtection="1"/>
    <xf numFmtId="43" fontId="54" fillId="21" borderId="0" xfId="161" applyFont="1" applyFill="1" applyProtection="1"/>
    <xf numFmtId="43" fontId="70" fillId="21" borderId="0" xfId="161" applyFont="1" applyFill="1" applyProtection="1"/>
    <xf numFmtId="43" fontId="22" fillId="21" borderId="0" xfId="161" applyFont="1" applyFill="1" applyAlignment="1" applyProtection="1">
      <alignment horizontal="center"/>
    </xf>
    <xf numFmtId="43" fontId="114" fillId="21" borderId="0" xfId="161" applyFont="1" applyFill="1" applyAlignment="1" applyProtection="1">
      <alignment horizontal="center"/>
    </xf>
    <xf numFmtId="43" fontId="0" fillId="21" borderId="0" xfId="161" applyFont="1" applyFill="1"/>
    <xf numFmtId="43" fontId="22" fillId="0" borderId="0" xfId="161" applyFont="1" applyFill="1" applyAlignment="1" applyProtection="1">
      <alignment horizontal="center"/>
    </xf>
    <xf numFmtId="43" fontId="21" fillId="0" borderId="0" xfId="161" applyFont="1" applyFill="1" applyProtection="1"/>
    <xf numFmtId="43" fontId="22" fillId="0" borderId="0" xfId="161" applyFont="1" applyProtection="1"/>
    <xf numFmtId="43" fontId="22" fillId="21" borderId="0" xfId="161" applyFont="1" applyFill="1" applyProtection="1"/>
    <xf numFmtId="43" fontId="21" fillId="21" borderId="16" xfId="161" applyFont="1" applyFill="1" applyBorder="1" applyProtection="1"/>
    <xf numFmtId="43" fontId="21" fillId="0" borderId="16" xfId="161" applyFont="1" applyFill="1" applyBorder="1" applyProtection="1"/>
    <xf numFmtId="43" fontId="28" fillId="0" borderId="0" xfId="161" applyFont="1" applyFill="1" applyProtection="1"/>
    <xf numFmtId="43" fontId="115" fillId="21" borderId="0" xfId="161" applyFont="1" applyFill="1" applyProtection="1"/>
    <xf numFmtId="43" fontId="115" fillId="0" borderId="0" xfId="161" applyFont="1" applyFill="1"/>
    <xf numFmtId="43" fontId="115" fillId="21" borderId="0" xfId="161" applyFont="1" applyFill="1"/>
    <xf numFmtId="43" fontId="28" fillId="21" borderId="16" xfId="161" applyFont="1" applyFill="1" applyBorder="1" applyProtection="1"/>
    <xf numFmtId="43" fontId="21" fillId="21" borderId="0" xfId="161" applyFont="1" applyFill="1" applyBorder="1" applyProtection="1"/>
    <xf numFmtId="43" fontId="28" fillId="0" borderId="0" xfId="161" applyFont="1" applyFill="1" applyBorder="1" applyProtection="1"/>
    <xf numFmtId="43" fontId="21" fillId="0" borderId="0" xfId="161" applyFont="1" applyFill="1" applyBorder="1" applyProtection="1"/>
    <xf numFmtId="43" fontId="22" fillId="21" borderId="47" xfId="161" applyFont="1" applyFill="1" applyBorder="1" applyProtection="1"/>
    <xf numFmtId="43" fontId="22" fillId="21" borderId="0" xfId="161" applyFont="1" applyFill="1" applyAlignment="1" applyProtection="1">
      <alignment horizontal="right"/>
    </xf>
    <xf numFmtId="43" fontId="53" fillId="21" borderId="0" xfId="161" quotePrefix="1" applyFont="1" applyFill="1" applyAlignment="1">
      <alignment horizontal="center"/>
    </xf>
    <xf numFmtId="10" fontId="28" fillId="21" borderId="0" xfId="146" applyNumberFormat="1" applyFont="1" applyFill="1"/>
    <xf numFmtId="10" fontId="28" fillId="21" borderId="4" xfId="148" applyNumberFormat="1" applyFont="1" applyFill="1" applyBorder="1"/>
    <xf numFmtId="9" fontId="28" fillId="21" borderId="0" xfId="148" applyFont="1" applyFill="1"/>
    <xf numFmtId="43" fontId="28" fillId="21" borderId="0" xfId="161" applyFont="1" applyFill="1" applyAlignment="1">
      <alignment horizontal="center"/>
    </xf>
    <xf numFmtId="43" fontId="28" fillId="21" borderId="0" xfId="161" applyFont="1" applyFill="1" applyAlignment="1"/>
    <xf numFmtId="3" fontId="98" fillId="0" borderId="0" xfId="8" applyNumberFormat="1" applyFont="1" applyFill="1" applyAlignment="1">
      <alignment horizontal="center"/>
    </xf>
    <xf numFmtId="10" fontId="45" fillId="21" borderId="0" xfId="148" applyNumberFormat="1" applyFont="1" applyFill="1" applyAlignment="1">
      <alignment horizontal="right"/>
    </xf>
    <xf numFmtId="49" fontId="45" fillId="21" borderId="0" xfId="9" applyNumberFormat="1" applyFont="1" applyFill="1"/>
    <xf numFmtId="43" fontId="45" fillId="21" borderId="0" xfId="9" applyFont="1" applyFill="1" applyAlignment="1">
      <alignment horizontal="right"/>
    </xf>
    <xf numFmtId="164" fontId="52" fillId="21" borderId="0" xfId="0" applyFont="1" applyFill="1" applyAlignment="1">
      <alignment horizontal="center"/>
    </xf>
    <xf numFmtId="0" fontId="97" fillId="0" borderId="0" xfId="513" applyFont="1" applyFill="1"/>
    <xf numFmtId="0" fontId="96" fillId="0" borderId="0" xfId="513" applyFont="1" applyFill="1"/>
    <xf numFmtId="2" fontId="35" fillId="21" borderId="0" xfId="0" applyNumberFormat="1" applyFont="1" applyFill="1" applyAlignment="1"/>
    <xf numFmtId="166" fontId="35" fillId="21" borderId="0" xfId="148" applyNumberFormat="1" applyFont="1" applyFill="1" applyAlignment="1">
      <alignment horizontal="right"/>
    </xf>
    <xf numFmtId="49" fontId="31" fillId="21" borderId="0" xfId="9" applyNumberFormat="1" applyFont="1" applyFill="1"/>
    <xf numFmtId="164" fontId="52" fillId="21" borderId="0" xfId="0" applyFont="1" applyFill="1" applyAlignment="1">
      <alignment horizontal="center" vertical="center"/>
    </xf>
    <xf numFmtId="164" fontId="151" fillId="21" borderId="0" xfId="0" applyFont="1" applyFill="1"/>
    <xf numFmtId="164" fontId="22" fillId="21" borderId="0" xfId="0" applyNumberFormat="1" applyFont="1" applyFill="1" applyBorder="1" applyAlignment="1" applyProtection="1">
      <alignment horizontal="center"/>
      <protection locked="0"/>
    </xf>
    <xf numFmtId="164" fontId="22" fillId="0" borderId="0" xfId="0" applyNumberFormat="1" applyFont="1" applyAlignment="1" applyProtection="1">
      <alignment horizontal="center"/>
    </xf>
    <xf numFmtId="164" fontId="22" fillId="39" borderId="0" xfId="0" applyNumberFormat="1" applyFont="1" applyFill="1" applyAlignment="1" applyProtection="1">
      <alignment horizontal="center"/>
    </xf>
    <xf numFmtId="164" fontId="22" fillId="0" borderId="0" xfId="0" applyNumberFormat="1" applyFont="1" applyBorder="1" applyAlignment="1" applyProtection="1">
      <alignment horizontal="center"/>
    </xf>
    <xf numFmtId="164" fontId="28" fillId="0" borderId="0" xfId="0" applyFont="1" applyAlignment="1">
      <alignment horizontal="left" wrapText="1"/>
    </xf>
    <xf numFmtId="164" fontId="19" fillId="21" borderId="0" xfId="0" applyNumberFormat="1" applyFont="1" applyFill="1" applyAlignment="1" applyProtection="1">
      <alignment horizontal="center"/>
    </xf>
    <xf numFmtId="164" fontId="19" fillId="39" borderId="0" xfId="0" applyNumberFormat="1" applyFont="1" applyFill="1" applyAlignment="1" applyProtection="1">
      <alignment horizontal="center"/>
    </xf>
    <xf numFmtId="164" fontId="19" fillId="21" borderId="0" xfId="0" applyNumberFormat="1" applyFont="1" applyFill="1" applyBorder="1" applyAlignment="1" applyProtection="1">
      <alignment horizontal="center"/>
    </xf>
    <xf numFmtId="164" fontId="35" fillId="21" borderId="22" xfId="0" applyFont="1" applyFill="1" applyBorder="1" applyAlignment="1">
      <alignment horizontal="center" wrapText="1"/>
    </xf>
    <xf numFmtId="164" fontId="30" fillId="39" borderId="0" xfId="0" applyFont="1" applyFill="1" applyAlignment="1">
      <alignment horizontal="center"/>
    </xf>
    <xf numFmtId="164" fontId="56" fillId="39" borderId="55" xfId="0" applyFont="1" applyFill="1" applyBorder="1" applyAlignment="1">
      <alignment horizontal="center"/>
    </xf>
    <xf numFmtId="164" fontId="56" fillId="39" borderId="54" xfId="0" applyFont="1" applyFill="1" applyBorder="1" applyAlignment="1">
      <alignment horizontal="center"/>
    </xf>
    <xf numFmtId="164" fontId="56" fillId="39" borderId="56" xfId="0" applyFont="1" applyFill="1" applyBorder="1" applyAlignment="1">
      <alignment horizontal="center"/>
    </xf>
    <xf numFmtId="164" fontId="30" fillId="21" borderId="0" xfId="0" applyFont="1" applyFill="1" applyAlignment="1">
      <alignment horizontal="center"/>
    </xf>
    <xf numFmtId="164" fontId="35" fillId="21" borderId="22" xfId="0" applyFont="1" applyFill="1" applyBorder="1" applyAlignment="1">
      <alignment horizontal="center"/>
    </xf>
    <xf numFmtId="164" fontId="52" fillId="21" borderId="0" xfId="0" applyFont="1" applyFill="1" applyAlignment="1">
      <alignment horizontal="center"/>
    </xf>
    <xf numFmtId="164" fontId="22" fillId="21" borderId="0" xfId="0" applyNumberFormat="1" applyFont="1" applyFill="1" applyAlignment="1" applyProtection="1">
      <alignment horizontal="center"/>
    </xf>
    <xf numFmtId="164" fontId="22" fillId="21" borderId="0" xfId="0" applyNumberFormat="1" applyFont="1" applyFill="1" applyBorder="1" applyAlignment="1" applyProtection="1">
      <alignment horizontal="center"/>
    </xf>
    <xf numFmtId="175" fontId="88" fillId="0" borderId="0" xfId="389" applyFont="1" applyFill="1" applyBorder="1" applyAlignment="1">
      <alignment horizontal="left"/>
    </xf>
    <xf numFmtId="175" fontId="88" fillId="0" borderId="0" xfId="389" applyFont="1" applyFill="1" applyBorder="1" applyAlignment="1">
      <alignment horizontal="left" vertical="top" wrapText="1"/>
    </xf>
    <xf numFmtId="175" fontId="88" fillId="0" borderId="0" xfId="389" applyFont="1" applyFill="1" applyBorder="1" applyAlignment="1">
      <alignment horizontal="left" wrapText="1"/>
    </xf>
    <xf numFmtId="175" fontId="35" fillId="0" borderId="0" xfId="389" applyFont="1" applyFill="1" applyBorder="1" applyAlignment="1">
      <alignment horizontal="left"/>
    </xf>
    <xf numFmtId="175" fontId="35" fillId="0" borderId="0" xfId="389" applyFont="1" applyFill="1" applyBorder="1" applyAlignment="1">
      <alignment horizontal="left" vertical="top" wrapText="1"/>
    </xf>
    <xf numFmtId="175" fontId="35" fillId="0" borderId="0" xfId="389" applyFont="1" applyFill="1" applyBorder="1" applyAlignment="1">
      <alignment horizontal="left" vertical="center" wrapText="1"/>
    </xf>
    <xf numFmtId="175" fontId="30" fillId="0" borderId="0" xfId="389" applyFont="1" applyFill="1" applyBorder="1" applyAlignment="1">
      <alignment horizontal="center"/>
    </xf>
    <xf numFmtId="0" fontId="30" fillId="0" borderId="0" xfId="389" applyNumberFormat="1" applyFont="1" applyFill="1" applyBorder="1" applyAlignment="1">
      <alignment horizontal="center"/>
    </xf>
    <xf numFmtId="0" fontId="30" fillId="0" borderId="0" xfId="389" applyNumberFormat="1" applyFont="1" applyFill="1" applyBorder="1" applyAlignment="1" applyProtection="1">
      <alignment horizontal="center"/>
      <protection locked="0"/>
    </xf>
    <xf numFmtId="0" fontId="97" fillId="0" borderId="0" xfId="363" applyNumberFormat="1" applyFont="1" applyFill="1" applyAlignment="1">
      <alignment horizontal="center"/>
    </xf>
    <xf numFmtId="0" fontId="30" fillId="39" borderId="0" xfId="389" applyNumberFormat="1" applyFont="1" applyFill="1" applyBorder="1" applyAlignment="1">
      <alignment horizontal="center"/>
    </xf>
    <xf numFmtId="3" fontId="30" fillId="0" borderId="0" xfId="389" applyNumberFormat="1" applyFont="1" applyFill="1" applyBorder="1" applyAlignment="1">
      <alignment horizontal="center"/>
    </xf>
    <xf numFmtId="0" fontId="30" fillId="0" borderId="0" xfId="394" applyNumberFormat="1" applyFont="1" applyFill="1" applyAlignment="1">
      <alignment horizontal="center"/>
    </xf>
    <xf numFmtId="175" fontId="30" fillId="39" borderId="0" xfId="389" applyFont="1" applyFill="1" applyAlignment="1">
      <alignment horizontal="center"/>
    </xf>
    <xf numFmtId="164" fontId="35" fillId="0" borderId="0" xfId="0" applyFont="1" applyFill="1" applyAlignment="1">
      <alignment horizontal="left" vertical="top" wrapText="1"/>
    </xf>
    <xf numFmtId="175" fontId="85" fillId="0" borderId="0" xfId="389" applyFont="1" applyAlignment="1">
      <alignment horizontal="left" vertical="top" wrapText="1"/>
    </xf>
    <xf numFmtId="175" fontId="35" fillId="39" borderId="12" xfId="389" applyFont="1" applyFill="1" applyBorder="1" applyAlignment="1">
      <alignment horizontal="center"/>
    </xf>
    <xf numFmtId="175" fontId="35" fillId="39" borderId="0" xfId="389" applyFont="1" applyFill="1" applyBorder="1" applyAlignment="1">
      <alignment horizontal="center"/>
    </xf>
    <xf numFmtId="175" fontId="35" fillId="39" borderId="13" xfId="389" applyFont="1" applyFill="1" applyBorder="1" applyAlignment="1">
      <alignment horizontal="center"/>
    </xf>
    <xf numFmtId="175" fontId="35" fillId="39" borderId="10" xfId="389" applyFont="1" applyFill="1" applyBorder="1" applyAlignment="1">
      <alignment horizontal="center"/>
    </xf>
    <xf numFmtId="175" fontId="35" fillId="39" borderId="22" xfId="389" applyFont="1" applyFill="1" applyBorder="1" applyAlignment="1">
      <alignment horizontal="center"/>
    </xf>
    <xf numFmtId="175" fontId="35" fillId="39" borderId="11" xfId="389" applyFont="1" applyFill="1" applyBorder="1" applyAlignment="1">
      <alignment horizontal="center"/>
    </xf>
    <xf numFmtId="175" fontId="35" fillId="0" borderId="0" xfId="389" applyFont="1" applyFill="1" applyAlignment="1">
      <alignment horizontal="left" vertical="top" wrapText="1"/>
    </xf>
    <xf numFmtId="175" fontId="35" fillId="0" borderId="37" xfId="389" applyFont="1" applyBorder="1" applyAlignment="1">
      <alignment horizontal="center"/>
    </xf>
    <xf numFmtId="175" fontId="35" fillId="0" borderId="38" xfId="389" applyFont="1" applyBorder="1" applyAlignment="1">
      <alignment horizontal="center"/>
    </xf>
    <xf numFmtId="175" fontId="35" fillId="0" borderId="39" xfId="389" applyFont="1" applyBorder="1" applyAlignment="1">
      <alignment horizontal="center"/>
    </xf>
    <xf numFmtId="175" fontId="35" fillId="0" borderId="12" xfId="389" applyFont="1" applyBorder="1" applyAlignment="1">
      <alignment horizontal="center"/>
    </xf>
    <xf numFmtId="175" fontId="35" fillId="0" borderId="0" xfId="389" applyFont="1" applyBorder="1" applyAlignment="1">
      <alignment horizontal="center"/>
    </xf>
    <xf numFmtId="175" fontId="35" fillId="0" borderId="13" xfId="389" applyFont="1" applyBorder="1" applyAlignment="1">
      <alignment horizontal="center"/>
    </xf>
    <xf numFmtId="43" fontId="35" fillId="39" borderId="12" xfId="9" applyFont="1" applyFill="1" applyBorder="1" applyAlignment="1">
      <alignment horizontal="center"/>
    </xf>
    <xf numFmtId="43" fontId="35" fillId="39" borderId="0" xfId="9" applyFont="1" applyFill="1" applyBorder="1" applyAlignment="1">
      <alignment horizontal="center"/>
    </xf>
    <xf numFmtId="43" fontId="35" fillId="39" borderId="13" xfId="9" applyFont="1" applyFill="1" applyBorder="1" applyAlignment="1">
      <alignment horizontal="center"/>
    </xf>
    <xf numFmtId="164" fontId="48" fillId="21" borderId="0" xfId="0" applyFont="1" applyFill="1" applyAlignment="1">
      <alignment horizontal="center"/>
    </xf>
    <xf numFmtId="164" fontId="19" fillId="21" borderId="0" xfId="193" applyNumberFormat="1" applyFont="1" applyFill="1" applyAlignment="1" applyProtection="1">
      <alignment horizontal="center"/>
    </xf>
    <xf numFmtId="164" fontId="19" fillId="39" borderId="0" xfId="193" applyNumberFormat="1" applyFont="1" applyFill="1" applyAlignment="1" applyProtection="1">
      <alignment horizontal="center"/>
    </xf>
    <xf numFmtId="164" fontId="19" fillId="21" borderId="0" xfId="193" applyNumberFormat="1" applyFont="1" applyFill="1" applyBorder="1" applyAlignment="1" applyProtection="1">
      <alignment horizontal="center"/>
    </xf>
    <xf numFmtId="164" fontId="19" fillId="39" borderId="0" xfId="0" applyNumberFormat="1" applyFont="1" applyFill="1" applyBorder="1" applyAlignment="1" applyProtection="1">
      <alignment horizontal="center"/>
    </xf>
    <xf numFmtId="164" fontId="19" fillId="0" borderId="0" xfId="0" applyNumberFormat="1" applyFont="1" applyAlignment="1" applyProtection="1">
      <alignment horizontal="center"/>
    </xf>
    <xf numFmtId="164" fontId="19" fillId="0" borderId="0" xfId="0" applyNumberFormat="1" applyFont="1" applyBorder="1" applyAlignment="1" applyProtection="1">
      <alignment horizontal="center"/>
    </xf>
    <xf numFmtId="164" fontId="69" fillId="0" borderId="0" xfId="0" applyNumberFormat="1" applyFont="1" applyFill="1" applyBorder="1" applyAlignment="1" applyProtection="1">
      <alignment horizontal="center"/>
    </xf>
    <xf numFmtId="43" fontId="30" fillId="39" borderId="35" xfId="410" quotePrefix="1" applyFont="1" applyFill="1" applyBorder="1" applyAlignment="1">
      <alignment horizontal="center"/>
    </xf>
    <xf numFmtId="43" fontId="30" fillId="39" borderId="26" xfId="410" quotePrefix="1" applyFont="1" applyFill="1" applyBorder="1" applyAlignment="1">
      <alignment horizontal="center"/>
    </xf>
    <xf numFmtId="43" fontId="30" fillId="39" borderId="27" xfId="410" quotePrefix="1" applyFont="1" applyFill="1" applyBorder="1" applyAlignment="1">
      <alignment horizontal="center"/>
    </xf>
    <xf numFmtId="164" fontId="19" fillId="0" borderId="0" xfId="0" applyNumberFormat="1" applyFont="1" applyFill="1" applyAlignment="1" applyProtection="1">
      <alignment horizontal="center"/>
    </xf>
    <xf numFmtId="164" fontId="19" fillId="0" borderId="0" xfId="0" applyNumberFormat="1" applyFont="1" applyFill="1" applyBorder="1" applyAlignment="1" applyProtection="1">
      <alignment horizontal="center"/>
    </xf>
    <xf numFmtId="49" fontId="52" fillId="39" borderId="55" xfId="5" applyNumberFormat="1" applyFont="1" applyFill="1" applyBorder="1" applyAlignment="1">
      <alignment horizontal="center"/>
    </xf>
    <xf numFmtId="49" fontId="52" fillId="39" borderId="54" xfId="5" applyNumberFormat="1" applyFont="1" applyFill="1" applyBorder="1" applyAlignment="1">
      <alignment horizontal="center"/>
    </xf>
    <xf numFmtId="49" fontId="52" fillId="39" borderId="56" xfId="5" applyNumberFormat="1" applyFont="1" applyFill="1" applyBorder="1" applyAlignment="1">
      <alignment horizontal="center"/>
    </xf>
    <xf numFmtId="0" fontId="30" fillId="39" borderId="55" xfId="8" applyFont="1" applyFill="1" applyBorder="1" applyAlignment="1">
      <alignment horizontal="center"/>
    </xf>
    <xf numFmtId="0" fontId="30" fillId="39" borderId="54" xfId="8" applyFont="1" applyFill="1" applyBorder="1" applyAlignment="1">
      <alignment horizontal="center"/>
    </xf>
    <xf numFmtId="0" fontId="30" fillId="39" borderId="3" xfId="61" applyFont="1" applyFill="1" applyBorder="1" applyAlignment="1">
      <alignment horizontal="center"/>
    </xf>
    <xf numFmtId="0" fontId="30" fillId="39" borderId="56" xfId="8" applyFont="1" applyFill="1" applyBorder="1" applyAlignment="1">
      <alignment horizontal="center"/>
    </xf>
    <xf numFmtId="164" fontId="48" fillId="21" borderId="0" xfId="0" applyNumberFormat="1" applyFont="1" applyFill="1" applyAlignment="1" applyProtection="1">
      <alignment horizontal="center"/>
    </xf>
    <xf numFmtId="164" fontId="48" fillId="39" borderId="0" xfId="0" applyNumberFormat="1" applyFont="1" applyFill="1" applyAlignment="1" applyProtection="1">
      <alignment horizontal="center"/>
    </xf>
    <xf numFmtId="164" fontId="48" fillId="21" borderId="0" xfId="0" applyNumberFormat="1" applyFont="1" applyFill="1" applyBorder="1" applyAlignment="1" applyProtection="1">
      <alignment horizontal="center"/>
    </xf>
    <xf numFmtId="0" fontId="30" fillId="21" borderId="52" xfId="192" applyFont="1" applyFill="1" applyBorder="1" applyAlignment="1">
      <alignment wrapText="1"/>
    </xf>
    <xf numFmtId="164" fontId="0" fillId="0" borderId="52" xfId="0" applyBorder="1" applyAlignment="1">
      <alignment wrapText="1"/>
    </xf>
    <xf numFmtId="164" fontId="0" fillId="0" borderId="0" xfId="0" applyAlignment="1">
      <alignment wrapText="1"/>
    </xf>
    <xf numFmtId="0" fontId="35" fillId="21" borderId="52" xfId="6" quotePrefix="1" applyFont="1" applyFill="1" applyBorder="1" applyAlignment="1">
      <alignment horizontal="center"/>
    </xf>
    <xf numFmtId="0" fontId="35" fillId="21" borderId="52" xfId="6" applyFont="1" applyFill="1" applyBorder="1" applyAlignment="1">
      <alignment horizontal="center"/>
    </xf>
    <xf numFmtId="164" fontId="30" fillId="21" borderId="22" xfId="0" applyFont="1" applyFill="1" applyBorder="1" applyAlignment="1">
      <alignment horizontal="center"/>
    </xf>
    <xf numFmtId="164" fontId="103" fillId="21" borderId="0" xfId="0" applyNumberFormat="1" applyFont="1" applyFill="1" applyAlignment="1" applyProtection="1">
      <alignment horizontal="center" wrapText="1"/>
    </xf>
    <xf numFmtId="0" fontId="30" fillId="21" borderId="0" xfId="6" applyFont="1" applyFill="1" applyAlignment="1">
      <alignment horizontal="center"/>
    </xf>
    <xf numFmtId="169" fontId="31" fillId="21" borderId="0" xfId="0" applyNumberFormat="1" applyFont="1" applyFill="1" applyBorder="1" applyAlignment="1">
      <alignment horizontal="center"/>
    </xf>
    <xf numFmtId="169" fontId="68" fillId="21" borderId="0" xfId="0" applyNumberFormat="1" applyFont="1" applyFill="1" applyAlignment="1" applyProtection="1">
      <alignment horizontal="center"/>
    </xf>
    <xf numFmtId="169" fontId="68" fillId="39" borderId="0" xfId="0" applyNumberFormat="1" applyFont="1" applyFill="1" applyAlignment="1" applyProtection="1">
      <alignment horizontal="center"/>
    </xf>
    <xf numFmtId="169" fontId="68" fillId="21" borderId="0" xfId="0" applyNumberFormat="1" applyFont="1" applyFill="1" applyBorder="1" applyAlignment="1" applyProtection="1">
      <alignment horizontal="center"/>
    </xf>
    <xf numFmtId="168" fontId="31" fillId="39" borderId="55" xfId="161" applyNumberFormat="1" applyFont="1" applyFill="1" applyBorder="1" applyAlignment="1">
      <alignment horizontal="center"/>
    </xf>
    <xf numFmtId="168" fontId="31" fillId="39" borderId="54" xfId="161" applyNumberFormat="1" applyFont="1" applyFill="1" applyBorder="1" applyAlignment="1">
      <alignment horizontal="center"/>
    </xf>
    <xf numFmtId="168" fontId="31" fillId="39" borderId="56" xfId="161" applyNumberFormat="1" applyFont="1" applyFill="1" applyBorder="1" applyAlignment="1">
      <alignment horizontal="center"/>
    </xf>
    <xf numFmtId="1" fontId="31" fillId="39" borderId="55" xfId="0" applyNumberFormat="1" applyFont="1" applyFill="1" applyBorder="1" applyAlignment="1">
      <alignment horizontal="center"/>
    </xf>
    <xf numFmtId="1" fontId="31" fillId="39" borderId="54" xfId="0" applyNumberFormat="1" applyFont="1" applyFill="1" applyBorder="1" applyAlignment="1">
      <alignment horizontal="center"/>
    </xf>
    <xf numFmtId="1" fontId="31" fillId="39" borderId="56" xfId="0" applyNumberFormat="1" applyFont="1" applyFill="1" applyBorder="1" applyAlignment="1">
      <alignment horizontal="center"/>
    </xf>
    <xf numFmtId="164" fontId="28" fillId="21" borderId="0" xfId="0" applyNumberFormat="1" applyFont="1" applyFill="1" applyAlignment="1" applyProtection="1">
      <alignment horizontal="left"/>
    </xf>
  </cellXfs>
  <cellStyles count="519">
    <cellStyle name="Bottom bold border" xfId="514" xr:uid="{00000000-0005-0000-0000-000000000000}"/>
    <cellStyle name="Bottom single border" xfId="515" xr:uid="{00000000-0005-0000-0000-000001000000}"/>
    <cellStyle name="Comma" xfId="161" builtinId="3"/>
    <cellStyle name="Comma 10" xfId="383" xr:uid="{00000000-0005-0000-0000-000003000000}"/>
    <cellStyle name="Comma 11" xfId="385" xr:uid="{00000000-0005-0000-0000-000004000000}"/>
    <cellStyle name="Comma 12" xfId="388" xr:uid="{00000000-0005-0000-0000-000005000000}"/>
    <cellStyle name="Comma 13" xfId="391" xr:uid="{00000000-0005-0000-0000-000006000000}"/>
    <cellStyle name="Comma 14" xfId="410" xr:uid="{00000000-0005-0000-0000-000007000000}"/>
    <cellStyle name="Comma 15" xfId="428" xr:uid="{00000000-0005-0000-0000-000008000000}"/>
    <cellStyle name="Comma 2" xfId="1" xr:uid="{00000000-0005-0000-0000-000009000000}"/>
    <cellStyle name="Comma 2 2" xfId="9" xr:uid="{00000000-0005-0000-0000-00000A000000}"/>
    <cellStyle name="Comma 2 2 2" xfId="11" xr:uid="{00000000-0005-0000-0000-00000B000000}"/>
    <cellStyle name="Comma 2 2 3" xfId="12" xr:uid="{00000000-0005-0000-0000-00000C000000}"/>
    <cellStyle name="Comma 2 2 4" xfId="13" xr:uid="{00000000-0005-0000-0000-00000D000000}"/>
    <cellStyle name="Comma 2 2 4 2" xfId="154" xr:uid="{00000000-0005-0000-0000-00000E000000}"/>
    <cellStyle name="Comma 2 2 5" xfId="429" xr:uid="{00000000-0005-0000-0000-00000F000000}"/>
    <cellStyle name="Comma 2 3" xfId="155" xr:uid="{00000000-0005-0000-0000-000010000000}"/>
    <cellStyle name="Comma 3" xfId="14" xr:uid="{00000000-0005-0000-0000-000011000000}"/>
    <cellStyle name="Comma 3 2" xfId="424" xr:uid="{00000000-0005-0000-0000-000012000000}"/>
    <cellStyle name="Comma 4" xfId="10" xr:uid="{00000000-0005-0000-0000-000013000000}"/>
    <cellStyle name="Comma 4 2" xfId="15" xr:uid="{00000000-0005-0000-0000-000014000000}"/>
    <cellStyle name="Comma 5" xfId="16" xr:uid="{00000000-0005-0000-0000-000015000000}"/>
    <cellStyle name="Comma 6" xfId="145" xr:uid="{00000000-0005-0000-0000-000016000000}"/>
    <cellStyle name="Comma 7" xfId="149" xr:uid="{00000000-0005-0000-0000-000017000000}"/>
    <cellStyle name="Comma 7 2" xfId="358" xr:uid="{00000000-0005-0000-0000-000018000000}"/>
    <cellStyle name="Comma 8" xfId="160" xr:uid="{00000000-0005-0000-0000-000019000000}"/>
    <cellStyle name="Comma 8 2" xfId="365" xr:uid="{00000000-0005-0000-0000-00001A000000}"/>
    <cellStyle name="Comma 9" xfId="194" xr:uid="{00000000-0005-0000-0000-00001B000000}"/>
    <cellStyle name="Currency" xfId="147" builtinId="4"/>
    <cellStyle name="Currency 2" xfId="2" xr:uid="{00000000-0005-0000-0000-00001D000000}"/>
    <cellStyle name="Currency 2 2" xfId="245" xr:uid="{00000000-0005-0000-0000-00001E000000}"/>
    <cellStyle name="Currency 3" xfId="152" xr:uid="{00000000-0005-0000-0000-00001F000000}"/>
    <cellStyle name="Currency 3 2" xfId="361" xr:uid="{00000000-0005-0000-0000-000020000000}"/>
    <cellStyle name="Currency 3 3" xfId="397" xr:uid="{00000000-0005-0000-0000-000021000000}"/>
    <cellStyle name="Currency 4" xfId="163" xr:uid="{00000000-0005-0000-0000-000022000000}"/>
    <cellStyle name="Currency 4 2" xfId="364" xr:uid="{00000000-0005-0000-0000-000023000000}"/>
    <cellStyle name="Currency 5" xfId="411" xr:uid="{00000000-0005-0000-0000-000024000000}"/>
    <cellStyle name="Hyperlink" xfId="197" builtinId="8"/>
    <cellStyle name="No Border" xfId="516" xr:uid="{00000000-0005-0000-0000-000026000000}"/>
    <cellStyle name="Normal" xfId="0" builtinId="0"/>
    <cellStyle name="Normal 10" xfId="17" xr:uid="{00000000-0005-0000-0000-000028000000}"/>
    <cellStyle name="Normal 10 2" xfId="195" xr:uid="{00000000-0005-0000-0000-000029000000}"/>
    <cellStyle name="Normal 10 2 2" xfId="237" xr:uid="{00000000-0005-0000-0000-00002A000000}"/>
    <cellStyle name="Normal 10 2 2 2" xfId="407" xr:uid="{00000000-0005-0000-0000-00002B000000}"/>
    <cellStyle name="Normal 10 2 2 3" xfId="408" xr:uid="{00000000-0005-0000-0000-00002C000000}"/>
    <cellStyle name="Normal 10 2 3" xfId="379" xr:uid="{00000000-0005-0000-0000-00002D000000}"/>
    <cellStyle name="Normal 10 3" xfId="233" xr:uid="{00000000-0005-0000-0000-00002E000000}"/>
    <cellStyle name="Normal 10 4" xfId="395" xr:uid="{00000000-0005-0000-0000-00002F000000}"/>
    <cellStyle name="Normal 10 5" xfId="430" xr:uid="{00000000-0005-0000-0000-000030000000}"/>
    <cellStyle name="Normal 100" xfId="18" xr:uid="{00000000-0005-0000-0000-000031000000}"/>
    <cellStyle name="Normal 100 2" xfId="247" xr:uid="{00000000-0005-0000-0000-000032000000}"/>
    <cellStyle name="Normal 100 3" xfId="431" xr:uid="{00000000-0005-0000-0000-000033000000}"/>
    <cellStyle name="Normal 101" xfId="19" xr:uid="{00000000-0005-0000-0000-000034000000}"/>
    <cellStyle name="Normal 101 2" xfId="248" xr:uid="{00000000-0005-0000-0000-000035000000}"/>
    <cellStyle name="Normal 101 3" xfId="432" xr:uid="{00000000-0005-0000-0000-000036000000}"/>
    <cellStyle name="Normal 103" xfId="20" xr:uid="{00000000-0005-0000-0000-000037000000}"/>
    <cellStyle name="Normal 103 2" xfId="249" xr:uid="{00000000-0005-0000-0000-000038000000}"/>
    <cellStyle name="Normal 103 3" xfId="433" xr:uid="{00000000-0005-0000-0000-000039000000}"/>
    <cellStyle name="Normal 107" xfId="21" xr:uid="{00000000-0005-0000-0000-00003A000000}"/>
    <cellStyle name="Normal 107 2" xfId="250" xr:uid="{00000000-0005-0000-0000-00003B000000}"/>
    <cellStyle name="Normal 107 3" xfId="434" xr:uid="{00000000-0005-0000-0000-00003C000000}"/>
    <cellStyle name="Normal 108" xfId="22" xr:uid="{00000000-0005-0000-0000-00003D000000}"/>
    <cellStyle name="Normal 108 2" xfId="251" xr:uid="{00000000-0005-0000-0000-00003E000000}"/>
    <cellStyle name="Normal 108 3" xfId="435" xr:uid="{00000000-0005-0000-0000-00003F000000}"/>
    <cellStyle name="Normal 11" xfId="23" xr:uid="{00000000-0005-0000-0000-000040000000}"/>
    <cellStyle name="Normal 11 2" xfId="238" xr:uid="{00000000-0005-0000-0000-000041000000}"/>
    <cellStyle name="Normal 11 3" xfId="252" xr:uid="{00000000-0005-0000-0000-000042000000}"/>
    <cellStyle name="Normal 11 4" xfId="436" xr:uid="{00000000-0005-0000-0000-000043000000}"/>
    <cellStyle name="Normal 110" xfId="24" xr:uid="{00000000-0005-0000-0000-000044000000}"/>
    <cellStyle name="Normal 110 2" xfId="253" xr:uid="{00000000-0005-0000-0000-000045000000}"/>
    <cellStyle name="Normal 110 3" xfId="437" xr:uid="{00000000-0005-0000-0000-000046000000}"/>
    <cellStyle name="Normal 112" xfId="25" xr:uid="{00000000-0005-0000-0000-000047000000}"/>
    <cellStyle name="Normal 112 2" xfId="254" xr:uid="{00000000-0005-0000-0000-000048000000}"/>
    <cellStyle name="Normal 112 3" xfId="438" xr:uid="{00000000-0005-0000-0000-000049000000}"/>
    <cellStyle name="Normal 114" xfId="26" xr:uid="{00000000-0005-0000-0000-00004A000000}"/>
    <cellStyle name="Normal 114 2" xfId="255" xr:uid="{00000000-0005-0000-0000-00004B000000}"/>
    <cellStyle name="Normal 114 3" xfId="439" xr:uid="{00000000-0005-0000-0000-00004C000000}"/>
    <cellStyle name="Normal 117" xfId="27" xr:uid="{00000000-0005-0000-0000-00004D000000}"/>
    <cellStyle name="Normal 117 2" xfId="256" xr:uid="{00000000-0005-0000-0000-00004E000000}"/>
    <cellStyle name="Normal 117 3" xfId="440" xr:uid="{00000000-0005-0000-0000-00004F000000}"/>
    <cellStyle name="Normal 118" xfId="28" xr:uid="{00000000-0005-0000-0000-000050000000}"/>
    <cellStyle name="Normal 118 2" xfId="257" xr:uid="{00000000-0005-0000-0000-000051000000}"/>
    <cellStyle name="Normal 118 3" xfId="441" xr:uid="{00000000-0005-0000-0000-000052000000}"/>
    <cellStyle name="Normal 119" xfId="29" xr:uid="{00000000-0005-0000-0000-000053000000}"/>
    <cellStyle name="Normal 119 2" xfId="258" xr:uid="{00000000-0005-0000-0000-000054000000}"/>
    <cellStyle name="Normal 119 3" xfId="442" xr:uid="{00000000-0005-0000-0000-000055000000}"/>
    <cellStyle name="Normal 12" xfId="30" xr:uid="{00000000-0005-0000-0000-000056000000}"/>
    <cellStyle name="Normal 12 2" xfId="239" xr:uid="{00000000-0005-0000-0000-000057000000}"/>
    <cellStyle name="Normal 12 3" xfId="259" xr:uid="{00000000-0005-0000-0000-000058000000}"/>
    <cellStyle name="Normal 12 4" xfId="443" xr:uid="{00000000-0005-0000-0000-000059000000}"/>
    <cellStyle name="Normal 120" xfId="31" xr:uid="{00000000-0005-0000-0000-00005A000000}"/>
    <cellStyle name="Normal 120 2" xfId="260" xr:uid="{00000000-0005-0000-0000-00005B000000}"/>
    <cellStyle name="Normal 120 3" xfId="444" xr:uid="{00000000-0005-0000-0000-00005C000000}"/>
    <cellStyle name="Normal 121" xfId="32" xr:uid="{00000000-0005-0000-0000-00005D000000}"/>
    <cellStyle name="Normal 121 2" xfId="261" xr:uid="{00000000-0005-0000-0000-00005E000000}"/>
    <cellStyle name="Normal 121 3" xfId="445" xr:uid="{00000000-0005-0000-0000-00005F000000}"/>
    <cellStyle name="Normal 122" xfId="33" xr:uid="{00000000-0005-0000-0000-000060000000}"/>
    <cellStyle name="Normal 122 2" xfId="262" xr:uid="{00000000-0005-0000-0000-000061000000}"/>
    <cellStyle name="Normal 122 3" xfId="446" xr:uid="{00000000-0005-0000-0000-000062000000}"/>
    <cellStyle name="Normal 123" xfId="34" xr:uid="{00000000-0005-0000-0000-000063000000}"/>
    <cellStyle name="Normal 123 2" xfId="263" xr:uid="{00000000-0005-0000-0000-000064000000}"/>
    <cellStyle name="Normal 123 3" xfId="447" xr:uid="{00000000-0005-0000-0000-000065000000}"/>
    <cellStyle name="Normal 124" xfId="35" xr:uid="{00000000-0005-0000-0000-000066000000}"/>
    <cellStyle name="Normal 124 2" xfId="264" xr:uid="{00000000-0005-0000-0000-000067000000}"/>
    <cellStyle name="Normal 124 3" xfId="448" xr:uid="{00000000-0005-0000-0000-000068000000}"/>
    <cellStyle name="Normal 13" xfId="36" xr:uid="{00000000-0005-0000-0000-000069000000}"/>
    <cellStyle name="Normal 13 2" xfId="240" xr:uid="{00000000-0005-0000-0000-00006A000000}"/>
    <cellStyle name="Normal 13 3" xfId="265" xr:uid="{00000000-0005-0000-0000-00006B000000}"/>
    <cellStyle name="Normal 13 4" xfId="449" xr:uid="{00000000-0005-0000-0000-00006C000000}"/>
    <cellStyle name="Normal 14" xfId="151" xr:uid="{00000000-0005-0000-0000-00006D000000}"/>
    <cellStyle name="Normal 14 2" xfId="360" xr:uid="{00000000-0005-0000-0000-00006E000000}"/>
    <cellStyle name="Normal 15" xfId="162" xr:uid="{00000000-0005-0000-0000-00006F000000}"/>
    <cellStyle name="Normal 15 2" xfId="363" xr:uid="{00000000-0005-0000-0000-000070000000}"/>
    <cellStyle name="Normal 16" xfId="192" xr:uid="{00000000-0005-0000-0000-000071000000}"/>
    <cellStyle name="Normal 16 2" xfId="380" xr:uid="{00000000-0005-0000-0000-000072000000}"/>
    <cellStyle name="Normal 17" xfId="37" xr:uid="{00000000-0005-0000-0000-000073000000}"/>
    <cellStyle name="Normal 17 2" xfId="266" xr:uid="{00000000-0005-0000-0000-000074000000}"/>
    <cellStyle name="Normal 17 3" xfId="450" xr:uid="{00000000-0005-0000-0000-000075000000}"/>
    <cellStyle name="Normal 18" xfId="38" xr:uid="{00000000-0005-0000-0000-000076000000}"/>
    <cellStyle name="Normal 18 2" xfId="267" xr:uid="{00000000-0005-0000-0000-000077000000}"/>
    <cellStyle name="Normal 18 3" xfId="451" xr:uid="{00000000-0005-0000-0000-000078000000}"/>
    <cellStyle name="Normal 19" xfId="193" xr:uid="{00000000-0005-0000-0000-000079000000}"/>
    <cellStyle name="Normal 2" xfId="3" xr:uid="{00000000-0005-0000-0000-00007A000000}"/>
    <cellStyle name="Normal 2 2" xfId="8" xr:uid="{00000000-0005-0000-0000-00007B000000}"/>
    <cellStyle name="Normal 2 2 2" xfId="39" xr:uid="{00000000-0005-0000-0000-00007C000000}"/>
    <cellStyle name="Normal 2 2 3" xfId="40" xr:uid="{00000000-0005-0000-0000-00007D000000}"/>
    <cellStyle name="Normal 2 2 4" xfId="453" xr:uid="{00000000-0005-0000-0000-00007E000000}"/>
    <cellStyle name="Normal 2 3" xfId="41" xr:uid="{00000000-0005-0000-0000-00007F000000}"/>
    <cellStyle name="Normal 2 4" xfId="156" xr:uid="{00000000-0005-0000-0000-000080000000}"/>
    <cellStyle name="Normal 2 4 2" xfId="366" xr:uid="{00000000-0005-0000-0000-000081000000}"/>
    <cellStyle name="Normal 2 5" xfId="246" xr:uid="{00000000-0005-0000-0000-000082000000}"/>
    <cellStyle name="Normal 2 6" xfId="425" xr:uid="{00000000-0005-0000-0000-000083000000}"/>
    <cellStyle name="Normal 2 7" xfId="452" xr:uid="{00000000-0005-0000-0000-000084000000}"/>
    <cellStyle name="Normal 20" xfId="196" xr:uid="{00000000-0005-0000-0000-000085000000}"/>
    <cellStyle name="Normal 20 2" xfId="381" xr:uid="{00000000-0005-0000-0000-000086000000}"/>
    <cellStyle name="Normal 21" xfId="42" xr:uid="{00000000-0005-0000-0000-000087000000}"/>
    <cellStyle name="Normal 21 2" xfId="268" xr:uid="{00000000-0005-0000-0000-000088000000}"/>
    <cellStyle name="Normal 21 3" xfId="454" xr:uid="{00000000-0005-0000-0000-000089000000}"/>
    <cellStyle name="Normal 22" xfId="198" xr:uid="{00000000-0005-0000-0000-00008A000000}"/>
    <cellStyle name="Normal 23" xfId="43" xr:uid="{00000000-0005-0000-0000-00008B000000}"/>
    <cellStyle name="Normal 23 2" xfId="269" xr:uid="{00000000-0005-0000-0000-00008C000000}"/>
    <cellStyle name="Normal 23 3" xfId="455" xr:uid="{00000000-0005-0000-0000-00008D000000}"/>
    <cellStyle name="Normal 24" xfId="44" xr:uid="{00000000-0005-0000-0000-00008E000000}"/>
    <cellStyle name="Normal 24 2" xfId="270" xr:uid="{00000000-0005-0000-0000-00008F000000}"/>
    <cellStyle name="Normal 24 3" xfId="456" xr:uid="{00000000-0005-0000-0000-000090000000}"/>
    <cellStyle name="Normal 25" xfId="45" xr:uid="{00000000-0005-0000-0000-000091000000}"/>
    <cellStyle name="Normal 25 2" xfId="271" xr:uid="{00000000-0005-0000-0000-000092000000}"/>
    <cellStyle name="Normal 25 3" xfId="457" xr:uid="{00000000-0005-0000-0000-000093000000}"/>
    <cellStyle name="Normal 26" xfId="46" xr:uid="{00000000-0005-0000-0000-000094000000}"/>
    <cellStyle name="Normal 26 2" xfId="272" xr:uid="{00000000-0005-0000-0000-000095000000}"/>
    <cellStyle name="Normal 26 3" xfId="458" xr:uid="{00000000-0005-0000-0000-000096000000}"/>
    <cellStyle name="Normal 27" xfId="241" xr:uid="{00000000-0005-0000-0000-000097000000}"/>
    <cellStyle name="Normal 28" xfId="47" xr:uid="{00000000-0005-0000-0000-000098000000}"/>
    <cellStyle name="Normal 28 2" xfId="273" xr:uid="{00000000-0005-0000-0000-000099000000}"/>
    <cellStyle name="Normal 28 3" xfId="459" xr:uid="{00000000-0005-0000-0000-00009A000000}"/>
    <cellStyle name="Normal 29" xfId="48" xr:uid="{00000000-0005-0000-0000-00009B000000}"/>
    <cellStyle name="Normal 29 2" xfId="274" xr:uid="{00000000-0005-0000-0000-00009C000000}"/>
    <cellStyle name="Normal 29 3" xfId="460" xr:uid="{00000000-0005-0000-0000-00009D000000}"/>
    <cellStyle name="Normal 3" xfId="4" xr:uid="{00000000-0005-0000-0000-00009E000000}"/>
    <cellStyle name="Normal 3 2" xfId="49" xr:uid="{00000000-0005-0000-0000-00009F000000}"/>
    <cellStyle name="Normal 3 2 2" xfId="275" xr:uid="{00000000-0005-0000-0000-0000A0000000}"/>
    <cellStyle name="Normal 3 2 3" xfId="461" xr:uid="{00000000-0005-0000-0000-0000A1000000}"/>
    <cellStyle name="Normal 3 3" xfId="50" xr:uid="{00000000-0005-0000-0000-0000A2000000}"/>
    <cellStyle name="Normal 3 4" xfId="157" xr:uid="{00000000-0005-0000-0000-0000A3000000}"/>
    <cellStyle name="Normal 3 5" xfId="426" xr:uid="{00000000-0005-0000-0000-0000A4000000}"/>
    <cellStyle name="Normal 3_Attach O, GG, Support -New Method 2-14-11" xfId="390" xr:uid="{00000000-0005-0000-0000-0000A5000000}"/>
    <cellStyle name="Normal 30" xfId="51" xr:uid="{00000000-0005-0000-0000-0000A6000000}"/>
    <cellStyle name="Normal 30 2" xfId="276" xr:uid="{00000000-0005-0000-0000-0000A7000000}"/>
    <cellStyle name="Normal 30 3" xfId="462" xr:uid="{00000000-0005-0000-0000-0000A8000000}"/>
    <cellStyle name="Normal 31" xfId="52" xr:uid="{00000000-0005-0000-0000-0000A9000000}"/>
    <cellStyle name="Normal 31 2" xfId="277" xr:uid="{00000000-0005-0000-0000-0000AA000000}"/>
    <cellStyle name="Normal 31 3" xfId="463" xr:uid="{00000000-0005-0000-0000-0000AB000000}"/>
    <cellStyle name="Normal 32" xfId="53" xr:uid="{00000000-0005-0000-0000-0000AC000000}"/>
    <cellStyle name="Normal 32 2" xfId="278" xr:uid="{00000000-0005-0000-0000-0000AD000000}"/>
    <cellStyle name="Normal 32 3" xfId="464" xr:uid="{00000000-0005-0000-0000-0000AE000000}"/>
    <cellStyle name="Normal 33" xfId="54" xr:uid="{00000000-0005-0000-0000-0000AF000000}"/>
    <cellStyle name="Normal 33 2" xfId="279" xr:uid="{00000000-0005-0000-0000-0000B0000000}"/>
    <cellStyle name="Normal 33 3" xfId="465" xr:uid="{00000000-0005-0000-0000-0000B1000000}"/>
    <cellStyle name="Normal 34" xfId="55" xr:uid="{00000000-0005-0000-0000-0000B2000000}"/>
    <cellStyle name="Normal 34 2" xfId="280" xr:uid="{00000000-0005-0000-0000-0000B3000000}"/>
    <cellStyle name="Normal 34 3" xfId="466" xr:uid="{00000000-0005-0000-0000-0000B4000000}"/>
    <cellStyle name="Normal 35" xfId="56" xr:uid="{00000000-0005-0000-0000-0000B5000000}"/>
    <cellStyle name="Normal 35 2" xfId="281" xr:uid="{00000000-0005-0000-0000-0000B6000000}"/>
    <cellStyle name="Normal 35 3" xfId="467" xr:uid="{00000000-0005-0000-0000-0000B7000000}"/>
    <cellStyle name="Normal 36" xfId="57" xr:uid="{00000000-0005-0000-0000-0000B8000000}"/>
    <cellStyle name="Normal 36 2" xfId="282" xr:uid="{00000000-0005-0000-0000-0000B9000000}"/>
    <cellStyle name="Normal 36 3" xfId="468" xr:uid="{00000000-0005-0000-0000-0000BA000000}"/>
    <cellStyle name="Normal 37" xfId="58" xr:uid="{00000000-0005-0000-0000-0000BB000000}"/>
    <cellStyle name="Normal 37 2" xfId="283" xr:uid="{00000000-0005-0000-0000-0000BC000000}"/>
    <cellStyle name="Normal 37 3" xfId="469" xr:uid="{00000000-0005-0000-0000-0000BD000000}"/>
    <cellStyle name="Normal 38" xfId="59" xr:uid="{00000000-0005-0000-0000-0000BE000000}"/>
    <cellStyle name="Normal 38 2" xfId="284" xr:uid="{00000000-0005-0000-0000-0000BF000000}"/>
    <cellStyle name="Normal 38 3" xfId="470" xr:uid="{00000000-0005-0000-0000-0000C0000000}"/>
    <cellStyle name="Normal 39" xfId="60" xr:uid="{00000000-0005-0000-0000-0000C1000000}"/>
    <cellStyle name="Normal 39 2" xfId="285" xr:uid="{00000000-0005-0000-0000-0000C2000000}"/>
    <cellStyle name="Normal 39 3" xfId="471" xr:uid="{00000000-0005-0000-0000-0000C3000000}"/>
    <cellStyle name="Normal 4" xfId="61" xr:uid="{00000000-0005-0000-0000-0000C4000000}"/>
    <cellStyle name="Normal 4 2" xfId="421" xr:uid="{00000000-0005-0000-0000-0000C5000000}"/>
    <cellStyle name="Normal 4 3" xfId="518" xr:uid="{00000000-0005-0000-0000-0000C6000000}"/>
    <cellStyle name="Normal 40" xfId="62" xr:uid="{00000000-0005-0000-0000-0000C7000000}"/>
    <cellStyle name="Normal 40 2" xfId="286" xr:uid="{00000000-0005-0000-0000-0000C8000000}"/>
    <cellStyle name="Normal 40 3" xfId="472" xr:uid="{00000000-0005-0000-0000-0000C9000000}"/>
    <cellStyle name="Normal 41" xfId="63" xr:uid="{00000000-0005-0000-0000-0000CA000000}"/>
    <cellStyle name="Normal 41 2" xfId="287" xr:uid="{00000000-0005-0000-0000-0000CB000000}"/>
    <cellStyle name="Normal 41 3" xfId="473" xr:uid="{00000000-0005-0000-0000-0000CC000000}"/>
    <cellStyle name="Normal 42" xfId="64" xr:uid="{00000000-0005-0000-0000-0000CD000000}"/>
    <cellStyle name="Normal 42 2" xfId="288" xr:uid="{00000000-0005-0000-0000-0000CE000000}"/>
    <cellStyle name="Normal 42 3" xfId="474" xr:uid="{00000000-0005-0000-0000-0000CF000000}"/>
    <cellStyle name="Normal 43" xfId="65" xr:uid="{00000000-0005-0000-0000-0000D0000000}"/>
    <cellStyle name="Normal 43 2" xfId="289" xr:uid="{00000000-0005-0000-0000-0000D1000000}"/>
    <cellStyle name="Normal 43 3" xfId="475" xr:uid="{00000000-0005-0000-0000-0000D2000000}"/>
    <cellStyle name="Normal 44" xfId="66" xr:uid="{00000000-0005-0000-0000-0000D3000000}"/>
    <cellStyle name="Normal 44 2" xfId="290" xr:uid="{00000000-0005-0000-0000-0000D4000000}"/>
    <cellStyle name="Normal 44 3" xfId="476" xr:uid="{00000000-0005-0000-0000-0000D5000000}"/>
    <cellStyle name="Normal 45" xfId="382" xr:uid="{00000000-0005-0000-0000-0000D6000000}"/>
    <cellStyle name="Normal 46" xfId="67" xr:uid="{00000000-0005-0000-0000-0000D7000000}"/>
    <cellStyle name="Normal 46 2" xfId="291" xr:uid="{00000000-0005-0000-0000-0000D8000000}"/>
    <cellStyle name="Normal 46 3" xfId="477" xr:uid="{00000000-0005-0000-0000-0000D9000000}"/>
    <cellStyle name="Normal 47" xfId="68" xr:uid="{00000000-0005-0000-0000-0000DA000000}"/>
    <cellStyle name="Normal 47 2" xfId="292" xr:uid="{00000000-0005-0000-0000-0000DB000000}"/>
    <cellStyle name="Normal 47 3" xfId="478" xr:uid="{00000000-0005-0000-0000-0000DC000000}"/>
    <cellStyle name="Normal 48" xfId="69" xr:uid="{00000000-0005-0000-0000-0000DD000000}"/>
    <cellStyle name="Normal 48 2" xfId="293" xr:uid="{00000000-0005-0000-0000-0000DE000000}"/>
    <cellStyle name="Normal 48 3" xfId="479" xr:uid="{00000000-0005-0000-0000-0000DF000000}"/>
    <cellStyle name="Normal 49" xfId="70" xr:uid="{00000000-0005-0000-0000-0000E0000000}"/>
    <cellStyle name="Normal 49 2" xfId="294" xr:uid="{00000000-0005-0000-0000-0000E1000000}"/>
    <cellStyle name="Normal 49 3" xfId="480" xr:uid="{00000000-0005-0000-0000-0000E2000000}"/>
    <cellStyle name="Normal 5" xfId="71" xr:uid="{00000000-0005-0000-0000-0000E3000000}"/>
    <cellStyle name="Normal 5 2" xfId="72" xr:uid="{00000000-0005-0000-0000-0000E4000000}"/>
    <cellStyle name="Normal 5 3" xfId="73" xr:uid="{00000000-0005-0000-0000-0000E5000000}"/>
    <cellStyle name="Normal 5 3 2" xfId="158" xr:uid="{00000000-0005-0000-0000-0000E6000000}"/>
    <cellStyle name="Normal 5 4" xfId="295" xr:uid="{00000000-0005-0000-0000-0000E7000000}"/>
    <cellStyle name="Normal 5 5" xfId="481" xr:uid="{00000000-0005-0000-0000-0000E8000000}"/>
    <cellStyle name="Normal 50" xfId="74" xr:uid="{00000000-0005-0000-0000-0000E9000000}"/>
    <cellStyle name="Normal 50 2" xfId="296" xr:uid="{00000000-0005-0000-0000-0000EA000000}"/>
    <cellStyle name="Normal 50 3" xfId="482" xr:uid="{00000000-0005-0000-0000-0000EB000000}"/>
    <cellStyle name="Normal 51" xfId="75" xr:uid="{00000000-0005-0000-0000-0000EC000000}"/>
    <cellStyle name="Normal 51 2" xfId="297" xr:uid="{00000000-0005-0000-0000-0000ED000000}"/>
    <cellStyle name="Normal 51 3" xfId="483" xr:uid="{00000000-0005-0000-0000-0000EE000000}"/>
    <cellStyle name="Normal 52" xfId="76" xr:uid="{00000000-0005-0000-0000-0000EF000000}"/>
    <cellStyle name="Normal 52 2" xfId="298" xr:uid="{00000000-0005-0000-0000-0000F0000000}"/>
    <cellStyle name="Normal 52 3" xfId="484" xr:uid="{00000000-0005-0000-0000-0000F1000000}"/>
    <cellStyle name="Normal 53" xfId="384" xr:uid="{00000000-0005-0000-0000-0000F2000000}"/>
    <cellStyle name="Normal 54" xfId="77" xr:uid="{00000000-0005-0000-0000-0000F3000000}"/>
    <cellStyle name="Normal 54 2" xfId="299" xr:uid="{00000000-0005-0000-0000-0000F4000000}"/>
    <cellStyle name="Normal 54 3" xfId="485" xr:uid="{00000000-0005-0000-0000-0000F5000000}"/>
    <cellStyle name="Normal 55" xfId="386" xr:uid="{00000000-0005-0000-0000-0000F6000000}"/>
    <cellStyle name="Normal 56" xfId="78" xr:uid="{00000000-0005-0000-0000-0000F7000000}"/>
    <cellStyle name="Normal 56 2" xfId="300" xr:uid="{00000000-0005-0000-0000-0000F8000000}"/>
    <cellStyle name="Normal 56 3" xfId="486" xr:uid="{00000000-0005-0000-0000-0000F9000000}"/>
    <cellStyle name="Normal 57" xfId="79" xr:uid="{00000000-0005-0000-0000-0000FA000000}"/>
    <cellStyle name="Normal 57 2" xfId="301" xr:uid="{00000000-0005-0000-0000-0000FB000000}"/>
    <cellStyle name="Normal 57 3" xfId="487" xr:uid="{00000000-0005-0000-0000-0000FC000000}"/>
    <cellStyle name="Normal 58" xfId="80" xr:uid="{00000000-0005-0000-0000-0000FD000000}"/>
    <cellStyle name="Normal 58 2" xfId="302" xr:uid="{00000000-0005-0000-0000-0000FE000000}"/>
    <cellStyle name="Normal 58 3" xfId="488" xr:uid="{00000000-0005-0000-0000-0000FF000000}"/>
    <cellStyle name="Normal 59" xfId="387" xr:uid="{00000000-0005-0000-0000-000000010000}"/>
    <cellStyle name="Normal 6" xfId="81" xr:uid="{00000000-0005-0000-0000-000001010000}"/>
    <cellStyle name="Normal 6 2" xfId="242" xr:uid="{00000000-0005-0000-0000-000002010000}"/>
    <cellStyle name="Normal 6 3" xfId="303" xr:uid="{00000000-0005-0000-0000-000003010000}"/>
    <cellStyle name="Normal 6 4" xfId="489" xr:uid="{00000000-0005-0000-0000-000004010000}"/>
    <cellStyle name="Normal 60" xfId="82" xr:uid="{00000000-0005-0000-0000-000005010000}"/>
    <cellStyle name="Normal 60 2" xfId="304" xr:uid="{00000000-0005-0000-0000-000006010000}"/>
    <cellStyle name="Normal 60 3" xfId="490" xr:uid="{00000000-0005-0000-0000-000007010000}"/>
    <cellStyle name="Normal 61" xfId="83" xr:uid="{00000000-0005-0000-0000-000008010000}"/>
    <cellStyle name="Normal 61 2" xfId="305" xr:uid="{00000000-0005-0000-0000-000009010000}"/>
    <cellStyle name="Normal 61 3" xfId="491" xr:uid="{00000000-0005-0000-0000-00000A010000}"/>
    <cellStyle name="Normal 62" xfId="84" xr:uid="{00000000-0005-0000-0000-00000B010000}"/>
    <cellStyle name="Normal 62 2" xfId="306" xr:uid="{00000000-0005-0000-0000-00000C010000}"/>
    <cellStyle name="Normal 62 3" xfId="492" xr:uid="{00000000-0005-0000-0000-00000D010000}"/>
    <cellStyle name="Normal 63" xfId="400" xr:uid="{00000000-0005-0000-0000-00000E010000}"/>
    <cellStyle name="Normal 63 2" xfId="412" xr:uid="{00000000-0005-0000-0000-00000F010000}"/>
    <cellStyle name="Normal 64" xfId="85" xr:uid="{00000000-0005-0000-0000-000010010000}"/>
    <cellStyle name="Normal 64 2" xfId="307" xr:uid="{00000000-0005-0000-0000-000011010000}"/>
    <cellStyle name="Normal 64 3" xfId="493" xr:uid="{00000000-0005-0000-0000-000012010000}"/>
    <cellStyle name="Normal 65" xfId="86" xr:uid="{00000000-0005-0000-0000-000013010000}"/>
    <cellStyle name="Normal 65 2" xfId="308" xr:uid="{00000000-0005-0000-0000-000014010000}"/>
    <cellStyle name="Normal 65 3" xfId="494" xr:uid="{00000000-0005-0000-0000-000015010000}"/>
    <cellStyle name="Normal 66" xfId="413" xr:uid="{00000000-0005-0000-0000-000016010000}"/>
    <cellStyle name="Normal 66 2" xfId="414" xr:uid="{00000000-0005-0000-0000-000017010000}"/>
    <cellStyle name="Normal 67" xfId="415" xr:uid="{00000000-0005-0000-0000-000018010000}"/>
    <cellStyle name="Normal 67 2" xfId="416" xr:uid="{00000000-0005-0000-0000-000019010000}"/>
    <cellStyle name="Normal 68" xfId="87" xr:uid="{00000000-0005-0000-0000-00001A010000}"/>
    <cellStyle name="Normal 68 2" xfId="309" xr:uid="{00000000-0005-0000-0000-00001B010000}"/>
    <cellStyle name="Normal 68 3" xfId="495" xr:uid="{00000000-0005-0000-0000-00001C010000}"/>
    <cellStyle name="Normal 69" xfId="88" xr:uid="{00000000-0005-0000-0000-00001D010000}"/>
    <cellStyle name="Normal 69 2" xfId="310" xr:uid="{00000000-0005-0000-0000-00001E010000}"/>
    <cellStyle name="Normal 69 3" xfId="496" xr:uid="{00000000-0005-0000-0000-00001F010000}"/>
    <cellStyle name="Normal 7" xfId="89" xr:uid="{00000000-0005-0000-0000-000020010000}"/>
    <cellStyle name="Normal 7 2" xfId="243" xr:uid="{00000000-0005-0000-0000-000021010000}"/>
    <cellStyle name="Normal 7 3" xfId="389" xr:uid="{00000000-0005-0000-0000-000022010000}"/>
    <cellStyle name="Normal 7 4" xfId="497" xr:uid="{00000000-0005-0000-0000-000023010000}"/>
    <cellStyle name="Normal 70" xfId="417" xr:uid="{00000000-0005-0000-0000-000024010000}"/>
    <cellStyle name="Normal 70 2" xfId="418" xr:uid="{00000000-0005-0000-0000-000025010000}"/>
    <cellStyle name="Normal 71" xfId="90" xr:uid="{00000000-0005-0000-0000-000026010000}"/>
    <cellStyle name="Normal 71 2" xfId="311" xr:uid="{00000000-0005-0000-0000-000027010000}"/>
    <cellStyle name="Normal 71 3" xfId="498" xr:uid="{00000000-0005-0000-0000-000028010000}"/>
    <cellStyle name="Normal 72" xfId="91" xr:uid="{00000000-0005-0000-0000-000029010000}"/>
    <cellStyle name="Normal 72 2" xfId="312" xr:uid="{00000000-0005-0000-0000-00002A010000}"/>
    <cellStyle name="Normal 72 3" xfId="499" xr:uid="{00000000-0005-0000-0000-00002B010000}"/>
    <cellStyle name="Normal 73" xfId="420" xr:uid="{00000000-0005-0000-0000-00002C010000}"/>
    <cellStyle name="Normal 74" xfId="423" xr:uid="{00000000-0005-0000-0000-00002D010000}"/>
    <cellStyle name="Normal 75" xfId="427" xr:uid="{00000000-0005-0000-0000-00002E010000}"/>
    <cellStyle name="Normal 76" xfId="92" xr:uid="{00000000-0005-0000-0000-00002F010000}"/>
    <cellStyle name="Normal 76 2" xfId="313" xr:uid="{00000000-0005-0000-0000-000030010000}"/>
    <cellStyle name="Normal 76 3" xfId="500" xr:uid="{00000000-0005-0000-0000-000031010000}"/>
    <cellStyle name="Normal 77" xfId="513" xr:uid="{00000000-0005-0000-0000-000032010000}"/>
    <cellStyle name="Normal 8" xfId="93" xr:uid="{00000000-0005-0000-0000-000033010000}"/>
    <cellStyle name="Normal 8 2" xfId="244" xr:uid="{00000000-0005-0000-0000-000034010000}"/>
    <cellStyle name="Normal 8 3" xfId="314" xr:uid="{00000000-0005-0000-0000-000035010000}"/>
    <cellStyle name="Normal 8 4" xfId="501" xr:uid="{00000000-0005-0000-0000-000036010000}"/>
    <cellStyle name="Normal 80" xfId="94" xr:uid="{00000000-0005-0000-0000-000037010000}"/>
    <cellStyle name="Normal 80 2" xfId="315" xr:uid="{00000000-0005-0000-0000-000038010000}"/>
    <cellStyle name="Normal 80 3" xfId="502" xr:uid="{00000000-0005-0000-0000-000039010000}"/>
    <cellStyle name="Normal 81" xfId="95" xr:uid="{00000000-0005-0000-0000-00003A010000}"/>
    <cellStyle name="Normal 81 2" xfId="316" xr:uid="{00000000-0005-0000-0000-00003B010000}"/>
    <cellStyle name="Normal 81 3" xfId="503" xr:uid="{00000000-0005-0000-0000-00003C010000}"/>
    <cellStyle name="Normal 82" xfId="96" xr:uid="{00000000-0005-0000-0000-00003D010000}"/>
    <cellStyle name="Normal 82 2" xfId="317" xr:uid="{00000000-0005-0000-0000-00003E010000}"/>
    <cellStyle name="Normal 82 3" xfId="504" xr:uid="{00000000-0005-0000-0000-00003F010000}"/>
    <cellStyle name="Normal 84" xfId="97" xr:uid="{00000000-0005-0000-0000-000040010000}"/>
    <cellStyle name="Normal 84 2" xfId="318" xr:uid="{00000000-0005-0000-0000-000041010000}"/>
    <cellStyle name="Normal 84 3" xfId="505" xr:uid="{00000000-0005-0000-0000-000042010000}"/>
    <cellStyle name="Normal 85" xfId="98" xr:uid="{00000000-0005-0000-0000-000043010000}"/>
    <cellStyle name="Normal 85 2" xfId="319" xr:uid="{00000000-0005-0000-0000-000044010000}"/>
    <cellStyle name="Normal 85 3" xfId="506" xr:uid="{00000000-0005-0000-0000-000045010000}"/>
    <cellStyle name="Normal 86" xfId="99" xr:uid="{00000000-0005-0000-0000-000046010000}"/>
    <cellStyle name="Normal 86 2" xfId="320" xr:uid="{00000000-0005-0000-0000-000047010000}"/>
    <cellStyle name="Normal 86 3" xfId="507" xr:uid="{00000000-0005-0000-0000-000048010000}"/>
    <cellStyle name="Normal 9" xfId="144" xr:uid="{00000000-0005-0000-0000-000049010000}"/>
    <cellStyle name="Normal 90" xfId="100" xr:uid="{00000000-0005-0000-0000-00004A010000}"/>
    <cellStyle name="Normal 90 2" xfId="321" xr:uid="{00000000-0005-0000-0000-00004B010000}"/>
    <cellStyle name="Normal 90 3" xfId="508" xr:uid="{00000000-0005-0000-0000-00004C010000}"/>
    <cellStyle name="Normal 92" xfId="101" xr:uid="{00000000-0005-0000-0000-00004D010000}"/>
    <cellStyle name="Normal 92 2" xfId="322" xr:uid="{00000000-0005-0000-0000-00004E010000}"/>
    <cellStyle name="Normal 92 3" xfId="509" xr:uid="{00000000-0005-0000-0000-00004F010000}"/>
    <cellStyle name="Normal 94" xfId="102" xr:uid="{00000000-0005-0000-0000-000050010000}"/>
    <cellStyle name="Normal 94 2" xfId="323" xr:uid="{00000000-0005-0000-0000-000051010000}"/>
    <cellStyle name="Normal 94 3" xfId="510" xr:uid="{00000000-0005-0000-0000-000052010000}"/>
    <cellStyle name="Normal 97" xfId="103" xr:uid="{00000000-0005-0000-0000-000053010000}"/>
    <cellStyle name="Normal 97 2" xfId="324" xr:uid="{00000000-0005-0000-0000-000054010000}"/>
    <cellStyle name="Normal 97 3" xfId="511" xr:uid="{00000000-0005-0000-0000-000055010000}"/>
    <cellStyle name="Normal 98" xfId="104" xr:uid="{00000000-0005-0000-0000-000056010000}"/>
    <cellStyle name="Normal 98 2" xfId="325" xr:uid="{00000000-0005-0000-0000-000057010000}"/>
    <cellStyle name="Normal 98 3" xfId="512" xr:uid="{00000000-0005-0000-0000-000058010000}"/>
    <cellStyle name="Normal_21 Exh B" xfId="399" xr:uid="{00000000-0005-0000-0000-000059010000}"/>
    <cellStyle name="Normal_Attachment GG Example 8 26 09" xfId="396" xr:uid="{00000000-0005-0000-0000-00005A010000}"/>
    <cellStyle name="Normal_Attachment GG Template ER11-28 11-18-10" xfId="393" xr:uid="{00000000-0005-0000-0000-00005B010000}"/>
    <cellStyle name="Normal_Attachment O Support - 2004 True-up" xfId="398" xr:uid="{00000000-0005-0000-0000-00005C010000}"/>
    <cellStyle name="Normal_Attachment Os for 2002 True-up" xfId="394" xr:uid="{00000000-0005-0000-0000-00005D010000}"/>
    <cellStyle name="Normal_statem~1" xfId="5" xr:uid="{00000000-0005-0000-0000-00005E010000}"/>
    <cellStyle name="Normal_statem~4" xfId="6" xr:uid="{00000000-0005-0000-0000-00005F010000}"/>
    <cellStyle name="Number" xfId="422" xr:uid="{00000000-0005-0000-0000-000060010000}"/>
    <cellStyle name="Percent" xfId="148" builtinId="5"/>
    <cellStyle name="Percent 2" xfId="7" xr:uid="{00000000-0005-0000-0000-000062010000}"/>
    <cellStyle name="Percent 2 2" xfId="159" xr:uid="{00000000-0005-0000-0000-000063010000}"/>
    <cellStyle name="Percent 2 3" xfId="392" xr:uid="{00000000-0005-0000-0000-000064010000}"/>
    <cellStyle name="Percent 3" xfId="105" xr:uid="{00000000-0005-0000-0000-000065010000}"/>
    <cellStyle name="Percent 4" xfId="146" xr:uid="{00000000-0005-0000-0000-000066010000}"/>
    <cellStyle name="Percent 5" xfId="150" xr:uid="{00000000-0005-0000-0000-000067010000}"/>
    <cellStyle name="Percent 5 2" xfId="359" xr:uid="{00000000-0005-0000-0000-000068010000}"/>
    <cellStyle name="Percent 6" xfId="153" xr:uid="{00000000-0005-0000-0000-000069010000}"/>
    <cellStyle name="Percent 6 2" xfId="362" xr:uid="{00000000-0005-0000-0000-00006A010000}"/>
    <cellStyle name="Percent 7" xfId="419" xr:uid="{00000000-0005-0000-0000-00006B010000}"/>
    <cellStyle name="SAPBEXaggData" xfId="106" xr:uid="{00000000-0005-0000-0000-00006C010000}"/>
    <cellStyle name="SAPBEXaggData 2" xfId="199" xr:uid="{00000000-0005-0000-0000-00006D010000}"/>
    <cellStyle name="SAPBEXaggData 3" xfId="326" xr:uid="{00000000-0005-0000-0000-00006E010000}"/>
    <cellStyle name="SAPBEXaggData 4" xfId="406" xr:uid="{00000000-0005-0000-0000-00006F010000}"/>
    <cellStyle name="SAPBEXaggDataEmph" xfId="107" xr:uid="{00000000-0005-0000-0000-000070010000}"/>
    <cellStyle name="SAPBEXaggDataEmph 2" xfId="200" xr:uid="{00000000-0005-0000-0000-000071010000}"/>
    <cellStyle name="SAPBEXaggDataEmph 3" xfId="327" xr:uid="{00000000-0005-0000-0000-000072010000}"/>
    <cellStyle name="SAPBEXaggItem" xfId="108" xr:uid="{00000000-0005-0000-0000-000073010000}"/>
    <cellStyle name="SAPBEXaggItem 2" xfId="201" xr:uid="{00000000-0005-0000-0000-000074010000}"/>
    <cellStyle name="SAPBEXaggItem 3" xfId="328" xr:uid="{00000000-0005-0000-0000-000075010000}"/>
    <cellStyle name="SAPBEXaggItem 4" xfId="409" xr:uid="{00000000-0005-0000-0000-000076010000}"/>
    <cellStyle name="SAPBEXaggItemX" xfId="109" xr:uid="{00000000-0005-0000-0000-000077010000}"/>
    <cellStyle name="SAPBEXaggItemX 2" xfId="202" xr:uid="{00000000-0005-0000-0000-000078010000}"/>
    <cellStyle name="SAPBEXaggItemX 3" xfId="234" xr:uid="{00000000-0005-0000-0000-000079010000}"/>
    <cellStyle name="SAPBEXaggItemX 4" xfId="403" xr:uid="{00000000-0005-0000-0000-00007A010000}"/>
    <cellStyle name="SAPBEXchaText" xfId="110" xr:uid="{00000000-0005-0000-0000-00007B010000}"/>
    <cellStyle name="SAPBEXchaText 2" xfId="165" xr:uid="{00000000-0005-0000-0000-00007C010000}"/>
    <cellStyle name="SAPBEXchaText 2 2" xfId="236" xr:uid="{00000000-0005-0000-0000-00007D010000}"/>
    <cellStyle name="SAPBEXchaText 3" xfId="203" xr:uid="{00000000-0005-0000-0000-00007E010000}"/>
    <cellStyle name="SAPBEXchaText 4" xfId="401" xr:uid="{00000000-0005-0000-0000-00007F010000}"/>
    <cellStyle name="SAPBEXchaText_10-28-10" xfId="166" xr:uid="{00000000-0005-0000-0000-000080010000}"/>
    <cellStyle name="SAPBEXexcBad7" xfId="111" xr:uid="{00000000-0005-0000-0000-000081010000}"/>
    <cellStyle name="SAPBEXexcBad7 2" xfId="204" xr:uid="{00000000-0005-0000-0000-000082010000}"/>
    <cellStyle name="SAPBEXexcBad7 3" xfId="329" xr:uid="{00000000-0005-0000-0000-000083010000}"/>
    <cellStyle name="SAPBEXexcBad8" xfId="112" xr:uid="{00000000-0005-0000-0000-000084010000}"/>
    <cellStyle name="SAPBEXexcBad8 2" xfId="205" xr:uid="{00000000-0005-0000-0000-000085010000}"/>
    <cellStyle name="SAPBEXexcBad8 3" xfId="330" xr:uid="{00000000-0005-0000-0000-000086010000}"/>
    <cellStyle name="SAPBEXexcBad9" xfId="113" xr:uid="{00000000-0005-0000-0000-000087010000}"/>
    <cellStyle name="SAPBEXexcBad9 2" xfId="206" xr:uid="{00000000-0005-0000-0000-000088010000}"/>
    <cellStyle name="SAPBEXexcBad9 3" xfId="331" xr:uid="{00000000-0005-0000-0000-000089010000}"/>
    <cellStyle name="SAPBEXexcCritical4" xfId="114" xr:uid="{00000000-0005-0000-0000-00008A010000}"/>
    <cellStyle name="SAPBEXexcCritical4 2" xfId="207" xr:uid="{00000000-0005-0000-0000-00008B010000}"/>
    <cellStyle name="SAPBEXexcCritical4 3" xfId="332" xr:uid="{00000000-0005-0000-0000-00008C010000}"/>
    <cellStyle name="SAPBEXexcCritical5" xfId="115" xr:uid="{00000000-0005-0000-0000-00008D010000}"/>
    <cellStyle name="SAPBEXexcCritical5 2" xfId="208" xr:uid="{00000000-0005-0000-0000-00008E010000}"/>
    <cellStyle name="SAPBEXexcCritical5 3" xfId="333" xr:uid="{00000000-0005-0000-0000-00008F010000}"/>
    <cellStyle name="SAPBEXexcCritical6" xfId="116" xr:uid="{00000000-0005-0000-0000-000090010000}"/>
    <cellStyle name="SAPBEXexcCritical6 2" xfId="209" xr:uid="{00000000-0005-0000-0000-000091010000}"/>
    <cellStyle name="SAPBEXexcCritical6 3" xfId="334" xr:uid="{00000000-0005-0000-0000-000092010000}"/>
    <cellStyle name="SAPBEXexcGood1" xfId="117" xr:uid="{00000000-0005-0000-0000-000093010000}"/>
    <cellStyle name="SAPBEXexcGood1 2" xfId="210" xr:uid="{00000000-0005-0000-0000-000094010000}"/>
    <cellStyle name="SAPBEXexcGood1 3" xfId="335" xr:uid="{00000000-0005-0000-0000-000095010000}"/>
    <cellStyle name="SAPBEXexcGood2" xfId="118" xr:uid="{00000000-0005-0000-0000-000096010000}"/>
    <cellStyle name="SAPBEXexcGood2 2" xfId="211" xr:uid="{00000000-0005-0000-0000-000097010000}"/>
    <cellStyle name="SAPBEXexcGood2 3" xfId="336" xr:uid="{00000000-0005-0000-0000-000098010000}"/>
    <cellStyle name="SAPBEXexcGood3" xfId="119" xr:uid="{00000000-0005-0000-0000-000099010000}"/>
    <cellStyle name="SAPBEXexcGood3 2" xfId="212" xr:uid="{00000000-0005-0000-0000-00009A010000}"/>
    <cellStyle name="SAPBEXexcGood3 3" xfId="337" xr:uid="{00000000-0005-0000-0000-00009B010000}"/>
    <cellStyle name="SAPBEXfilterDrill" xfId="120" xr:uid="{00000000-0005-0000-0000-00009C010000}"/>
    <cellStyle name="SAPBEXfilterDrill 2" xfId="213" xr:uid="{00000000-0005-0000-0000-00009D010000}"/>
    <cellStyle name="SAPBEXfilterDrill 3" xfId="338" xr:uid="{00000000-0005-0000-0000-00009E010000}"/>
    <cellStyle name="SAPBEXfilterItem" xfId="121" xr:uid="{00000000-0005-0000-0000-00009F010000}"/>
    <cellStyle name="SAPBEXfilterItem 2" xfId="214" xr:uid="{00000000-0005-0000-0000-0000A0010000}"/>
    <cellStyle name="SAPBEXfilterText" xfId="122" xr:uid="{00000000-0005-0000-0000-0000A1010000}"/>
    <cellStyle name="SAPBEXfilterText 2" xfId="167" xr:uid="{00000000-0005-0000-0000-0000A2010000}"/>
    <cellStyle name="SAPBEXformats" xfId="123" xr:uid="{00000000-0005-0000-0000-0000A3010000}"/>
    <cellStyle name="SAPBEXformats 2" xfId="168" xr:uid="{00000000-0005-0000-0000-0000A4010000}"/>
    <cellStyle name="SAPBEXformats 2 2" xfId="367" xr:uid="{00000000-0005-0000-0000-0000A5010000}"/>
    <cellStyle name="SAPBEXformats 3" xfId="215" xr:uid="{00000000-0005-0000-0000-0000A6010000}"/>
    <cellStyle name="SAPBEXformats 4" xfId="339" xr:uid="{00000000-0005-0000-0000-0000A7010000}"/>
    <cellStyle name="SAPBEXformats_10-28-10" xfId="169" xr:uid="{00000000-0005-0000-0000-0000A8010000}"/>
    <cellStyle name="SAPBEXheaderItem" xfId="124" xr:uid="{00000000-0005-0000-0000-0000A9010000}"/>
    <cellStyle name="SAPBEXheaderItem 2" xfId="170" xr:uid="{00000000-0005-0000-0000-0000AA010000}"/>
    <cellStyle name="SAPBEXheaderItem 2 2" xfId="368" xr:uid="{00000000-0005-0000-0000-0000AB010000}"/>
    <cellStyle name="SAPBEXheaderItem 3" xfId="340" xr:uid="{00000000-0005-0000-0000-0000AC010000}"/>
    <cellStyle name="SAPBEXheaderText" xfId="125" xr:uid="{00000000-0005-0000-0000-0000AD010000}"/>
    <cellStyle name="SAPBEXheaderText 2" xfId="171" xr:uid="{00000000-0005-0000-0000-0000AE010000}"/>
    <cellStyle name="SAPBEXheaderText 2 2" xfId="369" xr:uid="{00000000-0005-0000-0000-0000AF010000}"/>
    <cellStyle name="SAPBEXheaderText 3" xfId="341" xr:uid="{00000000-0005-0000-0000-0000B0010000}"/>
    <cellStyle name="SAPBEXHLevel0" xfId="126" xr:uid="{00000000-0005-0000-0000-0000B1010000}"/>
    <cellStyle name="SAPBEXHLevel0 2" xfId="172" xr:uid="{00000000-0005-0000-0000-0000B2010000}"/>
    <cellStyle name="SAPBEXHLevel0 2 2" xfId="370" xr:uid="{00000000-0005-0000-0000-0000B3010000}"/>
    <cellStyle name="SAPBEXHLevel0 3" xfId="216" xr:uid="{00000000-0005-0000-0000-0000B4010000}"/>
    <cellStyle name="SAPBEXHLevel0 4" xfId="342" xr:uid="{00000000-0005-0000-0000-0000B5010000}"/>
    <cellStyle name="SAPBEXHLevel0_10-28-10" xfId="173" xr:uid="{00000000-0005-0000-0000-0000B6010000}"/>
    <cellStyle name="SAPBEXHLevel0X" xfId="127" xr:uid="{00000000-0005-0000-0000-0000B7010000}"/>
    <cellStyle name="SAPBEXHLevel0X 2" xfId="174" xr:uid="{00000000-0005-0000-0000-0000B8010000}"/>
    <cellStyle name="SAPBEXHLevel0X 2 2" xfId="371" xr:uid="{00000000-0005-0000-0000-0000B9010000}"/>
    <cellStyle name="SAPBEXHLevel0X 3" xfId="217" xr:uid="{00000000-0005-0000-0000-0000BA010000}"/>
    <cellStyle name="SAPBEXHLevel0X 4" xfId="343" xr:uid="{00000000-0005-0000-0000-0000BB010000}"/>
    <cellStyle name="SAPBEXHLevel0X_10-28-10" xfId="175" xr:uid="{00000000-0005-0000-0000-0000BC010000}"/>
    <cellStyle name="SAPBEXHLevel1" xfId="128" xr:uid="{00000000-0005-0000-0000-0000BD010000}"/>
    <cellStyle name="SAPBEXHLevel1 2" xfId="176" xr:uid="{00000000-0005-0000-0000-0000BE010000}"/>
    <cellStyle name="SAPBEXHLevel1 2 2" xfId="372" xr:uid="{00000000-0005-0000-0000-0000BF010000}"/>
    <cellStyle name="SAPBEXHLevel1 3" xfId="218" xr:uid="{00000000-0005-0000-0000-0000C0010000}"/>
    <cellStyle name="SAPBEXHLevel1 4" xfId="344" xr:uid="{00000000-0005-0000-0000-0000C1010000}"/>
    <cellStyle name="SAPBEXHLevel1_10-28-10" xfId="177" xr:uid="{00000000-0005-0000-0000-0000C2010000}"/>
    <cellStyle name="SAPBEXHLevel1X" xfId="129" xr:uid="{00000000-0005-0000-0000-0000C3010000}"/>
    <cellStyle name="SAPBEXHLevel1X 2" xfId="178" xr:uid="{00000000-0005-0000-0000-0000C4010000}"/>
    <cellStyle name="SAPBEXHLevel1X 2 2" xfId="373" xr:uid="{00000000-0005-0000-0000-0000C5010000}"/>
    <cellStyle name="SAPBEXHLevel1X 3" xfId="219" xr:uid="{00000000-0005-0000-0000-0000C6010000}"/>
    <cellStyle name="SAPBEXHLevel1X 4" xfId="345" xr:uid="{00000000-0005-0000-0000-0000C7010000}"/>
    <cellStyle name="SAPBEXHLevel1X_10-28-10" xfId="179" xr:uid="{00000000-0005-0000-0000-0000C8010000}"/>
    <cellStyle name="SAPBEXHLevel2" xfId="130" xr:uid="{00000000-0005-0000-0000-0000C9010000}"/>
    <cellStyle name="SAPBEXHLevel2 2" xfId="180" xr:uid="{00000000-0005-0000-0000-0000CA010000}"/>
    <cellStyle name="SAPBEXHLevel2 2 2" xfId="374" xr:uid="{00000000-0005-0000-0000-0000CB010000}"/>
    <cellStyle name="SAPBEXHLevel2 3" xfId="220" xr:uid="{00000000-0005-0000-0000-0000CC010000}"/>
    <cellStyle name="SAPBEXHLevel2 4" xfId="346" xr:uid="{00000000-0005-0000-0000-0000CD010000}"/>
    <cellStyle name="SAPBEXHLevel2_10-28-10" xfId="181" xr:uid="{00000000-0005-0000-0000-0000CE010000}"/>
    <cellStyle name="SAPBEXHLevel2X" xfId="131" xr:uid="{00000000-0005-0000-0000-0000CF010000}"/>
    <cellStyle name="SAPBEXHLevel2X 2" xfId="182" xr:uid="{00000000-0005-0000-0000-0000D0010000}"/>
    <cellStyle name="SAPBEXHLevel2X 2 2" xfId="375" xr:uid="{00000000-0005-0000-0000-0000D1010000}"/>
    <cellStyle name="SAPBEXHLevel2X 3" xfId="221" xr:uid="{00000000-0005-0000-0000-0000D2010000}"/>
    <cellStyle name="SAPBEXHLevel2X 4" xfId="347" xr:uid="{00000000-0005-0000-0000-0000D3010000}"/>
    <cellStyle name="SAPBEXHLevel2X_10-28-10" xfId="183" xr:uid="{00000000-0005-0000-0000-0000D4010000}"/>
    <cellStyle name="SAPBEXHLevel3" xfId="132" xr:uid="{00000000-0005-0000-0000-0000D5010000}"/>
    <cellStyle name="SAPBEXHLevel3 2" xfId="184" xr:uid="{00000000-0005-0000-0000-0000D6010000}"/>
    <cellStyle name="SAPBEXHLevel3 2 2" xfId="376" xr:uid="{00000000-0005-0000-0000-0000D7010000}"/>
    <cellStyle name="SAPBEXHLevel3 3" xfId="222" xr:uid="{00000000-0005-0000-0000-0000D8010000}"/>
    <cellStyle name="SAPBEXHLevel3 4" xfId="348" xr:uid="{00000000-0005-0000-0000-0000D9010000}"/>
    <cellStyle name="SAPBEXHLevel3_10-28-10" xfId="185" xr:uid="{00000000-0005-0000-0000-0000DA010000}"/>
    <cellStyle name="SAPBEXHLevel3X" xfId="133" xr:uid="{00000000-0005-0000-0000-0000DB010000}"/>
    <cellStyle name="SAPBEXHLevel3X 2" xfId="186" xr:uid="{00000000-0005-0000-0000-0000DC010000}"/>
    <cellStyle name="SAPBEXHLevel3X 2 2" xfId="377" xr:uid="{00000000-0005-0000-0000-0000DD010000}"/>
    <cellStyle name="SAPBEXHLevel3X 3" xfId="223" xr:uid="{00000000-0005-0000-0000-0000DE010000}"/>
    <cellStyle name="SAPBEXHLevel3X 4" xfId="349" xr:uid="{00000000-0005-0000-0000-0000DF010000}"/>
    <cellStyle name="SAPBEXHLevel3X_10-28-10" xfId="187" xr:uid="{00000000-0005-0000-0000-0000E0010000}"/>
    <cellStyle name="SAPBEXresData" xfId="134" xr:uid="{00000000-0005-0000-0000-0000E1010000}"/>
    <cellStyle name="SAPBEXresData 2" xfId="224" xr:uid="{00000000-0005-0000-0000-0000E2010000}"/>
    <cellStyle name="SAPBEXresData 3" xfId="350" xr:uid="{00000000-0005-0000-0000-0000E3010000}"/>
    <cellStyle name="SAPBEXresDataEmph" xfId="135" xr:uid="{00000000-0005-0000-0000-0000E4010000}"/>
    <cellStyle name="SAPBEXresDataEmph 2" xfId="225" xr:uid="{00000000-0005-0000-0000-0000E5010000}"/>
    <cellStyle name="SAPBEXresDataEmph 3" xfId="351" xr:uid="{00000000-0005-0000-0000-0000E6010000}"/>
    <cellStyle name="SAPBEXresItem" xfId="136" xr:uid="{00000000-0005-0000-0000-0000E7010000}"/>
    <cellStyle name="SAPBEXresItem 2" xfId="226" xr:uid="{00000000-0005-0000-0000-0000E8010000}"/>
    <cellStyle name="SAPBEXresItem 3" xfId="352" xr:uid="{00000000-0005-0000-0000-0000E9010000}"/>
    <cellStyle name="SAPBEXresItemX" xfId="137" xr:uid="{00000000-0005-0000-0000-0000EA010000}"/>
    <cellStyle name="SAPBEXresItemX 2" xfId="227" xr:uid="{00000000-0005-0000-0000-0000EB010000}"/>
    <cellStyle name="SAPBEXresItemX 3" xfId="353" xr:uid="{00000000-0005-0000-0000-0000EC010000}"/>
    <cellStyle name="SAPBEXstdData" xfId="138" xr:uid="{00000000-0005-0000-0000-0000ED010000}"/>
    <cellStyle name="SAPBEXstdData 2" xfId="228" xr:uid="{00000000-0005-0000-0000-0000EE010000}"/>
    <cellStyle name="SAPBEXstdData 3" xfId="354" xr:uid="{00000000-0005-0000-0000-0000EF010000}"/>
    <cellStyle name="SAPBEXstdData 4" xfId="405" xr:uid="{00000000-0005-0000-0000-0000F0010000}"/>
    <cellStyle name="SAPBEXstdDataEmph" xfId="139" xr:uid="{00000000-0005-0000-0000-0000F1010000}"/>
    <cellStyle name="SAPBEXstdDataEmph 2" xfId="229" xr:uid="{00000000-0005-0000-0000-0000F2010000}"/>
    <cellStyle name="SAPBEXstdDataEmph 3" xfId="355" xr:uid="{00000000-0005-0000-0000-0000F3010000}"/>
    <cellStyle name="SAPBEXstdItem" xfId="140" xr:uid="{00000000-0005-0000-0000-0000F4010000}"/>
    <cellStyle name="SAPBEXstdItem 2" xfId="164" xr:uid="{00000000-0005-0000-0000-0000F5010000}"/>
    <cellStyle name="SAPBEXstdItem 2 2" xfId="378" xr:uid="{00000000-0005-0000-0000-0000F6010000}"/>
    <cellStyle name="SAPBEXstdItem 3" xfId="230" xr:uid="{00000000-0005-0000-0000-0000F7010000}"/>
    <cellStyle name="SAPBEXstdItem 4" xfId="356" xr:uid="{00000000-0005-0000-0000-0000F8010000}"/>
    <cellStyle name="SAPBEXstdItem 5" xfId="404" xr:uid="{00000000-0005-0000-0000-0000F9010000}"/>
    <cellStyle name="SAPBEXstdItem_10-28-10" xfId="188" xr:uid="{00000000-0005-0000-0000-0000FA010000}"/>
    <cellStyle name="SAPBEXstdItemX" xfId="141" xr:uid="{00000000-0005-0000-0000-0000FB010000}"/>
    <cellStyle name="SAPBEXstdItemX 2" xfId="189" xr:uid="{00000000-0005-0000-0000-0000FC010000}"/>
    <cellStyle name="SAPBEXstdItemX 2 2" xfId="235" xr:uid="{00000000-0005-0000-0000-0000FD010000}"/>
    <cellStyle name="SAPBEXstdItemX 3" xfId="231" xr:uid="{00000000-0005-0000-0000-0000FE010000}"/>
    <cellStyle name="SAPBEXstdItemX 4" xfId="402" xr:uid="{00000000-0005-0000-0000-0000FF010000}"/>
    <cellStyle name="SAPBEXstdItemX_10-28-10" xfId="190" xr:uid="{00000000-0005-0000-0000-000000020000}"/>
    <cellStyle name="SAPBEXtitle" xfId="142" xr:uid="{00000000-0005-0000-0000-000001020000}"/>
    <cellStyle name="SAPBEXtitle 2" xfId="191" xr:uid="{00000000-0005-0000-0000-000002020000}"/>
    <cellStyle name="SAPBEXundefined" xfId="143" xr:uid="{00000000-0005-0000-0000-000003020000}"/>
    <cellStyle name="SAPBEXundefined 2" xfId="232" xr:uid="{00000000-0005-0000-0000-000004020000}"/>
    <cellStyle name="SAPBEXundefined 3" xfId="357" xr:uid="{00000000-0005-0000-0000-000005020000}"/>
    <cellStyle name="Single Border" xfId="517" xr:uid="{00000000-0005-0000-0000-000006020000}"/>
  </cellStyles>
  <dxfs count="0"/>
  <tableStyles count="0" defaultTableStyle="TableStyleMedium9" defaultPivotStyle="PivotStyleLight16"/>
  <colors>
    <mruColors>
      <color rgb="FF0033CC"/>
      <color rgb="FFFFFF99"/>
      <color rgb="FFFFFFCC"/>
      <color rgb="FFFF66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gif"/><Relationship Id="rId1" Type="http://schemas.openxmlformats.org/officeDocument/2006/relationships/image" Target="../media/image1.gif"/></Relationships>
</file>

<file path=xl/drawings/_rels/drawing1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20.xml.rels><?xml version="1.0" encoding="UTF-8" standalone="yes"?>
<Relationships xmlns="http://schemas.openxmlformats.org/package/2006/relationships"><Relationship Id="rId1" Type="http://schemas.openxmlformats.org/officeDocument/2006/relationships/hyperlink" Target="#Index!A1"/></Relationships>
</file>

<file path=xl/drawings/_rels/drawing21.xml.rels><?xml version="1.0" encoding="UTF-8" standalone="yes"?>
<Relationships xmlns="http://schemas.openxmlformats.org/package/2006/relationships"><Relationship Id="rId1" Type="http://schemas.openxmlformats.org/officeDocument/2006/relationships/hyperlink" Target="#Index!A1"/></Relationships>
</file>

<file path=xl/drawings/_rels/drawing22.xml.rels><?xml version="1.0" encoding="UTF-8" standalone="yes"?>
<Relationships xmlns="http://schemas.openxmlformats.org/package/2006/relationships"><Relationship Id="rId1" Type="http://schemas.openxmlformats.org/officeDocument/2006/relationships/hyperlink" Target="#Index!A1"/></Relationships>
</file>

<file path=xl/drawings/_rels/drawing23.xml.rels><?xml version="1.0" encoding="UTF-8" standalone="yes"?>
<Relationships xmlns="http://schemas.openxmlformats.org/package/2006/relationships"><Relationship Id="rId1" Type="http://schemas.openxmlformats.org/officeDocument/2006/relationships/hyperlink" Target="#Index!A1"/></Relationships>
</file>

<file path=xl/drawings/_rels/drawing24.xml.rels><?xml version="1.0" encoding="UTF-8" standalone="yes"?>
<Relationships xmlns="http://schemas.openxmlformats.org/package/2006/relationships"><Relationship Id="rId1" Type="http://schemas.openxmlformats.org/officeDocument/2006/relationships/hyperlink" Target="#Index!A1"/></Relationships>
</file>

<file path=xl/drawings/_rels/drawing25.xml.rels><?xml version="1.0" encoding="UTF-8" standalone="yes"?>
<Relationships xmlns="http://schemas.openxmlformats.org/package/2006/relationships"><Relationship Id="rId1" Type="http://schemas.openxmlformats.org/officeDocument/2006/relationships/hyperlink" Target="#Index!A1"/></Relationships>
</file>

<file path=xl/drawings/_rels/drawing26.xml.rels><?xml version="1.0" encoding="UTF-8" standalone="yes"?>
<Relationships xmlns="http://schemas.openxmlformats.org/package/2006/relationships"><Relationship Id="rId1" Type="http://schemas.openxmlformats.org/officeDocument/2006/relationships/hyperlink" Target="#Index!A1"/></Relationships>
</file>

<file path=xl/drawings/_rels/drawing27.xml.rels><?xml version="1.0" encoding="UTF-8" standalone="yes"?>
<Relationships xmlns="http://schemas.openxmlformats.org/package/2006/relationships"><Relationship Id="rId1" Type="http://schemas.openxmlformats.org/officeDocument/2006/relationships/hyperlink" Target="#Index!A1"/></Relationships>
</file>

<file path=xl/drawings/_rels/drawing28.xml.rels><?xml version="1.0" encoding="UTF-8" standalone="yes"?>
<Relationships xmlns="http://schemas.openxmlformats.org/package/2006/relationships"><Relationship Id="rId1" Type="http://schemas.openxmlformats.org/officeDocument/2006/relationships/hyperlink" Target="#Index!A1"/></Relationships>
</file>

<file path=xl/drawings/_rels/drawing29.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30.xml.rels><?xml version="1.0" encoding="UTF-8" standalone="yes"?>
<Relationships xmlns="http://schemas.openxmlformats.org/package/2006/relationships"><Relationship Id="rId1" Type="http://schemas.openxmlformats.org/officeDocument/2006/relationships/hyperlink" Target="#Index!A1"/></Relationships>
</file>

<file path=xl/drawings/_rels/drawing31.xml.rels><?xml version="1.0" encoding="UTF-8" standalone="yes"?>
<Relationships xmlns="http://schemas.openxmlformats.org/package/2006/relationships"><Relationship Id="rId1" Type="http://schemas.openxmlformats.org/officeDocument/2006/relationships/hyperlink" Target="#Index!A1"/></Relationships>
</file>

<file path=xl/drawings/_rels/drawing32.xml.rels><?xml version="1.0" encoding="UTF-8" standalone="yes"?>
<Relationships xmlns="http://schemas.openxmlformats.org/package/2006/relationships"><Relationship Id="rId1" Type="http://schemas.openxmlformats.org/officeDocument/2006/relationships/hyperlink" Target="#Index!A1"/></Relationships>
</file>

<file path=xl/drawings/_rels/drawing33.xml.rels><?xml version="1.0" encoding="UTF-8" standalone="yes"?>
<Relationships xmlns="http://schemas.openxmlformats.org/package/2006/relationships"><Relationship Id="rId1" Type="http://schemas.openxmlformats.org/officeDocument/2006/relationships/hyperlink" Target="#Index!A1"/></Relationships>
</file>

<file path=xl/drawings/_rels/drawing34.xml.rels><?xml version="1.0" encoding="UTF-8" standalone="yes"?>
<Relationships xmlns="http://schemas.openxmlformats.org/package/2006/relationships"><Relationship Id="rId1" Type="http://schemas.openxmlformats.org/officeDocument/2006/relationships/hyperlink" Target="#Index!A1"/></Relationships>
</file>

<file path=xl/drawings/_rels/drawing35.xml.rels><?xml version="1.0" encoding="UTF-8" standalone="yes"?>
<Relationships xmlns="http://schemas.openxmlformats.org/package/2006/relationships"><Relationship Id="rId1" Type="http://schemas.openxmlformats.org/officeDocument/2006/relationships/hyperlink" Target="#Index!A1"/></Relationships>
</file>

<file path=xl/drawings/_rels/drawing36.xml.rels><?xml version="1.0" encoding="UTF-8" standalone="yes"?>
<Relationships xmlns="http://schemas.openxmlformats.org/package/2006/relationships"><Relationship Id="rId1" Type="http://schemas.openxmlformats.org/officeDocument/2006/relationships/hyperlink" Target="#Index!A1"/></Relationships>
</file>

<file path=xl/drawings/_rels/drawing37.xml.rels><?xml version="1.0" encoding="UTF-8" standalone="yes"?>
<Relationships xmlns="http://schemas.openxmlformats.org/package/2006/relationships"><Relationship Id="rId1" Type="http://schemas.openxmlformats.org/officeDocument/2006/relationships/hyperlink" Target="#Index!A1"/></Relationships>
</file>

<file path=xl/drawings/_rels/drawing38.xml.rels><?xml version="1.0" encoding="UTF-8" standalone="yes"?>
<Relationships xmlns="http://schemas.openxmlformats.org/package/2006/relationships"><Relationship Id="rId1" Type="http://schemas.openxmlformats.org/officeDocument/2006/relationships/hyperlink" Target="#Index!A1"/></Relationships>
</file>

<file path=xl/drawings/_rels/drawing39.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flipH="1">
          <a:off x="0" y="201083"/>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271463</xdr:colOff>
      <xdr:row>1</xdr:row>
      <xdr:rowOff>142875</xdr:rowOff>
    </xdr:to>
    <xdr:sp macro="" textlink="">
      <xdr:nvSpPr>
        <xdr:cNvPr id="3" name="Right Arrow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flipH="1">
          <a:off x="0" y="155864"/>
          <a:ext cx="271463"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271463</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flipH="1">
          <a:off x="0" y="0"/>
          <a:ext cx="271463"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271463</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flipH="1">
          <a:off x="0" y="165100"/>
          <a:ext cx="271463"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flipH="1">
          <a:off x="0" y="200025"/>
          <a:ext cx="209550"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13</xdr:row>
      <xdr:rowOff>0</xdr:rowOff>
    </xdr:from>
    <xdr:to>
      <xdr:col>40</xdr:col>
      <xdr:colOff>0</xdr:colOff>
      <xdr:row>72</xdr:row>
      <xdr:rowOff>0</xdr:rowOff>
    </xdr:to>
    <xdr:pic>
      <xdr:nvPicPr>
        <xdr:cNvPr id="4" name="BExKI2T1D11014DREFDGSMJ45J9W" hidden="1">
          <a:extLst>
            <a:ext uri="{FF2B5EF4-FFF2-40B4-BE49-F238E27FC236}">
              <a16:creationId xmlns:a16="http://schemas.microsoft.com/office/drawing/2014/main" id="{00000000-0008-0000-0F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7675"/>
          <a:ext cx="43916600" cy="11249025"/>
        </a:xfrm>
        <a:prstGeom prst="rect">
          <a:avLst/>
        </a:prstGeom>
      </xdr:spPr>
    </xdr:pic>
    <xdr:clientData/>
  </xdr:twoCellAnchor>
  <xdr:twoCellAnchor>
    <xdr:from>
      <xdr:col>1</xdr:col>
      <xdr:colOff>0</xdr:colOff>
      <xdr:row>1</xdr:row>
      <xdr:rowOff>0</xdr:rowOff>
    </xdr:from>
    <xdr:to>
      <xdr:col>2</xdr:col>
      <xdr:colOff>0</xdr:colOff>
      <xdr:row>1</xdr:row>
      <xdr:rowOff>244475</xdr:rowOff>
    </xdr:to>
    <xdr:pic>
      <xdr:nvPicPr>
        <xdr:cNvPr id="5" name="BExD92FPK3REG9B5YYM52BQW2UUC" hidden="1">
          <a:extLst>
            <a:ext uri="{FF2B5EF4-FFF2-40B4-BE49-F238E27FC236}">
              <a16:creationId xmlns:a16="http://schemas.microsoft.com/office/drawing/2014/main" id="{00000000-0008-0000-0F00-000005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416175" cy="244475"/>
        </a:xfrm>
        <a:prstGeom prst="rect">
          <a:avLst/>
        </a:prstGeom>
      </xdr:spPr>
    </xdr:pic>
    <xdr:clientData/>
  </xdr:twoCellAnchor>
  <xdr:twoCellAnchor>
    <xdr:from>
      <xdr:col>1</xdr:col>
      <xdr:colOff>0</xdr:colOff>
      <xdr:row>10</xdr:row>
      <xdr:rowOff>0</xdr:rowOff>
    </xdr:from>
    <xdr:to>
      <xdr:col>2</xdr:col>
      <xdr:colOff>0</xdr:colOff>
      <xdr:row>10</xdr:row>
      <xdr:rowOff>244475</xdr:rowOff>
    </xdr:to>
    <xdr:pic>
      <xdr:nvPicPr>
        <xdr:cNvPr id="6" name="BExD92FPK3REG9B5YYM52BQW2UUC" hidden="1">
          <a:extLst>
            <a:ext uri="{FF2B5EF4-FFF2-40B4-BE49-F238E27FC236}">
              <a16:creationId xmlns:a16="http://schemas.microsoft.com/office/drawing/2014/main" id="{00000000-0008-0000-0F00-00000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14500" cy="244475"/>
        </a:xfrm>
        <a:prstGeom prst="rect">
          <a:avLst/>
        </a:prstGeom>
      </xdr:spPr>
    </xdr:pic>
    <xdr:clientData/>
  </xdr:twoCellAnchor>
  <xdr:twoCellAnchor>
    <xdr:from>
      <xdr:col>1</xdr:col>
      <xdr:colOff>63498</xdr:colOff>
      <xdr:row>2</xdr:row>
      <xdr:rowOff>74081</xdr:rowOff>
    </xdr:from>
    <xdr:to>
      <xdr:col>1</xdr:col>
      <xdr:colOff>396873</xdr:colOff>
      <xdr:row>3</xdr:row>
      <xdr:rowOff>26456</xdr:rowOff>
    </xdr:to>
    <xdr:sp macro="" textlink="">
      <xdr:nvSpPr>
        <xdr:cNvPr id="8" name="Right Arrow 7">
          <a:hlinkClick xmlns:r="http://schemas.openxmlformats.org/officeDocument/2006/relationships" r:id="rId3"/>
          <a:extLst>
            <a:ext uri="{FF2B5EF4-FFF2-40B4-BE49-F238E27FC236}">
              <a16:creationId xmlns:a16="http://schemas.microsoft.com/office/drawing/2014/main" id="{00000000-0008-0000-0F00-000008000000}"/>
            </a:ext>
          </a:extLst>
        </xdr:cNvPr>
        <xdr:cNvSpPr/>
      </xdr:nvSpPr>
      <xdr:spPr>
        <a:xfrm flipH="1">
          <a:off x="63498" y="518581"/>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238124</xdr:colOff>
      <xdr:row>2</xdr:row>
      <xdr:rowOff>0</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flipH="1">
          <a:off x="0" y="200025"/>
          <a:ext cx="419099" cy="152400"/>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0</xdr:colOff>
      <xdr:row>0</xdr:row>
      <xdr:rowOff>0</xdr:rowOff>
    </xdr:from>
    <xdr:to>
      <xdr:col>1</xdr:col>
      <xdr:colOff>0</xdr:colOff>
      <xdr:row>0</xdr:row>
      <xdr:rowOff>244475</xdr:rowOff>
    </xdr:to>
    <xdr:pic>
      <xdr:nvPicPr>
        <xdr:cNvPr id="3" name="BExD92FPK3REG9B5YYM52BQW2UUC" hidden="1">
          <a:extLst>
            <a:ext uri="{FF2B5EF4-FFF2-40B4-BE49-F238E27FC236}">
              <a16:creationId xmlns:a16="http://schemas.microsoft.com/office/drawing/2014/main" id="{00000000-0008-0000-1000-000003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190500"/>
          <a:ext cx="1190625" cy="2349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243416</xdr:colOff>
      <xdr:row>2</xdr:row>
      <xdr:rowOff>21167</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flipH="1">
          <a:off x="0" y="201083"/>
          <a:ext cx="370416" cy="169334"/>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flipH="1">
          <a:off x="0"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466724</xdr:colOff>
      <xdr:row>2</xdr:row>
      <xdr:rowOff>19050</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flipH="1">
          <a:off x="0" y="200025"/>
          <a:ext cx="466724" cy="171450"/>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243415</xdr:colOff>
      <xdr:row>2</xdr:row>
      <xdr:rowOff>10583</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flipH="1">
          <a:off x="0" y="201083"/>
          <a:ext cx="359832" cy="158750"/>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flipH="1">
          <a:off x="254000" y="201083"/>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285749</xdr:colOff>
      <xdr:row>2</xdr:row>
      <xdr:rowOff>23812</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flipH="1">
          <a:off x="0" y="202406"/>
          <a:ext cx="404812" cy="178594"/>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flipH="1">
          <a:off x="0" y="158750"/>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123825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flipH="1">
          <a:off x="1038225" y="152400"/>
          <a:ext cx="1162050"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33618</xdr:colOff>
      <xdr:row>1</xdr:row>
      <xdr:rowOff>56030</xdr:rowOff>
    </xdr:from>
    <xdr:to>
      <xdr:col>6</xdr:col>
      <xdr:colOff>366993</xdr:colOff>
      <xdr:row>1</xdr:row>
      <xdr:rowOff>198905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flipH="1">
          <a:off x="190500" y="324971"/>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0</xdr:colOff>
      <xdr:row>1</xdr:row>
      <xdr:rowOff>81642</xdr:rowOff>
    </xdr:from>
    <xdr:to>
      <xdr:col>2</xdr:col>
      <xdr:colOff>333375</xdr:colOff>
      <xdr:row>1</xdr:row>
      <xdr:rowOff>224517</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flipH="1">
          <a:off x="0" y="44903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444499</xdr:colOff>
      <xdr:row>1</xdr:row>
      <xdr:rowOff>158750</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flipH="1">
          <a:off x="0" y="201083"/>
          <a:ext cx="444499" cy="158750"/>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71437</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flipH="1">
          <a:off x="0" y="202406"/>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flipH="1">
          <a:off x="0"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95250</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flipH="1">
          <a:off x="0" y="202406"/>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flipH="1">
          <a:off x="0"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107172</xdr:colOff>
      <xdr:row>1</xdr:row>
      <xdr:rowOff>59526</xdr:rowOff>
    </xdr:from>
    <xdr:to>
      <xdr:col>0</xdr:col>
      <xdr:colOff>440547</xdr:colOff>
      <xdr:row>1</xdr:row>
      <xdr:rowOff>202401</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flipH="1">
          <a:off x="107172" y="261932"/>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285749</xdr:colOff>
      <xdr:row>2</xdr:row>
      <xdr:rowOff>23812</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flipH="1">
          <a:off x="0" y="200025"/>
          <a:ext cx="838199" cy="176212"/>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flipH="1">
          <a:off x="0" y="204107"/>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flipH="1">
          <a:off x="0" y="202406"/>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flipH="1">
          <a:off x="0"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flipH="1">
          <a:off x="0" y="201083"/>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2400-000002000000}"/>
            </a:ext>
          </a:extLst>
        </xdr:cNvPr>
        <xdr:cNvSpPr/>
      </xdr:nvSpPr>
      <xdr:spPr>
        <a:xfrm flipH="1">
          <a:off x="180975"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2500-000002000000}"/>
            </a:ext>
          </a:extLst>
        </xdr:cNvPr>
        <xdr:cNvSpPr/>
      </xdr:nvSpPr>
      <xdr:spPr>
        <a:xfrm flipH="1">
          <a:off x="0"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2600-000002000000}"/>
            </a:ext>
          </a:extLst>
        </xdr:cNvPr>
        <xdr:cNvSpPr/>
      </xdr:nvSpPr>
      <xdr:spPr>
        <a:xfrm flipH="1">
          <a:off x="0"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333375</xdr:colOff>
      <xdr:row>1</xdr:row>
      <xdr:rowOff>142875</xdr:rowOff>
    </xdr:to>
    <xdr:sp macro="" textlink="">
      <xdr:nvSpPr>
        <xdr:cNvPr id="3" name="Right Arrow 2">
          <a:hlinkClick xmlns:r="http://schemas.openxmlformats.org/officeDocument/2006/relationships" r:id="rId1"/>
          <a:extLst>
            <a:ext uri="{FF2B5EF4-FFF2-40B4-BE49-F238E27FC236}">
              <a16:creationId xmlns:a16="http://schemas.microsoft.com/office/drawing/2014/main" id="{00000000-0008-0000-2700-000003000000}"/>
            </a:ext>
          </a:extLst>
        </xdr:cNvPr>
        <xdr:cNvSpPr/>
      </xdr:nvSpPr>
      <xdr:spPr>
        <a:xfrm flipH="1">
          <a:off x="0"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flipH="1">
          <a:off x="0" y="257175"/>
          <a:ext cx="209550"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265043</xdr:rowOff>
    </xdr:from>
    <xdr:to>
      <xdr:col>2</xdr:col>
      <xdr:colOff>23813</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flipH="1">
          <a:off x="66261" y="265043"/>
          <a:ext cx="404813"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271463</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flipH="1">
          <a:off x="0" y="161925"/>
          <a:ext cx="271463"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71437</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flipH="1">
          <a:off x="0" y="202406"/>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flipH="1">
          <a:off x="190500" y="166688"/>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flipH="1">
          <a:off x="190500" y="200025"/>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333375</xdr:colOff>
      <xdr:row>1</xdr:row>
      <xdr:rowOff>142875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flipH="1">
          <a:off x="309563" y="202406"/>
          <a:ext cx="333375" cy="142875"/>
        </a:xfrm>
        <a:prstGeom prst="rightArrow">
          <a:avLst>
            <a:gd name="adj1" fmla="val 50000"/>
            <a:gd name="adj2" fmla="val 75714"/>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pofs002\corpfinance$\Work%20Stuff\Nevada%20Energy\Very%20Final%20Numbers\Final%20Final%20(9-26-12)\Ex%20NPC%20-%2012%20Per%20I%20Final%20(9-26-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pofs002\corpfinance$\Documents%20and%20Settings\wtarnem\Local%20Settings\Temporary%20Internet%20Files\Content.Outlook\2SLD9MX9\2011%20Transm_COS_FERC_TE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sheetName val="AB"/>
      <sheetName val="AC"/>
      <sheetName val="AD"/>
      <sheetName val="AE"/>
      <sheetName val="AF"/>
      <sheetName val="AF_WP1"/>
      <sheetName val="AF WP2"/>
      <sheetName val="AG"/>
      <sheetName val="AG WP1"/>
      <sheetName val="AG WP2"/>
      <sheetName val="AH"/>
      <sheetName val="AI"/>
      <sheetName val="AJ"/>
      <sheetName val="AK"/>
      <sheetName val="AL"/>
      <sheetName val="AL WP1 "/>
      <sheetName val="AM"/>
      <sheetName val="AN"/>
      <sheetName val="AO"/>
      <sheetName val="AP"/>
      <sheetName val="AQ"/>
      <sheetName val="AQ WP1"/>
      <sheetName val="AQ WP2"/>
      <sheetName val="AR"/>
      <sheetName val="AR WP1"/>
      <sheetName val="AS"/>
      <sheetName val="AT"/>
      <sheetName val="AU"/>
      <sheetName val="AU WP1"/>
      <sheetName val="AV"/>
      <sheetName val="AV WP1"/>
      <sheetName val="AV WP2"/>
      <sheetName val="AW"/>
      <sheetName val="AX"/>
      <sheetName val="AY"/>
      <sheetName val="BA"/>
      <sheetName val="BB"/>
      <sheetName val="BC"/>
      <sheetName val="BD"/>
      <sheetName val="BE"/>
      <sheetName val="BF"/>
      <sheetName val="BG BH"/>
      <sheetName val="BI"/>
      <sheetName val="BJ"/>
      <sheetName val="BK"/>
      <sheetName val="BL"/>
      <sheetName val="B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462">
          <cell r="J462">
            <v>0.45782146347604424</v>
          </cell>
          <cell r="L462">
            <v>0.1529761887456722</v>
          </cell>
          <cell r="N462">
            <v>0.38920234777828361</v>
          </cell>
        </row>
        <row r="464">
          <cell r="J464">
            <v>0.44939965638234436</v>
          </cell>
          <cell r="L464">
            <v>0.15948868536199054</v>
          </cell>
          <cell r="N464">
            <v>0.39111165825566507</v>
          </cell>
        </row>
      </sheetData>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AA-Bal_Sht"/>
      <sheetName val="AB-Inc_Stmnt"/>
      <sheetName val="AC-Ret_Earn"/>
      <sheetName val="AD-EPIS"/>
      <sheetName val="AE-Acc_Depr"/>
      <sheetName val="AH-O&amp;M"/>
      <sheetName val="AI-Wages_Sal"/>
      <sheetName val="AJ-Depr-Exps"/>
      <sheetName val="AL-Work_Cap"/>
      <sheetName val="AM-CWIP"/>
      <sheetName val="AO-AFUDC"/>
      <sheetName val="AP-Int_Exps"/>
      <sheetName val="BK-Cost_Of_Svc"/>
      <sheetName val="BJ-Sum_Data"/>
      <sheetName val="AV-Cap_Struc"/>
      <sheetName val="Rev_Req"/>
      <sheetName val="Rate_Design"/>
      <sheetName val="Notes_Pay"/>
      <sheetName val="AR"/>
      <sheetName val="AS"/>
      <sheetName val="AT"/>
      <sheetName val="AU"/>
      <sheetName val="AK"/>
      <sheetName val="AW"/>
      <sheetName val="AX"/>
      <sheetName val="AY"/>
      <sheetName val="BA"/>
      <sheetName val="BB"/>
      <sheetName val="BD"/>
      <sheetName val="BC"/>
      <sheetName val="BE"/>
      <sheetName val="BF"/>
      <sheetName val="BH"/>
      <sheetName val="BI"/>
      <sheetName val="Summary"/>
      <sheetName val="AG"/>
      <sheetName val="AF"/>
      <sheetName val="A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6">
          <cell r="L56">
            <v>187774.82787102528</v>
          </cell>
        </row>
        <row r="595">
          <cell r="F595">
            <v>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4"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4"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4"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4"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4"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4"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4"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4"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4"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4"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4"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4"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4"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4"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08.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4"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4"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14.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4"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17.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 Id="rId4"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4" Type="http://schemas.openxmlformats.org/officeDocument/2006/relationships/drawing" Target="../drawings/drawing38.xml"/></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4"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G50"/>
  <sheetViews>
    <sheetView view="pageBreakPreview" topLeftCell="A34" zoomScaleNormal="100" zoomScaleSheetLayoutView="100" workbookViewId="0">
      <selection activeCell="D33" sqref="D33"/>
    </sheetView>
  </sheetViews>
  <sheetFormatPr defaultColWidth="8.75" defaultRowHeight="12.5"/>
  <cols>
    <col min="1" max="1" width="2.33203125" style="152" customWidth="1"/>
    <col min="2" max="2" width="21.5" style="152" customWidth="1"/>
    <col min="3" max="3" width="5.75" style="152" customWidth="1"/>
    <col min="4" max="4" width="96.5" style="152" bestFit="1" customWidth="1"/>
    <col min="5" max="10" width="8.75" style="152"/>
    <col min="11" max="11" width="29.08203125" style="152" customWidth="1"/>
    <col min="12" max="16384" width="8.75" style="152"/>
  </cols>
  <sheetData>
    <row r="1" spans="1:6" ht="15.5">
      <c r="A1" s="1282" t="s">
        <v>844</v>
      </c>
      <c r="B1" s="635"/>
      <c r="C1" s="634"/>
      <c r="D1" s="634"/>
      <c r="E1" s="27"/>
      <c r="F1" s="27"/>
    </row>
    <row r="2" spans="1:6" ht="13">
      <c r="A2" s="634"/>
      <c r="B2" s="635"/>
      <c r="C2" s="634"/>
      <c r="D2" s="634"/>
      <c r="E2" s="27"/>
      <c r="F2" s="27"/>
    </row>
    <row r="3" spans="1:6" ht="15.5">
      <c r="A3" s="258"/>
      <c r="B3" s="258"/>
      <c r="C3" s="258"/>
      <c r="D3" s="258"/>
      <c r="E3" s="27"/>
      <c r="F3" s="27"/>
    </row>
    <row r="4" spans="1:6" ht="15.5">
      <c r="A4" s="27"/>
      <c r="B4" s="1681" t="s">
        <v>294</v>
      </c>
      <c r="C4" s="1681"/>
      <c r="D4" s="1681"/>
      <c r="E4" s="27"/>
      <c r="F4" s="27"/>
    </row>
    <row r="5" spans="1:6" ht="15.5">
      <c r="A5" s="27"/>
      <c r="B5" s="1681" t="s">
        <v>199</v>
      </c>
      <c r="C5" s="1681"/>
      <c r="D5" s="1681"/>
      <c r="E5" s="27"/>
      <c r="F5" s="27"/>
    </row>
    <row r="6" spans="1:6" ht="15.5">
      <c r="A6" s="27"/>
      <c r="B6" s="1681" t="s">
        <v>103</v>
      </c>
      <c r="C6" s="1681"/>
      <c r="D6" s="1681"/>
      <c r="E6" s="27"/>
      <c r="F6" s="27"/>
    </row>
    <row r="7" spans="1:6" ht="15.5">
      <c r="A7" s="258"/>
      <c r="B7" s="258"/>
      <c r="C7" s="258"/>
      <c r="D7" s="258"/>
      <c r="E7" s="27"/>
      <c r="F7" s="27"/>
    </row>
    <row r="8" spans="1:6" ht="15.5">
      <c r="A8" s="427"/>
      <c r="B8" s="427"/>
      <c r="C8" s="427"/>
      <c r="D8" s="427"/>
      <c r="E8" s="27"/>
      <c r="F8" s="27"/>
    </row>
    <row r="9" spans="1:6" ht="13">
      <c r="A9" s="634"/>
      <c r="B9" s="635"/>
      <c r="C9" s="634"/>
      <c r="D9" s="634"/>
      <c r="E9" s="27"/>
      <c r="F9" s="27"/>
    </row>
    <row r="10" spans="1:6" ht="16" thickBot="1">
      <c r="A10" s="636"/>
      <c r="B10" s="637" t="s">
        <v>330</v>
      </c>
      <c r="C10" s="638"/>
      <c r="D10" s="639" t="s">
        <v>104</v>
      </c>
      <c r="E10" s="27"/>
      <c r="F10" s="27"/>
    </row>
    <row r="11" spans="1:6" ht="16" thickTop="1">
      <c r="A11" s="640"/>
      <c r="B11" s="641" t="s">
        <v>331</v>
      </c>
      <c r="C11" s="640"/>
      <c r="D11" s="642" t="s">
        <v>351</v>
      </c>
      <c r="E11" s="27"/>
      <c r="F11" s="27"/>
    </row>
    <row r="12" spans="1:6" ht="15.5">
      <c r="A12" s="640"/>
      <c r="B12" s="641" t="s">
        <v>1033</v>
      </c>
      <c r="C12" s="640"/>
      <c r="D12" s="642" t="s">
        <v>202</v>
      </c>
      <c r="E12" s="27"/>
      <c r="F12" s="27"/>
    </row>
    <row r="13" spans="1:6" ht="15.5">
      <c r="A13" s="640"/>
      <c r="B13" s="641" t="s">
        <v>1034</v>
      </c>
      <c r="C13" s="640"/>
      <c r="D13" s="642" t="s">
        <v>201</v>
      </c>
      <c r="E13" s="27"/>
      <c r="F13" s="27"/>
    </row>
    <row r="14" spans="1:6" ht="15.5">
      <c r="A14" s="640"/>
      <c r="B14" s="641" t="s">
        <v>1035</v>
      </c>
      <c r="C14" s="640"/>
      <c r="D14" s="642" t="s">
        <v>203</v>
      </c>
      <c r="E14" s="27"/>
      <c r="F14" s="27"/>
    </row>
    <row r="15" spans="1:6" ht="15.5">
      <c r="A15" s="640"/>
      <c r="B15" s="641" t="s">
        <v>1039</v>
      </c>
      <c r="C15" s="640"/>
      <c r="D15" s="642" t="s">
        <v>205</v>
      </c>
      <c r="E15" s="27"/>
      <c r="F15" s="27"/>
    </row>
    <row r="16" spans="1:6" ht="15.5">
      <c r="A16" s="640"/>
      <c r="B16" s="641" t="s">
        <v>1040</v>
      </c>
      <c r="C16" s="640"/>
      <c r="D16" s="642" t="s">
        <v>600</v>
      </c>
      <c r="E16" s="27"/>
      <c r="F16" s="27"/>
    </row>
    <row r="17" spans="1:7" ht="15.5">
      <c r="A17" s="640"/>
      <c r="B17" s="641" t="s">
        <v>1036</v>
      </c>
      <c r="C17" s="640"/>
      <c r="D17" s="642" t="s">
        <v>204</v>
      </c>
      <c r="E17" s="27"/>
      <c r="F17" s="27"/>
    </row>
    <row r="18" spans="1:7" ht="15.5">
      <c r="A18" s="640"/>
      <c r="B18" s="641" t="s">
        <v>1037</v>
      </c>
      <c r="C18" s="640"/>
      <c r="D18" s="642" t="s">
        <v>748</v>
      </c>
      <c r="E18" s="27"/>
      <c r="F18" s="27"/>
    </row>
    <row r="19" spans="1:7" ht="15.5">
      <c r="A19" s="640"/>
      <c r="B19" s="641" t="s">
        <v>1721</v>
      </c>
      <c r="C19" s="640"/>
      <c r="D19" s="642" t="s">
        <v>1715</v>
      </c>
      <c r="E19" s="27"/>
      <c r="F19" s="27"/>
    </row>
    <row r="20" spans="1:7" ht="15.5">
      <c r="A20" s="640"/>
      <c r="B20" s="641" t="s">
        <v>1038</v>
      </c>
      <c r="C20" s="640"/>
      <c r="D20" s="642" t="s">
        <v>749</v>
      </c>
      <c r="E20" s="27"/>
      <c r="F20" s="27"/>
    </row>
    <row r="21" spans="1:7" ht="15.5">
      <c r="A21" s="640"/>
      <c r="B21" s="641" t="s">
        <v>885</v>
      </c>
      <c r="C21" s="640"/>
      <c r="D21" s="642" t="s">
        <v>597</v>
      </c>
      <c r="E21" s="27"/>
      <c r="F21" s="27"/>
    </row>
    <row r="22" spans="1:7" ht="15.5">
      <c r="A22" s="640"/>
      <c r="B22" s="641" t="s">
        <v>935</v>
      </c>
      <c r="C22" s="640"/>
      <c r="D22" s="642" t="s">
        <v>598</v>
      </c>
      <c r="E22" s="643"/>
      <c r="F22" s="643"/>
      <c r="G22" s="644"/>
    </row>
    <row r="23" spans="1:7" ht="15.5">
      <c r="A23" s="640"/>
      <c r="B23" s="641" t="s">
        <v>943</v>
      </c>
      <c r="C23" s="640"/>
      <c r="D23" s="642" t="s">
        <v>599</v>
      </c>
      <c r="E23" s="27"/>
      <c r="F23" s="27"/>
    </row>
    <row r="24" spans="1:7" ht="15.5">
      <c r="A24" s="640"/>
      <c r="B24" s="641" t="s">
        <v>1044</v>
      </c>
      <c r="C24" s="640"/>
      <c r="D24" s="642" t="s">
        <v>731</v>
      </c>
      <c r="E24" s="27"/>
      <c r="F24" s="27"/>
    </row>
    <row r="25" spans="1:7" ht="15.5">
      <c r="A25" s="640"/>
      <c r="B25" s="641" t="s">
        <v>1045</v>
      </c>
      <c r="C25" s="640"/>
      <c r="D25" s="642" t="s">
        <v>732</v>
      </c>
      <c r="E25" s="27"/>
      <c r="F25" s="27"/>
    </row>
    <row r="26" spans="1:7" ht="15.5">
      <c r="A26" s="640"/>
      <c r="B26" s="641" t="s">
        <v>1056</v>
      </c>
      <c r="C26" s="640"/>
      <c r="D26" s="642" t="s">
        <v>780</v>
      </c>
      <c r="E26" s="27"/>
      <c r="F26" s="27"/>
    </row>
    <row r="27" spans="1:7" ht="15.5">
      <c r="A27" s="640"/>
      <c r="B27" s="641" t="s">
        <v>1058</v>
      </c>
      <c r="C27" s="640"/>
      <c r="D27" s="642" t="s">
        <v>781</v>
      </c>
      <c r="E27" s="27"/>
      <c r="F27" s="27"/>
    </row>
    <row r="28" spans="1:7" ht="15.5">
      <c r="A28" s="640"/>
      <c r="B28" s="641" t="s">
        <v>1063</v>
      </c>
      <c r="C28" s="634"/>
      <c r="D28" s="642" t="s">
        <v>758</v>
      </c>
      <c r="E28" s="27"/>
      <c r="F28" s="27"/>
    </row>
    <row r="29" spans="1:7" ht="15.5">
      <c r="A29" s="640"/>
      <c r="B29" s="641" t="s">
        <v>1057</v>
      </c>
      <c r="C29" s="634"/>
      <c r="D29" s="642" t="s">
        <v>825</v>
      </c>
      <c r="E29" s="27"/>
      <c r="F29" s="27"/>
    </row>
    <row r="30" spans="1:7" ht="15.5">
      <c r="A30" s="640"/>
      <c r="B30" s="641" t="s">
        <v>1060</v>
      </c>
      <c r="C30" s="634"/>
      <c r="D30" s="642" t="s">
        <v>335</v>
      </c>
      <c r="E30" s="27"/>
      <c r="F30" s="27"/>
    </row>
    <row r="31" spans="1:7" ht="15.5">
      <c r="A31" s="640"/>
      <c r="B31" s="641" t="s">
        <v>1061</v>
      </c>
      <c r="C31" s="634"/>
      <c r="D31" s="642" t="s">
        <v>344</v>
      </c>
      <c r="E31" s="27"/>
      <c r="F31" s="27"/>
    </row>
    <row r="32" spans="1:7" ht="15.5">
      <c r="A32" s="640"/>
      <c r="B32" s="641" t="s">
        <v>1059</v>
      </c>
      <c r="C32" s="634"/>
      <c r="D32" s="642" t="s">
        <v>782</v>
      </c>
      <c r="E32" s="27"/>
      <c r="F32" s="27"/>
    </row>
    <row r="33" spans="1:6" ht="15.5">
      <c r="A33" s="640"/>
      <c r="B33" s="641" t="s">
        <v>1048</v>
      </c>
      <c r="C33" s="640"/>
      <c r="D33" s="642" t="s">
        <v>257</v>
      </c>
      <c r="E33" s="27"/>
      <c r="F33" s="27"/>
    </row>
    <row r="34" spans="1:6" ht="15.5">
      <c r="A34" s="640"/>
      <c r="B34" s="641" t="s">
        <v>1042</v>
      </c>
      <c r="C34" s="640"/>
      <c r="D34" s="642" t="s">
        <v>733</v>
      </c>
      <c r="E34" s="27"/>
      <c r="F34" s="27"/>
    </row>
    <row r="35" spans="1:6" ht="15.5">
      <c r="A35" s="640"/>
      <c r="B35" s="641" t="s">
        <v>1041</v>
      </c>
      <c r="C35" s="640"/>
      <c r="D35" s="642" t="s">
        <v>736</v>
      </c>
      <c r="E35" s="27"/>
      <c r="F35" s="27"/>
    </row>
    <row r="36" spans="1:6" ht="15.5">
      <c r="A36" s="640"/>
      <c r="B36" s="641" t="s">
        <v>1054</v>
      </c>
      <c r="C36" s="640"/>
      <c r="D36" s="642" t="s">
        <v>601</v>
      </c>
      <c r="E36" s="27"/>
      <c r="F36" s="27"/>
    </row>
    <row r="37" spans="1:6" ht="15.5">
      <c r="A37" s="640"/>
      <c r="B37" s="641" t="s">
        <v>1052</v>
      </c>
      <c r="C37" s="640"/>
      <c r="D37" s="642" t="s">
        <v>289</v>
      </c>
      <c r="E37" s="27"/>
      <c r="F37" s="27"/>
    </row>
    <row r="38" spans="1:6" ht="15.5">
      <c r="A38" s="640"/>
      <c r="B38" s="641" t="s">
        <v>1050</v>
      </c>
      <c r="C38" s="640"/>
      <c r="D38" s="642" t="s">
        <v>370</v>
      </c>
      <c r="E38" s="27"/>
      <c r="F38" s="27"/>
    </row>
    <row r="39" spans="1:6" ht="15.5">
      <c r="A39" s="640"/>
      <c r="B39" s="641" t="s">
        <v>1051</v>
      </c>
      <c r="C39" s="640"/>
      <c r="D39" s="642" t="s">
        <v>252</v>
      </c>
      <c r="E39" s="27"/>
      <c r="F39" s="27"/>
    </row>
    <row r="40" spans="1:6" ht="15.5">
      <c r="A40" s="634"/>
      <c r="B40" s="641" t="s">
        <v>1049</v>
      </c>
      <c r="C40" s="640"/>
      <c r="D40" s="642" t="s">
        <v>1076</v>
      </c>
      <c r="E40" s="27"/>
      <c r="F40" s="27"/>
    </row>
    <row r="41" spans="1:6" ht="15.5">
      <c r="A41" s="634"/>
      <c r="B41" s="641" t="s">
        <v>1062</v>
      </c>
      <c r="C41" s="634"/>
      <c r="D41" s="642" t="s">
        <v>705</v>
      </c>
      <c r="E41" s="27"/>
      <c r="F41" s="27"/>
    </row>
    <row r="42" spans="1:6" ht="15.5">
      <c r="A42" s="634"/>
      <c r="B42" s="641" t="s">
        <v>1053</v>
      </c>
      <c r="C42" s="640"/>
      <c r="D42" s="642" t="s">
        <v>290</v>
      </c>
      <c r="E42" s="27"/>
      <c r="F42" s="27"/>
    </row>
    <row r="43" spans="1:6" ht="15.5">
      <c r="A43" s="634"/>
      <c r="B43" s="641" t="s">
        <v>1055</v>
      </c>
      <c r="C43" s="640"/>
      <c r="D43" s="642" t="s">
        <v>283</v>
      </c>
      <c r="E43" s="27"/>
      <c r="F43" s="27"/>
    </row>
    <row r="44" spans="1:6" ht="15.5">
      <c r="A44" s="640"/>
      <c r="B44" s="641" t="s">
        <v>1047</v>
      </c>
      <c r="C44" s="640"/>
      <c r="D44" s="642" t="s">
        <v>288</v>
      </c>
      <c r="E44" s="27"/>
      <c r="F44" s="27"/>
    </row>
    <row r="45" spans="1:6" ht="15.5">
      <c r="A45" s="634"/>
      <c r="B45" s="641" t="s">
        <v>1087</v>
      </c>
      <c r="C45" s="640"/>
      <c r="D45" s="642" t="s">
        <v>287</v>
      </c>
      <c r="E45" s="27"/>
      <c r="F45" s="27"/>
    </row>
    <row r="46" spans="1:6" ht="15.5">
      <c r="A46" s="634"/>
      <c r="B46" s="641" t="s">
        <v>1046</v>
      </c>
      <c r="C46" s="640"/>
      <c r="D46" s="642" t="s">
        <v>256</v>
      </c>
      <c r="E46" s="27"/>
      <c r="F46" s="27"/>
    </row>
    <row r="47" spans="1:6" ht="15.5">
      <c r="A47" s="640"/>
      <c r="B47" s="641" t="s">
        <v>1043</v>
      </c>
      <c r="C47" s="640"/>
      <c r="D47" s="642" t="s">
        <v>1083</v>
      </c>
      <c r="E47" s="27"/>
      <c r="F47" s="27"/>
    </row>
    <row r="48" spans="1:6" ht="15.5">
      <c r="A48" s="640"/>
      <c r="B48" s="641" t="s">
        <v>1077</v>
      </c>
      <c r="C48" s="640"/>
      <c r="D48" s="642" t="s">
        <v>1084</v>
      </c>
      <c r="E48" s="27"/>
      <c r="F48" s="27"/>
    </row>
    <row r="49" spans="1:6" ht="15.5">
      <c r="A49" s="640"/>
      <c r="B49" s="641" t="s">
        <v>1078</v>
      </c>
      <c r="C49" s="640"/>
      <c r="D49" s="642" t="s">
        <v>1085</v>
      </c>
      <c r="E49" s="27"/>
      <c r="F49" s="27"/>
    </row>
    <row r="50" spans="1:6" ht="15.5">
      <c r="A50" s="634"/>
      <c r="B50" s="641" t="s">
        <v>1064</v>
      </c>
      <c r="C50" s="634"/>
      <c r="D50" s="642" t="s">
        <v>858</v>
      </c>
      <c r="E50" s="27"/>
      <c r="F50" s="27"/>
    </row>
  </sheetData>
  <sortState xmlns:xlrd2="http://schemas.microsoft.com/office/spreadsheetml/2017/richdata2" ref="B23:D50">
    <sortCondition ref="B23"/>
  </sortState>
  <customSheetViews>
    <customSheetView guid="{343BF296-013A-41F5-BDAB-AD6220EA7F78}" showPageBreaks="1" fitToPage="1" printArea="1" view="pageBreakPreview" topLeftCell="A34">
      <selection activeCell="D33" sqref="D33"/>
      <pageMargins left="0.7" right="0.7" top="0.75" bottom="0.75" header="0.3" footer="0.3"/>
      <pageSetup scale="73" orientation="portrait" r:id="rId1"/>
    </customSheetView>
    <customSheetView guid="{B321D76C-CDE5-48BB-9CDE-80FF97D58FCF}" showPageBreaks="1" fitToPage="1" printArea="1" view="pageBreakPreview" topLeftCell="A34">
      <selection activeCell="D33" sqref="D33"/>
      <pageMargins left="0.7" right="0.7" top="0.75" bottom="0.75" header="0.3" footer="0.3"/>
      <pageSetup scale="73" orientation="portrait" r:id="rId2"/>
    </customSheetView>
  </customSheetViews>
  <mergeCells count="3">
    <mergeCell ref="B4:D4"/>
    <mergeCell ref="B5:D5"/>
    <mergeCell ref="B6:D6"/>
  </mergeCells>
  <hyperlinks>
    <hyperlink ref="B11" location="SUMMARY!A1" display="Cost-of-Service Summary" xr:uid="{00000000-0004-0000-0000-000000000000}"/>
    <hyperlink ref="B12" location="'A1-O&amp;M'!A1" display="Schedule A" xr:uid="{00000000-0004-0000-0000-000001000000}"/>
    <hyperlink ref="B13" location="'A2-A&amp;G'!A1" display="Schedule A2" xr:uid="{00000000-0004-0000-0000-000002000000}"/>
    <hyperlink ref="B14" location="'B1-Depn'!A1" display="Schedule B1" xr:uid="{00000000-0004-0000-0000-000003000000}"/>
    <hyperlink ref="B17" location="'C1-Rate Base'!A1" display="Schedule C1" xr:uid="{00000000-0004-0000-0000-000004000000}"/>
    <hyperlink ref="B18" location="'D1-Cap Structure'!A1" display="Schedule D1" xr:uid="{00000000-0004-0000-0000-000005000000}"/>
    <hyperlink ref="B20" location="'E1-Labor Ratio'!A1" display="Schedule E1" xr:uid="{00000000-0004-0000-0000-000006000000}"/>
    <hyperlink ref="B15" location="'B2-Plant'!A1" display="Schedule B2" xr:uid="{00000000-0004-0000-0000-000007000000}"/>
    <hyperlink ref="B21" location="'F1-Proj RR'!A1" display="Schedule F1" xr:uid="{00000000-0004-0000-0000-000008000000}"/>
    <hyperlink ref="B22" location="'F2-Incentives'!A1" display="Schedule F2" xr:uid="{00000000-0004-0000-0000-000009000000}"/>
    <hyperlink ref="B23" location="'F3-True-Up'!A1" display="Schedule F3" xr:uid="{00000000-0004-0000-0000-00000A000000}"/>
    <hyperlink ref="B16" location="'B3-Depn Rates'!A1" display="Schedule B3" xr:uid="{00000000-0004-0000-0000-00000B000000}"/>
    <hyperlink ref="B34" location="'WP-BB'!A1" display="Work Paper-BB" xr:uid="{00000000-0004-0000-0000-00000C000000}"/>
    <hyperlink ref="B35" location="'WP-BC'!A1" display="Work Paper-BC" xr:uid="{00000000-0004-0000-0000-00000D000000}"/>
    <hyperlink ref="B47" location="'WP-AR-IS'!A1" display="Work Paper-AR-IS" xr:uid="{00000000-0004-0000-0000-00000E000000}"/>
    <hyperlink ref="B48" location="'WP-AR-BS'!A1" display="Work Paper-AR-BS" xr:uid="{00000000-0004-0000-0000-00000F000000}"/>
    <hyperlink ref="B49" location="'WP-AR-Cap Assets'!A1" display="Work Paper-AR-Cap Assets" xr:uid="{00000000-0004-0000-0000-000010000000}"/>
    <hyperlink ref="B24" location="'WP-AA'!A1" display="Work Paper-AA" xr:uid="{00000000-0004-0000-0000-000011000000}"/>
    <hyperlink ref="B25" location="'WP-AB'!A1" display="Work Paper-AB" xr:uid="{00000000-0004-0000-0000-000012000000}"/>
    <hyperlink ref="B46" location="'WP-EA'!A1" display="Work Paper-EA" xr:uid="{00000000-0004-0000-0000-000013000000}"/>
    <hyperlink ref="B45" location="'WP-DB'!A1" display="Work Paper-D1" xr:uid="{00000000-0004-0000-0000-000014000000}"/>
    <hyperlink ref="B44" location="'WP-DA'!A1" display="Work Paper-DA" xr:uid="{00000000-0004-0000-0000-000015000000}"/>
    <hyperlink ref="B33" location="'WP-BA'!A1" display="Work Paper-BA" xr:uid="{00000000-0004-0000-0000-000016000000}"/>
    <hyperlink ref="B40" location="'WP-BH'!A1" display="Work Paper-BH" xr:uid="{00000000-0004-0000-0000-000017000000}"/>
    <hyperlink ref="B38" location="'WP-BF'!A1" display="Work Paper-BF" xr:uid="{00000000-0004-0000-0000-000018000000}"/>
    <hyperlink ref="B39" location="'WP-BG'!A1" display="Work Paper-BG" xr:uid="{00000000-0004-0000-0000-000019000000}"/>
    <hyperlink ref="B37" location="'WP-BE'!A1" display="Work Paper-BE" xr:uid="{00000000-0004-0000-0000-00001A000000}"/>
    <hyperlink ref="B42" location="'WP-CA'!A1" display="Work Paper-CA" xr:uid="{00000000-0004-0000-0000-00001B000000}"/>
    <hyperlink ref="B36" location="'WP-BD'!A1" display="Work Paper-BD" xr:uid="{00000000-0004-0000-0000-00001C000000}"/>
    <hyperlink ref="B43" location="'WP-CB'!A1" display="Work Paper-CB" xr:uid="{00000000-0004-0000-0000-00001D000000}"/>
    <hyperlink ref="B27" location="'WP-AD'!A1" display="Work Paper-AD" xr:uid="{00000000-0004-0000-0000-00001E000000}"/>
    <hyperlink ref="B30" location="'WP-AG'!A1" display="Work Paper-AG" xr:uid="{00000000-0004-0000-0000-00001F000000}"/>
    <hyperlink ref="B41" location="'WP-BI'!A1" display="Work Paper-BI" xr:uid="{00000000-0004-0000-0000-000020000000}"/>
    <hyperlink ref="B26" location="'WP-AC'!A1" display="Work Paper-AC" xr:uid="{00000000-0004-0000-0000-000021000000}"/>
    <hyperlink ref="B32" location="'WP-AI'!A1" display="Work Paper-AI" xr:uid="{00000000-0004-0000-0000-000022000000}"/>
    <hyperlink ref="B31" location="'WP-AH'!A1" display="Work Paper-AH" xr:uid="{00000000-0004-0000-0000-000023000000}"/>
    <hyperlink ref="B29" location="'WP-AF'!A1" display="Work Paper-AF" xr:uid="{00000000-0004-0000-0000-000024000000}"/>
    <hyperlink ref="B28" location="'WP-AE'!A1" display="Work Paper-AE" xr:uid="{00000000-0004-0000-0000-000025000000}"/>
    <hyperlink ref="B50" location="'WP-Reconciliations'!A1" display="Work Paper-Reconciliations " xr:uid="{00000000-0004-0000-0000-000026000000}"/>
    <hyperlink ref="B19" location="'D2-Project Cap Structures'!A1" display="Schedule D2" xr:uid="{00000000-0004-0000-0000-000027000000}"/>
  </hyperlinks>
  <pageMargins left="0.7" right="0.7" top="0.75" bottom="0.75" header="0.3" footer="0.3"/>
  <pageSetup scale="73"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abColor rgb="FF7030A0"/>
    <pageSetUpPr fitToPage="1"/>
  </sheetPr>
  <dimension ref="A1:L49"/>
  <sheetViews>
    <sheetView showGridLines="0" tabSelected="1" defaultGridColor="0" view="pageBreakPreview" colorId="22" zoomScale="70" zoomScaleNormal="70" zoomScaleSheetLayoutView="70" workbookViewId="0">
      <selection activeCell="C41" sqref="C41"/>
    </sheetView>
  </sheetViews>
  <sheetFormatPr defaultColWidth="9.5" defaultRowHeight="12.5"/>
  <cols>
    <col min="1" max="1" width="2.5" style="13" customWidth="1"/>
    <col min="2" max="2" width="9.5" style="13" customWidth="1"/>
    <col min="3" max="3" width="30.5" style="13" bestFit="1" customWidth="1"/>
    <col min="4" max="4" width="26.5" style="13" bestFit="1" customWidth="1"/>
    <col min="5" max="5" width="6.75" style="13" customWidth="1"/>
    <col min="6" max="6" width="14.5" style="13" bestFit="1" customWidth="1"/>
    <col min="7" max="7" width="6.08203125" style="13" customWidth="1"/>
    <col min="8" max="8" width="16.08203125" style="13" customWidth="1"/>
    <col min="9" max="9" width="5" style="13" customWidth="1"/>
    <col min="10" max="10" width="35.25" style="13" customWidth="1"/>
    <col min="11" max="11" width="29.08203125" style="13" customWidth="1"/>
    <col min="12" max="12" width="10.75" style="13" customWidth="1"/>
    <col min="13" max="16384" width="9.5" style="13"/>
  </cols>
  <sheetData>
    <row r="1" spans="1:12" s="103" customFormat="1" ht="15.5">
      <c r="A1" s="167" t="s">
        <v>1720</v>
      </c>
      <c r="B1" s="159"/>
      <c r="C1" s="104"/>
      <c r="J1" s="159"/>
      <c r="L1" s="105"/>
    </row>
    <row r="2" spans="1:12" ht="15.5">
      <c r="A2" s="20"/>
      <c r="C2" s="14"/>
      <c r="D2" s="20"/>
      <c r="E2" s="20"/>
      <c r="F2" s="20"/>
      <c r="G2" s="20"/>
      <c r="H2" s="20"/>
    </row>
    <row r="3" spans="1:12" ht="15.5">
      <c r="A3" s="20"/>
      <c r="B3" s="20"/>
      <c r="D3" s="20"/>
      <c r="E3" s="20"/>
      <c r="F3" s="20"/>
      <c r="G3" s="20"/>
      <c r="H3" s="20"/>
      <c r="I3" s="20"/>
      <c r="J3" s="20"/>
    </row>
    <row r="6" spans="1:12" ht="15.5">
      <c r="A6" s="1697" t="s">
        <v>199</v>
      </c>
      <c r="B6" s="1697"/>
      <c r="C6" s="1697"/>
      <c r="D6" s="1697"/>
      <c r="E6" s="1697"/>
      <c r="F6" s="1697"/>
      <c r="G6" s="1697"/>
      <c r="H6" s="1697"/>
      <c r="I6" s="1697"/>
      <c r="J6" s="1697"/>
      <c r="K6" s="1697"/>
      <c r="L6" s="1697"/>
    </row>
    <row r="7" spans="1:12" ht="15.5">
      <c r="A7" s="1697" t="s">
        <v>103</v>
      </c>
      <c r="B7" s="1697"/>
      <c r="C7" s="1697"/>
      <c r="D7" s="1697"/>
      <c r="E7" s="1697"/>
      <c r="F7" s="1697"/>
      <c r="G7" s="1697"/>
      <c r="H7" s="1697"/>
      <c r="I7" s="1697"/>
      <c r="J7" s="1697"/>
      <c r="K7" s="1697"/>
      <c r="L7" s="1697"/>
    </row>
    <row r="8" spans="1:12" ht="15.5">
      <c r="A8" s="1683" t="str">
        <f>SUMMARY!A7</f>
        <v>YEAR ENDING DECEMBER 31, ____</v>
      </c>
      <c r="B8" s="1683"/>
      <c r="C8" s="1683"/>
      <c r="D8" s="1683"/>
      <c r="E8" s="1683"/>
      <c r="F8" s="1683"/>
      <c r="G8" s="1683"/>
      <c r="H8" s="1683"/>
      <c r="I8" s="1683"/>
      <c r="J8" s="1683"/>
      <c r="K8" s="1683"/>
      <c r="L8" s="1683"/>
    </row>
    <row r="9" spans="1:12" ht="15.5">
      <c r="A9" s="1538"/>
      <c r="B9" s="1538"/>
      <c r="C9" s="1538"/>
      <c r="D9" s="1538"/>
      <c r="E9" s="1538"/>
      <c r="F9" s="1538"/>
      <c r="G9" s="1538"/>
      <c r="H9" s="1538"/>
      <c r="I9" s="1538"/>
      <c r="J9" s="1538"/>
      <c r="K9" s="1538"/>
      <c r="L9" s="1538"/>
    </row>
    <row r="10" spans="1:12" ht="15.5">
      <c r="A10" s="1698" t="s">
        <v>1714</v>
      </c>
      <c r="B10" s="1698"/>
      <c r="C10" s="1698"/>
      <c r="D10" s="1698"/>
      <c r="E10" s="1698"/>
      <c r="F10" s="1698"/>
      <c r="G10" s="1698"/>
      <c r="H10" s="1698"/>
      <c r="I10" s="1698"/>
      <c r="J10" s="1698"/>
      <c r="K10" s="1698"/>
      <c r="L10" s="1698"/>
    </row>
    <row r="11" spans="1:12" s="313" customFormat="1" ht="15.5">
      <c r="A11" s="1697" t="s">
        <v>1861</v>
      </c>
      <c r="B11" s="1697"/>
      <c r="C11" s="1697"/>
      <c r="D11" s="1697"/>
      <c r="E11" s="1697"/>
      <c r="F11" s="1697"/>
      <c r="G11" s="1697"/>
      <c r="H11" s="1697"/>
      <c r="I11" s="1697"/>
      <c r="J11" s="1697"/>
      <c r="K11" s="1697"/>
      <c r="L11" s="1697"/>
    </row>
    <row r="12" spans="1:12" ht="15.5">
      <c r="A12" s="1697"/>
      <c r="B12" s="1697"/>
      <c r="C12" s="1697"/>
      <c r="D12" s="1697"/>
      <c r="E12" s="1697"/>
      <c r="F12" s="1697"/>
      <c r="G12" s="1697"/>
      <c r="H12" s="1697"/>
      <c r="I12" s="1697"/>
      <c r="J12" s="1697"/>
      <c r="K12" s="1697"/>
      <c r="L12" s="1697"/>
    </row>
    <row r="14" spans="1:12" s="27" customFormat="1"/>
    <row r="15" spans="1:12" s="27" customFormat="1" ht="15.5">
      <c r="H15" s="1538"/>
    </row>
    <row r="16" spans="1:12" s="956" customFormat="1" ht="15.5">
      <c r="A16" s="21"/>
      <c r="B16" s="21"/>
      <c r="C16" s="21"/>
      <c r="D16" s="1538" t="s">
        <v>834</v>
      </c>
      <c r="E16" s="21"/>
      <c r="F16" s="1538" t="s">
        <v>835</v>
      </c>
      <c r="G16" s="21"/>
      <c r="H16" s="1047" t="s">
        <v>837</v>
      </c>
      <c r="I16" s="21"/>
      <c r="J16" s="1048"/>
    </row>
    <row r="17" spans="1:10" s="956" customFormat="1" ht="15.5">
      <c r="A17" s="21"/>
      <c r="B17" s="916" t="s">
        <v>1</v>
      </c>
      <c r="C17" s="916" t="s">
        <v>54</v>
      </c>
      <c r="D17" s="916" t="s">
        <v>923</v>
      </c>
      <c r="E17" s="1295"/>
      <c r="F17" s="916" t="s">
        <v>924</v>
      </c>
      <c r="G17" s="1295"/>
      <c r="H17" s="1048" t="s">
        <v>836</v>
      </c>
      <c r="I17" s="1295"/>
      <c r="J17" s="1048" t="s">
        <v>55</v>
      </c>
    </row>
    <row r="18" spans="1:10" s="27" customFormat="1" ht="15.5">
      <c r="A18" s="20"/>
      <c r="C18" s="20"/>
      <c r="D18" s="1049" t="s">
        <v>192</v>
      </c>
      <c r="E18" s="20"/>
      <c r="F18" s="1049" t="s">
        <v>193</v>
      </c>
      <c r="G18" s="20"/>
      <c r="H18" s="1049" t="s">
        <v>194</v>
      </c>
      <c r="I18" s="20"/>
      <c r="J18" s="1049" t="s">
        <v>195</v>
      </c>
    </row>
    <row r="19" spans="1:10" s="27" customFormat="1">
      <c r="C19" s="1460"/>
      <c r="H19" s="1024"/>
    </row>
    <row r="20" spans="1:10" s="27" customFormat="1">
      <c r="C20" s="1460"/>
    </row>
    <row r="21" spans="1:10" s="27" customFormat="1">
      <c r="B21" s="27" t="s">
        <v>1727</v>
      </c>
      <c r="C21" s="1460"/>
    </row>
    <row r="22" spans="1:10">
      <c r="C22" s="1462"/>
    </row>
    <row r="23" spans="1:10" ht="15.5">
      <c r="B23" s="1538">
        <v>1</v>
      </c>
      <c r="C23" s="949" t="s">
        <v>1106</v>
      </c>
      <c r="D23" s="1644">
        <v>0</v>
      </c>
      <c r="E23" s="368" t="s">
        <v>360</v>
      </c>
      <c r="F23" s="1647">
        <f>'WP-DA'!M14</f>
        <v>0</v>
      </c>
      <c r="G23" s="1648"/>
      <c r="H23" s="1644">
        <f>D23*F23</f>
        <v>0</v>
      </c>
      <c r="I23" s="20"/>
      <c r="J23" s="20" t="s">
        <v>750</v>
      </c>
    </row>
    <row r="24" spans="1:10" ht="15.5">
      <c r="B24" s="21"/>
      <c r="C24" s="926"/>
      <c r="D24" s="1635"/>
      <c r="E24" s="368"/>
      <c r="F24" s="1563"/>
      <c r="G24" s="368"/>
      <c r="H24" s="1053"/>
      <c r="I24" s="20"/>
      <c r="J24" s="20"/>
    </row>
    <row r="25" spans="1:10" ht="15.5">
      <c r="B25" s="1538">
        <v>2</v>
      </c>
      <c r="C25" s="1542" t="s">
        <v>56</v>
      </c>
      <c r="D25" s="1645">
        <f>MIN(53%,'WP-DA'!G18)</f>
        <v>0</v>
      </c>
      <c r="E25" s="368" t="s">
        <v>360</v>
      </c>
      <c r="F25" s="1564">
        <f>'WP-DA'!M18</f>
        <v>9.4500000000000001E-2</v>
      </c>
      <c r="G25" s="368" t="s">
        <v>361</v>
      </c>
      <c r="H25" s="1645">
        <f>D25*F25</f>
        <v>0</v>
      </c>
      <c r="I25" s="20"/>
      <c r="J25" s="20" t="s">
        <v>750</v>
      </c>
    </row>
    <row r="26" spans="1:10" ht="15.5">
      <c r="B26" s="21"/>
      <c r="C26" s="926"/>
      <c r="D26" s="1635"/>
      <c r="E26" s="20"/>
      <c r="F26" s="20"/>
      <c r="G26" s="20"/>
      <c r="H26" s="1635"/>
      <c r="I26" s="20"/>
      <c r="J26" s="20"/>
    </row>
    <row r="27" spans="1:10" ht="15.5">
      <c r="B27" s="1538">
        <v>3</v>
      </c>
      <c r="C27" s="949" t="s">
        <v>57</v>
      </c>
      <c r="D27" s="1644">
        <f>SUM(D23:D25)</f>
        <v>0</v>
      </c>
      <c r="E27" s="20"/>
      <c r="F27" s="20"/>
      <c r="G27" s="20"/>
      <c r="H27" s="1638">
        <f>SUM(H23:H25)</f>
        <v>0</v>
      </c>
      <c r="I27" s="20"/>
      <c r="J27" s="20" t="s">
        <v>751</v>
      </c>
    </row>
    <row r="28" spans="1:10">
      <c r="C28" s="1462"/>
      <c r="D28" s="1646"/>
    </row>
    <row r="29" spans="1:10" ht="15.5">
      <c r="B29" s="1538">
        <v>4</v>
      </c>
      <c r="C29" s="949" t="s">
        <v>1716</v>
      </c>
      <c r="H29" s="1545">
        <v>0</v>
      </c>
      <c r="J29" s="20"/>
    </row>
    <row r="30" spans="1:10" ht="15.5">
      <c r="C30" s="949"/>
      <c r="H30" s="1051"/>
    </row>
    <row r="31" spans="1:10" ht="15.5">
      <c r="B31" s="1538">
        <v>5</v>
      </c>
      <c r="C31" s="949" t="s">
        <v>1717</v>
      </c>
      <c r="H31" s="1543">
        <f>'WP-DA'!O20*H29</f>
        <v>0</v>
      </c>
      <c r="J31" s="20" t="s">
        <v>1777</v>
      </c>
    </row>
    <row r="32" spans="1:10" ht="15.5">
      <c r="B32" s="1538"/>
      <c r="C32" s="1462"/>
      <c r="H32" s="1543"/>
    </row>
    <row r="33" spans="2:11" ht="15.5">
      <c r="B33" s="1538">
        <v>6</v>
      </c>
      <c r="C33" s="949" t="s">
        <v>1718</v>
      </c>
      <c r="H33" s="1543">
        <f>+H27*H29</f>
        <v>0</v>
      </c>
      <c r="J33" s="20" t="s">
        <v>1778</v>
      </c>
    </row>
    <row r="34" spans="2:11" ht="15.5">
      <c r="C34" s="1462"/>
      <c r="H34" s="1543"/>
    </row>
    <row r="35" spans="2:11" ht="15.5">
      <c r="B35" s="1538" t="s">
        <v>456</v>
      </c>
      <c r="C35" s="949" t="s">
        <v>1719</v>
      </c>
      <c r="H35" s="1543">
        <f>+H33-H31</f>
        <v>0</v>
      </c>
      <c r="J35" s="20" t="s">
        <v>1831</v>
      </c>
    </row>
    <row r="36" spans="2:11" ht="15.5">
      <c r="B36" s="1561"/>
      <c r="C36" s="949"/>
      <c r="H36" s="1543"/>
      <c r="J36" s="20"/>
    </row>
    <row r="37" spans="2:11">
      <c r="B37" s="1562" t="s">
        <v>1807</v>
      </c>
      <c r="C37" s="1562"/>
      <c r="D37" s="1562"/>
      <c r="E37" s="1562"/>
      <c r="F37" s="1562"/>
      <c r="G37" s="1562"/>
      <c r="H37" s="1562"/>
      <c r="I37" s="1562"/>
      <c r="J37" s="1562"/>
      <c r="K37" s="1562"/>
    </row>
    <row r="38" spans="2:11">
      <c r="B38" s="1562"/>
      <c r="C38" s="1562"/>
      <c r="D38" s="1562"/>
      <c r="E38" s="1562"/>
      <c r="F38" s="1562"/>
      <c r="G38" s="1562"/>
      <c r="H38" s="1562"/>
      <c r="I38" s="1562"/>
      <c r="J38" s="1562"/>
      <c r="K38" s="1562"/>
    </row>
    <row r="39" spans="2:11" ht="15.5">
      <c r="B39" s="926" t="s">
        <v>341</v>
      </c>
    </row>
    <row r="40" spans="2:11" s="313" customFormat="1"/>
    <row r="41" spans="2:11" s="313" customFormat="1"/>
    <row r="42" spans="2:11" ht="15.5">
      <c r="B42" s="926" t="s">
        <v>1808</v>
      </c>
    </row>
    <row r="43" spans="2:11" s="100" customFormat="1" ht="15.5">
      <c r="B43" s="100" t="s">
        <v>1790</v>
      </c>
    </row>
    <row r="44" spans="2:11" ht="15.5">
      <c r="B44" s="926" t="s">
        <v>1859</v>
      </c>
    </row>
    <row r="45" spans="2:11" s="100" customFormat="1" ht="15.75" customHeight="1">
      <c r="B45" s="100" t="s">
        <v>1788</v>
      </c>
    </row>
    <row r="46" spans="2:11" ht="15.5">
      <c r="B46" s="930" t="s">
        <v>1816</v>
      </c>
      <c r="C46" s="313"/>
      <c r="D46" s="313"/>
      <c r="E46" s="313"/>
      <c r="F46" s="313"/>
      <c r="G46" s="313"/>
      <c r="H46" s="313"/>
      <c r="I46" s="313"/>
      <c r="J46" s="313"/>
      <c r="K46" s="313"/>
    </row>
    <row r="47" spans="2:11" ht="15.5">
      <c r="B47" s="1488" t="s">
        <v>1817</v>
      </c>
      <c r="C47" s="313"/>
      <c r="D47" s="313"/>
      <c r="E47" s="313"/>
      <c r="F47" s="313"/>
      <c r="G47" s="313"/>
      <c r="H47" s="313"/>
      <c r="I47" s="313"/>
      <c r="J47" s="313"/>
      <c r="K47" s="313"/>
    </row>
    <row r="48" spans="2:11" ht="15.5">
      <c r="B48" s="1772" t="s">
        <v>1858</v>
      </c>
      <c r="C48" s="1680"/>
      <c r="D48" s="1680"/>
      <c r="E48" s="1680"/>
      <c r="F48" s="1680"/>
      <c r="G48" s="1680"/>
      <c r="H48" s="1680"/>
      <c r="I48" s="1680"/>
      <c r="J48" s="1680"/>
      <c r="K48" s="1680"/>
    </row>
    <row r="49" spans="2:11" ht="15.5">
      <c r="B49" s="1772" t="s">
        <v>1860</v>
      </c>
      <c r="C49" s="1680"/>
      <c r="D49" s="1680"/>
      <c r="E49" s="1680"/>
      <c r="F49" s="1680"/>
      <c r="G49" s="1680"/>
      <c r="H49" s="1680"/>
      <c r="I49" s="1680"/>
      <c r="J49" s="1680"/>
      <c r="K49" s="1680"/>
    </row>
  </sheetData>
  <customSheetViews>
    <customSheetView guid="{343BF296-013A-41F5-BDAB-AD6220EA7F78}" colorId="22" showPageBreaks="1" showGridLines="0" fitToPage="1" printArea="1" view="pageBreakPreview" topLeftCell="A22">
      <selection activeCell="A11" sqref="A11:L11"/>
      <pageMargins left="0.25" right="0.25" top="0.25" bottom="0.25" header="0.5" footer="0.5"/>
      <printOptions horizontalCentered="1"/>
      <pageSetup scale="70" orientation="landscape" r:id="rId1"/>
      <headerFooter alignWithMargins="0"/>
    </customSheetView>
    <customSheetView guid="{B321D76C-CDE5-48BB-9CDE-80FF97D58FCF}" colorId="22" showPageBreaks="1" showGridLines="0" fitToPage="1" printArea="1" view="pageBreakPreview" topLeftCell="A19">
      <selection activeCell="D33" sqref="D33"/>
      <pageMargins left="0.25" right="0.25" top="0.25" bottom="0.25" header="0.5" footer="0.5"/>
      <printOptions horizontalCentered="1"/>
      <pageSetup scale="70" orientation="landscape" r:id="rId2"/>
      <headerFooter alignWithMargins="0"/>
    </customSheetView>
  </customSheetViews>
  <mergeCells count="6">
    <mergeCell ref="A12:L12"/>
    <mergeCell ref="A6:L6"/>
    <mergeCell ref="A7:L7"/>
    <mergeCell ref="A8:L8"/>
    <mergeCell ref="A10:L10"/>
    <mergeCell ref="A11:L11"/>
  </mergeCells>
  <printOptions horizontalCentered="1"/>
  <pageMargins left="0.25" right="0.25" top="0.25" bottom="0.25" header="0.5" footer="0.5"/>
  <pageSetup scale="71" orientation="landscape"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9">
    <tabColor rgb="FFFFFF00"/>
    <pageSetUpPr fitToPage="1"/>
  </sheetPr>
  <dimension ref="A1:L28"/>
  <sheetViews>
    <sheetView showGridLines="0" defaultGridColor="0" view="pageBreakPreview" topLeftCell="C1" colorId="22" zoomScale="74" zoomScaleNormal="100" zoomScaleSheetLayoutView="74" workbookViewId="0">
      <selection activeCell="I115" sqref="I115"/>
    </sheetView>
  </sheetViews>
  <sheetFormatPr defaultColWidth="9.5" defaultRowHeight="12.5"/>
  <cols>
    <col min="1" max="1" width="10.5" style="13" customWidth="1"/>
    <col min="2" max="2" width="19.5" style="13" customWidth="1"/>
    <col min="3" max="3" width="4" style="13" customWidth="1"/>
    <col min="4" max="4" width="17.33203125" style="13" customWidth="1"/>
    <col min="5" max="5" width="9.5" style="13"/>
    <col min="6" max="6" width="23.5" style="13" customWidth="1"/>
    <col min="7" max="7" width="11.75" style="13" customWidth="1"/>
    <col min="8" max="8" width="19" style="13" customWidth="1"/>
    <col min="9" max="9" width="7.5" style="13" customWidth="1"/>
    <col min="10" max="10" width="20.08203125" style="13" customWidth="1"/>
    <col min="11" max="11" width="29.08203125" style="13" customWidth="1"/>
    <col min="12" max="12" width="16.08203125" style="13" bestFit="1" customWidth="1"/>
    <col min="13" max="16384" width="9.5" style="13"/>
  </cols>
  <sheetData>
    <row r="1" spans="1:12" s="17" customFormat="1" ht="20">
      <c r="A1" s="647" t="s">
        <v>925</v>
      </c>
      <c r="B1" s="101"/>
      <c r="L1" s="159"/>
    </row>
    <row r="2" spans="1:12" ht="15.5">
      <c r="C2" s="20"/>
      <c r="D2" s="20"/>
      <c r="E2" s="20"/>
      <c r="F2" s="20"/>
      <c r="G2" s="20"/>
      <c r="H2" s="20"/>
      <c r="I2" s="20"/>
    </row>
    <row r="3" spans="1:12" ht="15.5">
      <c r="A3" s="20"/>
      <c r="C3" s="20"/>
      <c r="D3" s="20"/>
      <c r="E3" s="20"/>
      <c r="F3" s="20"/>
      <c r="G3" s="20"/>
      <c r="H3" s="20"/>
      <c r="I3" s="20"/>
      <c r="J3" s="20"/>
      <c r="K3" s="20"/>
    </row>
    <row r="5" spans="1:12" ht="15.5">
      <c r="A5" s="20"/>
      <c r="B5" s="20"/>
      <c r="C5" s="20"/>
      <c r="D5" s="20"/>
      <c r="F5" s="20"/>
      <c r="G5" s="20"/>
      <c r="H5" s="20"/>
      <c r="I5" s="20"/>
      <c r="J5" s="20"/>
      <c r="K5" s="20"/>
    </row>
    <row r="6" spans="1:12" ht="15.5">
      <c r="A6" s="309" t="s">
        <v>199</v>
      </c>
      <c r="B6" s="309"/>
      <c r="C6" s="309"/>
      <c r="D6" s="309"/>
      <c r="E6" s="309"/>
      <c r="F6" s="309"/>
      <c r="G6" s="309"/>
      <c r="H6" s="309"/>
      <c r="I6" s="309"/>
      <c r="J6" s="309"/>
      <c r="K6" s="309"/>
      <c r="L6" s="309"/>
    </row>
    <row r="7" spans="1:12" ht="15.5">
      <c r="A7" s="309" t="s">
        <v>103</v>
      </c>
      <c r="B7" s="309"/>
      <c r="C7" s="309"/>
      <c r="D7" s="309"/>
      <c r="E7" s="309"/>
      <c r="F7" s="309"/>
      <c r="G7" s="309"/>
      <c r="H7" s="309"/>
      <c r="I7" s="309"/>
      <c r="J7" s="309"/>
      <c r="K7" s="309"/>
      <c r="L7" s="309"/>
    </row>
    <row r="8" spans="1:12" ht="15.5">
      <c r="A8" s="1683" t="s">
        <v>1820</v>
      </c>
      <c r="B8" s="1683"/>
      <c r="C8" s="1683"/>
      <c r="D8" s="1683"/>
      <c r="E8" s="1683"/>
      <c r="F8" s="1683"/>
      <c r="G8" s="1683"/>
      <c r="H8" s="1683"/>
      <c r="I8" s="1683"/>
      <c r="J8" s="1683"/>
      <c r="K8" s="1683"/>
      <c r="L8" s="1683"/>
    </row>
    <row r="9" spans="1:12">
      <c r="A9" s="310"/>
      <c r="B9" s="310"/>
      <c r="C9" s="310"/>
      <c r="D9" s="310"/>
      <c r="E9" s="310"/>
      <c r="F9" s="310"/>
      <c r="G9" s="310"/>
      <c r="H9" s="310"/>
      <c r="I9" s="310"/>
      <c r="J9" s="310"/>
      <c r="K9" s="310"/>
      <c r="L9" s="310"/>
    </row>
    <row r="10" spans="1:12" ht="15.5">
      <c r="A10" s="311" t="s">
        <v>1110</v>
      </c>
      <c r="B10" s="311"/>
      <c r="C10" s="311"/>
      <c r="D10" s="311"/>
      <c r="E10" s="311"/>
      <c r="F10" s="311"/>
      <c r="G10" s="311"/>
      <c r="H10" s="311"/>
      <c r="I10" s="311"/>
      <c r="J10" s="311"/>
      <c r="K10" s="311"/>
      <c r="L10" s="311"/>
    </row>
    <row r="11" spans="1:12" ht="15.5">
      <c r="A11" s="309" t="s">
        <v>1109</v>
      </c>
      <c r="B11" s="309"/>
      <c r="C11" s="309"/>
      <c r="D11" s="309"/>
      <c r="E11" s="309"/>
      <c r="F11" s="309"/>
      <c r="G11" s="309"/>
      <c r="H11" s="309"/>
      <c r="I11" s="309"/>
      <c r="J11" s="309"/>
      <c r="K11" s="309"/>
      <c r="L11" s="309"/>
    </row>
    <row r="12" spans="1:12" s="27" customFormat="1"/>
    <row r="13" spans="1:12" s="27" customFormat="1"/>
    <row r="14" spans="1:12" s="27" customFormat="1" ht="15.5">
      <c r="A14" s="21"/>
      <c r="B14" s="21"/>
      <c r="C14" s="21"/>
      <c r="D14" s="21"/>
      <c r="E14" s="21"/>
      <c r="F14" s="21"/>
      <c r="G14" s="21"/>
      <c r="H14" s="780"/>
      <c r="I14" s="21"/>
      <c r="J14" s="21"/>
      <c r="K14" s="21"/>
      <c r="L14" s="956"/>
    </row>
    <row r="15" spans="1:12" s="27" customFormat="1" ht="15.5">
      <c r="A15" s="780" t="s">
        <v>58</v>
      </c>
      <c r="B15" s="21"/>
      <c r="C15" s="21"/>
      <c r="D15" s="780" t="s">
        <v>812</v>
      </c>
      <c r="E15" s="21"/>
      <c r="F15" s="21"/>
      <c r="G15" s="21"/>
      <c r="H15" s="780" t="s">
        <v>26</v>
      </c>
      <c r="I15" s="21"/>
      <c r="J15" s="780" t="s">
        <v>1107</v>
      </c>
      <c r="K15" s="956"/>
      <c r="L15" s="956"/>
    </row>
    <row r="16" spans="1:12" s="27" customFormat="1" ht="31">
      <c r="A16" s="916" t="s">
        <v>59</v>
      </c>
      <c r="B16" s="916" t="s">
        <v>60</v>
      </c>
      <c r="C16" s="21"/>
      <c r="D16" s="1048" t="s">
        <v>1068</v>
      </c>
      <c r="E16" s="21"/>
      <c r="F16" s="916" t="s">
        <v>61</v>
      </c>
      <c r="G16" s="21"/>
      <c r="H16" s="916" t="s">
        <v>27</v>
      </c>
      <c r="I16" s="21"/>
      <c r="J16" s="1048" t="s">
        <v>1108</v>
      </c>
      <c r="K16" s="956"/>
      <c r="L16" s="1048" t="s">
        <v>1774</v>
      </c>
    </row>
    <row r="17" spans="1:12" s="27" customFormat="1" ht="15.5">
      <c r="A17" s="21"/>
      <c r="B17" s="21"/>
      <c r="C17" s="21"/>
      <c r="D17" s="780" t="s">
        <v>6</v>
      </c>
      <c r="E17" s="21"/>
      <c r="F17" s="780" t="s">
        <v>7</v>
      </c>
      <c r="G17" s="21"/>
      <c r="H17" s="780" t="s">
        <v>8</v>
      </c>
      <c r="I17" s="21"/>
      <c r="J17" s="780" t="s">
        <v>9</v>
      </c>
      <c r="K17" s="956"/>
      <c r="L17" s="918" t="s">
        <v>196</v>
      </c>
    </row>
    <row r="18" spans="1:12" s="27" customFormat="1"/>
    <row r="19" spans="1:12" s="27" customFormat="1" ht="15.5">
      <c r="A19" s="780">
        <v>1</v>
      </c>
      <c r="B19" s="20" t="s">
        <v>53</v>
      </c>
      <c r="C19" s="20"/>
      <c r="D19" s="1633">
        <f>'WP-EA'!F38</f>
        <v>0</v>
      </c>
      <c r="E19" s="1633"/>
      <c r="F19" s="1634">
        <v>0</v>
      </c>
      <c r="G19" s="1633"/>
      <c r="H19" s="1635"/>
      <c r="I19" s="20"/>
      <c r="J19" s="20"/>
      <c r="L19" s="20" t="s">
        <v>1676</v>
      </c>
    </row>
    <row r="20" spans="1:12" s="27" customFormat="1" ht="15.5">
      <c r="A20" s="780"/>
      <c r="B20" s="20"/>
      <c r="C20" s="20"/>
      <c r="D20" s="1633"/>
      <c r="E20" s="1633"/>
      <c r="F20" s="1634"/>
      <c r="G20" s="1633"/>
      <c r="H20" s="1635"/>
      <c r="I20" s="20"/>
      <c r="J20" s="20"/>
    </row>
    <row r="21" spans="1:12" s="27" customFormat="1" ht="15.5">
      <c r="A21" s="780">
        <f>A19+1</f>
        <v>2</v>
      </c>
      <c r="B21" s="20" t="s">
        <v>27</v>
      </c>
      <c r="C21" s="20"/>
      <c r="D21" s="1636">
        <f>'WP-EA'!F28</f>
        <v>0</v>
      </c>
      <c r="E21" s="1636"/>
      <c r="F21" s="1637">
        <v>0</v>
      </c>
      <c r="G21" s="1633"/>
      <c r="H21" s="1638">
        <f>F21</f>
        <v>0</v>
      </c>
      <c r="I21" s="20"/>
      <c r="J21" s="20" t="s">
        <v>286</v>
      </c>
      <c r="L21" s="20" t="s">
        <v>1675</v>
      </c>
    </row>
    <row r="22" spans="1:12" s="27" customFormat="1" ht="15.5">
      <c r="A22" s="780"/>
      <c r="B22" s="20"/>
      <c r="C22" s="20"/>
      <c r="D22" s="1639"/>
      <c r="E22" s="1633"/>
      <c r="F22" s="1634"/>
      <c r="G22" s="1633"/>
      <c r="H22" s="1640"/>
      <c r="I22" s="20"/>
      <c r="J22" s="20"/>
    </row>
    <row r="23" spans="1:12" s="27" customFormat="1" ht="15.5">
      <c r="A23" s="780">
        <f>A21+1</f>
        <v>3</v>
      </c>
      <c r="B23" s="14" t="s">
        <v>62</v>
      </c>
      <c r="C23" s="14"/>
      <c r="D23" s="1641">
        <f>'WP-EA'!F36</f>
        <v>0</v>
      </c>
      <c r="E23" s="1633"/>
      <c r="F23" s="1634">
        <v>0</v>
      </c>
      <c r="G23" s="1633"/>
      <c r="H23" s="1635"/>
      <c r="I23" s="20"/>
      <c r="J23" s="20"/>
    </row>
    <row r="24" spans="1:12" s="63" customFormat="1" ht="15.5">
      <c r="A24" s="135"/>
      <c r="B24" s="134"/>
      <c r="C24" s="134"/>
      <c r="D24" s="1642"/>
      <c r="E24" s="1642"/>
      <c r="F24" s="1642"/>
      <c r="G24" s="1642"/>
      <c r="H24" s="1643"/>
      <c r="I24" s="134"/>
      <c r="J24" s="134"/>
    </row>
    <row r="25" spans="1:12" s="63" customFormat="1" ht="15.5">
      <c r="A25" s="135"/>
      <c r="B25" s="138"/>
      <c r="C25" s="134"/>
      <c r="D25" s="137"/>
      <c r="E25" s="134"/>
      <c r="F25" s="142"/>
      <c r="G25" s="134"/>
      <c r="H25" s="155"/>
      <c r="I25" s="134"/>
      <c r="J25" s="134"/>
    </row>
    <row r="26" spans="1:12" s="63" customFormat="1" ht="15.5">
      <c r="A26" s="135"/>
    </row>
    <row r="27" spans="1:12" s="63" customFormat="1" ht="13"/>
    <row r="28" spans="1:12" s="63" customFormat="1" ht="13"/>
  </sheetData>
  <customSheetViews>
    <customSheetView guid="{343BF296-013A-41F5-BDAB-AD6220EA7F78}" scale="74" colorId="22" showPageBreaks="1" showGridLines="0" fitToPage="1" printArea="1" view="pageBreakPreview" topLeftCell="C1">
      <selection activeCell="I115" sqref="I115"/>
      <rowBreaks count="1" manualBreakCount="1">
        <brk id="33" max="16383" man="1"/>
      </rowBreaks>
      <colBreaks count="1" manualBreakCount="1">
        <brk id="18" max="1048575" man="1"/>
      </colBreaks>
      <pageMargins left="0.5" right="0.5" top="0.25" bottom="0.25" header="0.75" footer="0.75"/>
      <printOptions horizontalCentered="1"/>
      <pageSetup scale="65" orientation="landscape" r:id="rId1"/>
      <headerFooter alignWithMargins="0"/>
    </customSheetView>
    <customSheetView guid="{B321D76C-CDE5-48BB-9CDE-80FF97D58FCF}" colorId="22" showPageBreaks="1" showGridLines="0" fitToPage="1" printArea="1" view="pageBreakPreview" topLeftCell="A25">
      <selection activeCell="D33" sqref="D33"/>
      <rowBreaks count="1" manualBreakCount="1">
        <brk id="33" max="16383" man="1"/>
      </rowBreaks>
      <colBreaks count="1" manualBreakCount="1">
        <brk id="18" max="1048575" man="1"/>
      </colBreaks>
      <pageMargins left="0.5" right="0.5" top="0.25" bottom="0.25" header="0.75" footer="0.75"/>
      <printOptions horizontalCentered="1"/>
      <pageSetup scale="65" orientation="landscape" r:id="rId2"/>
      <headerFooter alignWithMargins="0"/>
    </customSheetView>
  </customSheetViews>
  <mergeCells count="1">
    <mergeCell ref="A8:L8"/>
  </mergeCells>
  <phoneticPr fontId="0" type="noConversion"/>
  <printOptions horizontalCentered="1"/>
  <pageMargins left="0.5" right="0.5" top="0.25" bottom="0.25" header="0.75" footer="0.75"/>
  <pageSetup scale="66" orientation="landscape" r:id="rId3"/>
  <headerFooter alignWithMargins="0"/>
  <rowBreaks count="1" manualBreakCount="1">
    <brk id="33" max="16383" man="1"/>
  </rowBreaks>
  <colBreaks count="1" manualBreakCount="1">
    <brk id="18" max="1048575" man="1"/>
  </colBreak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pageSetUpPr fitToPage="1"/>
  </sheetPr>
  <dimension ref="A1:X92"/>
  <sheetViews>
    <sheetView view="pageBreakPreview" topLeftCell="A28" zoomScale="58" zoomScaleNormal="80" zoomScaleSheetLayoutView="58" workbookViewId="0">
      <selection activeCell="T68" sqref="T68:T69"/>
    </sheetView>
  </sheetViews>
  <sheetFormatPr defaultColWidth="10" defaultRowHeight="13"/>
  <cols>
    <col min="1" max="1" width="6.75" style="209" customWidth="1"/>
    <col min="2" max="2" width="1.5" style="209" customWidth="1"/>
    <col min="3" max="3" width="34.33203125" style="209" customWidth="1"/>
    <col min="4" max="4" width="8.75" style="209" customWidth="1"/>
    <col min="5" max="5" width="16.5" style="209" bestFit="1" customWidth="1"/>
    <col min="6" max="6" width="23.5" style="209" customWidth="1"/>
    <col min="7" max="7" width="19.5" style="209" customWidth="1"/>
    <col min="8" max="8" width="15" style="209" customWidth="1"/>
    <col min="9" max="9" width="15.5" style="209" customWidth="1"/>
    <col min="10" max="10" width="14.5" style="209" customWidth="1"/>
    <col min="11" max="11" width="29.08203125" style="209" customWidth="1"/>
    <col min="12" max="12" width="13.75" style="209" customWidth="1"/>
    <col min="13" max="13" width="13.5" style="209" customWidth="1"/>
    <col min="14" max="14" width="10.75" style="209" customWidth="1"/>
    <col min="15" max="15" width="16.25" style="209" customWidth="1"/>
    <col min="16" max="17" width="14.33203125" style="209" customWidth="1"/>
    <col min="18" max="18" width="14.75" style="209" customWidth="1"/>
    <col min="19" max="19" width="13.5" style="209" customWidth="1"/>
    <col min="20" max="20" width="12.5" style="209" bestFit="1" customWidth="1"/>
    <col min="21" max="21" width="13.5" style="209" customWidth="1"/>
    <col min="22" max="22" width="12.75" style="209" customWidth="1"/>
    <col min="23" max="23" width="11.5" style="209" customWidth="1"/>
    <col min="24" max="24" width="12.5" style="209" customWidth="1"/>
    <col min="25" max="16384" width="10" style="209"/>
  </cols>
  <sheetData>
    <row r="1" spans="1:22" ht="15.5">
      <c r="A1" s="14" t="s">
        <v>927</v>
      </c>
      <c r="R1" s="210"/>
    </row>
    <row r="2" spans="1:22" ht="15.5">
      <c r="R2" s="210"/>
      <c r="S2" s="777" t="s">
        <v>602</v>
      </c>
    </row>
    <row r="3" spans="1:22" ht="15.5">
      <c r="D3" s="253"/>
      <c r="E3" s="253"/>
      <c r="F3" s="253"/>
      <c r="G3" s="253"/>
      <c r="H3" s="253"/>
      <c r="I3" s="253"/>
      <c r="J3" s="253"/>
      <c r="K3" s="253"/>
      <c r="L3" s="253"/>
    </row>
    <row r="4" spans="1:22" ht="15.5">
      <c r="A4" s="1707" t="s">
        <v>885</v>
      </c>
      <c r="B4" s="1707"/>
      <c r="C4" s="1707"/>
      <c r="D4" s="1707"/>
      <c r="E4" s="1707"/>
      <c r="F4" s="1707"/>
      <c r="G4" s="1707"/>
      <c r="H4" s="1707"/>
      <c r="I4" s="1707"/>
      <c r="J4" s="1707"/>
      <c r="K4" s="1707"/>
      <c r="L4" s="1707"/>
      <c r="M4" s="1707"/>
      <c r="N4" s="1707"/>
      <c r="O4" s="1707"/>
      <c r="P4" s="1707"/>
      <c r="Q4" s="1707"/>
      <c r="R4" s="1707"/>
      <c r="S4" s="1707"/>
    </row>
    <row r="5" spans="1:22" ht="15.5">
      <c r="A5" s="1707" t="s">
        <v>467</v>
      </c>
      <c r="B5" s="1707"/>
      <c r="C5" s="1707"/>
      <c r="D5" s="1707"/>
      <c r="E5" s="1707"/>
      <c r="F5" s="1707"/>
      <c r="G5" s="1707"/>
      <c r="H5" s="1707"/>
      <c r="I5" s="1707"/>
      <c r="J5" s="1707"/>
      <c r="K5" s="1707"/>
      <c r="L5" s="1707"/>
      <c r="M5" s="1707"/>
      <c r="N5" s="1707"/>
      <c r="O5" s="1707"/>
      <c r="P5" s="1707"/>
      <c r="Q5" s="1707"/>
      <c r="R5" s="1707"/>
      <c r="S5" s="1707"/>
      <c r="T5" s="214"/>
      <c r="U5" s="214"/>
      <c r="V5" s="213"/>
    </row>
    <row r="6" spans="1:22" ht="15.5">
      <c r="A6" s="1708" t="str">
        <f>+SUMMARY!A5</f>
        <v>NEW YORK POWER AUTHORITY</v>
      </c>
      <c r="B6" s="1708"/>
      <c r="C6" s="1708"/>
      <c r="D6" s="1708"/>
      <c r="E6" s="1708"/>
      <c r="F6" s="1708"/>
      <c r="G6" s="1708"/>
      <c r="H6" s="1708"/>
      <c r="I6" s="1708"/>
      <c r="J6" s="1708"/>
      <c r="K6" s="1708"/>
      <c r="L6" s="1708"/>
      <c r="M6" s="1708"/>
      <c r="N6" s="1708"/>
      <c r="O6" s="1708"/>
      <c r="P6" s="1708"/>
      <c r="Q6" s="1708"/>
      <c r="R6" s="1708"/>
      <c r="S6" s="1708"/>
      <c r="T6" s="216"/>
      <c r="U6" s="214"/>
      <c r="V6" s="213"/>
    </row>
    <row r="7" spans="1:22" ht="17.25" customHeight="1">
      <c r="A7" s="1709" t="str">
        <f>SUMMARY!A7</f>
        <v>YEAR ENDING DECEMBER 31, ____</v>
      </c>
      <c r="B7" s="1709"/>
      <c r="C7" s="1709"/>
      <c r="D7" s="1709"/>
      <c r="E7" s="1709"/>
      <c r="F7" s="1709"/>
      <c r="G7" s="1709"/>
      <c r="H7" s="1709"/>
      <c r="I7" s="1709"/>
      <c r="J7" s="1709"/>
      <c r="K7" s="1709"/>
      <c r="L7" s="1709"/>
      <c r="M7" s="1709"/>
      <c r="N7" s="1709"/>
      <c r="O7" s="1709"/>
      <c r="P7" s="1709"/>
      <c r="Q7" s="1709"/>
      <c r="R7" s="1709"/>
      <c r="S7" s="1709"/>
      <c r="T7" s="214"/>
      <c r="U7" s="214"/>
      <c r="V7" s="213"/>
    </row>
    <row r="8" spans="1:22" ht="15.5">
      <c r="A8" s="211"/>
      <c r="C8" s="213"/>
      <c r="D8" s="254"/>
      <c r="E8" s="254"/>
      <c r="F8" s="254"/>
      <c r="G8" s="253"/>
      <c r="H8" s="254"/>
      <c r="I8" s="254"/>
      <c r="J8" s="254"/>
      <c r="K8" s="254"/>
      <c r="L8" s="254"/>
      <c r="M8" s="213"/>
      <c r="N8" s="213"/>
      <c r="O8" s="213"/>
      <c r="P8" s="213"/>
      <c r="Q8" s="213"/>
      <c r="R8" s="213"/>
      <c r="S8" s="213"/>
      <c r="T8" s="214"/>
      <c r="U8" s="214"/>
      <c r="V8" s="213"/>
    </row>
    <row r="9" spans="1:22">
      <c r="A9" s="211"/>
      <c r="C9" s="213"/>
      <c r="D9" s="213"/>
      <c r="E9" s="213"/>
      <c r="F9" s="213"/>
      <c r="G9" s="217"/>
      <c r="H9" s="213"/>
      <c r="I9" s="213"/>
      <c r="J9" s="213"/>
      <c r="K9" s="213"/>
      <c r="L9" s="213"/>
      <c r="M9" s="213"/>
      <c r="N9" s="213"/>
      <c r="O9" s="213"/>
      <c r="P9" s="213"/>
      <c r="Q9" s="213"/>
      <c r="R9" s="213"/>
      <c r="S9" s="213"/>
      <c r="T9" s="214"/>
      <c r="U9" s="214"/>
      <c r="V9" s="213"/>
    </row>
    <row r="10" spans="1:22" ht="15.5">
      <c r="A10" s="249"/>
      <c r="B10" s="250"/>
      <c r="C10" s="251"/>
      <c r="D10" s="251"/>
      <c r="E10" s="251"/>
      <c r="F10" s="251"/>
      <c r="G10" s="251"/>
      <c r="H10" s="251"/>
      <c r="I10" s="251"/>
      <c r="J10" s="252"/>
      <c r="K10" s="252"/>
      <c r="L10" s="251"/>
      <c r="M10" s="251"/>
      <c r="N10" s="251"/>
      <c r="O10" s="251"/>
      <c r="P10" s="251"/>
      <c r="Q10" s="251"/>
      <c r="R10" s="213"/>
      <c r="S10" s="213"/>
      <c r="T10" s="214"/>
      <c r="U10" s="214"/>
      <c r="V10" s="213"/>
    </row>
    <row r="11" spans="1:22" s="1059" customFormat="1" ht="15.5">
      <c r="A11" s="1056"/>
      <c r="B11" s="777"/>
      <c r="C11" s="219"/>
      <c r="D11" s="219"/>
      <c r="E11" s="219"/>
      <c r="F11" s="219"/>
      <c r="G11" s="219"/>
      <c r="H11" s="219"/>
      <c r="I11" s="219"/>
      <c r="J11" s="1057"/>
      <c r="K11" s="1057"/>
      <c r="L11" s="777"/>
      <c r="M11" s="219"/>
      <c r="N11" s="219"/>
      <c r="O11" s="219"/>
      <c r="P11" s="219"/>
      <c r="Q11" s="219"/>
      <c r="R11" s="1058"/>
      <c r="S11" s="1058"/>
      <c r="T11" s="1058"/>
      <c r="U11" s="1058"/>
      <c r="V11" s="1058"/>
    </row>
    <row r="12" spans="1:22" s="1059" customFormat="1" ht="15.5">
      <c r="A12" s="1056"/>
      <c r="B12" s="777"/>
      <c r="C12" s="219"/>
      <c r="D12" s="219"/>
      <c r="E12" s="219"/>
      <c r="F12" s="219"/>
      <c r="G12" s="219"/>
      <c r="H12" s="219"/>
      <c r="I12" s="219"/>
      <c r="J12" s="219"/>
      <c r="K12" s="219"/>
      <c r="L12" s="777"/>
      <c r="M12" s="1060"/>
      <c r="N12" s="1060"/>
      <c r="O12" s="1060"/>
      <c r="P12" s="219"/>
      <c r="Q12" s="219"/>
      <c r="R12" s="1058"/>
      <c r="S12" s="1058"/>
      <c r="T12" s="1058"/>
      <c r="U12" s="1058"/>
      <c r="V12" s="1058"/>
    </row>
    <row r="13" spans="1:22" s="1059" customFormat="1" ht="15.5">
      <c r="A13" s="782" t="s">
        <v>468</v>
      </c>
      <c r="B13" s="777"/>
      <c r="C13" s="644"/>
      <c r="D13" s="644"/>
      <c r="E13" s="644"/>
      <c r="F13" s="644"/>
      <c r="G13" s="782"/>
      <c r="H13" s="777"/>
      <c r="I13" s="782"/>
      <c r="J13" s="1061"/>
      <c r="K13" s="1061"/>
      <c r="L13" s="777"/>
      <c r="M13" s="777"/>
      <c r="N13" s="777"/>
      <c r="O13" s="777"/>
      <c r="P13" s="1061"/>
      <c r="Q13" s="1061"/>
      <c r="S13" s="1062"/>
      <c r="T13" s="1063"/>
      <c r="U13" s="1063"/>
      <c r="V13" s="1064"/>
    </row>
    <row r="14" spans="1:22" s="1059" customFormat="1" ht="15.5">
      <c r="A14" s="1065" t="s">
        <v>59</v>
      </c>
      <c r="B14" s="1066"/>
      <c r="C14" s="1065" t="s">
        <v>229</v>
      </c>
      <c r="D14" s="1067"/>
      <c r="E14" s="1067"/>
      <c r="F14" s="1067"/>
      <c r="G14" s="1065" t="s">
        <v>469</v>
      </c>
      <c r="H14" s="1066"/>
      <c r="I14" s="1065"/>
      <c r="K14" s="1068" t="s">
        <v>340</v>
      </c>
      <c r="L14" s="1068"/>
      <c r="M14" s="1068" t="s">
        <v>440</v>
      </c>
      <c r="N14" s="781"/>
      <c r="O14" s="781"/>
      <c r="P14" s="1061"/>
      <c r="Q14" s="1061"/>
      <c r="S14" s="1058"/>
      <c r="T14" s="1069"/>
      <c r="U14" s="1063"/>
      <c r="V14" s="1064"/>
    </row>
    <row r="15" spans="1:22" s="1059" customFormat="1" ht="15.5">
      <c r="A15" s="777"/>
      <c r="B15" s="777"/>
      <c r="D15" s="1070"/>
      <c r="E15" s="1070"/>
      <c r="F15" s="1070"/>
      <c r="G15" s="1070" t="s">
        <v>192</v>
      </c>
      <c r="H15" s="777"/>
      <c r="I15" s="1070"/>
      <c r="K15" s="1071" t="s">
        <v>193</v>
      </c>
      <c r="L15" s="1070"/>
      <c r="M15" s="1071" t="s">
        <v>194</v>
      </c>
      <c r="N15" s="1071"/>
      <c r="O15" s="1071"/>
      <c r="P15" s="1061"/>
      <c r="Q15" s="1061"/>
      <c r="R15" s="1072"/>
      <c r="S15" s="1062"/>
      <c r="T15" s="1072"/>
      <c r="U15" s="1062"/>
      <c r="V15" s="1064"/>
    </row>
    <row r="16" spans="1:22" s="1059" customFormat="1" ht="15.5">
      <c r="B16" s="777"/>
      <c r="C16" s="1073"/>
      <c r="D16" s="1073"/>
      <c r="E16" s="1073"/>
      <c r="F16" s="1073"/>
      <c r="G16" s="1061"/>
      <c r="H16" s="777"/>
      <c r="I16" s="1061"/>
      <c r="K16" s="1061"/>
      <c r="L16" s="1061"/>
      <c r="M16" s="1061"/>
      <c r="N16" s="1061"/>
      <c r="O16" s="1061"/>
      <c r="P16" s="1061"/>
      <c r="Q16" s="1061"/>
      <c r="R16" s="1062"/>
      <c r="S16" s="1058"/>
      <c r="T16" s="1062"/>
      <c r="U16" s="1062"/>
      <c r="V16" s="1064"/>
    </row>
    <row r="17" spans="1:22" s="1059" customFormat="1" ht="15.5">
      <c r="A17" s="1068"/>
      <c r="B17" s="777"/>
      <c r="C17" s="644"/>
      <c r="D17" s="644"/>
      <c r="E17" s="644"/>
      <c r="F17" s="644"/>
      <c r="G17" s="1061"/>
      <c r="H17" s="777"/>
      <c r="I17" s="1061"/>
      <c r="K17" s="1061"/>
      <c r="L17" s="1061"/>
      <c r="M17" s="1061"/>
      <c r="N17" s="1061"/>
      <c r="O17" s="1061"/>
      <c r="P17" s="1061"/>
      <c r="Q17" s="1061"/>
      <c r="R17" s="1062"/>
      <c r="S17" s="1058"/>
      <c r="T17" s="1062"/>
      <c r="U17" s="1062"/>
      <c r="V17" s="1064"/>
    </row>
    <row r="18" spans="1:22" s="1059" customFormat="1" ht="15.5">
      <c r="A18" s="1074">
        <v>1</v>
      </c>
      <c r="B18" s="777"/>
      <c r="C18" s="644" t="s">
        <v>470</v>
      </c>
      <c r="D18" s="644"/>
      <c r="E18" s="644"/>
      <c r="F18" s="644"/>
      <c r="G18" s="1075" t="s">
        <v>1066</v>
      </c>
      <c r="H18" s="777"/>
      <c r="I18" s="1074"/>
      <c r="K18" s="1076">
        <f>+'B2-Plant'!Q40</f>
        <v>0</v>
      </c>
      <c r="L18" s="777"/>
      <c r="M18" s="777"/>
      <c r="N18" s="777"/>
      <c r="O18" s="777"/>
      <c r="P18" s="1061"/>
      <c r="Q18" s="1061"/>
      <c r="R18" s="1062"/>
      <c r="S18" s="1058"/>
      <c r="T18" s="1062"/>
      <c r="U18" s="1062"/>
      <c r="V18" s="1064"/>
    </row>
    <row r="19" spans="1:22" s="1059" customFormat="1" ht="15.5">
      <c r="A19" s="1074" t="s">
        <v>471</v>
      </c>
      <c r="B19" s="777"/>
      <c r="C19" s="644" t="s">
        <v>472</v>
      </c>
      <c r="D19" s="644"/>
      <c r="E19" s="644"/>
      <c r="F19" s="644"/>
      <c r="G19" s="1075" t="s">
        <v>929</v>
      </c>
      <c r="H19" s="777"/>
      <c r="I19" s="1074"/>
      <c r="K19" s="1077">
        <f>+'B2-Plant'!R40</f>
        <v>0</v>
      </c>
      <c r="L19" s="777"/>
      <c r="M19" s="777"/>
      <c r="N19" s="777"/>
      <c r="O19" s="777"/>
      <c r="P19" s="1061"/>
      <c r="Q19" s="1061"/>
      <c r="R19" s="1062"/>
      <c r="S19" s="1058"/>
      <c r="T19" s="1062"/>
      <c r="U19" s="1062"/>
      <c r="V19" s="1064"/>
    </row>
    <row r="20" spans="1:22" s="1059" customFormat="1" ht="15.5">
      <c r="A20" s="1074" t="s">
        <v>473</v>
      </c>
      <c r="B20" s="777"/>
      <c r="C20" s="644" t="s">
        <v>829</v>
      </c>
      <c r="D20" s="644"/>
      <c r="E20" s="644"/>
      <c r="F20" s="644"/>
      <c r="G20" s="1075" t="s">
        <v>934</v>
      </c>
      <c r="H20" s="777"/>
      <c r="I20" s="1074"/>
      <c r="K20" s="1078">
        <f>'C1-Rate Base'!D28+'C1-Rate Base'!D29+'C1-Rate Base'!D27</f>
        <v>0</v>
      </c>
      <c r="L20" s="777"/>
      <c r="M20" s="777"/>
      <c r="N20" s="777"/>
      <c r="O20" s="777"/>
      <c r="P20" s="1061"/>
      <c r="Q20" s="1061"/>
      <c r="R20" s="1062"/>
      <c r="S20" s="1058"/>
      <c r="T20" s="1062"/>
      <c r="U20" s="1062"/>
      <c r="V20" s="1064"/>
    </row>
    <row r="21" spans="1:22" s="1059" customFormat="1" ht="15.5">
      <c r="A21" s="1074">
        <v>2</v>
      </c>
      <c r="B21" s="777"/>
      <c r="C21" s="644" t="s">
        <v>474</v>
      </c>
      <c r="D21" s="644"/>
      <c r="E21" s="644"/>
      <c r="F21" s="644"/>
      <c r="G21" s="1075" t="s">
        <v>475</v>
      </c>
      <c r="H21" s="777"/>
      <c r="I21" s="1074"/>
      <c r="K21" s="1077">
        <f>+K18-K19+K20</f>
        <v>0</v>
      </c>
      <c r="L21" s="777"/>
      <c r="M21" s="777"/>
      <c r="N21" s="777"/>
      <c r="O21" s="777"/>
      <c r="P21" s="1061"/>
      <c r="Q21" s="1061"/>
      <c r="R21" s="1062"/>
      <c r="S21" s="1058"/>
      <c r="T21" s="1062"/>
      <c r="U21" s="1062"/>
      <c r="V21" s="1064"/>
    </row>
    <row r="22" spans="1:22" s="1059" customFormat="1" ht="15.5">
      <c r="A22" s="1074"/>
      <c r="B22" s="777"/>
      <c r="C22" s="777"/>
      <c r="D22" s="777"/>
      <c r="E22" s="777"/>
      <c r="F22" s="777"/>
      <c r="G22" s="1075"/>
      <c r="H22" s="777"/>
      <c r="I22" s="1074"/>
      <c r="K22" s="777"/>
      <c r="L22" s="777"/>
      <c r="M22" s="1079"/>
      <c r="N22" s="1061"/>
      <c r="O22" s="1061"/>
      <c r="P22" s="1061"/>
      <c r="Q22" s="1061"/>
      <c r="R22" s="1062"/>
      <c r="S22" s="1062"/>
      <c r="T22" s="1062"/>
      <c r="U22" s="1062"/>
      <c r="V22" s="1064"/>
    </row>
    <row r="23" spans="1:22" s="1059" customFormat="1" ht="15.5">
      <c r="A23" s="1074"/>
      <c r="B23" s="777"/>
      <c r="C23" s="644" t="s">
        <v>476</v>
      </c>
      <c r="D23" s="644"/>
      <c r="E23" s="644"/>
      <c r="F23" s="644"/>
      <c r="G23" s="1075"/>
      <c r="H23" s="777"/>
      <c r="I23" s="1074"/>
      <c r="K23" s="1061"/>
      <c r="L23" s="1061"/>
      <c r="M23" s="1079"/>
      <c r="N23" s="777"/>
      <c r="O23" s="777"/>
      <c r="P23" s="1061"/>
      <c r="Q23" s="1061"/>
      <c r="R23" s="1062"/>
      <c r="S23" s="1062"/>
      <c r="T23" s="1062"/>
      <c r="U23" s="1062"/>
      <c r="V23" s="1064"/>
    </row>
    <row r="24" spans="1:22" s="1059" customFormat="1" ht="15.5">
      <c r="A24" s="1074">
        <v>3</v>
      </c>
      <c r="B24" s="777"/>
      <c r="C24" s="644" t="s">
        <v>477</v>
      </c>
      <c r="D24" s="644"/>
      <c r="E24" s="644"/>
      <c r="F24" s="644"/>
      <c r="G24" s="1075" t="s">
        <v>930</v>
      </c>
      <c r="H24" s="777"/>
      <c r="I24" s="1074"/>
      <c r="K24" s="1077">
        <v>0</v>
      </c>
      <c r="L24" s="1061"/>
      <c r="M24" s="1079"/>
      <c r="N24" s="1080"/>
      <c r="O24" s="1080"/>
      <c r="P24" s="1061"/>
      <c r="Q24" s="1061"/>
      <c r="R24" s="1081"/>
      <c r="S24" s="1082"/>
      <c r="T24" s="1083"/>
      <c r="U24" s="1062"/>
      <c r="V24" s="1064"/>
    </row>
    <row r="25" spans="1:22" s="1059" customFormat="1" ht="15.5">
      <c r="A25" s="1074"/>
      <c r="B25" s="777"/>
      <c r="C25" s="644"/>
      <c r="D25" s="644"/>
      <c r="E25" s="644"/>
      <c r="F25" s="644"/>
      <c r="G25" s="1075"/>
      <c r="H25" s="777"/>
      <c r="I25" s="1074"/>
      <c r="K25" s="1084"/>
      <c r="L25" s="1084"/>
      <c r="M25" s="1079"/>
      <c r="N25" s="777"/>
      <c r="O25" s="777"/>
      <c r="P25" s="1061"/>
      <c r="Q25" s="1061"/>
      <c r="R25" s="1069"/>
      <c r="S25" s="1062"/>
      <c r="T25" s="1085"/>
      <c r="U25" s="1063"/>
      <c r="V25" s="1064"/>
    </row>
    <row r="26" spans="1:22" s="1059" customFormat="1" ht="15.5">
      <c r="A26" s="1071"/>
      <c r="B26" s="777"/>
      <c r="C26" s="644" t="s">
        <v>572</v>
      </c>
      <c r="D26" s="644"/>
      <c r="E26" s="644"/>
      <c r="F26" s="644"/>
      <c r="G26" s="1086"/>
      <c r="H26" s="777"/>
      <c r="I26" s="1087"/>
      <c r="K26" s="1084"/>
      <c r="L26" s="1084"/>
      <c r="M26" s="1079"/>
      <c r="N26" s="1088"/>
      <c r="O26" s="1088"/>
      <c r="P26" s="1061"/>
      <c r="Q26" s="1061"/>
      <c r="U26" s="1062"/>
      <c r="V26" s="1064"/>
    </row>
    <row r="27" spans="1:22" s="1059" customFormat="1" ht="15.5">
      <c r="A27" s="1071" t="s">
        <v>478</v>
      </c>
      <c r="B27" s="777"/>
      <c r="C27" s="644" t="s">
        <v>573</v>
      </c>
      <c r="D27" s="644"/>
      <c r="E27" s="644"/>
      <c r="F27" s="644"/>
      <c r="G27" s="1075" t="s">
        <v>1067</v>
      </c>
      <c r="H27" s="777"/>
      <c r="I27" s="1074"/>
      <c r="K27" s="1077">
        <v>0</v>
      </c>
      <c r="L27" s="1084"/>
      <c r="M27" s="1079"/>
      <c r="N27" s="1061"/>
      <c r="O27" s="1061"/>
      <c r="P27" s="1061"/>
      <c r="Q27" s="1061"/>
      <c r="R27" s="1062"/>
      <c r="S27" s="1062"/>
      <c r="T27" s="1089"/>
      <c r="U27" s="1062"/>
      <c r="V27" s="1064"/>
    </row>
    <row r="28" spans="1:22" s="1059" customFormat="1" ht="15.5">
      <c r="A28" s="1071"/>
      <c r="B28" s="777"/>
      <c r="C28" s="644"/>
      <c r="D28" s="644"/>
      <c r="E28" s="644"/>
      <c r="F28" s="644"/>
      <c r="G28" s="1075"/>
      <c r="H28" s="777"/>
      <c r="I28" s="1074"/>
      <c r="K28" s="1090"/>
      <c r="L28" s="1084"/>
      <c r="M28" s="1079"/>
      <c r="N28" s="1061"/>
      <c r="O28" s="1061"/>
      <c r="P28" s="1061"/>
      <c r="Q28" s="1061"/>
      <c r="R28" s="1062"/>
      <c r="S28" s="1062"/>
      <c r="T28" s="1089"/>
      <c r="U28" s="1062"/>
      <c r="V28" s="1064"/>
    </row>
    <row r="29" spans="1:22" s="1059" customFormat="1" ht="15.5">
      <c r="A29" s="1071" t="s">
        <v>479</v>
      </c>
      <c r="B29" s="777"/>
      <c r="C29" s="1073" t="s">
        <v>575</v>
      </c>
      <c r="D29" s="1073"/>
      <c r="E29" s="644"/>
      <c r="F29" s="644"/>
      <c r="G29" s="1075" t="s">
        <v>1165</v>
      </c>
      <c r="H29" s="777"/>
      <c r="I29" s="1074"/>
      <c r="K29" s="1091">
        <v>0</v>
      </c>
      <c r="L29" s="1092"/>
      <c r="M29" s="1093">
        <f>K29</f>
        <v>0</v>
      </c>
      <c r="N29" s="1061"/>
      <c r="O29" s="1061"/>
      <c r="P29" s="1094"/>
      <c r="Q29" s="1094"/>
      <c r="R29" s="1095"/>
      <c r="U29" s="1063"/>
      <c r="V29" s="1062" t="s">
        <v>31</v>
      </c>
    </row>
    <row r="30" spans="1:22" s="1059" customFormat="1" ht="18.75" customHeight="1">
      <c r="A30" s="1071"/>
      <c r="B30" s="777"/>
      <c r="C30" s="644"/>
      <c r="D30" s="644"/>
      <c r="E30" s="644"/>
      <c r="F30" s="644"/>
      <c r="G30" s="1075"/>
      <c r="H30" s="777"/>
      <c r="I30" s="1074"/>
      <c r="K30" s="1084"/>
      <c r="L30" s="1084"/>
      <c r="M30" s="1079"/>
      <c r="N30" s="1061"/>
      <c r="O30" s="1061"/>
      <c r="P30" s="1061"/>
      <c r="Q30" s="1061"/>
      <c r="R30" s="1096"/>
      <c r="S30" s="1062"/>
      <c r="T30" s="1062"/>
      <c r="U30" s="1062"/>
      <c r="V30" s="1064"/>
    </row>
    <row r="31" spans="1:22" s="1059" customFormat="1" ht="15.5">
      <c r="A31" s="1071"/>
      <c r="B31" s="777"/>
      <c r="C31" s="644" t="s">
        <v>482</v>
      </c>
      <c r="D31" s="644"/>
      <c r="E31" s="644"/>
      <c r="F31" s="644"/>
      <c r="G31" s="1097"/>
      <c r="H31" s="777"/>
      <c r="I31" s="1098"/>
      <c r="K31" s="1084"/>
      <c r="L31" s="1084"/>
      <c r="M31" s="1079"/>
      <c r="N31" s="777"/>
      <c r="O31" s="777"/>
      <c r="P31" s="1099"/>
      <c r="Q31" s="1099"/>
      <c r="R31" s="1100"/>
      <c r="S31" s="1062"/>
      <c r="T31" s="1062"/>
      <c r="U31" s="1062"/>
      <c r="V31" s="1064"/>
    </row>
    <row r="32" spans="1:22" s="1059" customFormat="1" ht="15.5">
      <c r="A32" s="1071" t="s">
        <v>480</v>
      </c>
      <c r="B32" s="777"/>
      <c r="C32" s="644" t="s">
        <v>96</v>
      </c>
      <c r="D32" s="644"/>
      <c r="E32" s="644"/>
      <c r="F32" s="644"/>
      <c r="G32" s="1075" t="s">
        <v>931</v>
      </c>
      <c r="H32" s="777"/>
      <c r="I32" s="1074"/>
      <c r="K32" s="1077">
        <v>0</v>
      </c>
      <c r="L32" s="1084"/>
      <c r="M32" s="1079"/>
      <c r="N32" s="777"/>
      <c r="O32" s="777"/>
      <c r="P32" s="1099"/>
      <c r="Q32" s="1099"/>
      <c r="R32" s="1100"/>
      <c r="S32" s="1062"/>
      <c r="T32" s="1062"/>
      <c r="U32" s="1062"/>
      <c r="V32" s="1064"/>
    </row>
    <row r="33" spans="1:24" s="1059" customFormat="1" ht="15.5">
      <c r="A33" s="1071"/>
      <c r="B33" s="777"/>
      <c r="C33" s="644"/>
      <c r="D33" s="644"/>
      <c r="E33" s="644"/>
      <c r="F33" s="644"/>
      <c r="G33" s="1075"/>
      <c r="H33" s="777"/>
      <c r="I33" s="1074"/>
      <c r="K33" s="1084"/>
      <c r="L33" s="1084"/>
      <c r="M33" s="1079"/>
      <c r="N33" s="777"/>
      <c r="O33" s="777"/>
      <c r="P33" s="1099"/>
      <c r="Q33" s="1099"/>
      <c r="R33" s="1100"/>
      <c r="S33" s="1062"/>
      <c r="T33" s="1062"/>
      <c r="U33" s="1062"/>
      <c r="V33" s="1064"/>
    </row>
    <row r="34" spans="1:24" s="1059" customFormat="1" ht="15.5">
      <c r="A34" s="1071" t="s">
        <v>481</v>
      </c>
      <c r="B34" s="1101"/>
      <c r="C34" s="1102" t="s">
        <v>483</v>
      </c>
      <c r="D34" s="1061"/>
      <c r="E34" s="1061"/>
      <c r="F34" s="1061"/>
      <c r="G34" s="1075" t="s">
        <v>1164</v>
      </c>
      <c r="H34" s="777"/>
      <c r="I34" s="1074"/>
      <c r="K34" s="1103">
        <f>IF(K21=0,0,K32/K21)</f>
        <v>0</v>
      </c>
      <c r="L34" s="1092"/>
      <c r="M34" s="1093">
        <f>K34</f>
        <v>0</v>
      </c>
      <c r="N34" s="777"/>
      <c r="O34" s="777"/>
      <c r="P34" s="1099"/>
      <c r="Q34" s="1099"/>
      <c r="R34" s="1100"/>
      <c r="S34" s="1062"/>
      <c r="T34" s="1062"/>
      <c r="U34" s="1062"/>
      <c r="V34" s="1064"/>
    </row>
    <row r="35" spans="1:24" s="1059" customFormat="1" ht="15.5">
      <c r="A35" s="1071"/>
      <c r="B35" s="777"/>
      <c r="C35" s="644"/>
      <c r="D35" s="644"/>
      <c r="E35" s="644"/>
      <c r="F35" s="644"/>
      <c r="G35" s="1075"/>
      <c r="H35" s="777"/>
      <c r="I35" s="1074"/>
      <c r="K35" s="1084"/>
      <c r="L35" s="1084"/>
      <c r="M35" s="1079"/>
      <c r="N35" s="777"/>
      <c r="O35" s="777"/>
      <c r="P35" s="1099"/>
      <c r="Q35" s="1099"/>
      <c r="R35" s="1100"/>
      <c r="S35" s="1062"/>
      <c r="T35" s="1062"/>
      <c r="U35" s="1062"/>
      <c r="V35" s="1064"/>
    </row>
    <row r="36" spans="1:24" s="1059" customFormat="1" ht="15.5">
      <c r="D36" s="777"/>
      <c r="E36" s="777"/>
      <c r="F36" s="777"/>
      <c r="G36" s="777"/>
      <c r="H36" s="777"/>
      <c r="I36" s="777"/>
      <c r="J36" s="777"/>
      <c r="K36" s="777"/>
      <c r="L36" s="777"/>
      <c r="M36" s="777"/>
      <c r="N36" s="777"/>
      <c r="O36" s="777"/>
      <c r="P36" s="777"/>
      <c r="Q36" s="777"/>
      <c r="R36" s="1104"/>
      <c r="S36" s="777"/>
      <c r="T36" s="777"/>
      <c r="U36" s="777"/>
    </row>
    <row r="37" spans="1:24" s="788" customFormat="1" ht="21">
      <c r="A37" s="790" t="s">
        <v>928</v>
      </c>
      <c r="D37" s="787"/>
      <c r="E37" s="787"/>
      <c r="F37" s="787"/>
      <c r="G37" s="787"/>
      <c r="H37" s="787"/>
      <c r="I37" s="787"/>
      <c r="J37" s="787"/>
      <c r="K37" s="787"/>
      <c r="L37" s="787"/>
      <c r="M37" s="787"/>
      <c r="N37" s="787"/>
      <c r="O37" s="787"/>
      <c r="P37" s="787"/>
      <c r="Q37" s="787"/>
      <c r="R37" s="789"/>
      <c r="S37" s="787" t="s">
        <v>603</v>
      </c>
      <c r="U37" s="787"/>
    </row>
    <row r="38" spans="1:24" s="1059" customFormat="1" ht="15.5">
      <c r="A38" s="1705" t="str">
        <f>A4</f>
        <v>Schedule F1</v>
      </c>
      <c r="B38" s="1705"/>
      <c r="C38" s="1705"/>
      <c r="D38" s="1705"/>
      <c r="E38" s="1705"/>
      <c r="F38" s="1705"/>
      <c r="G38" s="1705"/>
      <c r="H38" s="1705"/>
      <c r="I38" s="1705"/>
      <c r="J38" s="1705"/>
      <c r="K38" s="1705"/>
      <c r="L38" s="1705"/>
      <c r="M38" s="1705"/>
      <c r="N38" s="1705"/>
      <c r="O38" s="1705"/>
      <c r="P38" s="1705"/>
      <c r="Q38" s="1705"/>
      <c r="R38" s="1705"/>
      <c r="S38" s="1705"/>
      <c r="T38" s="777"/>
      <c r="U38" s="777"/>
    </row>
    <row r="39" spans="1:24" s="1059" customFormat="1" ht="15.5">
      <c r="A39" s="1705" t="str">
        <f>A5</f>
        <v>Project Revenue Requirement Worksheet</v>
      </c>
      <c r="B39" s="1705"/>
      <c r="C39" s="1705"/>
      <c r="D39" s="1705"/>
      <c r="E39" s="1705"/>
      <c r="F39" s="1705"/>
      <c r="G39" s="1705"/>
      <c r="H39" s="1705"/>
      <c r="I39" s="1705"/>
      <c r="J39" s="1705"/>
      <c r="K39" s="1705"/>
      <c r="L39" s="1705"/>
      <c r="M39" s="1705"/>
      <c r="N39" s="1705"/>
      <c r="O39" s="1705"/>
      <c r="P39" s="1705"/>
      <c r="Q39" s="1705"/>
      <c r="R39" s="1705"/>
      <c r="S39" s="1705"/>
      <c r="T39" s="219"/>
      <c r="U39" s="1061"/>
      <c r="V39" s="1064"/>
    </row>
    <row r="40" spans="1:24" s="1059" customFormat="1" ht="15.5">
      <c r="A40" s="1706" t="str">
        <f>A6</f>
        <v>NEW YORK POWER AUTHORITY</v>
      </c>
      <c r="B40" s="1706"/>
      <c r="C40" s="1706"/>
      <c r="D40" s="1706"/>
      <c r="E40" s="1706"/>
      <c r="F40" s="1706"/>
      <c r="G40" s="1706"/>
      <c r="H40" s="1706"/>
      <c r="I40" s="1706"/>
      <c r="J40" s="1706"/>
      <c r="K40" s="1706"/>
      <c r="L40" s="1706"/>
      <c r="M40" s="1706"/>
      <c r="N40" s="1706"/>
      <c r="O40" s="1706"/>
      <c r="P40" s="1706"/>
      <c r="Q40" s="1706"/>
      <c r="R40" s="1706"/>
      <c r="S40" s="1706"/>
      <c r="T40" s="219"/>
      <c r="U40" s="1061"/>
      <c r="V40" s="1064"/>
    </row>
    <row r="41" spans="1:24" s="1059" customFormat="1" ht="15.5">
      <c r="A41" s="1105"/>
      <c r="C41" s="1064"/>
      <c r="D41" s="644"/>
      <c r="E41" s="777"/>
      <c r="F41" s="777"/>
      <c r="G41" s="777"/>
      <c r="H41" s="777"/>
      <c r="I41" s="777"/>
      <c r="J41" s="777"/>
      <c r="K41" s="777"/>
      <c r="L41" s="777"/>
      <c r="M41" s="1061"/>
      <c r="N41" s="1061"/>
      <c r="O41" s="1061"/>
      <c r="P41" s="1061"/>
      <c r="Q41" s="1061"/>
      <c r="R41" s="777"/>
      <c r="S41" s="1061"/>
      <c r="T41" s="219"/>
      <c r="U41" s="1061"/>
      <c r="V41" s="1064"/>
    </row>
    <row r="42" spans="1:24" s="1059" customFormat="1">
      <c r="A42" s="1105"/>
      <c r="E42" s="1106"/>
      <c r="F42" s="1106"/>
      <c r="H42" s="1058"/>
      <c r="I42" s="1058"/>
      <c r="J42" s="1058"/>
      <c r="K42" s="1058"/>
      <c r="L42" s="1058"/>
      <c r="M42" s="1058"/>
      <c r="N42" s="1058"/>
      <c r="O42" s="1058"/>
      <c r="P42" s="1062"/>
      <c r="Q42" s="1062"/>
      <c r="R42" s="1062"/>
      <c r="S42" s="1062"/>
      <c r="T42" s="1058"/>
      <c r="U42" s="1062"/>
      <c r="V42" s="1064"/>
    </row>
    <row r="43" spans="1:24" s="1059" customFormat="1">
      <c r="A43" s="1105"/>
      <c r="C43" s="1107">
        <v>-1</v>
      </c>
      <c r="D43" s="1107">
        <v>-2</v>
      </c>
      <c r="E43" s="1107">
        <v>-3</v>
      </c>
      <c r="F43" s="1107">
        <v>-4</v>
      </c>
      <c r="G43" s="1107">
        <v>-5</v>
      </c>
      <c r="H43" s="1107">
        <v>-6</v>
      </c>
      <c r="I43" s="1107">
        <v>-7</v>
      </c>
      <c r="J43" s="1107">
        <v>-8</v>
      </c>
      <c r="K43" s="1107">
        <v>-9</v>
      </c>
      <c r="L43" s="1107">
        <v>-10</v>
      </c>
      <c r="M43" s="1107">
        <v>-11</v>
      </c>
      <c r="N43" s="1107">
        <v>-12</v>
      </c>
      <c r="O43" s="1107">
        <v>-13</v>
      </c>
      <c r="P43" s="1108" t="s">
        <v>485</v>
      </c>
      <c r="Q43" s="1108" t="s">
        <v>1724</v>
      </c>
      <c r="R43" s="1108" t="s">
        <v>486</v>
      </c>
      <c r="S43" s="1108" t="s">
        <v>487</v>
      </c>
      <c r="T43" s="1108">
        <v>-17</v>
      </c>
      <c r="U43" s="1108"/>
      <c r="V43" s="1108"/>
      <c r="W43" s="1108"/>
      <c r="X43" s="1108"/>
    </row>
    <row r="44" spans="1:24" s="1059" customFormat="1" ht="95.25" customHeight="1">
      <c r="A44" s="1109" t="s">
        <v>1</v>
      </c>
      <c r="B44" s="1110"/>
      <c r="C44" s="1110" t="s">
        <v>488</v>
      </c>
      <c r="D44" s="1111" t="s">
        <v>489</v>
      </c>
      <c r="E44" s="1112" t="s">
        <v>801</v>
      </c>
      <c r="F44" s="1111" t="s">
        <v>802</v>
      </c>
      <c r="G44" s="1111" t="str">
        <f>+C29</f>
        <v>Annual Allocation Factor for Expenses</v>
      </c>
      <c r="H44" s="1112" t="s">
        <v>803</v>
      </c>
      <c r="I44" s="1113" t="s">
        <v>804</v>
      </c>
      <c r="J44" s="1113" t="s">
        <v>484</v>
      </c>
      <c r="K44" s="1114" t="s">
        <v>805</v>
      </c>
      <c r="L44" s="1113" t="s">
        <v>806</v>
      </c>
      <c r="M44" s="1115" t="s">
        <v>807</v>
      </c>
      <c r="N44" s="1115" t="s">
        <v>490</v>
      </c>
      <c r="O44" s="1512" t="s">
        <v>808</v>
      </c>
      <c r="P44" s="1522" t="s">
        <v>1726</v>
      </c>
      <c r="Q44" s="1522" t="str">
        <f>Index!D19</f>
        <v xml:space="preserve">PROJECT SPECIFIC CAPITAL STRUCTURE AND COST OF CAPITAL </v>
      </c>
      <c r="R44" s="1115" t="s">
        <v>809</v>
      </c>
      <c r="S44" s="1115" t="s">
        <v>810</v>
      </c>
      <c r="T44" s="1115" t="s">
        <v>811</v>
      </c>
    </row>
    <row r="45" spans="1:24" s="1059" customFormat="1" ht="58.5" customHeight="1">
      <c r="A45" s="1116"/>
      <c r="B45" s="1117"/>
      <c r="C45" s="1118"/>
      <c r="D45" s="1118"/>
      <c r="E45" s="1119" t="s">
        <v>1149</v>
      </c>
      <c r="F45" s="1119"/>
      <c r="G45" s="1119" t="s">
        <v>1163</v>
      </c>
      <c r="H45" s="1120" t="s">
        <v>491</v>
      </c>
      <c r="I45" s="1119" t="s">
        <v>1150</v>
      </c>
      <c r="J45" s="1119" t="s">
        <v>776</v>
      </c>
      <c r="K45" s="1121" t="s">
        <v>777</v>
      </c>
      <c r="L45" s="1119" t="s">
        <v>492</v>
      </c>
      <c r="M45" s="1121" t="s">
        <v>576</v>
      </c>
      <c r="N45" s="1119" t="s">
        <v>587</v>
      </c>
      <c r="O45" s="1513" t="s">
        <v>932</v>
      </c>
      <c r="P45" s="1523" t="s">
        <v>1666</v>
      </c>
      <c r="Q45" s="1523" t="s">
        <v>1721</v>
      </c>
      <c r="R45" s="1122" t="s">
        <v>1725</v>
      </c>
      <c r="S45" s="1123" t="s">
        <v>493</v>
      </c>
      <c r="T45" s="1122" t="s">
        <v>1670</v>
      </c>
    </row>
    <row r="46" spans="1:24" s="1059" customFormat="1" ht="12.5">
      <c r="A46" s="1124"/>
      <c r="B46" s="1125"/>
      <c r="C46" s="1125"/>
      <c r="D46" s="1125"/>
      <c r="E46" s="1125"/>
      <c r="F46" s="1126"/>
      <c r="G46" s="1125"/>
      <c r="H46" s="1126"/>
      <c r="I46" s="1125"/>
      <c r="J46" s="1125"/>
      <c r="K46" s="1127"/>
      <c r="L46" s="1125"/>
      <c r="M46" s="1127"/>
      <c r="N46" s="1127"/>
      <c r="O46" s="1514"/>
      <c r="P46" s="1515"/>
      <c r="Q46" s="1515"/>
      <c r="R46" s="1127"/>
      <c r="S46" s="1128"/>
      <c r="T46" s="1129"/>
    </row>
    <row r="47" spans="1:24" s="1059" customFormat="1" ht="12.5">
      <c r="A47" s="1130" t="s">
        <v>471</v>
      </c>
      <c r="B47" s="1131"/>
      <c r="C47" s="1132" t="str">
        <f>+'F3-True-Up'!B20</f>
        <v>NTAC Facilities</v>
      </c>
      <c r="D47" s="1133">
        <v>0</v>
      </c>
      <c r="E47" s="1312">
        <f>+'B2-Plant'!Q40-SUM(E48:E65)</f>
        <v>0</v>
      </c>
      <c r="F47" s="1313">
        <f>+'B2-Plant'!R40-SUM(F48:F65)</f>
        <v>0</v>
      </c>
      <c r="G47" s="1135">
        <f>+K29</f>
        <v>0</v>
      </c>
      <c r="H47" s="1136">
        <f>+E47*G47</f>
        <v>0</v>
      </c>
      <c r="I47" s="1134">
        <f>'B2-Plant'!T40-SUM(I48:I65)</f>
        <v>0</v>
      </c>
      <c r="J47" s="1135">
        <f>+M34</f>
        <v>0</v>
      </c>
      <c r="K47" s="1137">
        <f>I47*J47</f>
        <v>0</v>
      </c>
      <c r="L47" s="1138">
        <f>'B1-Depn'!H47-SUM(L48:L65)</f>
        <v>0</v>
      </c>
      <c r="M47" s="1137">
        <f>+H47+K47+L47</f>
        <v>0</v>
      </c>
      <c r="N47" s="1137">
        <v>0</v>
      </c>
      <c r="O47" s="1139">
        <f>+'F2-Incentives'!K$25*'F1-Proj RR'!N47/100*'F1-Proj RR'!I47</f>
        <v>0</v>
      </c>
      <c r="P47" s="1251"/>
      <c r="Q47" s="1251"/>
      <c r="R47" s="1137">
        <f>+M47+O47+P47+Q47</f>
        <v>0</v>
      </c>
      <c r="S47" s="1140">
        <v>0</v>
      </c>
      <c r="T47" s="1137">
        <f>+R47+S47</f>
        <v>0</v>
      </c>
    </row>
    <row r="48" spans="1:24" s="1059" customFormat="1" ht="12.5">
      <c r="A48" s="1130" t="s">
        <v>473</v>
      </c>
      <c r="B48" s="1131"/>
      <c r="C48" s="1133"/>
      <c r="D48" s="1133">
        <v>0</v>
      </c>
      <c r="E48" s="1140">
        <v>0</v>
      </c>
      <c r="F48" s="1134">
        <v>0</v>
      </c>
      <c r="G48" s="1135">
        <f>+G47</f>
        <v>0</v>
      </c>
      <c r="H48" s="1136">
        <f t="shared" ref="H48:H65" si="0">+E48*G48</f>
        <v>0</v>
      </c>
      <c r="I48" s="1134">
        <v>0</v>
      </c>
      <c r="J48" s="1135">
        <f>+J47</f>
        <v>0</v>
      </c>
      <c r="K48" s="1137">
        <f t="shared" ref="K48:K65" si="1">I48*J48</f>
        <v>0</v>
      </c>
      <c r="L48" s="1138"/>
      <c r="M48" s="1137">
        <f t="shared" ref="M48:M65" si="2">+H48+K48+L48</f>
        <v>0</v>
      </c>
      <c r="N48" s="1141">
        <v>0</v>
      </c>
      <c r="O48" s="1139">
        <f>+'F2-Incentives'!K$25*'F1-Proj RR'!N48/100*'F1-Proj RR'!I48</f>
        <v>0</v>
      </c>
      <c r="P48" s="1251"/>
      <c r="Q48" s="1251"/>
      <c r="R48" s="1137">
        <f t="shared" ref="R48:R65" si="3">+M48+O48+P48+Q48</f>
        <v>0</v>
      </c>
      <c r="S48" s="1140">
        <v>0</v>
      </c>
      <c r="T48" s="1137">
        <f>+R48+S48</f>
        <v>0</v>
      </c>
    </row>
    <row r="49" spans="1:20" s="1059" customFormat="1" ht="12.5">
      <c r="A49" s="1130" t="s">
        <v>494</v>
      </c>
      <c r="B49" s="1131"/>
      <c r="C49" s="1133"/>
      <c r="D49" s="1133">
        <v>0</v>
      </c>
      <c r="E49" s="1140">
        <v>0</v>
      </c>
      <c r="F49" s="1134">
        <v>0</v>
      </c>
      <c r="G49" s="1135">
        <f>+G48</f>
        <v>0</v>
      </c>
      <c r="H49" s="1136">
        <f t="shared" si="0"/>
        <v>0</v>
      </c>
      <c r="I49" s="1134">
        <v>0</v>
      </c>
      <c r="J49" s="1135">
        <f>+J48</f>
        <v>0</v>
      </c>
      <c r="K49" s="1137">
        <f t="shared" si="1"/>
        <v>0</v>
      </c>
      <c r="L49" s="1138">
        <v>0</v>
      </c>
      <c r="M49" s="1137">
        <f t="shared" si="2"/>
        <v>0</v>
      </c>
      <c r="N49" s="1141">
        <v>0</v>
      </c>
      <c r="O49" s="1139">
        <f>+'F2-Incentives'!K$25*'F1-Proj RR'!N49/100*'F1-Proj RR'!I49</f>
        <v>0</v>
      </c>
      <c r="P49" s="1251"/>
      <c r="Q49" s="1251"/>
      <c r="R49" s="1137">
        <f t="shared" si="3"/>
        <v>0</v>
      </c>
      <c r="S49" s="1140">
        <v>0</v>
      </c>
      <c r="T49" s="1137">
        <f>+R49+S49</f>
        <v>0</v>
      </c>
    </row>
    <row r="50" spans="1:20" s="1059" customFormat="1" ht="12.5">
      <c r="A50" s="1130" t="s">
        <v>495</v>
      </c>
      <c r="B50" s="1131"/>
      <c r="C50" s="1133">
        <v>0</v>
      </c>
      <c r="D50" s="1133">
        <v>0</v>
      </c>
      <c r="E50" s="1140">
        <v>0</v>
      </c>
      <c r="F50" s="1134">
        <v>0</v>
      </c>
      <c r="G50" s="1135">
        <f t="shared" ref="G50:G65" si="4">+G49</f>
        <v>0</v>
      </c>
      <c r="H50" s="1136">
        <f t="shared" si="0"/>
        <v>0</v>
      </c>
      <c r="I50" s="1134">
        <v>0</v>
      </c>
      <c r="J50" s="1135">
        <f t="shared" ref="J50:J65" si="5">+J49</f>
        <v>0</v>
      </c>
      <c r="K50" s="1137">
        <f t="shared" si="1"/>
        <v>0</v>
      </c>
      <c r="L50" s="1138">
        <v>0</v>
      </c>
      <c r="M50" s="1137">
        <f t="shared" si="2"/>
        <v>0</v>
      </c>
      <c r="N50" s="1141">
        <v>0</v>
      </c>
      <c r="O50" s="1139">
        <f>+'F2-Incentives'!K$25*'F1-Proj RR'!N50/100*'F1-Proj RR'!I50</f>
        <v>0</v>
      </c>
      <c r="P50" s="1251"/>
      <c r="Q50" s="1251"/>
      <c r="R50" s="1137">
        <f t="shared" si="3"/>
        <v>0</v>
      </c>
      <c r="S50" s="1140">
        <v>0</v>
      </c>
      <c r="T50" s="1137">
        <f>+R50+S50</f>
        <v>0</v>
      </c>
    </row>
    <row r="51" spans="1:20" s="1059" customFormat="1" ht="12.5">
      <c r="A51" s="1130" t="s">
        <v>496</v>
      </c>
      <c r="B51" s="1131"/>
      <c r="C51" s="1133">
        <v>0</v>
      </c>
      <c r="D51" s="1133">
        <v>0</v>
      </c>
      <c r="E51" s="1140">
        <v>0</v>
      </c>
      <c r="F51" s="1134">
        <v>0</v>
      </c>
      <c r="G51" s="1135">
        <f t="shared" si="4"/>
        <v>0</v>
      </c>
      <c r="H51" s="1136">
        <f t="shared" si="0"/>
        <v>0</v>
      </c>
      <c r="I51" s="1134">
        <v>0</v>
      </c>
      <c r="J51" s="1135">
        <f t="shared" si="5"/>
        <v>0</v>
      </c>
      <c r="K51" s="1137">
        <f t="shared" si="1"/>
        <v>0</v>
      </c>
      <c r="L51" s="1138">
        <v>0</v>
      </c>
      <c r="M51" s="1137">
        <f t="shared" si="2"/>
        <v>0</v>
      </c>
      <c r="N51" s="1141">
        <v>0</v>
      </c>
      <c r="O51" s="1139">
        <f>+'F2-Incentives'!K$25*'F1-Proj RR'!N51/100*'F1-Proj RR'!I51</f>
        <v>0</v>
      </c>
      <c r="P51" s="1251"/>
      <c r="Q51" s="1251"/>
      <c r="R51" s="1137">
        <f t="shared" si="3"/>
        <v>0</v>
      </c>
      <c r="S51" s="1140">
        <v>0</v>
      </c>
      <c r="T51" s="1137">
        <f>+R51+S51</f>
        <v>0</v>
      </c>
    </row>
    <row r="52" spans="1:20" s="1059" customFormat="1" ht="12.5">
      <c r="A52" s="1130" t="s">
        <v>497</v>
      </c>
      <c r="B52" s="1131"/>
      <c r="C52" s="1133">
        <v>0</v>
      </c>
      <c r="D52" s="1133">
        <v>0</v>
      </c>
      <c r="E52" s="1140">
        <v>0</v>
      </c>
      <c r="F52" s="1134">
        <v>0</v>
      </c>
      <c r="G52" s="1135">
        <f t="shared" si="4"/>
        <v>0</v>
      </c>
      <c r="H52" s="1136">
        <f t="shared" si="0"/>
        <v>0</v>
      </c>
      <c r="I52" s="1134">
        <v>0</v>
      </c>
      <c r="J52" s="1135">
        <f t="shared" si="5"/>
        <v>0</v>
      </c>
      <c r="K52" s="1137">
        <f t="shared" si="1"/>
        <v>0</v>
      </c>
      <c r="L52" s="1138">
        <v>0</v>
      </c>
      <c r="M52" s="1137">
        <f t="shared" si="2"/>
        <v>0</v>
      </c>
      <c r="N52" s="1141">
        <v>0</v>
      </c>
      <c r="O52" s="1139">
        <f>+'F2-Incentives'!K$25*'F1-Proj RR'!N52/100*'F1-Proj RR'!I52</f>
        <v>0</v>
      </c>
      <c r="P52" s="1251"/>
      <c r="Q52" s="1251"/>
      <c r="R52" s="1137">
        <f t="shared" si="3"/>
        <v>0</v>
      </c>
      <c r="S52" s="1140">
        <v>0</v>
      </c>
      <c r="T52" s="1137">
        <f t="shared" ref="T52:T66" si="6">M52+S52</f>
        <v>0</v>
      </c>
    </row>
    <row r="53" spans="1:20" s="1059" customFormat="1" ht="12.5">
      <c r="A53" s="1130" t="s">
        <v>498</v>
      </c>
      <c r="B53" s="1131"/>
      <c r="C53" s="1133">
        <v>0</v>
      </c>
      <c r="D53" s="1133">
        <v>0</v>
      </c>
      <c r="E53" s="1140">
        <v>0</v>
      </c>
      <c r="F53" s="1134">
        <v>0</v>
      </c>
      <c r="G53" s="1135">
        <f t="shared" si="4"/>
        <v>0</v>
      </c>
      <c r="H53" s="1136">
        <f t="shared" si="0"/>
        <v>0</v>
      </c>
      <c r="I53" s="1134">
        <v>0</v>
      </c>
      <c r="J53" s="1135">
        <f t="shared" si="5"/>
        <v>0</v>
      </c>
      <c r="K53" s="1137">
        <f t="shared" si="1"/>
        <v>0</v>
      </c>
      <c r="L53" s="1138">
        <v>0</v>
      </c>
      <c r="M53" s="1137">
        <f t="shared" si="2"/>
        <v>0</v>
      </c>
      <c r="N53" s="1141">
        <v>0</v>
      </c>
      <c r="O53" s="1139">
        <f>+'F2-Incentives'!K$25*'F1-Proj RR'!N53/100*'F1-Proj RR'!I53</f>
        <v>0</v>
      </c>
      <c r="P53" s="1251"/>
      <c r="Q53" s="1251"/>
      <c r="R53" s="1137">
        <f t="shared" si="3"/>
        <v>0</v>
      </c>
      <c r="S53" s="1140">
        <v>0</v>
      </c>
      <c r="T53" s="1137">
        <f t="shared" si="6"/>
        <v>0</v>
      </c>
    </row>
    <row r="54" spans="1:20" s="1059" customFormat="1" ht="12.5">
      <c r="A54" s="1130" t="s">
        <v>499</v>
      </c>
      <c r="B54" s="1131"/>
      <c r="C54" s="1133">
        <v>0</v>
      </c>
      <c r="D54" s="1133">
        <v>0</v>
      </c>
      <c r="E54" s="1140">
        <v>0</v>
      </c>
      <c r="F54" s="1134">
        <v>0</v>
      </c>
      <c r="G54" s="1135">
        <f t="shared" si="4"/>
        <v>0</v>
      </c>
      <c r="H54" s="1136">
        <f t="shared" si="0"/>
        <v>0</v>
      </c>
      <c r="I54" s="1134">
        <v>0</v>
      </c>
      <c r="J54" s="1135">
        <f t="shared" si="5"/>
        <v>0</v>
      </c>
      <c r="K54" s="1137">
        <f t="shared" si="1"/>
        <v>0</v>
      </c>
      <c r="L54" s="1138">
        <v>0</v>
      </c>
      <c r="M54" s="1137">
        <f t="shared" si="2"/>
        <v>0</v>
      </c>
      <c r="N54" s="1141">
        <v>0</v>
      </c>
      <c r="O54" s="1139">
        <f>+'F2-Incentives'!K$25*'F1-Proj RR'!N54/100*'F1-Proj RR'!I54</f>
        <v>0</v>
      </c>
      <c r="P54" s="1251"/>
      <c r="Q54" s="1251"/>
      <c r="R54" s="1137">
        <f t="shared" si="3"/>
        <v>0</v>
      </c>
      <c r="S54" s="1140">
        <v>0</v>
      </c>
      <c r="T54" s="1137">
        <f t="shared" si="6"/>
        <v>0</v>
      </c>
    </row>
    <row r="55" spans="1:20" s="1059" customFormat="1" ht="12.5">
      <c r="A55" s="1130" t="s">
        <v>500</v>
      </c>
      <c r="B55" s="1131"/>
      <c r="C55" s="1133">
        <v>0</v>
      </c>
      <c r="D55" s="1133">
        <v>0</v>
      </c>
      <c r="E55" s="1140">
        <v>0</v>
      </c>
      <c r="F55" s="1134">
        <v>0</v>
      </c>
      <c r="G55" s="1135">
        <f t="shared" si="4"/>
        <v>0</v>
      </c>
      <c r="H55" s="1136">
        <f t="shared" si="0"/>
        <v>0</v>
      </c>
      <c r="I55" s="1134">
        <v>0</v>
      </c>
      <c r="J55" s="1135">
        <f t="shared" si="5"/>
        <v>0</v>
      </c>
      <c r="K55" s="1137">
        <f t="shared" si="1"/>
        <v>0</v>
      </c>
      <c r="L55" s="1138">
        <v>0</v>
      </c>
      <c r="M55" s="1137">
        <f t="shared" si="2"/>
        <v>0</v>
      </c>
      <c r="N55" s="1141">
        <v>0</v>
      </c>
      <c r="O55" s="1139">
        <f>+'F2-Incentives'!K$25*'F1-Proj RR'!N55/100*'F1-Proj RR'!I55</f>
        <v>0</v>
      </c>
      <c r="P55" s="1251"/>
      <c r="Q55" s="1251"/>
      <c r="R55" s="1137">
        <f t="shared" si="3"/>
        <v>0</v>
      </c>
      <c r="S55" s="1140">
        <v>0</v>
      </c>
      <c r="T55" s="1137">
        <f t="shared" si="6"/>
        <v>0</v>
      </c>
    </row>
    <row r="56" spans="1:20" s="1059" customFormat="1" ht="12.5">
      <c r="A56" s="1130" t="s">
        <v>501</v>
      </c>
      <c r="B56" s="1131"/>
      <c r="C56" s="1133">
        <v>0</v>
      </c>
      <c r="D56" s="1133">
        <v>0</v>
      </c>
      <c r="E56" s="1133">
        <v>0</v>
      </c>
      <c r="F56" s="1134">
        <v>0</v>
      </c>
      <c r="G56" s="1135">
        <f t="shared" si="4"/>
        <v>0</v>
      </c>
      <c r="H56" s="1136">
        <f t="shared" si="0"/>
        <v>0</v>
      </c>
      <c r="I56" s="1134">
        <v>0</v>
      </c>
      <c r="J56" s="1135">
        <f t="shared" si="5"/>
        <v>0</v>
      </c>
      <c r="K56" s="1137">
        <f t="shared" si="1"/>
        <v>0</v>
      </c>
      <c r="L56" s="1138">
        <v>0</v>
      </c>
      <c r="M56" s="1137">
        <f t="shared" si="2"/>
        <v>0</v>
      </c>
      <c r="N56" s="1141">
        <v>0</v>
      </c>
      <c r="O56" s="1139">
        <f>+'F2-Incentives'!K$25*'F1-Proj RR'!N56/100*'F1-Proj RR'!I56</f>
        <v>0</v>
      </c>
      <c r="P56" s="1251"/>
      <c r="Q56" s="1251"/>
      <c r="R56" s="1137">
        <f t="shared" si="3"/>
        <v>0</v>
      </c>
      <c r="S56" s="1140">
        <v>0</v>
      </c>
      <c r="T56" s="1137">
        <f t="shared" si="6"/>
        <v>0</v>
      </c>
    </row>
    <row r="57" spans="1:20" s="1059" customFormat="1" ht="12.5">
      <c r="A57" s="1130" t="s">
        <v>502</v>
      </c>
      <c r="B57" s="1131"/>
      <c r="C57" s="1133">
        <v>0</v>
      </c>
      <c r="D57" s="1133">
        <v>0</v>
      </c>
      <c r="E57" s="1133">
        <v>0</v>
      </c>
      <c r="F57" s="1134">
        <v>0</v>
      </c>
      <c r="G57" s="1135">
        <f t="shared" si="4"/>
        <v>0</v>
      </c>
      <c r="H57" s="1136">
        <f t="shared" si="0"/>
        <v>0</v>
      </c>
      <c r="I57" s="1134">
        <v>0</v>
      </c>
      <c r="J57" s="1135">
        <f t="shared" si="5"/>
        <v>0</v>
      </c>
      <c r="K57" s="1137">
        <f t="shared" si="1"/>
        <v>0</v>
      </c>
      <c r="L57" s="1138">
        <v>0</v>
      </c>
      <c r="M57" s="1137">
        <f t="shared" si="2"/>
        <v>0</v>
      </c>
      <c r="N57" s="1141">
        <v>0</v>
      </c>
      <c r="O57" s="1139">
        <f>+'F2-Incentives'!K$25*'F1-Proj RR'!N57/100*'F1-Proj RR'!I57</f>
        <v>0</v>
      </c>
      <c r="P57" s="1251"/>
      <c r="Q57" s="1251"/>
      <c r="R57" s="1137">
        <f t="shared" si="3"/>
        <v>0</v>
      </c>
      <c r="S57" s="1140">
        <v>0</v>
      </c>
      <c r="T57" s="1137">
        <f t="shared" si="6"/>
        <v>0</v>
      </c>
    </row>
    <row r="58" spans="1:20" s="1059" customFormat="1" ht="12.5">
      <c r="A58" s="1130" t="s">
        <v>503</v>
      </c>
      <c r="B58" s="1131"/>
      <c r="C58" s="1133">
        <v>0</v>
      </c>
      <c r="D58" s="1133">
        <v>0</v>
      </c>
      <c r="E58" s="1133">
        <v>0</v>
      </c>
      <c r="F58" s="1134">
        <v>0</v>
      </c>
      <c r="G58" s="1135">
        <f t="shared" si="4"/>
        <v>0</v>
      </c>
      <c r="H58" s="1136">
        <f t="shared" si="0"/>
        <v>0</v>
      </c>
      <c r="I58" s="1134">
        <v>0</v>
      </c>
      <c r="J58" s="1135">
        <f t="shared" si="5"/>
        <v>0</v>
      </c>
      <c r="K58" s="1137">
        <f t="shared" si="1"/>
        <v>0</v>
      </c>
      <c r="L58" s="1138">
        <v>0</v>
      </c>
      <c r="M58" s="1137">
        <f t="shared" si="2"/>
        <v>0</v>
      </c>
      <c r="N58" s="1141">
        <v>0</v>
      </c>
      <c r="O58" s="1139">
        <f>+'F2-Incentives'!K$25*'F1-Proj RR'!N58/100*'F1-Proj RR'!I58</f>
        <v>0</v>
      </c>
      <c r="P58" s="1251"/>
      <c r="Q58" s="1251"/>
      <c r="R58" s="1137">
        <f t="shared" si="3"/>
        <v>0</v>
      </c>
      <c r="S58" s="1140">
        <v>0</v>
      </c>
      <c r="T58" s="1137">
        <f t="shared" si="6"/>
        <v>0</v>
      </c>
    </row>
    <row r="59" spans="1:20" s="1059" customFormat="1" ht="12.5">
      <c r="A59" s="1130" t="s">
        <v>504</v>
      </c>
      <c r="B59" s="1131"/>
      <c r="C59" s="1133">
        <v>0</v>
      </c>
      <c r="D59" s="1133">
        <v>0</v>
      </c>
      <c r="E59" s="1133">
        <v>0</v>
      </c>
      <c r="F59" s="1134">
        <v>0</v>
      </c>
      <c r="G59" s="1135">
        <f t="shared" si="4"/>
        <v>0</v>
      </c>
      <c r="H59" s="1136">
        <f t="shared" si="0"/>
        <v>0</v>
      </c>
      <c r="I59" s="1134">
        <v>0</v>
      </c>
      <c r="J59" s="1135">
        <f t="shared" si="5"/>
        <v>0</v>
      </c>
      <c r="K59" s="1137">
        <f t="shared" si="1"/>
        <v>0</v>
      </c>
      <c r="L59" s="1138">
        <v>0</v>
      </c>
      <c r="M59" s="1137">
        <f t="shared" si="2"/>
        <v>0</v>
      </c>
      <c r="N59" s="1141">
        <v>0</v>
      </c>
      <c r="O59" s="1139">
        <f>+'F2-Incentives'!K$25*'F1-Proj RR'!N59/100*'F1-Proj RR'!I59</f>
        <v>0</v>
      </c>
      <c r="P59" s="1251"/>
      <c r="Q59" s="1251"/>
      <c r="R59" s="1137">
        <f t="shared" si="3"/>
        <v>0</v>
      </c>
      <c r="S59" s="1140">
        <v>0</v>
      </c>
      <c r="T59" s="1137">
        <f t="shared" si="6"/>
        <v>0</v>
      </c>
    </row>
    <row r="60" spans="1:20" s="1059" customFormat="1" ht="12.5">
      <c r="A60" s="1130" t="s">
        <v>505</v>
      </c>
      <c r="B60" s="1131"/>
      <c r="C60" s="1133">
        <v>0</v>
      </c>
      <c r="D60" s="1133">
        <v>0</v>
      </c>
      <c r="E60" s="1133">
        <v>0</v>
      </c>
      <c r="F60" s="1134">
        <v>0</v>
      </c>
      <c r="G60" s="1135">
        <f t="shared" si="4"/>
        <v>0</v>
      </c>
      <c r="H60" s="1136">
        <f t="shared" si="0"/>
        <v>0</v>
      </c>
      <c r="I60" s="1134">
        <v>0</v>
      </c>
      <c r="J60" s="1135">
        <f t="shared" si="5"/>
        <v>0</v>
      </c>
      <c r="K60" s="1137">
        <f t="shared" si="1"/>
        <v>0</v>
      </c>
      <c r="L60" s="1140">
        <v>0</v>
      </c>
      <c r="M60" s="1137">
        <f t="shared" si="2"/>
        <v>0</v>
      </c>
      <c r="N60" s="1141">
        <v>0</v>
      </c>
      <c r="O60" s="1139">
        <f>+'F2-Incentives'!K$25*'F1-Proj RR'!N60/100*'F1-Proj RR'!I60</f>
        <v>0</v>
      </c>
      <c r="P60" s="1251"/>
      <c r="Q60" s="1251"/>
      <c r="R60" s="1137">
        <f t="shared" si="3"/>
        <v>0</v>
      </c>
      <c r="S60" s="1140">
        <v>0</v>
      </c>
      <c r="T60" s="1137">
        <f t="shared" si="6"/>
        <v>0</v>
      </c>
    </row>
    <row r="61" spans="1:20" s="1059" customFormat="1" ht="12.5">
      <c r="A61" s="1130" t="s">
        <v>506</v>
      </c>
      <c r="B61" s="1131"/>
      <c r="C61" s="1133">
        <v>0</v>
      </c>
      <c r="D61" s="1133">
        <v>0</v>
      </c>
      <c r="E61" s="1133">
        <v>0</v>
      </c>
      <c r="F61" s="1134">
        <v>0</v>
      </c>
      <c r="G61" s="1135">
        <f t="shared" si="4"/>
        <v>0</v>
      </c>
      <c r="H61" s="1136">
        <f t="shared" si="0"/>
        <v>0</v>
      </c>
      <c r="I61" s="1134">
        <v>0</v>
      </c>
      <c r="J61" s="1135">
        <f t="shared" si="5"/>
        <v>0</v>
      </c>
      <c r="K61" s="1137">
        <f t="shared" si="1"/>
        <v>0</v>
      </c>
      <c r="L61" s="1140">
        <v>0</v>
      </c>
      <c r="M61" s="1142">
        <f t="shared" si="2"/>
        <v>0</v>
      </c>
      <c r="N61" s="1141">
        <v>0</v>
      </c>
      <c r="O61" s="1139">
        <f>+'F2-Incentives'!K$25*'F1-Proj RR'!N61/100*'F1-Proj RR'!I61</f>
        <v>0</v>
      </c>
      <c r="P61" s="1251"/>
      <c r="Q61" s="1251"/>
      <c r="R61" s="1137">
        <f t="shared" si="3"/>
        <v>0</v>
      </c>
      <c r="S61" s="1140">
        <v>0</v>
      </c>
      <c r="T61" s="1137">
        <f t="shared" si="6"/>
        <v>0</v>
      </c>
    </row>
    <row r="62" spans="1:20" s="1059" customFormat="1" ht="12.5">
      <c r="A62" s="1143"/>
      <c r="C62" s="1133">
        <v>0</v>
      </c>
      <c r="D62" s="1133">
        <v>0</v>
      </c>
      <c r="E62" s="1133">
        <v>0</v>
      </c>
      <c r="F62" s="1134">
        <v>0</v>
      </c>
      <c r="G62" s="1135">
        <f t="shared" si="4"/>
        <v>0</v>
      </c>
      <c r="H62" s="1136">
        <f t="shared" si="0"/>
        <v>0</v>
      </c>
      <c r="I62" s="1134">
        <v>0</v>
      </c>
      <c r="J62" s="1135">
        <f t="shared" si="5"/>
        <v>0</v>
      </c>
      <c r="K62" s="1137">
        <f t="shared" si="1"/>
        <v>0</v>
      </c>
      <c r="L62" s="1140">
        <v>0</v>
      </c>
      <c r="M62" s="1142">
        <f t="shared" si="2"/>
        <v>0</v>
      </c>
      <c r="N62" s="1141">
        <v>0</v>
      </c>
      <c r="O62" s="1139">
        <f>+'F2-Incentives'!K$25*'F1-Proj RR'!N62/100*'F1-Proj RR'!I62</f>
        <v>0</v>
      </c>
      <c r="P62" s="1251"/>
      <c r="Q62" s="1251"/>
      <c r="R62" s="1137">
        <f t="shared" si="3"/>
        <v>0</v>
      </c>
      <c r="S62" s="1140">
        <v>0</v>
      </c>
      <c r="T62" s="1137">
        <f t="shared" si="6"/>
        <v>0</v>
      </c>
    </row>
    <row r="63" spans="1:20" s="1059" customFormat="1" ht="12.5">
      <c r="A63" s="1143"/>
      <c r="C63" s="1133">
        <v>0</v>
      </c>
      <c r="D63" s="1133">
        <v>0</v>
      </c>
      <c r="E63" s="1133">
        <v>0</v>
      </c>
      <c r="F63" s="1134">
        <v>0</v>
      </c>
      <c r="G63" s="1135">
        <f t="shared" si="4"/>
        <v>0</v>
      </c>
      <c r="H63" s="1136">
        <f t="shared" si="0"/>
        <v>0</v>
      </c>
      <c r="I63" s="1134">
        <v>0</v>
      </c>
      <c r="J63" s="1135">
        <f t="shared" si="5"/>
        <v>0</v>
      </c>
      <c r="K63" s="1137">
        <f t="shared" si="1"/>
        <v>0</v>
      </c>
      <c r="L63" s="1140">
        <v>0</v>
      </c>
      <c r="M63" s="1142">
        <f t="shared" si="2"/>
        <v>0</v>
      </c>
      <c r="N63" s="1141">
        <v>0</v>
      </c>
      <c r="O63" s="1139">
        <f>+'F2-Incentives'!K$25*'F1-Proj RR'!N63/100*'F1-Proj RR'!I63</f>
        <v>0</v>
      </c>
      <c r="P63" s="1251"/>
      <c r="Q63" s="1251"/>
      <c r="R63" s="1137">
        <f t="shared" si="3"/>
        <v>0</v>
      </c>
      <c r="S63" s="1140">
        <v>0</v>
      </c>
      <c r="T63" s="1137">
        <f t="shared" si="6"/>
        <v>0</v>
      </c>
    </row>
    <row r="64" spans="1:20" s="1059" customFormat="1" ht="12.5">
      <c r="A64" s="1143"/>
      <c r="C64" s="1133">
        <v>0</v>
      </c>
      <c r="D64" s="1133">
        <v>0</v>
      </c>
      <c r="E64" s="1133">
        <v>0</v>
      </c>
      <c r="F64" s="1134">
        <v>0</v>
      </c>
      <c r="G64" s="1135">
        <f t="shared" si="4"/>
        <v>0</v>
      </c>
      <c r="H64" s="1136">
        <f t="shared" si="0"/>
        <v>0</v>
      </c>
      <c r="I64" s="1134">
        <v>0</v>
      </c>
      <c r="J64" s="1135">
        <f t="shared" si="5"/>
        <v>0</v>
      </c>
      <c r="K64" s="1137">
        <f t="shared" si="1"/>
        <v>0</v>
      </c>
      <c r="L64" s="1140">
        <v>0</v>
      </c>
      <c r="M64" s="1142">
        <f t="shared" si="2"/>
        <v>0</v>
      </c>
      <c r="N64" s="1141">
        <v>0</v>
      </c>
      <c r="O64" s="1139">
        <f>+'F2-Incentives'!K$25*'F1-Proj RR'!N64/100*'F1-Proj RR'!I64</f>
        <v>0</v>
      </c>
      <c r="P64" s="1251"/>
      <c r="Q64" s="1251"/>
      <c r="R64" s="1137">
        <f t="shared" si="3"/>
        <v>0</v>
      </c>
      <c r="S64" s="1140">
        <v>0</v>
      </c>
      <c r="T64" s="1137">
        <f t="shared" si="6"/>
        <v>0</v>
      </c>
    </row>
    <row r="65" spans="1:24" s="1059" customFormat="1" ht="12.5">
      <c r="A65" s="1143"/>
      <c r="C65" s="1133">
        <v>0</v>
      </c>
      <c r="D65" s="1133">
        <v>0</v>
      </c>
      <c r="E65" s="1133">
        <v>0</v>
      </c>
      <c r="F65" s="1134">
        <v>0</v>
      </c>
      <c r="G65" s="1135">
        <f t="shared" si="4"/>
        <v>0</v>
      </c>
      <c r="H65" s="1136">
        <f t="shared" si="0"/>
        <v>0</v>
      </c>
      <c r="I65" s="1134">
        <v>0</v>
      </c>
      <c r="J65" s="1135">
        <f t="shared" si="5"/>
        <v>0</v>
      </c>
      <c r="K65" s="1137">
        <f t="shared" si="1"/>
        <v>0</v>
      </c>
      <c r="L65" s="1140">
        <v>0</v>
      </c>
      <c r="M65" s="1142">
        <f t="shared" si="2"/>
        <v>0</v>
      </c>
      <c r="N65" s="1141">
        <v>0</v>
      </c>
      <c r="O65" s="1139">
        <f>+'F2-Incentives'!K$25*'F1-Proj RR'!N65/100*'F1-Proj RR'!I65</f>
        <v>0</v>
      </c>
      <c r="P65" s="1251"/>
      <c r="Q65" s="1251"/>
      <c r="R65" s="1137">
        <f t="shared" si="3"/>
        <v>0</v>
      </c>
      <c r="S65" s="1140">
        <v>0</v>
      </c>
      <c r="T65" s="1137">
        <f t="shared" si="6"/>
        <v>0</v>
      </c>
    </row>
    <row r="66" spans="1:24" s="1059" customFormat="1" ht="12.5">
      <c r="A66" s="1144"/>
      <c r="B66" s="1145"/>
      <c r="C66" s="1145"/>
      <c r="D66" s="1145"/>
      <c r="E66" s="1145"/>
      <c r="F66" s="1145"/>
      <c r="G66" s="1146"/>
      <c r="H66" s="1147"/>
      <c r="I66" s="1145"/>
      <c r="J66" s="1145"/>
      <c r="K66" s="1148"/>
      <c r="L66" s="1145"/>
      <c r="M66" s="1149"/>
      <c r="N66" s="1150"/>
      <c r="O66" s="1151"/>
      <c r="P66" s="1148"/>
      <c r="Q66" s="1148"/>
      <c r="R66" s="1150"/>
      <c r="S66" s="1145"/>
      <c r="T66" s="1152">
        <f t="shared" si="6"/>
        <v>0</v>
      </c>
    </row>
    <row r="67" spans="1:24" s="1059" customFormat="1" ht="12.5">
      <c r="A67" s="1072" t="s">
        <v>507</v>
      </c>
      <c r="B67" s="1095"/>
      <c r="C67" s="1064" t="s">
        <v>4</v>
      </c>
      <c r="D67" s="1064"/>
      <c r="E67" s="1153">
        <f>SUM(E47:E65)</f>
        <v>0</v>
      </c>
      <c r="F67" s="1153">
        <f>SUM(F47:F65)</f>
        <v>0</v>
      </c>
      <c r="G67" s="1153"/>
      <c r="H67" s="1153">
        <f>SUM(H47:H65)</f>
        <v>0</v>
      </c>
      <c r="I67" s="1153">
        <f>SUM(I47:I65)</f>
        <v>0</v>
      </c>
      <c r="J67" s="1062"/>
      <c r="K67" s="1062"/>
      <c r="L67" s="1136">
        <f>SUM(L47:L66)</f>
        <v>0</v>
      </c>
      <c r="M67" s="1136">
        <f>SUM(M47:M66)</f>
        <v>0</v>
      </c>
      <c r="N67" s="1154"/>
      <c r="O67" s="1136">
        <f>SUM(O47:O66)</f>
        <v>0</v>
      </c>
      <c r="R67" s="1136">
        <f>SUM(R47:R66)</f>
        <v>0</v>
      </c>
      <c r="S67" s="1136">
        <f>SUM(S47:S66)</f>
        <v>0</v>
      </c>
      <c r="T67" s="1136">
        <f>SUM(T47:T66)</f>
        <v>0</v>
      </c>
    </row>
    <row r="68" spans="1:24" s="1059" customFormat="1" ht="12.5">
      <c r="E68" s="1136"/>
      <c r="F68" s="1136"/>
      <c r="H68" s="1136"/>
      <c r="K68" s="1136"/>
      <c r="L68" s="1136"/>
      <c r="O68" s="1136"/>
      <c r="P68" s="1136"/>
      <c r="Q68" s="1136"/>
      <c r="T68" s="1155"/>
      <c r="X68" s="1136"/>
    </row>
    <row r="69" spans="1:24" s="1059" customFormat="1" ht="12.5">
      <c r="A69" s="1156"/>
      <c r="L69" s="1132"/>
      <c r="M69" s="1154"/>
      <c r="N69" s="1154"/>
      <c r="O69" s="1154"/>
      <c r="T69" s="1157"/>
      <c r="U69" s="1157"/>
    </row>
    <row r="70" spans="1:24" s="1059" customFormat="1" ht="12.5">
      <c r="K70" s="1095"/>
      <c r="L70" s="1095"/>
      <c r="M70" s="1095"/>
      <c r="N70" s="1095"/>
      <c r="O70" s="1095"/>
    </row>
    <row r="71" spans="1:24" s="1059" customFormat="1" ht="12.5">
      <c r="K71" s="1095"/>
      <c r="L71" s="1095"/>
      <c r="M71" s="1095"/>
      <c r="N71" s="1095"/>
      <c r="O71" s="1095"/>
      <c r="T71" s="1158"/>
    </row>
    <row r="72" spans="1:24" s="1059" customFormat="1" ht="12.5">
      <c r="A72" s="1059" t="s">
        <v>508</v>
      </c>
    </row>
    <row r="73" spans="1:24" s="1059" customFormat="1" thickBot="1">
      <c r="A73" s="1159" t="s">
        <v>509</v>
      </c>
    </row>
    <row r="74" spans="1:24" s="1059" customFormat="1" ht="12.75" customHeight="1">
      <c r="A74" s="1160" t="s">
        <v>456</v>
      </c>
      <c r="C74" s="1703" t="s">
        <v>1794</v>
      </c>
      <c r="D74" s="1703"/>
      <c r="E74" s="1703"/>
      <c r="F74" s="1703"/>
      <c r="G74" s="1703"/>
      <c r="H74" s="1703"/>
      <c r="I74" s="1703"/>
      <c r="J74" s="1703"/>
      <c r="K74" s="1703"/>
      <c r="L74" s="1703"/>
      <c r="M74" s="1703"/>
      <c r="N74" s="1703"/>
      <c r="O74" s="1703"/>
      <c r="P74" s="1703"/>
      <c r="Q74" s="1703"/>
      <c r="R74" s="1703"/>
    </row>
    <row r="75" spans="1:24" s="1059" customFormat="1" ht="12.75" customHeight="1">
      <c r="A75" s="1160" t="s">
        <v>457</v>
      </c>
      <c r="C75" s="1703" t="s">
        <v>830</v>
      </c>
      <c r="D75" s="1703"/>
      <c r="E75" s="1703"/>
      <c r="F75" s="1703"/>
      <c r="G75" s="1703"/>
      <c r="H75" s="1703"/>
      <c r="I75" s="1703"/>
      <c r="J75" s="1703"/>
      <c r="K75" s="1703"/>
      <c r="L75" s="1703"/>
      <c r="M75" s="1703"/>
      <c r="N75" s="1703"/>
      <c r="O75" s="1703"/>
      <c r="P75" s="1703"/>
      <c r="Q75" s="1703"/>
      <c r="R75" s="1703"/>
    </row>
    <row r="76" spans="1:24" s="1059" customFormat="1" ht="27" customHeight="1">
      <c r="A76" s="1160" t="s">
        <v>458</v>
      </c>
      <c r="C76" s="1704" t="s">
        <v>1162</v>
      </c>
      <c r="D76" s="1704"/>
      <c r="E76" s="1704"/>
      <c r="F76" s="1704"/>
      <c r="G76" s="1704"/>
      <c r="H76" s="1704"/>
      <c r="I76" s="1704"/>
      <c r="J76" s="1704"/>
      <c r="K76" s="1704"/>
      <c r="L76" s="1704"/>
      <c r="M76" s="1704"/>
      <c r="N76" s="1704"/>
      <c r="O76" s="1704"/>
      <c r="P76" s="1704"/>
      <c r="Q76" s="1541"/>
      <c r="R76" s="1322"/>
    </row>
    <row r="77" spans="1:24" s="1059" customFormat="1" ht="12.5">
      <c r="A77" s="1160" t="s">
        <v>459</v>
      </c>
      <c r="C77" s="1703" t="s">
        <v>831</v>
      </c>
      <c r="D77" s="1703"/>
      <c r="E77" s="1703"/>
      <c r="F77" s="1703"/>
      <c r="G77" s="1703"/>
      <c r="H77" s="1703"/>
      <c r="I77" s="1703"/>
      <c r="J77" s="1703"/>
      <c r="K77" s="1703"/>
      <c r="L77" s="1703"/>
      <c r="M77" s="1703"/>
      <c r="N77" s="1703"/>
      <c r="O77" s="1703"/>
      <c r="P77" s="1703"/>
      <c r="Q77" s="1703"/>
      <c r="R77" s="1703"/>
    </row>
    <row r="78" spans="1:24" s="1059" customFormat="1" ht="25.5" customHeight="1">
      <c r="A78" s="1160" t="s">
        <v>460</v>
      </c>
      <c r="C78" s="1704" t="s">
        <v>1795</v>
      </c>
      <c r="D78" s="1704"/>
      <c r="E78" s="1704"/>
      <c r="F78" s="1704"/>
      <c r="G78" s="1704"/>
      <c r="H78" s="1704"/>
      <c r="I78" s="1704"/>
      <c r="J78" s="1704"/>
      <c r="K78" s="1704"/>
      <c r="L78" s="1704"/>
      <c r="M78" s="1704"/>
      <c r="N78" s="1704"/>
      <c r="O78" s="1704"/>
      <c r="P78" s="1704"/>
      <c r="Q78" s="1541"/>
      <c r="R78" s="1322"/>
    </row>
    <row r="79" spans="1:24" s="1059" customFormat="1" ht="12.75" customHeight="1">
      <c r="A79" s="1161" t="s">
        <v>461</v>
      </c>
      <c r="C79" s="1702" t="s">
        <v>589</v>
      </c>
      <c r="D79" s="1702"/>
      <c r="E79" s="1702"/>
      <c r="F79" s="1702"/>
      <c r="G79" s="1702"/>
      <c r="H79" s="1702"/>
      <c r="I79" s="1702"/>
      <c r="J79" s="1702"/>
      <c r="K79" s="1702"/>
      <c r="L79" s="1702"/>
      <c r="M79" s="1702"/>
      <c r="N79" s="1702"/>
      <c r="O79" s="1702"/>
      <c r="P79" s="1702"/>
      <c r="Q79" s="1702"/>
      <c r="R79" s="1702"/>
    </row>
    <row r="80" spans="1:24" s="1059" customFormat="1" ht="13.5" customHeight="1">
      <c r="A80" s="1161" t="s">
        <v>244</v>
      </c>
      <c r="C80" s="1162" t="s">
        <v>588</v>
      </c>
      <c r="D80" s="1162"/>
      <c r="E80" s="1162"/>
      <c r="F80" s="1162"/>
      <c r="G80" s="1162"/>
      <c r="H80" s="1162"/>
      <c r="I80" s="1162"/>
      <c r="J80" s="1162"/>
      <c r="K80" s="1162"/>
      <c r="L80" s="1162"/>
      <c r="M80" s="1162"/>
      <c r="N80" s="1162"/>
      <c r="O80" s="1162"/>
      <c r="P80" s="1162"/>
      <c r="Q80" s="1540"/>
      <c r="R80" s="1162"/>
    </row>
    <row r="81" spans="1:24" s="1059" customFormat="1" ht="12.5">
      <c r="A81" s="1160" t="s">
        <v>462</v>
      </c>
      <c r="C81" s="1059" t="s">
        <v>1667</v>
      </c>
      <c r="D81" s="1163"/>
      <c r="E81" s="1163"/>
      <c r="F81" s="1163"/>
      <c r="G81" s="1163"/>
      <c r="H81" s="1163"/>
      <c r="I81" s="1163"/>
      <c r="J81" s="1163"/>
      <c r="K81" s="1163"/>
      <c r="L81" s="1163"/>
      <c r="M81" s="1163"/>
      <c r="N81" s="1163"/>
      <c r="O81" s="1163"/>
      <c r="P81" s="1163"/>
      <c r="Q81" s="1163"/>
      <c r="R81" s="1163"/>
    </row>
    <row r="82" spans="1:24" s="788" customFormat="1" ht="12.75" customHeight="1">
      <c r="A82" s="1520" t="s">
        <v>1668</v>
      </c>
      <c r="C82" s="1521" t="s">
        <v>1669</v>
      </c>
    </row>
    <row r="83" spans="1:24" s="224" customFormat="1">
      <c r="A83" s="226"/>
      <c r="D83" s="226"/>
      <c r="E83" s="227"/>
      <c r="F83" s="227"/>
      <c r="G83" s="225"/>
      <c r="J83" s="229"/>
      <c r="P83" s="225"/>
      <c r="Q83" s="225"/>
      <c r="R83" s="230"/>
    </row>
    <row r="84" spans="1:24" s="224" customFormat="1">
      <c r="A84" s="231"/>
      <c r="C84" s="1700"/>
      <c r="D84" s="1700"/>
      <c r="E84" s="1700"/>
      <c r="F84" s="1700"/>
      <c r="G84" s="1700"/>
      <c r="H84" s="1700"/>
      <c r="I84" s="1700"/>
      <c r="J84" s="1700"/>
      <c r="K84" s="1700"/>
      <c r="L84" s="1700"/>
      <c r="M84" s="1700"/>
      <c r="N84" s="1700"/>
      <c r="O84" s="1700"/>
      <c r="P84" s="1700"/>
      <c r="Q84" s="1700"/>
      <c r="R84" s="1700"/>
    </row>
    <row r="85" spans="1:24" s="224" customFormat="1">
      <c r="C85" s="1700"/>
      <c r="D85" s="1700"/>
      <c r="E85" s="1700"/>
      <c r="F85" s="1700"/>
      <c r="G85" s="1700"/>
      <c r="H85" s="1700"/>
      <c r="I85" s="1700"/>
      <c r="J85" s="1700"/>
      <c r="K85" s="1700"/>
      <c r="L85" s="1700"/>
      <c r="M85" s="1700"/>
      <c r="N85" s="1700"/>
      <c r="O85" s="1700"/>
      <c r="P85" s="1700"/>
      <c r="Q85" s="1700"/>
      <c r="R85" s="1700"/>
    </row>
    <row r="86" spans="1:24" s="224" customFormat="1">
      <c r="C86" s="1701"/>
      <c r="D86" s="1701"/>
      <c r="E86" s="1701"/>
      <c r="F86" s="1701"/>
      <c r="G86" s="1701"/>
      <c r="H86" s="1701"/>
      <c r="I86" s="1701"/>
      <c r="J86" s="1701"/>
      <c r="K86" s="1701"/>
      <c r="L86" s="1701"/>
      <c r="M86" s="1701"/>
      <c r="N86" s="1701"/>
      <c r="O86" s="1701"/>
      <c r="P86" s="1701"/>
      <c r="Q86" s="1701"/>
      <c r="R86" s="1701"/>
      <c r="S86" s="1701"/>
      <c r="T86" s="1701"/>
      <c r="U86" s="1701"/>
      <c r="V86" s="1701"/>
      <c r="W86" s="1701"/>
      <c r="X86" s="1701"/>
    </row>
    <row r="87" spans="1:24">
      <c r="C87" s="1701"/>
      <c r="D87" s="1701"/>
      <c r="E87" s="1701"/>
      <c r="F87" s="1701"/>
      <c r="G87" s="1701"/>
      <c r="H87" s="1701"/>
      <c r="I87" s="1701"/>
      <c r="J87" s="1701"/>
      <c r="K87" s="1701"/>
      <c r="L87" s="1701"/>
      <c r="M87" s="1701"/>
      <c r="N87" s="1701"/>
      <c r="O87" s="1701"/>
      <c r="P87" s="1701"/>
      <c r="Q87" s="1701"/>
      <c r="R87" s="1701"/>
      <c r="S87" s="224"/>
      <c r="T87" s="224"/>
      <c r="U87" s="224"/>
      <c r="V87" s="224"/>
      <c r="W87" s="224"/>
      <c r="X87" s="224"/>
    </row>
    <row r="88" spans="1:24">
      <c r="C88" s="1701"/>
      <c r="D88" s="1701"/>
      <c r="E88" s="1701"/>
      <c r="F88" s="1701"/>
      <c r="G88" s="1701"/>
      <c r="H88" s="1701"/>
      <c r="I88" s="1701"/>
      <c r="J88" s="1701"/>
      <c r="K88" s="1701"/>
      <c r="L88" s="1701"/>
      <c r="M88" s="1701"/>
      <c r="N88" s="1701"/>
      <c r="O88" s="1701"/>
      <c r="P88" s="1701"/>
      <c r="Q88" s="1701"/>
      <c r="R88" s="1701"/>
      <c r="S88" s="1701"/>
      <c r="T88" s="1701"/>
      <c r="U88" s="1701"/>
      <c r="V88" s="1701"/>
      <c r="W88" s="1701"/>
      <c r="X88" s="1701"/>
    </row>
    <row r="89" spans="1:24">
      <c r="C89" s="1699"/>
      <c r="D89" s="1699"/>
      <c r="E89" s="1699"/>
      <c r="F89" s="1699"/>
      <c r="G89" s="1699"/>
      <c r="H89" s="1699"/>
      <c r="I89" s="1699"/>
      <c r="J89" s="1699"/>
      <c r="K89" s="1699"/>
      <c r="L89" s="1699"/>
      <c r="M89" s="1699"/>
      <c r="N89" s="1699"/>
      <c r="O89" s="1699"/>
      <c r="P89" s="1699"/>
      <c r="Q89" s="1699"/>
      <c r="R89" s="1699"/>
      <c r="S89" s="224"/>
      <c r="T89" s="224"/>
      <c r="U89" s="224"/>
      <c r="V89" s="224"/>
      <c r="W89" s="224"/>
      <c r="X89" s="224"/>
    </row>
    <row r="90" spans="1:24">
      <c r="C90" s="228"/>
      <c r="D90" s="228"/>
      <c r="E90" s="228"/>
      <c r="F90" s="228"/>
      <c r="G90" s="228"/>
      <c r="H90" s="228"/>
      <c r="I90" s="228"/>
      <c r="J90" s="228"/>
      <c r="K90" s="228"/>
      <c r="L90" s="228"/>
      <c r="M90" s="228"/>
      <c r="N90" s="228"/>
      <c r="O90" s="228"/>
      <c r="P90" s="228"/>
      <c r="Q90" s="1539"/>
      <c r="R90" s="228"/>
      <c r="S90" s="224"/>
      <c r="T90" s="224"/>
      <c r="U90" s="224"/>
      <c r="V90" s="224"/>
      <c r="W90" s="224"/>
      <c r="X90" s="224"/>
    </row>
    <row r="91" spans="1:24">
      <c r="C91" s="232"/>
      <c r="D91" s="224"/>
      <c r="E91" s="224"/>
      <c r="F91" s="224"/>
      <c r="G91" s="224"/>
      <c r="H91" s="224"/>
      <c r="I91" s="224"/>
      <c r="J91" s="224"/>
      <c r="K91" s="224"/>
      <c r="L91" s="224"/>
      <c r="M91" s="224"/>
      <c r="N91" s="224"/>
      <c r="O91" s="224"/>
      <c r="P91" s="224"/>
      <c r="Q91" s="224"/>
      <c r="R91" s="224"/>
      <c r="S91" s="224"/>
      <c r="T91" s="224"/>
      <c r="U91" s="224"/>
      <c r="V91" s="224"/>
      <c r="W91" s="224"/>
      <c r="X91" s="224"/>
    </row>
    <row r="92" spans="1:24">
      <c r="C92" s="224"/>
      <c r="D92" s="224"/>
      <c r="E92" s="224"/>
      <c r="F92" s="224"/>
      <c r="G92" s="224"/>
      <c r="H92" s="224"/>
      <c r="I92" s="224"/>
      <c r="J92" s="224"/>
      <c r="K92" s="224"/>
      <c r="L92" s="224"/>
      <c r="M92" s="224"/>
      <c r="N92" s="224"/>
      <c r="O92" s="224"/>
      <c r="P92" s="224"/>
      <c r="Q92" s="224"/>
      <c r="R92" s="224"/>
      <c r="S92" s="224"/>
      <c r="T92" s="224"/>
      <c r="U92" s="224"/>
      <c r="V92" s="224"/>
      <c r="W92" s="224"/>
      <c r="X92" s="224"/>
    </row>
  </sheetData>
  <customSheetViews>
    <customSheetView guid="{343BF296-013A-41F5-BDAB-AD6220EA7F78}" scale="58" showPageBreaks="1" fitToPage="1" printArea="1" view="pageBreakPreview" topLeftCell="A28">
      <selection activeCell="T68" sqref="T68:T69"/>
      <rowBreaks count="1" manualBreakCount="1">
        <brk id="36" max="16383" man="1"/>
      </rowBreaks>
      <colBreaks count="1" manualBreakCount="1">
        <brk id="12" max="82" man="1"/>
      </colBreaks>
      <pageMargins left="0.7" right="0.7" top="0.75" bottom="0.75" header="0.3" footer="0.3"/>
      <pageSetup scale="40" fitToHeight="0" orientation="landscape" r:id="rId1"/>
    </customSheetView>
    <customSheetView guid="{B321D76C-CDE5-48BB-9CDE-80FF97D58FCF}" scale="115" showPageBreaks="1" fitToPage="1" printArea="1" view="pageBreakPreview" topLeftCell="A64">
      <selection activeCell="D33" sqref="D33"/>
      <rowBreaks count="1" manualBreakCount="1">
        <brk id="36" max="16383" man="1"/>
      </rowBreaks>
      <colBreaks count="1" manualBreakCount="1">
        <brk id="12" max="82" man="1"/>
      </colBreaks>
      <pageMargins left="0.7" right="0.7" top="0.75" bottom="0.75" header="0.3" footer="0.3"/>
      <pageSetup scale="40" fitToHeight="0" orientation="landscape" r:id="rId2"/>
    </customSheetView>
  </customSheetViews>
  <mergeCells count="19">
    <mergeCell ref="A38:S38"/>
    <mergeCell ref="A39:S39"/>
    <mergeCell ref="A40:S40"/>
    <mergeCell ref="A4:S4"/>
    <mergeCell ref="A5:S5"/>
    <mergeCell ref="A6:S6"/>
    <mergeCell ref="A7:S7"/>
    <mergeCell ref="C79:R79"/>
    <mergeCell ref="C74:R74"/>
    <mergeCell ref="C75:R75"/>
    <mergeCell ref="C77:R77"/>
    <mergeCell ref="C76:P76"/>
    <mergeCell ref="C78:P78"/>
    <mergeCell ref="C89:R89"/>
    <mergeCell ref="C84:R84"/>
    <mergeCell ref="C85:R85"/>
    <mergeCell ref="C86:X86"/>
    <mergeCell ref="C87:R87"/>
    <mergeCell ref="C88:X88"/>
  </mergeCells>
  <pageMargins left="0.7" right="0.7" top="0.75" bottom="0.75" header="0.3" footer="0.3"/>
  <pageSetup scale="40" fitToHeight="0" orientation="landscape" r:id="rId3"/>
  <rowBreaks count="1" manualBreakCount="1">
    <brk id="36" max="16383" man="1"/>
  </rowBreaks>
  <colBreaks count="1" manualBreakCount="1">
    <brk id="12" max="82" man="1"/>
  </colBreak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8"/>
    <pageSetUpPr fitToPage="1"/>
  </sheetPr>
  <dimension ref="A1:L33"/>
  <sheetViews>
    <sheetView view="pageBreakPreview" topLeftCell="B1" zoomScale="90" zoomScaleNormal="100" zoomScaleSheetLayoutView="90" workbookViewId="0">
      <selection activeCell="K11" sqref="K11"/>
    </sheetView>
  </sheetViews>
  <sheetFormatPr defaultColWidth="9" defaultRowHeight="15.5"/>
  <cols>
    <col min="1" max="1" width="6.25" style="233" customWidth="1"/>
    <col min="2" max="2" width="27.5" style="234" customWidth="1"/>
    <col min="3" max="4" width="34.33203125" style="234" customWidth="1"/>
    <col min="5" max="5" width="15.25" style="234" customWidth="1"/>
    <col min="6" max="6" width="23.5" style="234" customWidth="1"/>
    <col min="7" max="7" width="4.75" style="234" customWidth="1"/>
    <col min="8" max="8" width="10.08203125" style="234" bestFit="1" customWidth="1"/>
    <col min="9" max="9" width="4.5" style="234" customWidth="1"/>
    <col min="10" max="10" width="13.75" style="234" customWidth="1"/>
    <col min="11" max="11" width="29.08203125" style="240" customWidth="1"/>
    <col min="12" max="16384" width="9" style="238"/>
  </cols>
  <sheetData>
    <row r="1" spans="1:12" s="182" customFormat="1">
      <c r="A1" s="14" t="s">
        <v>936</v>
      </c>
    </row>
    <row r="2" spans="1:12">
      <c r="C2" s="235"/>
      <c r="D2" s="235"/>
      <c r="E2" s="235"/>
      <c r="F2" s="235"/>
      <c r="G2" s="236"/>
      <c r="H2" s="235"/>
      <c r="I2" s="235"/>
      <c r="J2" s="235"/>
      <c r="K2" s="237"/>
    </row>
    <row r="3" spans="1:12">
      <c r="B3" s="233"/>
      <c r="C3" s="235"/>
      <c r="D3" s="235"/>
      <c r="E3" s="235"/>
      <c r="F3" s="235"/>
      <c r="G3" s="236"/>
      <c r="H3" s="235"/>
      <c r="I3" s="235"/>
      <c r="J3" s="235"/>
      <c r="K3" s="237"/>
    </row>
    <row r="4" spans="1:12" ht="15.75" customHeight="1">
      <c r="A4" s="1710" t="s">
        <v>935</v>
      </c>
      <c r="B4" s="1710"/>
      <c r="C4" s="1710"/>
      <c r="D4" s="1710"/>
      <c r="E4" s="1710"/>
      <c r="F4" s="1710"/>
      <c r="G4" s="1710"/>
      <c r="H4" s="1710"/>
      <c r="I4" s="1710"/>
      <c r="J4" s="1710"/>
      <c r="K4" s="1710"/>
      <c r="L4" s="218"/>
    </row>
    <row r="5" spans="1:12" ht="15.75" customHeight="1">
      <c r="A5" s="1706" t="s">
        <v>510</v>
      </c>
      <c r="B5" s="1706"/>
      <c r="C5" s="1706"/>
      <c r="D5" s="1706"/>
      <c r="E5" s="1706"/>
      <c r="F5" s="1706"/>
      <c r="G5" s="1706"/>
      <c r="H5" s="1706"/>
      <c r="I5" s="1706"/>
      <c r="J5" s="1706"/>
      <c r="K5" s="1706"/>
      <c r="L5" s="218"/>
    </row>
    <row r="6" spans="1:12">
      <c r="A6" s="1711" t="str">
        <f>+'F1-Proj RR'!A6</f>
        <v>NEW YORK POWER AUTHORITY</v>
      </c>
      <c r="B6" s="1711"/>
      <c r="C6" s="1711"/>
      <c r="D6" s="1711"/>
      <c r="E6" s="1711"/>
      <c r="F6" s="1711"/>
      <c r="G6" s="1711"/>
      <c r="H6" s="1711"/>
      <c r="I6" s="1711"/>
      <c r="J6" s="1711"/>
      <c r="K6" s="1711"/>
      <c r="L6" s="219"/>
    </row>
    <row r="7" spans="1:12">
      <c r="A7" s="1712" t="str">
        <f>SUMMARY!A7</f>
        <v>YEAR ENDING DECEMBER 31, ____</v>
      </c>
      <c r="B7" s="1712"/>
      <c r="C7" s="1712"/>
      <c r="D7" s="1712"/>
      <c r="E7" s="1712"/>
      <c r="F7" s="1712"/>
      <c r="G7" s="1712"/>
      <c r="H7" s="1712"/>
      <c r="I7" s="1712"/>
      <c r="J7" s="1712"/>
      <c r="K7" s="1712"/>
      <c r="L7" s="219"/>
    </row>
    <row r="8" spans="1:12" s="246" customFormat="1">
      <c r="A8" s="782" t="s">
        <v>468</v>
      </c>
      <c r="B8" s="1164"/>
      <c r="C8" s="1164"/>
      <c r="K8" s="1165"/>
    </row>
    <row r="9" spans="1:12" s="246" customFormat="1" ht="16" thickBot="1">
      <c r="A9" s="1065" t="s">
        <v>59</v>
      </c>
      <c r="B9" s="1065" t="s">
        <v>229</v>
      </c>
      <c r="C9" s="1065" t="s">
        <v>771</v>
      </c>
      <c r="K9" s="1166" t="s">
        <v>513</v>
      </c>
    </row>
    <row r="10" spans="1:12" s="246" customFormat="1">
      <c r="A10" s="1167"/>
      <c r="B10" s="1164"/>
      <c r="C10" s="1164"/>
      <c r="K10" s="1165"/>
    </row>
    <row r="11" spans="1:12" s="246" customFormat="1">
      <c r="A11" s="1167">
        <v>1</v>
      </c>
      <c r="B11" s="1164" t="s">
        <v>511</v>
      </c>
      <c r="C11" s="1164" t="s">
        <v>937</v>
      </c>
      <c r="K11" s="1167">
        <f>'C1-Rate Base'!L31</f>
        <v>0</v>
      </c>
    </row>
    <row r="12" spans="1:12" s="246" customFormat="1">
      <c r="A12" s="1167"/>
      <c r="B12" s="1164"/>
      <c r="C12" s="1164"/>
      <c r="K12" s="1165"/>
    </row>
    <row r="13" spans="1:12" s="246" customFormat="1" ht="16" thickBot="1">
      <c r="A13" s="1168">
        <f>+A11+1</f>
        <v>2</v>
      </c>
      <c r="B13" s="1169" t="s">
        <v>512</v>
      </c>
      <c r="C13" s="1170"/>
      <c r="D13" s="1171"/>
      <c r="E13" s="1171"/>
      <c r="F13" s="1171"/>
      <c r="G13" s="1171"/>
      <c r="H13" s="1171"/>
      <c r="I13" s="1171"/>
      <c r="J13" s="1166" t="s">
        <v>513</v>
      </c>
      <c r="K13" s="1165"/>
    </row>
    <row r="14" spans="1:12" s="246" customFormat="1">
      <c r="A14" s="1168"/>
      <c r="B14" s="1172"/>
      <c r="C14" s="1170"/>
      <c r="D14" s="1171"/>
      <c r="E14" s="1171"/>
      <c r="F14" s="1171"/>
      <c r="G14" s="1171"/>
      <c r="H14" s="1173"/>
      <c r="I14" s="1171"/>
      <c r="J14" s="1174" t="s">
        <v>170</v>
      </c>
      <c r="K14" s="1165"/>
    </row>
    <row r="15" spans="1:12" s="246" customFormat="1" ht="16" thickBot="1">
      <c r="A15" s="1168"/>
      <c r="B15" s="1172"/>
      <c r="C15" s="1170"/>
      <c r="D15" s="1171"/>
      <c r="E15" s="1171"/>
      <c r="F15" s="1175" t="s">
        <v>514</v>
      </c>
      <c r="G15" s="1171"/>
      <c r="H15" s="1175" t="s">
        <v>169</v>
      </c>
      <c r="I15" s="1171"/>
      <c r="J15" s="1175" t="s">
        <v>169</v>
      </c>
      <c r="K15" s="1165"/>
    </row>
    <row r="16" spans="1:12" s="246" customFormat="1">
      <c r="A16" s="1168">
        <f>+A13+1</f>
        <v>3</v>
      </c>
      <c r="B16" s="1169" t="s">
        <v>515</v>
      </c>
      <c r="C16" s="1176" t="s">
        <v>938</v>
      </c>
      <c r="D16" s="1176"/>
      <c r="E16" s="1171"/>
      <c r="F16" s="1632">
        <f>+'D1-Cap Structure'!D21</f>
        <v>0</v>
      </c>
      <c r="G16" s="1177"/>
      <c r="H16" s="1178">
        <f>+'D1-Cap Structure'!F21</f>
        <v>0</v>
      </c>
      <c r="I16" s="1179"/>
      <c r="J16" s="1179">
        <f>F16*H16</f>
        <v>0</v>
      </c>
      <c r="K16" s="1165"/>
    </row>
    <row r="17" spans="1:11" s="246" customFormat="1" ht="39.75" customHeight="1" thickBot="1">
      <c r="A17" s="1168">
        <f>+A16+1</f>
        <v>4</v>
      </c>
      <c r="B17" s="1169" t="s">
        <v>516</v>
      </c>
      <c r="C17" s="1176" t="s">
        <v>939</v>
      </c>
      <c r="D17" s="1180" t="s">
        <v>590</v>
      </c>
      <c r="E17" s="1171"/>
      <c r="F17" s="1632">
        <f>+'D1-Cap Structure'!D23</f>
        <v>0</v>
      </c>
      <c r="G17" s="1177"/>
      <c r="H17" s="1181">
        <f>+'D1-Cap Structure'!F23+0.01</f>
        <v>0.1045</v>
      </c>
      <c r="I17" s="1179"/>
      <c r="J17" s="1182">
        <f>F17*H17</f>
        <v>0</v>
      </c>
      <c r="K17" s="1165"/>
    </row>
    <row r="18" spans="1:11" s="246" customFormat="1">
      <c r="A18" s="1168">
        <f>+A17+1</f>
        <v>5</v>
      </c>
      <c r="B18" s="1172" t="s">
        <v>517</v>
      </c>
      <c r="C18" s="1176"/>
      <c r="D18" s="1183"/>
      <c r="E18" s="1171"/>
      <c r="F18" s="1184" t="s">
        <v>31</v>
      </c>
      <c r="G18" s="1184"/>
      <c r="H18" s="1179"/>
      <c r="I18" s="1179"/>
      <c r="J18" s="1179">
        <f>SUM(J16:J17)</f>
        <v>0</v>
      </c>
      <c r="K18" s="1165"/>
    </row>
    <row r="19" spans="1:11" s="246" customFormat="1">
      <c r="A19" s="1168">
        <f t="shared" ref="A19:A25" si="0">+A18+1</f>
        <v>6</v>
      </c>
      <c r="B19" s="1172" t="s">
        <v>518</v>
      </c>
      <c r="C19" s="1176"/>
      <c r="D19" s="1183"/>
      <c r="E19" s="1171"/>
      <c r="F19" s="1171"/>
      <c r="G19" s="1171"/>
      <c r="H19" s="1171"/>
      <c r="I19" s="1171"/>
      <c r="J19" s="1185"/>
      <c r="K19" s="1186">
        <f>+J18*K11</f>
        <v>0</v>
      </c>
    </row>
    <row r="20" spans="1:11" s="246" customFormat="1">
      <c r="A20" s="1168"/>
      <c r="K20" s="1186"/>
    </row>
    <row r="21" spans="1:11" s="246" customFormat="1">
      <c r="A21" s="1168"/>
      <c r="K21" s="1186"/>
    </row>
    <row r="22" spans="1:11" s="246" customFormat="1">
      <c r="A22" s="1168">
        <f>+A19+1</f>
        <v>7</v>
      </c>
      <c r="B22" s="246" t="s">
        <v>941</v>
      </c>
      <c r="K22" s="1186">
        <f>+'C1-Rate Base'!P31</f>
        <v>0</v>
      </c>
    </row>
    <row r="23" spans="1:11" s="246" customFormat="1">
      <c r="A23" s="1168">
        <f>+A22+1</f>
        <v>8</v>
      </c>
      <c r="B23" s="1176" t="s">
        <v>519</v>
      </c>
      <c r="E23" s="246" t="s">
        <v>520</v>
      </c>
      <c r="K23" s="1186">
        <f>+K19-K22</f>
        <v>0</v>
      </c>
    </row>
    <row r="24" spans="1:11" s="246" customFormat="1">
      <c r="A24" s="1168">
        <f t="shared" si="0"/>
        <v>9</v>
      </c>
      <c r="B24" s="246" t="s">
        <v>842</v>
      </c>
      <c r="E24" s="246" t="s">
        <v>940</v>
      </c>
      <c r="K24" s="1187">
        <f>+'C1-Rate Base'!D19</f>
        <v>0</v>
      </c>
    </row>
    <row r="25" spans="1:11" s="246" customFormat="1">
      <c r="A25" s="1168">
        <f t="shared" si="0"/>
        <v>10</v>
      </c>
      <c r="B25" s="246" t="s">
        <v>521</v>
      </c>
      <c r="E25" s="246" t="s">
        <v>522</v>
      </c>
      <c r="K25" s="1188">
        <f>IF(K24=0,0,K23/K24)</f>
        <v>0</v>
      </c>
    </row>
    <row r="26" spans="1:11" s="246" customFormat="1">
      <c r="A26" s="1167"/>
      <c r="K26" s="1165"/>
    </row>
    <row r="27" spans="1:11" s="246" customFormat="1">
      <c r="A27" s="1167" t="s">
        <v>523</v>
      </c>
      <c r="K27" s="1165"/>
    </row>
    <row r="28" spans="1:11" s="246" customFormat="1">
      <c r="A28" s="1189" t="s">
        <v>456</v>
      </c>
      <c r="B28" s="1164" t="s">
        <v>524</v>
      </c>
      <c r="K28" s="1165"/>
    </row>
    <row r="29" spans="1:11" s="246" customFormat="1">
      <c r="A29" s="1189"/>
      <c r="B29" s="1164" t="s">
        <v>1160</v>
      </c>
      <c r="K29" s="1165"/>
    </row>
    <row r="30" spans="1:11" s="246" customFormat="1">
      <c r="A30" s="1189"/>
      <c r="B30" s="1164" t="s">
        <v>1111</v>
      </c>
      <c r="K30" s="1165"/>
    </row>
    <row r="31" spans="1:11" s="246" customFormat="1">
      <c r="A31" s="1189"/>
      <c r="B31" s="1164" t="s">
        <v>1796</v>
      </c>
      <c r="K31" s="1165"/>
    </row>
    <row r="32" spans="1:11">
      <c r="A32" s="241"/>
      <c r="B32" s="239"/>
    </row>
    <row r="33" spans="2:3">
      <c r="B33" s="239"/>
      <c r="C33" s="239"/>
    </row>
  </sheetData>
  <customSheetViews>
    <customSheetView guid="{343BF296-013A-41F5-BDAB-AD6220EA7F78}" scale="90" showPageBreaks="1" fitToPage="1" printArea="1" view="pageBreakPreview" topLeftCell="B1">
      <selection activeCell="K11" sqref="K11"/>
      <pageMargins left="0.7" right="0.7" top="0.75" bottom="0.75" header="0.3" footer="0.3"/>
      <pageSetup scale="61" orientation="landscape" r:id="rId1"/>
    </customSheetView>
    <customSheetView guid="{B321D76C-CDE5-48BB-9CDE-80FF97D58FCF}" scale="90" showPageBreaks="1" fitToPage="1" printArea="1" view="pageBreakPreview">
      <selection activeCell="D33" sqref="D33"/>
      <pageMargins left="0.7" right="0.7" top="0.75" bottom="0.75" header="0.3" footer="0.3"/>
      <pageSetup scale="61" orientation="landscape" r:id="rId2"/>
    </customSheetView>
  </customSheetViews>
  <mergeCells count="4">
    <mergeCell ref="A4:K4"/>
    <mergeCell ref="A5:K5"/>
    <mergeCell ref="A6:K6"/>
    <mergeCell ref="A7:K7"/>
  </mergeCells>
  <pageMargins left="0.7" right="0.7" top="0.75" bottom="0.75" header="0.3" footer="0.3"/>
  <pageSetup scale="61" orientation="landscape"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8"/>
  </sheetPr>
  <dimension ref="A1:N85"/>
  <sheetViews>
    <sheetView view="pageBreakPreview" zoomScaleNormal="70" zoomScaleSheetLayoutView="100" workbookViewId="0">
      <selection activeCell="J28" sqref="J28"/>
    </sheetView>
  </sheetViews>
  <sheetFormatPr defaultColWidth="10" defaultRowHeight="13"/>
  <cols>
    <col min="1" max="1" width="6.75" style="209" customWidth="1"/>
    <col min="2" max="2" width="30.5" style="209" customWidth="1"/>
    <col min="3" max="3" width="16" style="209" bestFit="1" customWidth="1"/>
    <col min="4" max="4" width="21" style="209" customWidth="1"/>
    <col min="5" max="5" width="26" style="209" customWidth="1"/>
    <col min="6" max="6" width="23.5" style="209" customWidth="1"/>
    <col min="7" max="7" width="14.75" style="209" customWidth="1"/>
    <col min="8" max="8" width="16.25" style="209" customWidth="1"/>
    <col min="9" max="9" width="20.75" style="209" customWidth="1"/>
    <col min="10" max="10" width="15.5" style="209" customWidth="1"/>
    <col min="11" max="11" width="29.08203125" style="209" customWidth="1"/>
    <col min="12" max="12" width="15.25" style="209" customWidth="1"/>
    <col min="13" max="16384" width="10" style="209"/>
  </cols>
  <sheetData>
    <row r="1" spans="1:12" ht="15.5">
      <c r="A1" s="14" t="s">
        <v>942</v>
      </c>
    </row>
    <row r="2" spans="1:12">
      <c r="J2" s="773" t="s">
        <v>602</v>
      </c>
    </row>
    <row r="4" spans="1:12">
      <c r="E4" s="222"/>
    </row>
    <row r="5" spans="1:12" ht="15.5">
      <c r="A5" s="1707" t="s">
        <v>943</v>
      </c>
      <c r="B5" s="1707"/>
      <c r="C5" s="1707"/>
      <c r="D5" s="1707"/>
      <c r="E5" s="1707"/>
      <c r="F5" s="1707"/>
      <c r="G5" s="1707"/>
      <c r="H5" s="1707"/>
      <c r="I5" s="1707"/>
      <c r="J5" s="1707"/>
      <c r="K5" s="212"/>
      <c r="L5" s="215"/>
    </row>
    <row r="6" spans="1:12" ht="15.5">
      <c r="A6" s="1707" t="s">
        <v>525</v>
      </c>
      <c r="B6" s="1707"/>
      <c r="C6" s="1707"/>
      <c r="D6" s="1707"/>
      <c r="E6" s="1707"/>
      <c r="F6" s="1707"/>
      <c r="G6" s="1707"/>
      <c r="H6" s="1707"/>
      <c r="I6" s="1707"/>
      <c r="J6" s="1707"/>
      <c r="K6" s="220"/>
      <c r="L6" s="215"/>
    </row>
    <row r="7" spans="1:12" ht="15.5">
      <c r="A7" s="1708" t="str">
        <f>'F2-Incentives'!A5</f>
        <v>Incentives</v>
      </c>
      <c r="B7" s="1708"/>
      <c r="C7" s="1708"/>
      <c r="D7" s="1708"/>
      <c r="E7" s="1708"/>
      <c r="F7" s="1708"/>
      <c r="G7" s="1708"/>
      <c r="H7" s="1708"/>
      <c r="I7" s="1708"/>
      <c r="J7" s="1708"/>
      <c r="K7" s="213"/>
      <c r="L7" s="213"/>
    </row>
    <row r="8" spans="1:12" ht="15.5">
      <c r="A8" s="1712" t="str">
        <f>SUMMARY!A7</f>
        <v>YEAR ENDING DECEMBER 31, ____</v>
      </c>
      <c r="B8" s="1712"/>
      <c r="C8" s="1712"/>
      <c r="D8" s="1712"/>
      <c r="E8" s="1712"/>
      <c r="F8" s="1712"/>
      <c r="G8" s="1712"/>
      <c r="H8" s="1712"/>
      <c r="I8" s="1712"/>
      <c r="J8" s="1712"/>
      <c r="K8" s="213"/>
      <c r="L8" s="213"/>
    </row>
    <row r="9" spans="1:12">
      <c r="A9" s="211"/>
      <c r="C9" s="213"/>
      <c r="D9" s="213"/>
      <c r="E9" s="221" t="s">
        <v>784</v>
      </c>
      <c r="F9" s="213"/>
      <c r="G9" s="213"/>
      <c r="H9" s="217"/>
      <c r="I9" s="213"/>
      <c r="J9" s="213"/>
      <c r="K9" s="213"/>
      <c r="L9" s="213"/>
    </row>
    <row r="10" spans="1:12">
      <c r="A10" s="211"/>
      <c r="E10" s="223"/>
      <c r="F10" s="223"/>
      <c r="G10" s="223"/>
      <c r="I10" s="213"/>
      <c r="J10" s="213"/>
      <c r="K10" s="213"/>
      <c r="L10" s="213"/>
    </row>
    <row r="11" spans="1:12" s="1059" customFormat="1" ht="15.5">
      <c r="A11" s="1190" t="s">
        <v>192</v>
      </c>
      <c r="B11" s="1190" t="s">
        <v>193</v>
      </c>
      <c r="C11" s="1190" t="s">
        <v>194</v>
      </c>
      <c r="D11" s="1190" t="s">
        <v>195</v>
      </c>
      <c r="E11" s="1190" t="s">
        <v>196</v>
      </c>
      <c r="F11" s="1190" t="s">
        <v>371</v>
      </c>
      <c r="G11" s="1190" t="s">
        <v>372</v>
      </c>
      <c r="H11" s="1190" t="s">
        <v>901</v>
      </c>
      <c r="I11" s="1190" t="s">
        <v>902</v>
      </c>
      <c r="J11" s="1190" t="s">
        <v>903</v>
      </c>
      <c r="K11" s="1191"/>
      <c r="L11" s="1191"/>
    </row>
    <row r="12" spans="1:12" s="1059" customFormat="1" ht="12.5">
      <c r="A12" s="1192"/>
      <c r="B12" s="1193"/>
      <c r="C12" s="1193"/>
      <c r="E12" s="1194" t="s">
        <v>433</v>
      </c>
      <c r="F12" s="1194" t="s">
        <v>528</v>
      </c>
      <c r="H12" s="1194" t="s">
        <v>529</v>
      </c>
      <c r="I12" s="1194" t="s">
        <v>528</v>
      </c>
      <c r="J12" s="1195"/>
    </row>
    <row r="13" spans="1:12" s="1059" customFormat="1" ht="12.5">
      <c r="A13" s="1192"/>
      <c r="B13" s="1193"/>
      <c r="C13" s="1194" t="s">
        <v>770</v>
      </c>
      <c r="E13" s="1194" t="s">
        <v>216</v>
      </c>
      <c r="F13" s="1194" t="s">
        <v>530</v>
      </c>
      <c r="G13" s="1194"/>
      <c r="H13" s="1194" t="s">
        <v>531</v>
      </c>
      <c r="I13" s="1194" t="s">
        <v>530</v>
      </c>
      <c r="J13" s="1196" t="s">
        <v>4</v>
      </c>
    </row>
    <row r="14" spans="1:12" s="1059" customFormat="1" ht="12.5">
      <c r="A14" s="1197" t="s">
        <v>468</v>
      </c>
      <c r="B14" s="1194" t="s">
        <v>532</v>
      </c>
      <c r="C14" s="1194" t="s">
        <v>591</v>
      </c>
      <c r="D14" s="1194" t="s">
        <v>740</v>
      </c>
      <c r="E14" s="1194" t="s">
        <v>533</v>
      </c>
      <c r="F14" s="1194" t="s">
        <v>534</v>
      </c>
      <c r="G14" s="1198" t="s">
        <v>535</v>
      </c>
      <c r="H14" s="1194" t="s">
        <v>536</v>
      </c>
      <c r="I14" s="1194" t="s">
        <v>531</v>
      </c>
      <c r="J14" s="1196" t="s">
        <v>528</v>
      </c>
    </row>
    <row r="15" spans="1:12" s="1059" customFormat="1" ht="12.5">
      <c r="A15" s="1199" t="s">
        <v>59</v>
      </c>
      <c r="B15" s="1200" t="s">
        <v>330</v>
      </c>
      <c r="C15" s="1200" t="s">
        <v>537</v>
      </c>
      <c r="D15" s="1200" t="s">
        <v>741</v>
      </c>
      <c r="E15" s="1200" t="s">
        <v>742</v>
      </c>
      <c r="F15" s="1200" t="s">
        <v>538</v>
      </c>
      <c r="G15" s="1200" t="s">
        <v>530</v>
      </c>
      <c r="H15" s="1200" t="s">
        <v>538</v>
      </c>
      <c r="I15" s="1200" t="s">
        <v>538</v>
      </c>
      <c r="J15" s="1201" t="s">
        <v>530</v>
      </c>
    </row>
    <row r="16" spans="1:12" s="1059" customFormat="1" ht="12.5">
      <c r="A16" s="1192"/>
      <c r="B16" s="1193"/>
      <c r="C16" s="1193"/>
      <c r="D16" s="1161"/>
      <c r="E16" s="1161"/>
      <c r="F16" s="1193"/>
      <c r="G16" s="1193"/>
      <c r="H16" s="1193"/>
      <c r="I16" s="1193"/>
      <c r="J16" s="1195"/>
    </row>
    <row r="17" spans="1:12" s="1059" customFormat="1" ht="12.5">
      <c r="A17" s="1192"/>
      <c r="B17" s="1193"/>
      <c r="C17" s="1193"/>
      <c r="D17" s="1194" t="s">
        <v>31</v>
      </c>
      <c r="E17" s="1161"/>
      <c r="F17" s="1193"/>
      <c r="G17" s="1161" t="s">
        <v>840</v>
      </c>
      <c r="H17" s="1161"/>
      <c r="I17" s="1161" t="s">
        <v>1766</v>
      </c>
      <c r="J17" s="1195" t="s">
        <v>1768</v>
      </c>
    </row>
    <row r="18" spans="1:12" s="1059" customFormat="1" ht="26.25" customHeight="1">
      <c r="A18" s="1202"/>
      <c r="B18" s="1203"/>
      <c r="C18" s="1203"/>
      <c r="D18" s="1204" t="s">
        <v>822</v>
      </c>
      <c r="E18" s="1205" t="s">
        <v>944</v>
      </c>
      <c r="F18" s="1206" t="s">
        <v>1765</v>
      </c>
      <c r="G18" s="1161" t="s">
        <v>743</v>
      </c>
      <c r="H18" s="1161" t="s">
        <v>539</v>
      </c>
      <c r="I18" s="1161" t="s">
        <v>1767</v>
      </c>
      <c r="J18" s="1207" t="s">
        <v>1769</v>
      </c>
    </row>
    <row r="19" spans="1:12" s="1059" customFormat="1" ht="12.5">
      <c r="A19" s="1208"/>
      <c r="B19" s="1209"/>
      <c r="C19" s="1209"/>
      <c r="D19" s="1209"/>
      <c r="E19" s="1209"/>
      <c r="F19" s="1209"/>
      <c r="G19" s="1209"/>
      <c r="H19" s="1209"/>
      <c r="I19" s="1209"/>
      <c r="J19" s="1210"/>
    </row>
    <row r="20" spans="1:12" s="1059" customFormat="1" ht="12.5">
      <c r="A20" s="1211" t="s">
        <v>471</v>
      </c>
      <c r="B20" s="1132" t="str">
        <f>+SUMMARY!B42</f>
        <v>NTAC Facilities</v>
      </c>
      <c r="C20" s="1134">
        <v>0</v>
      </c>
      <c r="D20" s="1212">
        <v>0</v>
      </c>
      <c r="E20" s="1212">
        <v>0</v>
      </c>
      <c r="F20" s="1213">
        <f>+E20-D20</f>
        <v>0</v>
      </c>
      <c r="G20" s="1212">
        <v>0</v>
      </c>
      <c r="H20" s="1212">
        <f>+H$68</f>
        <v>0</v>
      </c>
      <c r="I20" s="1213">
        <f>(F20+G20)*H20*24</f>
        <v>0</v>
      </c>
      <c r="J20" s="1214">
        <f>+I20+F20+G20</f>
        <v>0</v>
      </c>
    </row>
    <row r="21" spans="1:12" s="1059" customFormat="1" ht="12.5">
      <c r="A21" s="1215" t="s">
        <v>473</v>
      </c>
      <c r="B21" s="1216"/>
      <c r="C21" s="1212">
        <v>0</v>
      </c>
      <c r="D21" s="1212">
        <v>0</v>
      </c>
      <c r="E21" s="1217">
        <v>0</v>
      </c>
      <c r="F21" s="1213">
        <f>+E21-D21</f>
        <v>0</v>
      </c>
      <c r="G21" s="1212">
        <v>0</v>
      </c>
      <c r="H21" s="1212">
        <f>+H$68</f>
        <v>0</v>
      </c>
      <c r="I21" s="1213">
        <f>(F21+G21)*H21*24</f>
        <v>0</v>
      </c>
      <c r="J21" s="1214">
        <f>+I21+F21+G21</f>
        <v>0</v>
      </c>
    </row>
    <row r="22" spans="1:12" s="1059" customFormat="1" ht="12.5">
      <c r="A22" s="1215" t="s">
        <v>494</v>
      </c>
      <c r="B22" s="1216"/>
      <c r="C22" s="1212">
        <v>0</v>
      </c>
      <c r="D22" s="1212">
        <v>0</v>
      </c>
      <c r="E22" s="1217">
        <v>0</v>
      </c>
      <c r="F22" s="1213">
        <f>+E22-D22</f>
        <v>0</v>
      </c>
      <c r="G22" s="1212">
        <v>0</v>
      </c>
      <c r="H22" s="1212">
        <f>+H$68</f>
        <v>0</v>
      </c>
      <c r="I22" s="1213">
        <f>(F22+G22)*H22*24</f>
        <v>0</v>
      </c>
      <c r="J22" s="1214">
        <f>+I22+F22+G22</f>
        <v>0</v>
      </c>
    </row>
    <row r="23" spans="1:12" s="1059" customFormat="1" ht="12.5">
      <c r="A23" s="1215" t="s">
        <v>495</v>
      </c>
      <c r="B23" s="1216">
        <v>0</v>
      </c>
      <c r="C23" s="1212">
        <v>0</v>
      </c>
      <c r="D23" s="1212">
        <v>0</v>
      </c>
      <c r="E23" s="1217">
        <v>0</v>
      </c>
      <c r="F23" s="1213">
        <f>+E23-D23</f>
        <v>0</v>
      </c>
      <c r="G23" s="1212">
        <v>0</v>
      </c>
      <c r="H23" s="1212">
        <f>+H$68</f>
        <v>0</v>
      </c>
      <c r="I23" s="1213">
        <f>(F23+G23)*H23*24</f>
        <v>0</v>
      </c>
      <c r="J23" s="1214">
        <f>+I23+F23+G23</f>
        <v>0</v>
      </c>
    </row>
    <row r="24" spans="1:12" s="1059" customFormat="1" ht="12.5">
      <c r="A24" s="1215" t="s">
        <v>496</v>
      </c>
      <c r="B24" s="1216">
        <v>0</v>
      </c>
      <c r="C24" s="1212">
        <v>0</v>
      </c>
      <c r="D24" s="1212">
        <v>0</v>
      </c>
      <c r="E24" s="1217">
        <v>0</v>
      </c>
      <c r="F24" s="1213">
        <f>+E24-D24</f>
        <v>0</v>
      </c>
      <c r="G24" s="1212">
        <v>0</v>
      </c>
      <c r="H24" s="1212">
        <f>+H$68</f>
        <v>0</v>
      </c>
      <c r="I24" s="1213">
        <f>(F24+G24)*H24*24</f>
        <v>0</v>
      </c>
      <c r="J24" s="1214">
        <f>+I24+F24+G24</f>
        <v>0</v>
      </c>
    </row>
    <row r="25" spans="1:12" s="1059" customFormat="1" ht="12.5">
      <c r="A25" s="1197" t="s">
        <v>541</v>
      </c>
      <c r="B25" s="1216"/>
      <c r="C25" s="1212"/>
      <c r="D25" s="1212"/>
      <c r="E25" s="1212"/>
      <c r="F25" s="1213"/>
      <c r="G25" s="1212"/>
      <c r="H25" s="1212"/>
      <c r="I25" s="1213"/>
      <c r="J25" s="1214"/>
    </row>
    <row r="26" spans="1:12" s="1059" customFormat="1" ht="12.5">
      <c r="A26" s="1197" t="s">
        <v>541</v>
      </c>
      <c r="B26" s="1218"/>
      <c r="C26" s="1218"/>
      <c r="D26" s="1218"/>
      <c r="E26" s="1218"/>
      <c r="F26" s="1213"/>
      <c r="G26" s="1212"/>
      <c r="H26" s="1216"/>
      <c r="I26" s="1213"/>
      <c r="J26" s="1214"/>
    </row>
    <row r="27" spans="1:12" s="1059" customFormat="1" ht="12.5">
      <c r="A27" s="1199"/>
      <c r="B27" s="1203"/>
      <c r="C27" s="1203"/>
      <c r="D27" s="1203"/>
      <c r="E27" s="1203"/>
      <c r="F27" s="1203"/>
      <c r="G27" s="1203"/>
      <c r="H27" s="1203"/>
      <c r="I27" s="1203"/>
      <c r="J27" s="1219"/>
    </row>
    <row r="28" spans="1:12" s="1059" customFormat="1" ht="15.5">
      <c r="A28" s="1220">
        <v>2</v>
      </c>
      <c r="B28" s="1221" t="s">
        <v>542</v>
      </c>
      <c r="C28" s="1221"/>
      <c r="D28" s="1222"/>
      <c r="E28" s="1222"/>
      <c r="F28" s="1223">
        <f>SUM(F20:F27)</f>
        <v>0</v>
      </c>
      <c r="G28" s="1223"/>
      <c r="H28" s="1222"/>
      <c r="I28" s="1224">
        <f>SUM(I20:I27)</f>
        <v>0</v>
      </c>
      <c r="J28" s="1223">
        <f>SUM(J20:J26)</f>
        <v>0</v>
      </c>
      <c r="K28" s="1225"/>
    </row>
    <row r="29" spans="1:12" s="1059" customFormat="1" ht="15.5">
      <c r="A29" s="1220"/>
      <c r="B29" s="1221"/>
      <c r="C29" s="1221"/>
      <c r="D29" s="1221"/>
      <c r="E29" s="1221"/>
      <c r="F29" s="1221"/>
      <c r="G29" s="1221"/>
      <c r="H29" s="1221"/>
      <c r="I29" s="1221"/>
      <c r="J29" s="1221"/>
      <c r="K29" s="1225"/>
      <c r="L29" s="1225"/>
    </row>
    <row r="30" spans="1:12" s="1059" customFormat="1" ht="12.5">
      <c r="A30" s="1220">
        <v>3</v>
      </c>
      <c r="B30" s="1221" t="s">
        <v>543</v>
      </c>
      <c r="C30" s="1221"/>
      <c r="D30" s="1221"/>
      <c r="E30" s="1221"/>
      <c r="F30" s="1223"/>
      <c r="G30" s="1223"/>
      <c r="H30" s="1221"/>
      <c r="I30" s="1222"/>
      <c r="J30" s="1226">
        <f>+J28</f>
        <v>0</v>
      </c>
      <c r="K30" s="1222"/>
      <c r="L30" s="1222"/>
    </row>
    <row r="31" spans="1:12" s="1059" customFormat="1" ht="12.5">
      <c r="A31" s="1220"/>
      <c r="B31" s="1221"/>
      <c r="C31" s="1221"/>
      <c r="D31" s="1221"/>
      <c r="E31" s="1221"/>
      <c r="F31" s="1223"/>
      <c r="G31" s="1223"/>
      <c r="H31" s="1221"/>
      <c r="I31" s="1222"/>
      <c r="J31" s="1226"/>
      <c r="K31" s="1222"/>
      <c r="L31" s="1222"/>
    </row>
    <row r="32" spans="1:12" s="1059" customFormat="1" ht="12.5">
      <c r="A32" s="1220"/>
      <c r="B32" s="152" t="s">
        <v>571</v>
      </c>
      <c r="C32" s="1221"/>
      <c r="D32" s="1713"/>
      <c r="E32" s="1713"/>
      <c r="F32" s="1713"/>
      <c r="G32" s="1713"/>
      <c r="H32" s="1713"/>
      <c r="I32" s="1713"/>
      <c r="J32" s="1713"/>
      <c r="K32" s="1713"/>
      <c r="L32" s="1222"/>
    </row>
    <row r="33" spans="1:14" s="1059" customFormat="1" ht="12.5">
      <c r="A33" s="1220"/>
      <c r="B33" s="1059" t="s">
        <v>1112</v>
      </c>
      <c r="C33" s="1221"/>
      <c r="D33" s="1221"/>
      <c r="E33" s="1221"/>
      <c r="F33" s="1223"/>
      <c r="G33" s="1223"/>
      <c r="H33" s="1221"/>
      <c r="I33" s="1222"/>
      <c r="J33" s="1226"/>
      <c r="K33" s="1222"/>
      <c r="L33" s="1222"/>
    </row>
    <row r="34" spans="1:14" s="1059" customFormat="1" ht="12.5">
      <c r="A34" s="1220"/>
      <c r="B34" s="1296" t="s">
        <v>1770</v>
      </c>
      <c r="C34" s="1221"/>
      <c r="D34" s="1221"/>
      <c r="E34" s="1221"/>
      <c r="F34" s="1223"/>
      <c r="G34" s="1223"/>
      <c r="H34" s="1221"/>
      <c r="I34" s="1222"/>
      <c r="J34" s="1226"/>
      <c r="K34" s="1222"/>
      <c r="L34" s="1222"/>
    </row>
    <row r="35" spans="1:14" s="1059" customFormat="1" ht="12.5">
      <c r="A35" s="1220"/>
      <c r="B35" s="1059" t="s">
        <v>1837</v>
      </c>
      <c r="C35" s="1221"/>
      <c r="D35" s="1221"/>
      <c r="E35" s="1221"/>
      <c r="F35" s="1223"/>
      <c r="G35" s="1223"/>
      <c r="H35" s="1221"/>
      <c r="I35" s="1222"/>
      <c r="J35" s="1226"/>
      <c r="K35" s="1222"/>
      <c r="L35" s="1222"/>
    </row>
    <row r="36" spans="1:14" s="1059" customFormat="1" ht="12.5">
      <c r="A36" s="1220"/>
      <c r="C36" s="1221"/>
      <c r="D36" s="1221"/>
      <c r="E36" s="1221"/>
      <c r="F36" s="1223"/>
      <c r="G36" s="1223"/>
      <c r="H36" s="1221"/>
      <c r="I36" s="1222"/>
      <c r="J36" s="1226"/>
      <c r="K36" s="1222"/>
      <c r="L36" s="1222"/>
    </row>
    <row r="37" spans="1:14" s="224" customFormat="1" ht="15.5">
      <c r="A37" s="242"/>
      <c r="B37" s="314"/>
      <c r="C37" s="243"/>
      <c r="D37" s="243"/>
      <c r="E37" s="243"/>
      <c r="F37" s="243"/>
      <c r="G37" s="243"/>
      <c r="H37" s="243"/>
      <c r="I37" s="243"/>
      <c r="J37" s="243"/>
      <c r="K37" s="244"/>
      <c r="L37" s="244"/>
    </row>
    <row r="38" spans="1:14" ht="20">
      <c r="A38" s="647" t="s">
        <v>942</v>
      </c>
      <c r="B38" s="224"/>
      <c r="L38" s="224"/>
    </row>
    <row r="39" spans="1:14" ht="15.5">
      <c r="E39" s="775" t="str">
        <f>+A5</f>
        <v>Schedule F3</v>
      </c>
      <c r="J39" s="773" t="s">
        <v>603</v>
      </c>
      <c r="L39" s="224"/>
    </row>
    <row r="40" spans="1:14" ht="15.5">
      <c r="E40" s="776" t="s">
        <v>525</v>
      </c>
      <c r="L40" s="224"/>
    </row>
    <row r="41" spans="1:14" ht="15.5">
      <c r="E41" s="774" t="str">
        <f>+A7</f>
        <v>Incentives</v>
      </c>
      <c r="L41" s="224"/>
    </row>
    <row r="42" spans="1:14">
      <c r="L42" s="224"/>
    </row>
    <row r="43" spans="1:14">
      <c r="L43" s="224"/>
    </row>
    <row r="44" spans="1:14" s="1059" customFormat="1">
      <c r="A44" s="1227" t="s">
        <v>544</v>
      </c>
    </row>
    <row r="45" spans="1:14" s="1059" customFormat="1" ht="12.5"/>
    <row r="46" spans="1:14" s="1059" customFormat="1" ht="12.5"/>
    <row r="47" spans="1:14" s="1059" customFormat="1" ht="27.75" customHeight="1">
      <c r="A47" s="1228">
        <f>+A30+1</f>
        <v>4</v>
      </c>
      <c r="B47" s="1229" t="s">
        <v>545</v>
      </c>
      <c r="C47" s="1230"/>
      <c r="D47" s="1230" t="s">
        <v>191</v>
      </c>
      <c r="E47" s="1231" t="s">
        <v>546</v>
      </c>
      <c r="F47" s="1232"/>
      <c r="G47" s="1232"/>
      <c r="H47" s="1232"/>
      <c r="I47" s="1232"/>
      <c r="J47" s="1232"/>
      <c r="K47" s="246"/>
      <c r="L47" s="246"/>
      <c r="M47" s="246"/>
      <c r="N47" s="246"/>
    </row>
    <row r="48" spans="1:14" s="1059" customFormat="1" ht="12.75" customHeight="1">
      <c r="A48" s="1228">
        <f>+A47+1</f>
        <v>5</v>
      </c>
      <c r="B48" s="1232" t="s">
        <v>547</v>
      </c>
      <c r="C48" s="1233"/>
      <c r="D48" s="1234">
        <v>0</v>
      </c>
      <c r="E48" s="1234">
        <v>0</v>
      </c>
      <c r="F48" s="1235"/>
      <c r="G48" s="1235"/>
      <c r="H48" s="1235"/>
      <c r="I48" s="1232"/>
      <c r="J48" s="1232"/>
      <c r="K48" s="246"/>
      <c r="L48" s="246"/>
      <c r="M48" s="246"/>
      <c r="N48" s="246"/>
    </row>
    <row r="49" spans="1:14" s="1059" customFormat="1" ht="12.75" customHeight="1">
      <c r="A49" s="1228">
        <f t="shared" ref="A49:A66" si="0">+A48+1</f>
        <v>6</v>
      </c>
      <c r="B49" s="1232" t="s">
        <v>548</v>
      </c>
      <c r="C49" s="1233"/>
      <c r="D49" s="1234">
        <v>0</v>
      </c>
      <c r="E49" s="1234">
        <v>0</v>
      </c>
      <c r="F49" s="1235"/>
      <c r="G49" s="1235"/>
      <c r="H49" s="1235"/>
      <c r="I49" s="1232"/>
      <c r="J49" s="1232"/>
      <c r="K49" s="246"/>
      <c r="L49" s="246"/>
      <c r="M49" s="246"/>
      <c r="N49" s="246"/>
    </row>
    <row r="50" spans="1:14" s="1059" customFormat="1" ht="12.75" customHeight="1">
      <c r="A50" s="1228">
        <f t="shared" si="0"/>
        <v>7</v>
      </c>
      <c r="B50" s="1232" t="s">
        <v>549</v>
      </c>
      <c r="C50" s="1233"/>
      <c r="D50" s="1234">
        <v>0</v>
      </c>
      <c r="E50" s="1234">
        <v>0</v>
      </c>
      <c r="F50" s="1235"/>
      <c r="G50" s="1235"/>
      <c r="H50" s="1235"/>
      <c r="I50" s="1232"/>
      <c r="J50" s="1232"/>
      <c r="K50" s="246"/>
      <c r="L50" s="246"/>
      <c r="M50" s="246"/>
      <c r="N50" s="246"/>
    </row>
    <row r="51" spans="1:14" s="1059" customFormat="1" ht="12.75" customHeight="1">
      <c r="A51" s="1228">
        <f t="shared" si="0"/>
        <v>8</v>
      </c>
      <c r="B51" s="1232" t="s">
        <v>550</v>
      </c>
      <c r="C51" s="1233"/>
      <c r="D51" s="1234">
        <v>0</v>
      </c>
      <c r="E51" s="1234">
        <v>0</v>
      </c>
      <c r="F51" s="1235"/>
      <c r="G51" s="1235"/>
      <c r="H51" s="1235"/>
      <c r="I51" s="1232"/>
      <c r="J51" s="1232"/>
      <c r="K51" s="246"/>
      <c r="L51" s="246"/>
      <c r="M51" s="246"/>
      <c r="N51" s="246"/>
    </row>
    <row r="52" spans="1:14" s="1059" customFormat="1" ht="12.75" customHeight="1">
      <c r="A52" s="1228">
        <f t="shared" si="0"/>
        <v>9</v>
      </c>
      <c r="B52" s="1232" t="s">
        <v>551</v>
      </c>
      <c r="C52" s="1233"/>
      <c r="D52" s="1234">
        <v>0</v>
      </c>
      <c r="E52" s="1234">
        <v>0</v>
      </c>
      <c r="F52" s="1235"/>
      <c r="G52" s="1235"/>
      <c r="H52" s="1235"/>
      <c r="I52" s="1232"/>
      <c r="J52" s="1232"/>
      <c r="K52" s="246"/>
      <c r="L52" s="246"/>
      <c r="M52" s="246"/>
      <c r="N52" s="246"/>
    </row>
    <row r="53" spans="1:14" s="1059" customFormat="1" ht="12.75" customHeight="1">
      <c r="A53" s="1228">
        <f t="shared" si="0"/>
        <v>10</v>
      </c>
      <c r="B53" s="1232" t="s">
        <v>552</v>
      </c>
      <c r="C53" s="1233"/>
      <c r="D53" s="1234">
        <v>0</v>
      </c>
      <c r="E53" s="1234">
        <v>0</v>
      </c>
      <c r="F53" s="1235"/>
      <c r="G53" s="1235"/>
      <c r="H53" s="1235"/>
      <c r="I53" s="1232"/>
      <c r="J53" s="1232"/>
      <c r="K53" s="246"/>
      <c r="L53" s="246"/>
      <c r="M53" s="246"/>
      <c r="N53" s="246"/>
    </row>
    <row r="54" spans="1:14" s="1059" customFormat="1" ht="12.75" customHeight="1">
      <c r="A54" s="1228">
        <f t="shared" si="0"/>
        <v>11</v>
      </c>
      <c r="B54" s="1232" t="s">
        <v>553</v>
      </c>
      <c r="C54" s="1233"/>
      <c r="D54" s="1234">
        <v>0</v>
      </c>
      <c r="E54" s="1234">
        <v>0</v>
      </c>
      <c r="F54" s="1235"/>
      <c r="G54" s="1235"/>
      <c r="H54" s="1235"/>
      <c r="I54" s="1232"/>
      <c r="J54" s="1232"/>
      <c r="K54" s="246"/>
      <c r="L54" s="246"/>
      <c r="M54" s="246"/>
      <c r="N54" s="246"/>
    </row>
    <row r="55" spans="1:14" s="1059" customFormat="1" ht="12.75" customHeight="1">
      <c r="A55" s="1228">
        <f t="shared" si="0"/>
        <v>12</v>
      </c>
      <c r="B55" s="1232" t="s">
        <v>554</v>
      </c>
      <c r="C55" s="1233"/>
      <c r="D55" s="1234">
        <v>0</v>
      </c>
      <c r="E55" s="1234">
        <v>0</v>
      </c>
      <c r="F55" s="1235"/>
      <c r="G55" s="1235"/>
      <c r="H55" s="1235"/>
      <c r="I55" s="1232"/>
      <c r="J55" s="1232"/>
      <c r="K55" s="246"/>
      <c r="L55" s="246"/>
      <c r="M55" s="246"/>
      <c r="N55" s="246"/>
    </row>
    <row r="56" spans="1:14" s="1059" customFormat="1" ht="12.75" customHeight="1">
      <c r="A56" s="1228">
        <f t="shared" si="0"/>
        <v>13</v>
      </c>
      <c r="B56" s="1232" t="s">
        <v>555</v>
      </c>
      <c r="C56" s="1233"/>
      <c r="D56" s="1234">
        <v>0</v>
      </c>
      <c r="E56" s="1234">
        <v>0</v>
      </c>
      <c r="F56" s="1235"/>
      <c r="G56" s="1235"/>
      <c r="H56" s="1235"/>
      <c r="I56" s="1232"/>
      <c r="J56" s="1232"/>
      <c r="K56" s="246"/>
      <c r="L56" s="246"/>
      <c r="M56" s="246"/>
      <c r="N56" s="246"/>
    </row>
    <row r="57" spans="1:14" s="1059" customFormat="1" ht="12.75" customHeight="1">
      <c r="A57" s="1228">
        <f t="shared" si="0"/>
        <v>14</v>
      </c>
      <c r="B57" s="1232" t="s">
        <v>556</v>
      </c>
      <c r="C57" s="1233"/>
      <c r="D57" s="1234">
        <v>0</v>
      </c>
      <c r="E57" s="1234">
        <v>0</v>
      </c>
      <c r="F57" s="1235"/>
      <c r="G57" s="1235"/>
      <c r="H57" s="1235"/>
      <c r="I57" s="1232"/>
      <c r="J57" s="1232"/>
      <c r="K57" s="246"/>
      <c r="L57" s="246"/>
      <c r="M57" s="246"/>
      <c r="N57" s="246"/>
    </row>
    <row r="58" spans="1:14" s="1059" customFormat="1" ht="12.75" customHeight="1">
      <c r="A58" s="1228">
        <f t="shared" si="0"/>
        <v>15</v>
      </c>
      <c r="B58" s="1232" t="s">
        <v>557</v>
      </c>
      <c r="C58" s="1233"/>
      <c r="D58" s="1234">
        <v>0</v>
      </c>
      <c r="E58" s="1234">
        <v>0</v>
      </c>
      <c r="F58" s="1235"/>
      <c r="G58" s="1235"/>
      <c r="H58" s="1235"/>
      <c r="I58" s="1232"/>
      <c r="J58" s="1232"/>
      <c r="K58" s="246"/>
      <c r="L58" s="246"/>
      <c r="M58" s="246"/>
      <c r="N58" s="246"/>
    </row>
    <row r="59" spans="1:14" s="1059" customFormat="1" ht="15.5">
      <c r="A59" s="1228">
        <f t="shared" si="0"/>
        <v>16</v>
      </c>
      <c r="B59" s="1232" t="s">
        <v>558</v>
      </c>
      <c r="C59" s="1233"/>
      <c r="D59" s="1234">
        <v>0</v>
      </c>
      <c r="E59" s="1234">
        <v>0</v>
      </c>
      <c r="F59" s="1235"/>
      <c r="G59" s="1235"/>
      <c r="H59" s="1235"/>
      <c r="I59" s="1232"/>
      <c r="J59" s="1232"/>
      <c r="K59" s="246"/>
      <c r="L59" s="246"/>
      <c r="M59" s="246"/>
      <c r="N59" s="246"/>
    </row>
    <row r="60" spans="1:14" s="1059" customFormat="1" ht="15.5">
      <c r="A60" s="1228">
        <f t="shared" si="0"/>
        <v>17</v>
      </c>
      <c r="B60" s="1232" t="s">
        <v>547</v>
      </c>
      <c r="C60" s="1233"/>
      <c r="D60" s="1234">
        <v>0</v>
      </c>
      <c r="E60" s="1234">
        <v>0</v>
      </c>
      <c r="F60" s="1235"/>
      <c r="G60" s="1235"/>
      <c r="H60" s="1235"/>
      <c r="I60" s="1232"/>
      <c r="J60" s="1232"/>
      <c r="K60" s="246"/>
      <c r="L60" s="246"/>
      <c r="M60" s="246"/>
      <c r="N60" s="246"/>
    </row>
    <row r="61" spans="1:14" s="1059" customFormat="1" ht="15.5">
      <c r="A61" s="1228">
        <f t="shared" si="0"/>
        <v>18</v>
      </c>
      <c r="B61" s="1232" t="s">
        <v>548</v>
      </c>
      <c r="C61" s="1233"/>
      <c r="D61" s="1234">
        <v>0</v>
      </c>
      <c r="E61" s="1234">
        <v>0</v>
      </c>
      <c r="F61" s="1235"/>
      <c r="G61" s="1235"/>
      <c r="H61" s="1235"/>
      <c r="I61" s="1232"/>
      <c r="J61" s="1232"/>
      <c r="K61" s="246"/>
      <c r="L61" s="246"/>
      <c r="M61" s="246"/>
      <c r="N61" s="246"/>
    </row>
    <row r="62" spans="1:14" s="1059" customFormat="1" ht="15.5">
      <c r="A62" s="1228">
        <f t="shared" si="0"/>
        <v>19</v>
      </c>
      <c r="B62" s="1232" t="s">
        <v>549</v>
      </c>
      <c r="C62" s="1233"/>
      <c r="D62" s="1234">
        <v>0</v>
      </c>
      <c r="E62" s="1234">
        <v>0</v>
      </c>
      <c r="F62" s="1235"/>
      <c r="G62" s="1235"/>
      <c r="H62" s="1235"/>
      <c r="I62" s="1232"/>
      <c r="J62" s="1232"/>
      <c r="K62" s="246"/>
      <c r="L62" s="246"/>
      <c r="M62" s="246"/>
      <c r="N62" s="246"/>
    </row>
    <row r="63" spans="1:14" s="1059" customFormat="1" ht="15.5">
      <c r="A63" s="1228">
        <f t="shared" si="0"/>
        <v>20</v>
      </c>
      <c r="B63" s="1232" t="s">
        <v>550</v>
      </c>
      <c r="C63" s="1233"/>
      <c r="D63" s="1234">
        <v>0</v>
      </c>
      <c r="E63" s="1234">
        <v>0</v>
      </c>
      <c r="F63" s="1235"/>
      <c r="G63" s="1235"/>
      <c r="H63" s="1235"/>
      <c r="I63" s="1232"/>
      <c r="J63" s="1232"/>
      <c r="K63" s="246"/>
      <c r="L63" s="246"/>
      <c r="M63" s="246"/>
      <c r="N63" s="246"/>
    </row>
    <row r="64" spans="1:14" s="1059" customFormat="1" ht="15.5">
      <c r="A64" s="1228">
        <f t="shared" si="0"/>
        <v>21</v>
      </c>
      <c r="B64" s="1232" t="s">
        <v>551</v>
      </c>
      <c r="C64" s="1233"/>
      <c r="D64" s="1234">
        <v>0</v>
      </c>
      <c r="E64" s="1234">
        <v>0</v>
      </c>
      <c r="F64" s="1235"/>
      <c r="G64" s="1235"/>
      <c r="H64" s="1235"/>
      <c r="I64" s="1232"/>
      <c r="J64" s="1232"/>
      <c r="K64" s="246"/>
      <c r="L64" s="246"/>
      <c r="M64" s="246"/>
      <c r="N64" s="246"/>
    </row>
    <row r="65" spans="1:14" s="1059" customFormat="1" ht="13.5" customHeight="1">
      <c r="A65" s="1228">
        <f t="shared" si="0"/>
        <v>22</v>
      </c>
      <c r="B65" s="1232" t="s">
        <v>552</v>
      </c>
      <c r="C65" s="1232"/>
      <c r="D65" s="1234">
        <v>0</v>
      </c>
      <c r="E65" s="1234">
        <v>0</v>
      </c>
      <c r="F65" s="1235"/>
      <c r="G65" s="1235"/>
      <c r="H65" s="1235"/>
      <c r="I65" s="1232"/>
      <c r="J65" s="1232"/>
      <c r="K65" s="246"/>
      <c r="L65" s="246"/>
      <c r="M65" s="246"/>
      <c r="N65" s="246"/>
    </row>
    <row r="66" spans="1:14" s="1059" customFormat="1" ht="13.5" customHeight="1">
      <c r="A66" s="1228">
        <f t="shared" si="0"/>
        <v>23</v>
      </c>
      <c r="B66" s="1232" t="s">
        <v>553</v>
      </c>
      <c r="C66" s="1236"/>
      <c r="D66" s="1234">
        <f>+D65</f>
        <v>0</v>
      </c>
      <c r="E66" s="1234">
        <v>0</v>
      </c>
      <c r="F66" s="1235"/>
      <c r="G66" s="1235"/>
      <c r="H66" s="1235"/>
      <c r="I66" s="1232"/>
      <c r="J66" s="1232"/>
      <c r="K66" s="246"/>
      <c r="L66" s="246"/>
      <c r="M66" s="246"/>
      <c r="N66" s="246"/>
    </row>
    <row r="67" spans="1:14" s="1059" customFormat="1" ht="13.5" customHeight="1">
      <c r="A67" s="1228"/>
      <c r="B67" s="1232"/>
      <c r="C67" s="1236"/>
      <c r="D67" s="1235"/>
      <c r="E67" s="1237">
        <f>SUM(E48:E66)</f>
        <v>0</v>
      </c>
      <c r="F67" s="1235"/>
      <c r="G67" s="1235"/>
      <c r="H67" s="1235"/>
      <c r="I67" s="1232"/>
      <c r="J67" s="1232"/>
      <c r="K67" s="246"/>
      <c r="L67" s="246"/>
      <c r="M67" s="246"/>
      <c r="N67" s="246"/>
    </row>
    <row r="68" spans="1:14" s="1059" customFormat="1" ht="15.5">
      <c r="A68" s="1228">
        <f>+A66+1</f>
        <v>24</v>
      </c>
      <c r="B68" s="1238" t="s">
        <v>559</v>
      </c>
      <c r="C68" s="1239"/>
      <c r="D68" s="1240"/>
      <c r="E68" s="1235">
        <f>E67/19</f>
        <v>0</v>
      </c>
      <c r="F68" s="1235"/>
      <c r="G68" s="1235"/>
      <c r="H68" s="1241">
        <f>E68</f>
        <v>0</v>
      </c>
      <c r="I68" s="1232"/>
      <c r="J68" s="1232"/>
      <c r="K68" s="246"/>
      <c r="L68" s="246"/>
      <c r="M68" s="246"/>
      <c r="N68" s="246"/>
    </row>
    <row r="69" spans="1:14" s="1059" customFormat="1" ht="15.5">
      <c r="A69" s="1228"/>
      <c r="B69" s="1232"/>
      <c r="C69" s="1232"/>
      <c r="D69" s="1235"/>
      <c r="E69" s="1235"/>
      <c r="F69" s="1235"/>
      <c r="G69" s="1235"/>
      <c r="H69" s="1235"/>
      <c r="I69" s="1232"/>
      <c r="J69" s="1232"/>
      <c r="K69" s="246"/>
      <c r="L69" s="246"/>
      <c r="M69" s="246"/>
      <c r="N69" s="246"/>
    </row>
    <row r="70" spans="1:14" s="1059" customFormat="1" ht="15.5">
      <c r="A70" s="1242" t="s">
        <v>560</v>
      </c>
      <c r="C70" s="1232"/>
      <c r="D70" s="1235"/>
      <c r="E70" s="1235"/>
      <c r="F70" s="1235"/>
      <c r="G70" s="1235"/>
      <c r="H70" s="1235"/>
      <c r="I70" s="1232"/>
      <c r="J70" s="1232"/>
      <c r="K70" s="246"/>
      <c r="L70" s="246"/>
      <c r="M70" s="246"/>
      <c r="N70" s="246"/>
    </row>
    <row r="71" spans="1:14" s="1059" customFormat="1" ht="15.5">
      <c r="A71" s="1228"/>
      <c r="B71" s="1161" t="s">
        <v>101</v>
      </c>
      <c r="C71" s="1230" t="s">
        <v>102</v>
      </c>
      <c r="D71" s="1230"/>
      <c r="E71" s="1230"/>
      <c r="F71" s="1230"/>
      <c r="G71" s="1230" t="s">
        <v>291</v>
      </c>
      <c r="H71" s="1230" t="s">
        <v>526</v>
      </c>
      <c r="I71" s="1230" t="s">
        <v>527</v>
      </c>
      <c r="J71" s="1232"/>
      <c r="K71" s="246"/>
      <c r="L71" s="246"/>
      <c r="M71" s="246"/>
      <c r="N71" s="246"/>
    </row>
    <row r="72" spans="1:14" s="1059" customFormat="1" ht="15.5">
      <c r="A72" s="1228"/>
      <c r="B72" s="1243" t="s">
        <v>561</v>
      </c>
      <c r="C72" s="1722" t="s">
        <v>530</v>
      </c>
      <c r="D72" s="1723"/>
      <c r="E72" s="1723"/>
      <c r="F72" s="1724"/>
      <c r="G72" s="1244" t="s">
        <v>172</v>
      </c>
      <c r="H72" s="1244" t="s">
        <v>531</v>
      </c>
      <c r="I72" s="1244" t="s">
        <v>562</v>
      </c>
      <c r="J72" s="1232"/>
      <c r="K72" s="246"/>
      <c r="L72" s="246"/>
      <c r="M72" s="246"/>
      <c r="N72" s="246"/>
    </row>
    <row r="73" spans="1:14" s="1059" customFormat="1" ht="15.5">
      <c r="A73" s="1228"/>
      <c r="B73" s="1245" t="s">
        <v>540</v>
      </c>
      <c r="C73" s="1725" t="s">
        <v>563</v>
      </c>
      <c r="D73" s="1726"/>
      <c r="E73" s="1726"/>
      <c r="F73" s="1727"/>
      <c r="G73" s="1246" t="s">
        <v>564</v>
      </c>
      <c r="H73" s="1247" t="s">
        <v>565</v>
      </c>
      <c r="I73" s="1246" t="s">
        <v>566</v>
      </c>
      <c r="J73" s="1232"/>
      <c r="K73" s="246"/>
      <c r="L73" s="246"/>
      <c r="M73" s="246"/>
      <c r="N73" s="246"/>
    </row>
    <row r="74" spans="1:14" s="1059" customFormat="1" ht="15.5">
      <c r="A74" s="1228">
        <v>25</v>
      </c>
      <c r="B74" s="1248">
        <v>0</v>
      </c>
      <c r="C74" s="1728">
        <v>0</v>
      </c>
      <c r="D74" s="1729"/>
      <c r="E74" s="1729"/>
      <c r="F74" s="1730"/>
      <c r="G74" s="1248">
        <v>0</v>
      </c>
      <c r="H74" s="1248">
        <v>0</v>
      </c>
      <c r="I74" s="1249">
        <f t="shared" ref="I74:I79" si="1">+G74+H74</f>
        <v>0</v>
      </c>
      <c r="J74" s="1232"/>
      <c r="K74" s="246"/>
      <c r="L74" s="246"/>
      <c r="M74" s="246"/>
      <c r="N74" s="246"/>
    </row>
    <row r="75" spans="1:14" s="1059" customFormat="1" ht="15.5">
      <c r="A75" s="1228" t="s">
        <v>567</v>
      </c>
      <c r="B75" s="1248">
        <v>0</v>
      </c>
      <c r="C75" s="1728">
        <v>0</v>
      </c>
      <c r="D75" s="1729"/>
      <c r="E75" s="1729"/>
      <c r="F75" s="1730"/>
      <c r="G75" s="1248">
        <v>0</v>
      </c>
      <c r="H75" s="1248">
        <v>0</v>
      </c>
      <c r="I75" s="1249">
        <f t="shared" si="1"/>
        <v>0</v>
      </c>
      <c r="J75" s="1232"/>
      <c r="K75" s="246"/>
      <c r="L75" s="246"/>
      <c r="M75" s="246"/>
      <c r="N75" s="246"/>
    </row>
    <row r="76" spans="1:14" s="1059" customFormat="1" ht="15.5">
      <c r="A76" s="1228" t="s">
        <v>568</v>
      </c>
      <c r="B76" s="1248">
        <v>0</v>
      </c>
      <c r="C76" s="1728">
        <v>0</v>
      </c>
      <c r="D76" s="1729"/>
      <c r="E76" s="1729"/>
      <c r="F76" s="1730"/>
      <c r="G76" s="1248">
        <v>0</v>
      </c>
      <c r="H76" s="1248">
        <v>0</v>
      </c>
      <c r="I76" s="1249">
        <f t="shared" si="1"/>
        <v>0</v>
      </c>
      <c r="J76" s="1232"/>
      <c r="K76" s="246"/>
      <c r="L76" s="246"/>
      <c r="M76" s="246"/>
      <c r="N76" s="246"/>
    </row>
    <row r="77" spans="1:14" s="1059" customFormat="1" ht="15.5">
      <c r="A77" s="1228" t="s">
        <v>569</v>
      </c>
      <c r="B77" s="1250"/>
      <c r="C77" s="1715"/>
      <c r="D77" s="1716"/>
      <c r="E77" s="1716"/>
      <c r="F77" s="1717"/>
      <c r="G77" s="1251"/>
      <c r="H77" s="1251"/>
      <c r="I77" s="1249">
        <f t="shared" si="1"/>
        <v>0</v>
      </c>
      <c r="J77" s="1232"/>
      <c r="K77" s="246"/>
      <c r="L77" s="246"/>
      <c r="M77" s="246"/>
      <c r="N77" s="246"/>
    </row>
    <row r="78" spans="1:14" s="1059" customFormat="1" ht="15.5">
      <c r="A78" s="1228" t="s">
        <v>541</v>
      </c>
      <c r="B78" s="1252"/>
      <c r="C78" s="1715"/>
      <c r="D78" s="1716"/>
      <c r="E78" s="1716"/>
      <c r="F78" s="1717"/>
      <c r="G78" s="1251"/>
      <c r="H78" s="1251"/>
      <c r="I78" s="1249">
        <f t="shared" si="1"/>
        <v>0</v>
      </c>
      <c r="J78" s="1232"/>
      <c r="K78" s="246"/>
      <c r="L78" s="246"/>
      <c r="M78" s="246"/>
      <c r="N78" s="246"/>
    </row>
    <row r="79" spans="1:14" s="1059" customFormat="1" ht="15.5">
      <c r="A79" s="1228" t="s">
        <v>570</v>
      </c>
      <c r="B79" s="1253"/>
      <c r="C79" s="1718"/>
      <c r="D79" s="1719"/>
      <c r="E79" s="1719"/>
      <c r="F79" s="1720"/>
      <c r="G79" s="1254"/>
      <c r="H79" s="1254"/>
      <c r="I79" s="1255">
        <f t="shared" si="1"/>
        <v>0</v>
      </c>
      <c r="J79" s="1232"/>
      <c r="K79" s="246"/>
      <c r="L79" s="246"/>
      <c r="M79" s="246"/>
      <c r="N79" s="246"/>
    </row>
    <row r="80" spans="1:14" s="1059" customFormat="1" ht="15.5">
      <c r="A80" s="1256">
        <v>26</v>
      </c>
      <c r="B80" s="1232" t="s">
        <v>4</v>
      </c>
      <c r="D80" s="1232"/>
      <c r="E80" s="1232"/>
      <c r="F80" s="1232"/>
      <c r="G80" s="1232"/>
      <c r="H80" s="1232"/>
      <c r="I80" s="1257">
        <f>SUM(I74:I79)</f>
        <v>0</v>
      </c>
      <c r="J80" s="1232"/>
      <c r="K80" s="246"/>
      <c r="L80" s="246"/>
      <c r="M80" s="246"/>
      <c r="N80" s="246"/>
    </row>
    <row r="81" spans="1:14" s="1059" customFormat="1" ht="15.5">
      <c r="A81" s="1228"/>
      <c r="C81" s="1232"/>
      <c r="D81" s="1258"/>
      <c r="E81" s="1258"/>
      <c r="F81" s="1258"/>
      <c r="G81" s="1258"/>
      <c r="H81" s="1258"/>
      <c r="I81" s="1258"/>
      <c r="J81" s="1258"/>
      <c r="K81" s="247"/>
      <c r="L81" s="247"/>
      <c r="M81" s="247"/>
      <c r="N81" s="247"/>
    </row>
    <row r="82" spans="1:14" s="1059" customFormat="1" ht="30" customHeight="1">
      <c r="A82" s="1259" t="s">
        <v>571</v>
      </c>
      <c r="B82" s="1259" t="s">
        <v>456</v>
      </c>
      <c r="C82" s="1721" t="s">
        <v>1797</v>
      </c>
      <c r="D82" s="1721"/>
      <c r="E82" s="1721"/>
      <c r="F82" s="1721"/>
      <c r="G82" s="1721"/>
      <c r="H82" s="1721"/>
      <c r="I82" s="1721"/>
      <c r="J82" s="1721"/>
      <c r="K82" s="248"/>
      <c r="L82" s="248"/>
      <c r="M82" s="248"/>
      <c r="N82" s="248"/>
    </row>
    <row r="83" spans="1:14">
      <c r="A83" s="315"/>
      <c r="B83" s="316"/>
    </row>
    <row r="84" spans="1:14">
      <c r="A84" s="317"/>
      <c r="B84" s="318"/>
      <c r="C84" s="1714"/>
      <c r="D84" s="1714"/>
      <c r="E84" s="1714"/>
      <c r="F84" s="1714"/>
      <c r="G84" s="1714"/>
      <c r="H84" s="1714"/>
      <c r="I84" s="1714"/>
      <c r="J84" s="245"/>
    </row>
    <row r="85" spans="1:14" ht="57" customHeight="1"/>
  </sheetData>
  <customSheetViews>
    <customSheetView guid="{343BF296-013A-41F5-BDAB-AD6220EA7F78}" showPageBreaks="1" printArea="1" view="pageBreakPreview">
      <selection activeCell="J28" sqref="J28"/>
      <rowBreaks count="1" manualBreakCount="1">
        <brk id="37" max="9" man="1"/>
      </rowBreaks>
      <pageMargins left="0.7" right="0.7" top="0.75" bottom="0.75" header="0.3" footer="0.3"/>
      <pageSetup scale="60" fitToHeight="2" orientation="landscape" r:id="rId1"/>
    </customSheetView>
    <customSheetView guid="{B321D76C-CDE5-48BB-9CDE-80FF97D58FCF}" showPageBreaks="1" printArea="1" view="pageBreakPreview" topLeftCell="A7">
      <selection activeCell="D38" sqref="D38"/>
      <rowBreaks count="1" manualBreakCount="1">
        <brk id="37" max="9" man="1"/>
      </rowBreaks>
      <pageMargins left="0.7" right="0.7" top="0.75" bottom="0.75" header="0.3" footer="0.3"/>
      <pageSetup scale="60" fitToHeight="2" orientation="landscape" r:id="rId2"/>
    </customSheetView>
  </customSheetViews>
  <mergeCells count="15">
    <mergeCell ref="C84:I84"/>
    <mergeCell ref="C78:F78"/>
    <mergeCell ref="C79:F79"/>
    <mergeCell ref="C82:J82"/>
    <mergeCell ref="C72:F72"/>
    <mergeCell ref="C73:F73"/>
    <mergeCell ref="C74:F74"/>
    <mergeCell ref="C75:F75"/>
    <mergeCell ref="C76:F76"/>
    <mergeCell ref="C77:F77"/>
    <mergeCell ref="A8:J8"/>
    <mergeCell ref="A7:J7"/>
    <mergeCell ref="A6:J6"/>
    <mergeCell ref="A5:J5"/>
    <mergeCell ref="D32:K32"/>
  </mergeCells>
  <pageMargins left="0.7" right="0.7" top="0.75" bottom="0.75" header="0.3" footer="0.3"/>
  <pageSetup scale="60" fitToHeight="2" orientation="landscape" r:id="rId3"/>
  <rowBreaks count="1" manualBreakCount="1">
    <brk id="37" max="9" man="1"/>
  </rowBreak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2D050"/>
    <pageSetUpPr fitToPage="1"/>
  </sheetPr>
  <dimension ref="A1:P76"/>
  <sheetViews>
    <sheetView view="pageBreakPreview" topLeftCell="A16" zoomScaleNormal="110" zoomScaleSheetLayoutView="100" workbookViewId="0">
      <selection activeCell="D33" sqref="D33"/>
    </sheetView>
  </sheetViews>
  <sheetFormatPr defaultRowHeight="12.5"/>
  <cols>
    <col min="1" max="1" width="6.75" customWidth="1"/>
    <col min="2" max="2" width="44.33203125" customWidth="1"/>
    <col min="3" max="4" width="15.75" style="313" customWidth="1"/>
    <col min="5" max="5" width="17.5" style="313" bestFit="1" customWidth="1"/>
    <col min="6" max="6" width="23.5" customWidth="1"/>
    <col min="7" max="7" width="14.25" customWidth="1"/>
    <col min="8" max="8" width="13.5" customWidth="1"/>
    <col min="9" max="9" width="15.33203125" customWidth="1"/>
    <col min="10" max="10" width="9.75" bestFit="1" customWidth="1"/>
    <col min="11" max="11" width="29.08203125" customWidth="1"/>
  </cols>
  <sheetData>
    <row r="1" spans="1:16" s="13" customFormat="1" ht="15.5">
      <c r="A1" s="322" t="s">
        <v>914</v>
      </c>
      <c r="C1" s="313"/>
      <c r="D1" s="313"/>
      <c r="E1" s="313"/>
    </row>
    <row r="2" spans="1:16" s="13" customFormat="1">
      <c r="C2" s="313"/>
      <c r="D2" s="313"/>
      <c r="E2" s="313"/>
    </row>
    <row r="3" spans="1:16" s="13" customFormat="1">
      <c r="C3" s="313"/>
      <c r="D3" s="313"/>
      <c r="E3" s="313"/>
    </row>
    <row r="4" spans="1:16" s="13" customFormat="1" ht="18">
      <c r="A4" s="1686" t="s">
        <v>200</v>
      </c>
      <c r="B4" s="1686"/>
      <c r="C4" s="1686"/>
      <c r="D4" s="1686"/>
      <c r="E4" s="1686"/>
      <c r="F4" s="1686"/>
      <c r="G4" s="1686"/>
      <c r="H4" s="71"/>
      <c r="I4" s="71"/>
      <c r="J4" s="71"/>
      <c r="K4" s="71"/>
      <c r="L4" s="71"/>
      <c r="M4" s="71"/>
      <c r="N4" s="71"/>
      <c r="O4" s="71"/>
      <c r="P4" s="71"/>
    </row>
    <row r="5" spans="1:16" s="13" customFormat="1" ht="18">
      <c r="A5" s="1686" t="s">
        <v>103</v>
      </c>
      <c r="B5" s="1686"/>
      <c r="C5" s="1686"/>
      <c r="D5" s="1686"/>
      <c r="E5" s="1686"/>
      <c r="F5" s="1686"/>
      <c r="G5" s="1686"/>
      <c r="H5" s="71"/>
      <c r="I5" s="71"/>
      <c r="J5" s="71"/>
      <c r="K5" s="71"/>
      <c r="L5" s="71"/>
      <c r="M5" s="71"/>
      <c r="N5" s="71"/>
      <c r="O5" s="71"/>
    </row>
    <row r="6" spans="1:16" s="13" customFormat="1" ht="18">
      <c r="A6" s="1687" t="s">
        <v>1820</v>
      </c>
      <c r="B6" s="1687"/>
      <c r="C6" s="1687"/>
      <c r="D6" s="1687"/>
      <c r="E6" s="1687"/>
      <c r="F6" s="1687"/>
      <c r="G6" s="1687"/>
      <c r="H6" s="71"/>
      <c r="I6" s="71"/>
      <c r="J6" s="71"/>
      <c r="K6" s="71"/>
      <c r="L6" s="71"/>
      <c r="M6" s="71"/>
      <c r="N6" s="71"/>
      <c r="O6" s="71"/>
    </row>
    <row r="7" spans="1:16" s="13" customFormat="1" ht="17.5">
      <c r="A7" s="11"/>
      <c r="B7" s="63"/>
      <c r="C7" s="370"/>
      <c r="D7" s="372"/>
      <c r="E7" s="370"/>
      <c r="F7" s="11"/>
      <c r="G7" s="11"/>
      <c r="H7" s="11"/>
    </row>
    <row r="8" spans="1:16" s="13" customFormat="1" ht="18">
      <c r="A8" s="1688" t="s">
        <v>913</v>
      </c>
      <c r="B8" s="1688"/>
      <c r="C8" s="1688"/>
      <c r="D8" s="1688"/>
      <c r="E8" s="1688"/>
      <c r="F8" s="1688"/>
      <c r="G8" s="1688"/>
      <c r="H8" s="29"/>
      <c r="I8" s="29"/>
      <c r="J8" s="29"/>
      <c r="K8" s="29"/>
      <c r="L8" s="29"/>
      <c r="M8" s="29"/>
      <c r="N8" s="29"/>
      <c r="O8" s="29"/>
      <c r="P8" s="29"/>
    </row>
    <row r="9" spans="1:16" s="13" customFormat="1" ht="18">
      <c r="A9" s="1731" t="s">
        <v>713</v>
      </c>
      <c r="B9" s="1731"/>
      <c r="C9" s="1731"/>
      <c r="D9" s="1731"/>
      <c r="E9" s="1731"/>
      <c r="F9" s="1731"/>
      <c r="G9" s="1731"/>
      <c r="H9" s="71"/>
      <c r="I9" s="71"/>
      <c r="J9" s="71"/>
      <c r="K9" s="71"/>
      <c r="L9" s="71"/>
      <c r="M9" s="71"/>
      <c r="N9" s="71"/>
      <c r="O9" s="71"/>
      <c r="P9" s="71"/>
    </row>
    <row r="10" spans="1:16" s="13" customFormat="1" ht="15.75" customHeight="1">
      <c r="A10" s="1731"/>
      <c r="B10" s="1731"/>
      <c r="C10" s="1731"/>
      <c r="D10" s="1731"/>
      <c r="E10" s="1731"/>
      <c r="F10" s="1731"/>
      <c r="G10" s="1731"/>
    </row>
    <row r="11" spans="1:16" s="13" customFormat="1" ht="13">
      <c r="A11" s="772"/>
      <c r="B11" s="772" t="s">
        <v>192</v>
      </c>
      <c r="C11" s="772" t="s">
        <v>193</v>
      </c>
      <c r="D11" s="772" t="s">
        <v>194</v>
      </c>
      <c r="E11" s="772" t="s">
        <v>195</v>
      </c>
      <c r="F11" s="772" t="s">
        <v>196</v>
      </c>
      <c r="G11" s="772" t="s">
        <v>371</v>
      </c>
      <c r="H11" s="772"/>
    </row>
    <row r="12" spans="1:16" ht="14.5">
      <c r="B12" s="285"/>
      <c r="C12" s="683"/>
      <c r="D12" s="683"/>
      <c r="E12" s="683"/>
      <c r="F12" s="684" t="s">
        <v>715</v>
      </c>
      <c r="G12" s="684" t="s">
        <v>730</v>
      </c>
      <c r="H12" s="765"/>
      <c r="I12" s="765"/>
    </row>
    <row r="13" spans="1:16" s="13" customFormat="1" ht="18" customHeight="1" thickBot="1">
      <c r="A13" s="294" t="s">
        <v>1</v>
      </c>
      <c r="B13" s="326" t="s">
        <v>338</v>
      </c>
      <c r="C13" s="685" t="s">
        <v>53</v>
      </c>
      <c r="D13" s="685" t="s">
        <v>27</v>
      </c>
      <c r="E13" s="685" t="s">
        <v>720</v>
      </c>
      <c r="F13" s="323" t="s">
        <v>716</v>
      </c>
      <c r="G13" s="324" t="s">
        <v>613</v>
      </c>
    </row>
    <row r="14" spans="1:16" s="13" customFormat="1" ht="15" thickBot="1">
      <c r="B14" s="686"/>
      <c r="C14" s="687"/>
      <c r="D14" s="687"/>
      <c r="E14" s="687"/>
      <c r="F14" s="688"/>
      <c r="G14" s="325"/>
    </row>
    <row r="15" spans="1:16" s="13" customFormat="1" ht="14.5">
      <c r="A15" s="1446" t="s">
        <v>471</v>
      </c>
      <c r="B15" s="328" t="s">
        <v>125</v>
      </c>
      <c r="C15" s="682">
        <f>SUM('WP-AB'!D39:V39)</f>
        <v>0</v>
      </c>
      <c r="D15" s="682">
        <f>SUM('WP-AB'!W39:AF39)</f>
        <v>0</v>
      </c>
      <c r="E15" s="682">
        <f>SUM('WP-AB'!AG39,'WP-AB'!AH39,'WP-AB'!AI39,'WP-AB'!AJ39,'WP-AB'!AK39,'WP-AB'!AL39)</f>
        <v>0</v>
      </c>
      <c r="F15" s="329">
        <f>SUM(C15:E15)</f>
        <v>0</v>
      </c>
      <c r="G15" s="332">
        <f>SUM(F15)</f>
        <v>0</v>
      </c>
    </row>
    <row r="16" spans="1:16" s="13" customFormat="1" ht="14.5">
      <c r="A16" s="1446" t="s">
        <v>473</v>
      </c>
      <c r="B16" s="328" t="s">
        <v>108</v>
      </c>
      <c r="C16" s="682">
        <f>SUM('WP-AB'!D19:V19)</f>
        <v>0</v>
      </c>
      <c r="D16" s="682">
        <f>SUM('WP-AB'!W19:AF19)</f>
        <v>0</v>
      </c>
      <c r="E16" s="682">
        <f>SUM('WP-AB'!AG19,'WP-AB'!AH19,'WP-AB'!AI19,'WP-AB'!AJ19,'WP-AB'!AK19,'WP-AB'!AL19)</f>
        <v>0</v>
      </c>
      <c r="F16" s="329">
        <f t="shared" ref="F16:F30" si="0">SUM(C16:E16)</f>
        <v>0</v>
      </c>
      <c r="G16" s="332">
        <f>SUM(F16:F16)</f>
        <v>0</v>
      </c>
    </row>
    <row r="17" spans="1:8" s="13" customFormat="1" ht="14.5">
      <c r="A17" s="1446" t="s">
        <v>494</v>
      </c>
      <c r="B17" s="328" t="s">
        <v>129</v>
      </c>
      <c r="C17" s="682"/>
      <c r="D17" s="682">
        <f>SUM('WP-AB'!E43:AF43)</f>
        <v>0</v>
      </c>
      <c r="E17" s="682">
        <f>SUM('WP-AB'!AG43,'WP-AB'!AH43,'WP-AB'!AI43,'WP-AB'!AJ43,'WP-AB'!AK43,'WP-AB'!AL43)</f>
        <v>0</v>
      </c>
      <c r="F17" s="329">
        <f t="shared" si="0"/>
        <v>0</v>
      </c>
      <c r="G17" s="332">
        <f>F17</f>
        <v>0</v>
      </c>
    </row>
    <row r="18" spans="1:8" s="13" customFormat="1" ht="15" thickBot="1">
      <c r="A18" s="1421" t="s">
        <v>541</v>
      </c>
      <c r="B18" s="1417" t="s">
        <v>1166</v>
      </c>
      <c r="C18" s="1419" t="s">
        <v>1166</v>
      </c>
      <c r="D18" s="1419" t="s">
        <v>1166</v>
      </c>
      <c r="E18" s="1419" t="s">
        <v>1166</v>
      </c>
      <c r="F18" s="1418" t="s">
        <v>1166</v>
      </c>
      <c r="G18" s="1447" t="s">
        <v>1166</v>
      </c>
    </row>
    <row r="19" spans="1:8" s="13" customFormat="1" ht="14.5">
      <c r="A19" t="s">
        <v>1266</v>
      </c>
      <c r="B19" s="327" t="s">
        <v>425</v>
      </c>
      <c r="C19" s="682">
        <f>SUM('WP-AB'!D20:V20)</f>
        <v>0</v>
      </c>
      <c r="D19" s="682">
        <f>SUM('WP-AB'!W20:AF20)</f>
        <v>0</v>
      </c>
      <c r="E19" s="682">
        <f>SUM('WP-AB'!AG20,'WP-AB'!AH20,'WP-AB'!AI20,'WP-AB'!AJ20,'WP-AB'!AK20,'WP-AB'!AL20)</f>
        <v>0</v>
      </c>
      <c r="F19" s="308">
        <f t="shared" si="0"/>
        <v>0</v>
      </c>
      <c r="G19" s="1489"/>
    </row>
    <row r="20" spans="1:8" s="13" customFormat="1" ht="14.5">
      <c r="A20" t="s">
        <v>1267</v>
      </c>
      <c r="B20" s="328" t="s">
        <v>110</v>
      </c>
      <c r="C20" s="682">
        <f>SUM('WP-AB'!D23:V23)</f>
        <v>0</v>
      </c>
      <c r="D20" s="682">
        <f>SUM('WP-AB'!W23:AF23)</f>
        <v>0</v>
      </c>
      <c r="E20" s="682">
        <f>SUM('WP-AB'!AG23,'WP-AB'!AH23,'WP-AB'!AI23,'WP-AB'!AJ23,'WP-AB'!AK23,'WP-AB'!AL23)</f>
        <v>0</v>
      </c>
      <c r="F20" s="329">
        <f t="shared" si="0"/>
        <v>0</v>
      </c>
      <c r="G20" s="1490"/>
    </row>
    <row r="21" spans="1:8" s="13" customFormat="1" ht="14.5">
      <c r="A21" t="s">
        <v>1268</v>
      </c>
      <c r="B21" s="328" t="s">
        <v>111</v>
      </c>
      <c r="C21" s="682">
        <f>SUM('WP-AB'!D24:V24)</f>
        <v>0</v>
      </c>
      <c r="D21" s="682">
        <f>SUM('WP-AB'!W24:AF24)</f>
        <v>0</v>
      </c>
      <c r="E21" s="682">
        <f>SUM('WP-AB'!AG24,'WP-AB'!AH24,'WP-AB'!AI24,'WP-AB'!AJ24,'WP-AB'!AK24,'WP-AB'!AL24)</f>
        <v>0</v>
      </c>
      <c r="F21" s="329">
        <f t="shared" si="0"/>
        <v>0</v>
      </c>
      <c r="G21" s="1490"/>
    </row>
    <row r="22" spans="1:8" s="13" customFormat="1" ht="14.5">
      <c r="A22" t="s">
        <v>1269</v>
      </c>
      <c r="B22" s="328" t="s">
        <v>427</v>
      </c>
      <c r="C22" s="682">
        <f>SUM('WP-AB'!D25:V25)</f>
        <v>0</v>
      </c>
      <c r="D22" s="682">
        <f>SUM('WP-AB'!W25:AF25)</f>
        <v>0</v>
      </c>
      <c r="E22" s="682">
        <f>SUM('WP-AB'!AG25,'WP-AB'!AH25,'WP-AB'!AI25,'WP-AB'!AJ25,'WP-AB'!AK25,'WP-AB'!AL25)</f>
        <v>0</v>
      </c>
      <c r="F22" s="329">
        <f t="shared" si="0"/>
        <v>0</v>
      </c>
      <c r="G22" s="1490"/>
    </row>
    <row r="23" spans="1:8" s="13" customFormat="1" ht="14.5">
      <c r="A23" t="s">
        <v>1270</v>
      </c>
      <c r="B23" s="328" t="s">
        <v>112</v>
      </c>
      <c r="C23" s="682">
        <f>SUM('WP-AB'!D26:V26)</f>
        <v>0</v>
      </c>
      <c r="D23" s="682">
        <f>SUM('WP-AB'!W26:AF26)</f>
        <v>0</v>
      </c>
      <c r="E23" s="682">
        <f>SUM('WP-AB'!AG26,'WP-AB'!AH26,'WP-AB'!AI26,'WP-AB'!AJ26,'WP-AB'!AK26,'WP-AB'!AL26)</f>
        <v>0</v>
      </c>
      <c r="F23" s="329">
        <f t="shared" si="0"/>
        <v>0</v>
      </c>
      <c r="G23" s="1490"/>
    </row>
    <row r="24" spans="1:8" s="13" customFormat="1" ht="14.5">
      <c r="A24" t="s">
        <v>1271</v>
      </c>
      <c r="B24" s="328" t="s">
        <v>118</v>
      </c>
      <c r="C24" s="682">
        <f>SUM('WP-AB'!D32:V32)</f>
        <v>0</v>
      </c>
      <c r="D24" s="682">
        <f>SUM('WP-AB'!W32:AF32)</f>
        <v>0</v>
      </c>
      <c r="E24" s="682">
        <f>SUM('WP-AB'!AG32,'WP-AB'!AH32,'WP-AB'!AI32,'WP-AB'!AJ32,'WP-AB'!AK32,'WP-AB'!AL32)</f>
        <v>0</v>
      </c>
      <c r="F24" s="329">
        <f t="shared" si="0"/>
        <v>0</v>
      </c>
      <c r="G24" s="1490"/>
    </row>
    <row r="25" spans="1:8" s="13" customFormat="1" ht="14.5">
      <c r="A25" t="s">
        <v>1272</v>
      </c>
      <c r="B25" s="328" t="s">
        <v>119</v>
      </c>
      <c r="C25" s="682">
        <f>SUM('WP-AB'!D33:V33)</f>
        <v>0</v>
      </c>
      <c r="D25" s="682">
        <f>SUM('WP-AB'!W33:AF33)</f>
        <v>0</v>
      </c>
      <c r="E25" s="682">
        <f>SUM('WP-AB'!AG33,'WP-AB'!AH33,'WP-AB'!AI33,'WP-AB'!AJ33,'WP-AB'!AK33,'WP-AB'!AL33)</f>
        <v>0</v>
      </c>
      <c r="F25" s="329">
        <f t="shared" si="0"/>
        <v>0</v>
      </c>
      <c r="G25" s="1490"/>
    </row>
    <row r="26" spans="1:8" s="13" customFormat="1" ht="14.5">
      <c r="A26" t="s">
        <v>1273</v>
      </c>
      <c r="B26" s="328" t="s">
        <v>120</v>
      </c>
      <c r="C26" s="682">
        <f>SUM('WP-AB'!D34:V34)</f>
        <v>0</v>
      </c>
      <c r="D26" s="682">
        <f>SUM('WP-AB'!W34:AF34)</f>
        <v>0</v>
      </c>
      <c r="E26" s="682">
        <f>SUM('WP-AB'!AG34,'WP-AB'!AH34,'WP-AB'!AI34,'WP-AB'!AJ34,'WP-AB'!AK34,'WP-AB'!AL34)</f>
        <v>0</v>
      </c>
      <c r="F26" s="329">
        <f t="shared" si="0"/>
        <v>0</v>
      </c>
      <c r="G26" s="1490"/>
    </row>
    <row r="27" spans="1:8" s="13" customFormat="1" ht="14.5">
      <c r="A27" t="s">
        <v>1586</v>
      </c>
      <c r="B27" s="328" t="s">
        <v>126</v>
      </c>
      <c r="C27" s="682">
        <f>SUM('WP-AB'!D40:V40)</f>
        <v>0</v>
      </c>
      <c r="D27" s="682">
        <f>SUM('WP-AB'!W40:AF40)</f>
        <v>0</v>
      </c>
      <c r="E27" s="682">
        <f>SUM('WP-AB'!AG40,'WP-AB'!AH40,'WP-AB'!AI40,'WP-AB'!AJ40,'WP-AB'!AK40,'WP-AB'!AL40)</f>
        <v>0</v>
      </c>
      <c r="F27" s="329">
        <f t="shared" si="0"/>
        <v>0</v>
      </c>
      <c r="G27" s="1490"/>
      <c r="H27" s="765"/>
    </row>
    <row r="28" spans="1:8" s="13" customFormat="1" ht="14.5">
      <c r="A28" t="s">
        <v>1587</v>
      </c>
      <c r="B28" s="328" t="s">
        <v>127</v>
      </c>
      <c r="C28" s="682">
        <f>SUM('WP-AB'!D41:V41)</f>
        <v>0</v>
      </c>
      <c r="D28" s="682">
        <f>SUM('WP-AB'!W41:AF41)</f>
        <v>0</v>
      </c>
      <c r="E28" s="682">
        <f>SUM('WP-AB'!AG41,'WP-AB'!AH41,'WP-AB'!AI41,'WP-AB'!AJ41,'WP-AB'!AK41,'WP-AB'!AL41)</f>
        <v>0</v>
      </c>
      <c r="F28" s="329">
        <f t="shared" si="0"/>
        <v>0</v>
      </c>
      <c r="G28" s="1490"/>
      <c r="H28" s="765"/>
    </row>
    <row r="29" spans="1:8" s="13" customFormat="1" ht="14.5">
      <c r="A29" t="s">
        <v>1588</v>
      </c>
      <c r="B29" s="328" t="s">
        <v>128</v>
      </c>
      <c r="C29" s="682">
        <f>SUM('WP-AB'!D42:V42)</f>
        <v>0</v>
      </c>
      <c r="D29" s="682">
        <f>SUM('WP-AB'!W42:AF42)</f>
        <v>0</v>
      </c>
      <c r="E29" s="682">
        <f>SUM('WP-AB'!AG42,'WP-AB'!AH42,'WP-AB'!AI42,'WP-AB'!AJ42,'WP-AB'!AK42,'WP-AB'!AL42)</f>
        <v>0</v>
      </c>
      <c r="F29" s="329">
        <f t="shared" si="0"/>
        <v>0</v>
      </c>
      <c r="G29" s="1490"/>
      <c r="H29" s="765"/>
    </row>
    <row r="30" spans="1:8" s="13" customFormat="1" ht="14.5">
      <c r="A30" t="s">
        <v>1589</v>
      </c>
      <c r="B30" s="328" t="s">
        <v>130</v>
      </c>
      <c r="C30" s="682">
        <f>SUM('WP-AB'!D44:V44)</f>
        <v>0</v>
      </c>
      <c r="D30" s="682">
        <f>SUM('WP-AB'!W44:AF44)</f>
        <v>0</v>
      </c>
      <c r="E30" s="682">
        <f>SUM('WP-AB'!AG44,'WP-AB'!AH44,'WP-AB'!AI44,'WP-AB'!AJ44,'WP-AB'!AK44,'WP-AB'!AL44)</f>
        <v>0</v>
      </c>
      <c r="F30" s="329">
        <f t="shared" si="0"/>
        <v>0</v>
      </c>
      <c r="G30" s="1490"/>
      <c r="H30" s="765"/>
    </row>
    <row r="31" spans="1:8" s="13" customFormat="1" ht="14.5">
      <c r="A31" t="s">
        <v>1590</v>
      </c>
      <c r="B31" s="328" t="s">
        <v>137</v>
      </c>
      <c r="C31" s="682">
        <f>SUM('WP-AB'!D51:V51)</f>
        <v>0</v>
      </c>
      <c r="D31" s="682">
        <f>SUM('WP-AB'!W51:AF51)</f>
        <v>0</v>
      </c>
      <c r="E31" s="682">
        <f>SUM('WP-AB'!AG51,'WP-AB'!AH51,'WP-AB'!AI51,'WP-AB'!AJ51,'WP-AB'!AK51,'WP-AB'!AL51)</f>
        <v>0</v>
      </c>
      <c r="F31" s="329">
        <f>SUM(C31:E31)</f>
        <v>0</v>
      </c>
      <c r="G31" s="1490"/>
      <c r="H31" s="765"/>
    </row>
    <row r="32" spans="1:8" s="13" customFormat="1" ht="14.5">
      <c r="A32" t="s">
        <v>1591</v>
      </c>
      <c r="B32" s="328" t="s">
        <v>634</v>
      </c>
      <c r="C32" s="682"/>
      <c r="D32" s="682"/>
      <c r="E32" s="682">
        <v>0</v>
      </c>
      <c r="F32" s="329">
        <f>SUM(C32:E32)</f>
        <v>0</v>
      </c>
      <c r="G32" s="1490"/>
    </row>
    <row r="33" spans="1:11" s="13" customFormat="1" ht="14.5">
      <c r="A33" t="s">
        <v>1592</v>
      </c>
      <c r="B33" s="328" t="s">
        <v>138</v>
      </c>
      <c r="C33" s="682">
        <f>SUM('WP-AB'!D52:V52)</f>
        <v>0</v>
      </c>
      <c r="D33" s="682">
        <f>SUM('WP-AB'!W52:AF52)</f>
        <v>0</v>
      </c>
      <c r="E33" s="682">
        <f>SUM('WP-AB'!AG52,'WP-AB'!AH52,'WP-AB'!AI52,'WP-AB'!AJ52,'WP-AB'!AK52,'WP-AB'!AL52)</f>
        <v>0</v>
      </c>
      <c r="F33" s="329">
        <f t="shared" ref="F33:F68" si="1">SUM(C33:E33)</f>
        <v>0</v>
      </c>
      <c r="G33" s="1490"/>
    </row>
    <row r="34" spans="1:11" s="13" customFormat="1" ht="14.5">
      <c r="A34" t="s">
        <v>1593</v>
      </c>
      <c r="B34" s="328" t="s">
        <v>139</v>
      </c>
      <c r="C34" s="682">
        <f>SUM('WP-AB'!D53:V53)</f>
        <v>0</v>
      </c>
      <c r="D34" s="682">
        <f>SUM('WP-AB'!W53:AF53)</f>
        <v>0</v>
      </c>
      <c r="E34" s="682">
        <f>SUM('WP-AB'!AG53,'WP-AB'!AH53,'WP-AB'!AI53,'WP-AB'!AJ53,'WP-AB'!AK53,'WP-AB'!AL53)</f>
        <v>0</v>
      </c>
      <c r="F34" s="329">
        <f t="shared" si="1"/>
        <v>0</v>
      </c>
      <c r="G34" s="1490"/>
      <c r="J34" s="765"/>
      <c r="K34" s="765"/>
    </row>
    <row r="35" spans="1:11" s="13" customFormat="1" ht="14.5">
      <c r="A35" t="s">
        <v>1594</v>
      </c>
      <c r="B35" s="328" t="s">
        <v>140</v>
      </c>
      <c r="C35" s="682">
        <f>SUM('WP-AB'!D54:V54)</f>
        <v>0</v>
      </c>
      <c r="D35" s="682">
        <f>SUM('WP-AB'!W54:AF54)</f>
        <v>0</v>
      </c>
      <c r="E35" s="682">
        <f>SUM('WP-AB'!AG54,'WP-AB'!AH54,'WP-AB'!AI54,'WP-AB'!AJ54,'WP-AB'!AK54,'WP-AB'!AL54)</f>
        <v>0</v>
      </c>
      <c r="F35" s="329">
        <f t="shared" si="1"/>
        <v>0</v>
      </c>
      <c r="G35" s="1490"/>
      <c r="J35" s="765"/>
      <c r="K35" s="765"/>
    </row>
    <row r="36" spans="1:11" s="13" customFormat="1" ht="14.5">
      <c r="A36" t="s">
        <v>1595</v>
      </c>
      <c r="B36" s="328" t="s">
        <v>141</v>
      </c>
      <c r="C36" s="682">
        <f>SUM('WP-AB'!D55:V55)</f>
        <v>0</v>
      </c>
      <c r="D36" s="682">
        <f>SUM('WP-AB'!W55:AF55)</f>
        <v>0</v>
      </c>
      <c r="E36" s="682">
        <f>SUM('WP-AB'!AG55,'WP-AB'!AH55,'WP-AB'!AI55,'WP-AB'!AJ55,'WP-AB'!AK55,'WP-AB'!AL55)</f>
        <v>0</v>
      </c>
      <c r="F36" s="329">
        <f t="shared" si="1"/>
        <v>0</v>
      </c>
      <c r="G36" s="1490"/>
      <c r="J36" s="765"/>
      <c r="K36" s="765"/>
    </row>
    <row r="37" spans="1:11" s="13" customFormat="1" ht="14.5">
      <c r="A37" t="s">
        <v>1596</v>
      </c>
      <c r="B37" s="328" t="s">
        <v>428</v>
      </c>
      <c r="C37" s="682">
        <f>SUM('WP-AB'!D56:V56)</f>
        <v>0</v>
      </c>
      <c r="D37" s="682">
        <f>SUM('WP-AB'!W56:AF56)</f>
        <v>0</v>
      </c>
      <c r="E37" s="682">
        <f>SUM('WP-AB'!AG56,'WP-AB'!AH56,'WP-AB'!AI56,'WP-AB'!AJ56,'WP-AB'!AK56,'WP-AB'!AL56)</f>
        <v>0</v>
      </c>
      <c r="F37" s="329">
        <f t="shared" si="1"/>
        <v>0</v>
      </c>
      <c r="G37" s="1490"/>
      <c r="J37" s="765"/>
      <c r="K37" s="765"/>
    </row>
    <row r="38" spans="1:11" s="13" customFormat="1" ht="14.5">
      <c r="A38" t="s">
        <v>1597</v>
      </c>
      <c r="B38" s="328" t="s">
        <v>375</v>
      </c>
      <c r="C38" s="682">
        <f>SUM('WP-AB'!D57:V57)</f>
        <v>0</v>
      </c>
      <c r="D38" s="682">
        <f>SUM('WP-AB'!W57:AF57)</f>
        <v>0</v>
      </c>
      <c r="E38" s="682">
        <f>SUM('WP-AB'!AG57,'WP-AB'!AH57,'WP-AB'!AI57,'WP-AB'!AJ57,'WP-AB'!AK57,'WP-AB'!AL57)</f>
        <v>0</v>
      </c>
      <c r="F38" s="329">
        <f t="shared" si="1"/>
        <v>0</v>
      </c>
      <c r="G38" s="1490"/>
      <c r="J38" s="765"/>
      <c r="K38" s="765"/>
    </row>
    <row r="39" spans="1:11" s="13" customFormat="1" ht="14.5">
      <c r="A39" s="1420" t="s">
        <v>1598</v>
      </c>
      <c r="B39" s="328" t="s">
        <v>332</v>
      </c>
      <c r="C39" s="682">
        <f>SUM('WP-AB'!D58:V58)</f>
        <v>0</v>
      </c>
      <c r="D39" s="682">
        <f>SUM('WP-AB'!W58:AF58)</f>
        <v>0</v>
      </c>
      <c r="E39" s="682">
        <f>SUM('WP-AB'!AG58,'WP-AB'!AH58,'WP-AB'!AI58,'WP-AB'!AJ58,'WP-AB'!AK58,'WP-AB'!AL58)</f>
        <v>0</v>
      </c>
      <c r="F39" s="329">
        <f t="shared" si="1"/>
        <v>0</v>
      </c>
      <c r="G39" s="1490"/>
      <c r="J39" s="765"/>
      <c r="K39" s="765"/>
    </row>
    <row r="40" spans="1:11" s="13" customFormat="1" ht="14.5">
      <c r="A40" s="1420" t="s">
        <v>1599</v>
      </c>
      <c r="B40" s="328" t="s">
        <v>429</v>
      </c>
      <c r="C40" s="682">
        <f>SUM('WP-AB'!D60:V60)</f>
        <v>0</v>
      </c>
      <c r="D40" s="682">
        <f>SUM('WP-AB'!W60:AF60)</f>
        <v>0</v>
      </c>
      <c r="E40" s="682">
        <f>SUM('WP-AB'!AG60,'WP-AB'!AH60,'WP-AB'!AI60,'WP-AB'!AJ60,'WP-AB'!AK60,'WP-AB'!AL60)</f>
        <v>0</v>
      </c>
      <c r="F40" s="329">
        <f t="shared" si="1"/>
        <v>0</v>
      </c>
      <c r="G40" s="1490"/>
      <c r="J40" s="765"/>
      <c r="K40" s="765"/>
    </row>
    <row r="41" spans="1:11" s="13" customFormat="1" ht="14.5">
      <c r="A41" s="1420" t="s">
        <v>1600</v>
      </c>
      <c r="B41" s="328" t="s">
        <v>739</v>
      </c>
      <c r="C41" s="682">
        <f>SUM('WP-AB'!D59:V59)</f>
        <v>0</v>
      </c>
      <c r="D41" s="682">
        <f>SUM('WP-AB'!W59:AF59)</f>
        <v>0</v>
      </c>
      <c r="E41" s="682">
        <f>SUM('WP-AB'!AG59,'WP-AB'!AH59,'WP-AB'!AI59,'WP-AB'!AJ59,'WP-AB'!AK59,'WP-AB'!AL59)</f>
        <v>0</v>
      </c>
      <c r="F41" s="329">
        <f t="shared" si="1"/>
        <v>0</v>
      </c>
      <c r="G41" s="1490"/>
      <c r="J41" s="765"/>
      <c r="K41" s="765"/>
    </row>
    <row r="42" spans="1:11" s="13" customFormat="1" ht="14.5">
      <c r="A42" s="1420" t="s">
        <v>1601</v>
      </c>
      <c r="B42" s="328" t="s">
        <v>430</v>
      </c>
      <c r="C42" s="682">
        <f>SUM('WP-AB'!D61:V61)</f>
        <v>0</v>
      </c>
      <c r="D42" s="682">
        <f>SUM('WP-AB'!W61:AF61)</f>
        <v>0</v>
      </c>
      <c r="E42" s="682">
        <f>SUM('WP-AB'!AG61,'WP-AB'!AH61,'WP-AB'!AI61,'WP-AB'!AJ61,'WP-AB'!AK61,'WP-AB'!AL61)</f>
        <v>0</v>
      </c>
      <c r="F42" s="329">
        <f t="shared" si="1"/>
        <v>0</v>
      </c>
      <c r="G42" s="1490"/>
      <c r="J42" s="765"/>
      <c r="K42" s="765"/>
    </row>
    <row r="43" spans="1:11" s="13" customFormat="1" ht="14.5">
      <c r="A43" s="1420" t="s">
        <v>1602</v>
      </c>
      <c r="B43" s="328" t="s">
        <v>142</v>
      </c>
      <c r="C43" s="682">
        <f>SUM('WP-AB'!D62:V62)</f>
        <v>0</v>
      </c>
      <c r="D43" s="682">
        <f>SUM('WP-AB'!W62:AF62)</f>
        <v>0</v>
      </c>
      <c r="E43" s="682">
        <f>SUM('WP-AB'!AG62,'WP-AB'!AH62,'WP-AB'!AI62,'WP-AB'!AJ62,'WP-AB'!AK62,'WP-AB'!AL62)</f>
        <v>0</v>
      </c>
      <c r="F43" s="329">
        <f t="shared" si="1"/>
        <v>0</v>
      </c>
      <c r="G43" s="1490"/>
      <c r="J43" s="765"/>
      <c r="K43" s="765"/>
    </row>
    <row r="44" spans="1:11" s="13" customFormat="1" ht="14.5">
      <c r="A44" s="1420" t="s">
        <v>1603</v>
      </c>
      <c r="B44" s="328" t="s">
        <v>605</v>
      </c>
      <c r="C44" s="682">
        <f>SUM('WP-AB'!D65:V65)</f>
        <v>0</v>
      </c>
      <c r="D44" s="682">
        <f>SUM('WP-AB'!W65:AF65)</f>
        <v>0</v>
      </c>
      <c r="E44" s="682">
        <f>SUM('WP-AB'!AG65,'WP-AB'!AH65,'WP-AB'!AI65,'WP-AB'!AJ65,'WP-AB'!AK65,'WP-AB'!AL65)</f>
        <v>0</v>
      </c>
      <c r="F44" s="329">
        <f t="shared" si="1"/>
        <v>0</v>
      </c>
      <c r="G44" s="1490"/>
      <c r="J44" s="765"/>
      <c r="K44" s="765"/>
    </row>
    <row r="45" spans="1:11" s="13" customFormat="1" ht="14.5">
      <c r="A45" s="1420" t="s">
        <v>1604</v>
      </c>
      <c r="B45" s="328" t="s">
        <v>431</v>
      </c>
      <c r="C45" s="682">
        <f>SUM('WP-AB'!D66:V66)</f>
        <v>0</v>
      </c>
      <c r="D45" s="682">
        <f>SUM('WP-AB'!W66:AF66)</f>
        <v>0</v>
      </c>
      <c r="E45" s="682">
        <f>SUM('WP-AB'!AG66,'WP-AB'!AH66,'WP-AB'!AI66,'WP-AB'!AJ66,'WP-AB'!AK66,'WP-AB'!AL66)</f>
        <v>0</v>
      </c>
      <c r="F45" s="329">
        <f t="shared" si="1"/>
        <v>0</v>
      </c>
      <c r="G45" s="1490"/>
      <c r="J45" s="765"/>
      <c r="K45" s="765"/>
    </row>
    <row r="46" spans="1:11" s="13" customFormat="1" ht="14.5">
      <c r="A46" s="1420" t="s">
        <v>1605</v>
      </c>
      <c r="B46" s="328" t="s">
        <v>143</v>
      </c>
      <c r="C46" s="682">
        <f>SUM('WP-AB'!D64:V64)</f>
        <v>0</v>
      </c>
      <c r="D46" s="682">
        <f>SUM('WP-AB'!W64:AF64)</f>
        <v>0</v>
      </c>
      <c r="E46" s="682">
        <f>SUM('WP-AB'!AG64,'WP-AB'!AH64,'WP-AB'!AI64,'WP-AB'!AJ64,'WP-AB'!AK64,'WP-AB'!AL64)</f>
        <v>0</v>
      </c>
      <c r="F46" s="329">
        <f t="shared" si="1"/>
        <v>0</v>
      </c>
      <c r="G46" s="1490"/>
      <c r="J46" s="765"/>
      <c r="K46" s="765"/>
    </row>
    <row r="47" spans="1:11" s="13" customFormat="1" ht="14.5">
      <c r="A47" s="1420" t="s">
        <v>1606</v>
      </c>
      <c r="B47" s="328" t="s">
        <v>144</v>
      </c>
      <c r="C47" s="682">
        <f>SUM('WP-AB'!D63:V63)</f>
        <v>0</v>
      </c>
      <c r="D47" s="682">
        <f>SUM('WP-AB'!W63:AF63)</f>
        <v>0</v>
      </c>
      <c r="E47" s="682">
        <f>SUM('WP-AB'!AG63,'WP-AB'!AH63,'WP-AB'!AI63,'WP-AB'!AJ63,'WP-AB'!AK63,'WP-AB'!AL63)</f>
        <v>0</v>
      </c>
      <c r="F47" s="329">
        <f t="shared" si="1"/>
        <v>0</v>
      </c>
      <c r="G47" s="1490"/>
      <c r="J47" s="765"/>
      <c r="K47" s="765"/>
    </row>
    <row r="48" spans="1:11" s="13" customFormat="1" ht="16">
      <c r="A48" s="1420" t="s">
        <v>1607</v>
      </c>
      <c r="B48" s="328" t="s">
        <v>432</v>
      </c>
      <c r="C48" s="682">
        <f>SUM('WP-AB'!C67:U67)</f>
        <v>0</v>
      </c>
      <c r="D48" s="682">
        <f>SUM('WP-AB'!W66:AF66)</f>
        <v>0</v>
      </c>
      <c r="E48" s="682">
        <f>SUM('WP-AB'!AF67,'WP-AB'!AG67,'WP-AB'!AH67,'WP-AB'!AI67,'WP-AB'!AJ67,'WP-AB'!AK67)</f>
        <v>0</v>
      </c>
      <c r="F48" s="329">
        <f t="shared" ref="F48" si="2">SUM(C48:E48)</f>
        <v>0</v>
      </c>
      <c r="G48" s="1491" t="s">
        <v>629</v>
      </c>
      <c r="J48" s="765"/>
      <c r="K48" s="765"/>
    </row>
    <row r="49" spans="1:11" s="13" customFormat="1" ht="15" thickBot="1">
      <c r="A49" s="1421" t="s">
        <v>541</v>
      </c>
      <c r="B49" s="1417" t="s">
        <v>1166</v>
      </c>
      <c r="C49" s="1419" t="s">
        <v>1166</v>
      </c>
      <c r="D49" s="1419" t="s">
        <v>1166</v>
      </c>
      <c r="E49" s="1419" t="s">
        <v>1166</v>
      </c>
      <c r="F49" s="1418" t="s">
        <v>1166</v>
      </c>
      <c r="G49" s="1492">
        <f>SUM(F19:F49)</f>
        <v>0</v>
      </c>
      <c r="I49" s="765"/>
      <c r="J49" s="765"/>
      <c r="K49" s="765"/>
    </row>
    <row r="50" spans="1:11" s="13" customFormat="1" ht="14.5">
      <c r="A50" s="1420" t="s">
        <v>1277</v>
      </c>
      <c r="B50" s="327" t="s">
        <v>117</v>
      </c>
      <c r="C50" s="681">
        <f>SUM('WP-AB'!D31:V31)</f>
        <v>0</v>
      </c>
      <c r="D50" s="681">
        <f>SUM('WP-AB'!W31:AF31)</f>
        <v>0</v>
      </c>
      <c r="E50" s="681">
        <f>SUM('WP-AB'!AG31,'WP-AB'!AH31,'WP-AB'!AI31,'WP-AB'!AJ31,'WP-AB'!AK31,'WP-AB'!AL31)</f>
        <v>0</v>
      </c>
      <c r="F50" s="308">
        <f t="shared" si="1"/>
        <v>0</v>
      </c>
      <c r="G50" s="1489"/>
      <c r="I50" s="765"/>
      <c r="J50" s="765"/>
      <c r="K50" s="765"/>
    </row>
    <row r="51" spans="1:11" s="13" customFormat="1" ht="14.5">
      <c r="A51" s="1420" t="s">
        <v>1278</v>
      </c>
      <c r="B51" s="328" t="s">
        <v>426</v>
      </c>
      <c r="C51" s="682">
        <f>SUM('WP-AB'!D21:V21)</f>
        <v>0</v>
      </c>
      <c r="D51" s="682">
        <f>SUM('WP-AB'!W21:AF21)</f>
        <v>0</v>
      </c>
      <c r="E51" s="682">
        <f>SUM('WP-AB'!AG21,'WP-AB'!AH21,'WP-AB'!AI21,'WP-AB'!AJ21,'WP-AB'!AK21,'WP-AB'!AL21)</f>
        <v>0</v>
      </c>
      <c r="F51" s="329">
        <f t="shared" si="1"/>
        <v>0</v>
      </c>
      <c r="G51" s="1490"/>
      <c r="I51" s="765"/>
      <c r="J51" s="765"/>
      <c r="K51" s="765"/>
    </row>
    <row r="52" spans="1:11" s="13" customFormat="1" ht="14.5">
      <c r="A52" s="1420" t="s">
        <v>1279</v>
      </c>
      <c r="B52" s="328" t="s">
        <v>109</v>
      </c>
      <c r="C52" s="682">
        <f>SUM('WP-AB'!D22:V22)</f>
        <v>0</v>
      </c>
      <c r="D52" s="682">
        <f>SUM('WP-AB'!W22:AF22)</f>
        <v>0</v>
      </c>
      <c r="E52" s="682">
        <f>SUM('WP-AB'!AG22,'WP-AB'!AH22,'WP-AB'!AI22,'WP-AB'!AJ22,'WP-AB'!AK22,'WP-AB'!AL22)</f>
        <v>0</v>
      </c>
      <c r="F52" s="329">
        <f t="shared" si="1"/>
        <v>0</v>
      </c>
      <c r="G52" s="1490"/>
      <c r="I52" s="765"/>
      <c r="J52" s="765"/>
      <c r="K52" s="765"/>
    </row>
    <row r="53" spans="1:11" s="13" customFormat="1" ht="14.5">
      <c r="A53" s="1420" t="s">
        <v>1280</v>
      </c>
      <c r="B53" s="328" t="s">
        <v>113</v>
      </c>
      <c r="C53" s="682">
        <f>SUM('WP-AB'!D27:V27)</f>
        <v>0</v>
      </c>
      <c r="D53" s="682">
        <f>SUM('WP-AB'!W27:AF27)</f>
        <v>0</v>
      </c>
      <c r="E53" s="682">
        <f>SUM('WP-AB'!AG27,'WP-AB'!AH27,'WP-AB'!AI27,'WP-AB'!AJ27,'WP-AB'!AK27,'WP-AB'!AL27)</f>
        <v>0</v>
      </c>
      <c r="F53" s="329">
        <f t="shared" si="1"/>
        <v>0</v>
      </c>
      <c r="G53" s="1490"/>
      <c r="I53" s="765"/>
      <c r="J53" s="765"/>
      <c r="K53" s="765"/>
    </row>
    <row r="54" spans="1:11" s="13" customFormat="1" ht="14.5">
      <c r="A54" s="1420" t="s">
        <v>1281</v>
      </c>
      <c r="B54" s="328" t="s">
        <v>114</v>
      </c>
      <c r="C54" s="682">
        <f>SUM('WP-AB'!D28:V28)</f>
        <v>0</v>
      </c>
      <c r="D54" s="682">
        <f>SUM('WP-AB'!W28:AF28)</f>
        <v>0</v>
      </c>
      <c r="E54" s="682">
        <f>SUM('WP-AB'!AG28,'WP-AB'!AH28,'WP-AB'!AI28,'WP-AB'!AJ28,'WP-AB'!AK28,'WP-AB'!AL28)</f>
        <v>0</v>
      </c>
      <c r="F54" s="329">
        <f t="shared" si="1"/>
        <v>0</v>
      </c>
      <c r="G54" s="1490"/>
      <c r="I54" s="765"/>
      <c r="J54" s="765"/>
      <c r="K54" s="765"/>
    </row>
    <row r="55" spans="1:11" s="13" customFormat="1" ht="14.5">
      <c r="A55" s="1420" t="s">
        <v>1313</v>
      </c>
      <c r="B55" s="328" t="s">
        <v>115</v>
      </c>
      <c r="C55" s="682">
        <f>SUM('WP-AB'!D29:V29)</f>
        <v>0</v>
      </c>
      <c r="D55" s="682">
        <f>SUM('WP-AB'!W29:AF29)</f>
        <v>0</v>
      </c>
      <c r="E55" s="682">
        <f>SUM('WP-AB'!AG29,'WP-AB'!AH29,'WP-AB'!AI29,'WP-AB'!AJ29,'WP-AB'!AK29,'WP-AB'!AL29)</f>
        <v>0</v>
      </c>
      <c r="F55" s="329">
        <f t="shared" si="1"/>
        <v>0</v>
      </c>
      <c r="G55" s="1490"/>
      <c r="I55" s="765"/>
      <c r="J55" s="765"/>
      <c r="K55" s="765"/>
    </row>
    <row r="56" spans="1:11" s="13" customFormat="1" ht="14.5">
      <c r="A56" s="1420" t="s">
        <v>1314</v>
      </c>
      <c r="B56" s="328" t="s">
        <v>116</v>
      </c>
      <c r="C56" s="682">
        <f>SUM('WP-AB'!D30:V30)</f>
        <v>0</v>
      </c>
      <c r="D56" s="682">
        <f>SUM('WP-AB'!W30:AF30)</f>
        <v>0</v>
      </c>
      <c r="E56" s="682">
        <f>SUM('WP-AB'!AG30,'WP-AB'!AH30,'WP-AB'!AI30,'WP-AB'!AJ30,'WP-AB'!AK30,'WP-AB'!AL30)</f>
        <v>0</v>
      </c>
      <c r="F56" s="329">
        <f t="shared" si="1"/>
        <v>0</v>
      </c>
      <c r="G56" s="1490"/>
      <c r="I56" s="765"/>
      <c r="J56" s="765"/>
      <c r="K56" s="765"/>
    </row>
    <row r="57" spans="1:11" s="13" customFormat="1" ht="14.5">
      <c r="A57" s="1420" t="s">
        <v>1315</v>
      </c>
      <c r="B57" s="328" t="s">
        <v>121</v>
      </c>
      <c r="C57" s="682">
        <f>SUM('WP-AB'!D35:V35)</f>
        <v>0</v>
      </c>
      <c r="D57" s="682">
        <f>SUM('WP-AB'!W35:AF35)</f>
        <v>0</v>
      </c>
      <c r="E57" s="682">
        <f>SUM('WP-AB'!AG35,'WP-AB'!AH35,'WP-AB'!AI35,'WP-AB'!AJ35,'WP-AB'!AK35,'WP-AB'!AL35)</f>
        <v>0</v>
      </c>
      <c r="F57" s="329">
        <f t="shared" si="1"/>
        <v>0</v>
      </c>
      <c r="G57" s="1490"/>
      <c r="I57" s="765"/>
      <c r="J57" s="765"/>
      <c r="K57" s="765"/>
    </row>
    <row r="58" spans="1:11" s="13" customFormat="1" ht="14.5">
      <c r="A58" s="1420" t="s">
        <v>1316</v>
      </c>
      <c r="B58" s="328" t="s">
        <v>122</v>
      </c>
      <c r="C58" s="682">
        <f>SUM('WP-AB'!D36:V36)</f>
        <v>0</v>
      </c>
      <c r="D58" s="682">
        <f>SUM('WP-AB'!W36:AF36)</f>
        <v>0</v>
      </c>
      <c r="E58" s="682">
        <f>SUM('WP-AB'!AG36,'WP-AB'!AH36,'WP-AB'!AI36,'WP-AB'!AJ36,'WP-AB'!AK36,'WP-AB'!AL36)</f>
        <v>0</v>
      </c>
      <c r="F58" s="329">
        <f t="shared" si="1"/>
        <v>0</v>
      </c>
      <c r="G58" s="1490"/>
      <c r="I58" s="765"/>
      <c r="J58" s="765"/>
      <c r="K58" s="765"/>
    </row>
    <row r="59" spans="1:11" s="13" customFormat="1" ht="14.5">
      <c r="A59" s="1420" t="s">
        <v>1608</v>
      </c>
      <c r="B59" s="328" t="s">
        <v>123</v>
      </c>
      <c r="C59" s="682">
        <f>SUM('WP-AB'!D37:V37)</f>
        <v>0</v>
      </c>
      <c r="D59" s="682">
        <f>SUM('WP-AB'!W37:AF37)</f>
        <v>0</v>
      </c>
      <c r="E59" s="682">
        <f>SUM('WP-AB'!AG37,'WP-AB'!AH37,'WP-AB'!AI37,'WP-AB'!AJ37,'WP-AB'!AK37,'WP-AB'!AL37)</f>
        <v>0</v>
      </c>
      <c r="F59" s="329">
        <f t="shared" si="1"/>
        <v>0</v>
      </c>
      <c r="G59" s="1490"/>
      <c r="I59" s="765"/>
      <c r="J59" s="765"/>
      <c r="K59" s="765"/>
    </row>
    <row r="60" spans="1:11" s="13" customFormat="1" ht="14.5">
      <c r="A60" s="1420" t="s">
        <v>1609</v>
      </c>
      <c r="B60" s="328" t="s">
        <v>124</v>
      </c>
      <c r="C60" s="682">
        <f>SUM('WP-AB'!D38:V38)</f>
        <v>0</v>
      </c>
      <c r="D60" s="682">
        <f>SUM('WP-AB'!W38:AF38)</f>
        <v>0</v>
      </c>
      <c r="E60" s="682">
        <f>SUM('WP-AB'!AG38,'WP-AB'!AH38,'WP-AB'!AI38,'WP-AB'!AJ38,'WP-AB'!AK38,'WP-AB'!AL38)</f>
        <v>0</v>
      </c>
      <c r="F60" s="329">
        <f t="shared" si="1"/>
        <v>0</v>
      </c>
      <c r="G60" s="1490"/>
      <c r="I60" s="765"/>
      <c r="J60" s="765"/>
      <c r="K60" s="765"/>
    </row>
    <row r="61" spans="1:11" s="13" customFormat="1" ht="14.5">
      <c r="A61" s="1420" t="s">
        <v>1610</v>
      </c>
      <c r="B61" s="328" t="s">
        <v>131</v>
      </c>
      <c r="C61" s="682">
        <f>SUM('WP-AB'!D45:V45)</f>
        <v>0</v>
      </c>
      <c r="D61" s="682">
        <f>SUM('WP-AB'!W45:AF45)</f>
        <v>0</v>
      </c>
      <c r="E61" s="682">
        <f>SUM('WP-AB'!AG45,'WP-AB'!AH45,'WP-AB'!AI45,'WP-AB'!AJ45,'WP-AB'!AK45,'WP-AB'!AL45)</f>
        <v>0</v>
      </c>
      <c r="F61" s="329">
        <f t="shared" si="1"/>
        <v>0</v>
      </c>
      <c r="G61" s="1490"/>
      <c r="H61" s="765"/>
      <c r="I61" s="765"/>
      <c r="J61" s="765"/>
      <c r="K61" s="765"/>
    </row>
    <row r="62" spans="1:11" s="13" customFormat="1" ht="14.5">
      <c r="A62" s="1420" t="s">
        <v>1611</v>
      </c>
      <c r="B62" s="328" t="s">
        <v>132</v>
      </c>
      <c r="C62" s="682">
        <f>SUM('WP-AB'!D46:V46)</f>
        <v>0</v>
      </c>
      <c r="D62" s="682">
        <f>SUM('WP-AB'!W46:AF46)</f>
        <v>0</v>
      </c>
      <c r="E62" s="682">
        <f>SUM('WP-AB'!AG46,'WP-AB'!AH46,'WP-AB'!AI46,'WP-AB'!AJ46,'WP-AB'!AK46,'WP-AB'!AL46)</f>
        <v>0</v>
      </c>
      <c r="F62" s="329">
        <f t="shared" si="1"/>
        <v>0</v>
      </c>
      <c r="G62" s="1490"/>
      <c r="H62" s="765"/>
      <c r="I62" s="765"/>
      <c r="J62" s="765"/>
      <c r="K62" s="765"/>
    </row>
    <row r="63" spans="1:11" s="13" customFormat="1" ht="14.5">
      <c r="A63" s="1420" t="s">
        <v>1612</v>
      </c>
      <c r="B63" s="328" t="s">
        <v>133</v>
      </c>
      <c r="C63" s="682">
        <f>SUM('WP-AB'!D47:V47)</f>
        <v>0</v>
      </c>
      <c r="D63" s="682">
        <f>SUM('WP-AB'!W47:AF47)</f>
        <v>0</v>
      </c>
      <c r="E63" s="682">
        <f>SUM('WP-AB'!AG47,'WP-AB'!AH47,'WP-AB'!AI47,'WP-AB'!AJ47,'WP-AB'!AK47,'WP-AB'!AL47)</f>
        <v>0</v>
      </c>
      <c r="F63" s="329">
        <f t="shared" si="1"/>
        <v>0</v>
      </c>
      <c r="G63" s="1490"/>
      <c r="H63" s="765"/>
      <c r="I63" s="765"/>
      <c r="J63" s="765"/>
      <c r="K63" s="765"/>
    </row>
    <row r="64" spans="1:11" s="13" customFormat="1" ht="14.5">
      <c r="A64" s="1420" t="s">
        <v>1613</v>
      </c>
      <c r="B64" s="328" t="s">
        <v>134</v>
      </c>
      <c r="C64" s="682">
        <f>SUM('WP-AB'!D48:V48)</f>
        <v>0</v>
      </c>
      <c r="D64" s="682">
        <f>SUM('WP-AB'!W48:AF48)</f>
        <v>0</v>
      </c>
      <c r="E64" s="682">
        <f>SUM('WP-AB'!AG48,'WP-AB'!AH48,'WP-AB'!AI48,'WP-AB'!AJ48,'WP-AB'!AK48,'WP-AB'!AL48)</f>
        <v>0</v>
      </c>
      <c r="F64" s="329">
        <f t="shared" si="1"/>
        <v>0</v>
      </c>
      <c r="G64" s="1490"/>
      <c r="H64" s="765"/>
      <c r="I64" s="765"/>
      <c r="J64" s="765"/>
      <c r="K64" s="765"/>
    </row>
    <row r="65" spans="1:11" s="13" customFormat="1" ht="14.5">
      <c r="A65" s="1446" t="s">
        <v>1614</v>
      </c>
      <c r="B65" s="328" t="s">
        <v>135</v>
      </c>
      <c r="C65" s="682">
        <f>SUM('WP-AB'!D49:V49)</f>
        <v>0</v>
      </c>
      <c r="D65" s="682">
        <f>SUM('WP-AB'!W49:AF49)</f>
        <v>0</v>
      </c>
      <c r="E65" s="682">
        <f>SUM('WP-AB'!AG49,'WP-AB'!AH49,'WP-AB'!AI49,'WP-AB'!AJ49,'WP-AB'!AK49,'WP-AB'!AL49)</f>
        <v>0</v>
      </c>
      <c r="F65" s="329">
        <f t="shared" si="1"/>
        <v>0</v>
      </c>
      <c r="G65" s="1490"/>
      <c r="H65" s="765"/>
      <c r="I65" s="765"/>
      <c r="J65" s="765"/>
      <c r="K65" s="765"/>
    </row>
    <row r="66" spans="1:11" s="13" customFormat="1" ht="16">
      <c r="A66" s="1420" t="s">
        <v>1615</v>
      </c>
      <c r="B66" s="328" t="s">
        <v>136</v>
      </c>
      <c r="C66" s="682">
        <f>SUM('WP-AB'!D50:V50)</f>
        <v>0</v>
      </c>
      <c r="D66" s="682">
        <f>SUM('WP-AB'!W50:AF50)</f>
        <v>0</v>
      </c>
      <c r="E66" s="682">
        <f>SUM('WP-AB'!AG50,'WP-AB'!AH50,'WP-AB'!AI50,'WP-AB'!AJ50,'WP-AB'!AK50,'WP-AB'!AL50)</f>
        <v>0</v>
      </c>
      <c r="F66" s="329">
        <f t="shared" si="1"/>
        <v>0</v>
      </c>
      <c r="G66" s="1491" t="s">
        <v>630</v>
      </c>
      <c r="H66" s="765"/>
      <c r="I66" s="765"/>
      <c r="J66" s="765"/>
      <c r="K66" s="765"/>
    </row>
    <row r="67" spans="1:11" s="13" customFormat="1" ht="15" thickBot="1">
      <c r="A67" s="1421" t="s">
        <v>541</v>
      </c>
      <c r="B67" s="1417" t="s">
        <v>1166</v>
      </c>
      <c r="C67" s="1419" t="s">
        <v>1166</v>
      </c>
      <c r="D67" s="1419" t="s">
        <v>1166</v>
      </c>
      <c r="E67" s="1419" t="s">
        <v>1166</v>
      </c>
      <c r="F67" s="1418" t="s">
        <v>1166</v>
      </c>
      <c r="G67" s="1480">
        <f>SUM(F50:F67)</f>
        <v>0</v>
      </c>
      <c r="H67" s="765"/>
      <c r="I67" s="765"/>
      <c r="J67" s="765"/>
      <c r="K67" s="765"/>
    </row>
    <row r="68" spans="1:11" s="13" customFormat="1" ht="16">
      <c r="A68" s="1446" t="s">
        <v>1575</v>
      </c>
      <c r="B68" s="328" t="s">
        <v>721</v>
      </c>
      <c r="C68" s="682">
        <f>SUM('WP-AB'!D18:V18)</f>
        <v>0</v>
      </c>
      <c r="D68" s="682">
        <f>SUM('WP-AB'!W18:AF18)</f>
        <v>0</v>
      </c>
      <c r="E68" s="682">
        <f>SUM('WP-AB'!AG18,'WP-AB'!AH18,'WP-AB'!AI18,'WP-AB'!AJ18,'WP-AB'!AK18,'WP-AB'!AL18)</f>
        <v>0</v>
      </c>
      <c r="F68" s="329">
        <f t="shared" si="1"/>
        <v>0</v>
      </c>
      <c r="G68" s="1448"/>
      <c r="H68" s="765"/>
      <c r="I68" s="765"/>
      <c r="J68" s="765"/>
      <c r="K68" s="765"/>
    </row>
    <row r="69" spans="1:11" s="13" customFormat="1" ht="15" thickBot="1">
      <c r="A69" s="1417" t="s">
        <v>541</v>
      </c>
      <c r="B69" s="1417" t="s">
        <v>1166</v>
      </c>
      <c r="C69" s="1419" t="s">
        <v>1166</v>
      </c>
      <c r="D69" s="1419" t="s">
        <v>1166</v>
      </c>
      <c r="E69" s="1419" t="s">
        <v>1166</v>
      </c>
      <c r="F69" s="1480" t="s">
        <v>1166</v>
      </c>
      <c r="G69" s="1480">
        <f>SUM(F68:F69)</f>
        <v>0</v>
      </c>
      <c r="H69" s="765"/>
      <c r="I69" s="765"/>
      <c r="J69" s="765"/>
      <c r="K69" s="765"/>
    </row>
    <row r="70" spans="1:11" s="13" customFormat="1" ht="14.5">
      <c r="A70" s="1420"/>
      <c r="B70" s="328"/>
      <c r="C70" s="682"/>
      <c r="D70" s="682"/>
      <c r="E70" s="682"/>
      <c r="F70" s="329"/>
      <c r="G70" s="329"/>
    </row>
    <row r="71" spans="1:11" s="13" customFormat="1" ht="14.5">
      <c r="A71" s="1420">
        <v>5</v>
      </c>
      <c r="B71" s="331" t="s">
        <v>714</v>
      </c>
      <c r="C71" s="407">
        <f>SUM(C15:C68)</f>
        <v>0</v>
      </c>
      <c r="D71" s="407">
        <f>SUM(D15:D68)</f>
        <v>0</v>
      </c>
      <c r="E71" s="407">
        <f>SUM(E15:E68)</f>
        <v>0</v>
      </c>
      <c r="F71" s="332">
        <f>SUM(F15:F68)</f>
        <v>0</v>
      </c>
      <c r="G71" s="332">
        <f>SUM(G15:G69)</f>
        <v>0</v>
      </c>
      <c r="H71" s="747"/>
      <c r="I71" s="759"/>
    </row>
    <row r="72" spans="1:11" s="13" customFormat="1" ht="14.5">
      <c r="A72" s="1414"/>
      <c r="C72" s="313"/>
      <c r="D72" s="313"/>
      <c r="E72" s="761"/>
      <c r="F72" s="333"/>
      <c r="G72" s="760"/>
      <c r="I72" s="759"/>
    </row>
    <row r="73" spans="1:11" s="13" customFormat="1" ht="14.5">
      <c r="A73" s="1415"/>
      <c r="C73" s="313"/>
      <c r="D73" s="313"/>
      <c r="E73" s="313"/>
      <c r="F73" s="333"/>
      <c r="G73" s="334"/>
      <c r="I73" s="759"/>
    </row>
    <row r="74" spans="1:11" s="313" customFormat="1">
      <c r="A74" s="1416"/>
      <c r="F74" s="321"/>
      <c r="G74" s="321"/>
      <c r="I74" s="759"/>
    </row>
    <row r="75" spans="1:11" s="313" customFormat="1">
      <c r="A75" s="1416"/>
      <c r="F75" s="321"/>
      <c r="G75" s="321"/>
      <c r="I75" s="759"/>
    </row>
    <row r="76" spans="1:11" s="313" customFormat="1"/>
  </sheetData>
  <sortState xmlns:xlrd2="http://schemas.microsoft.com/office/spreadsheetml/2017/richdata2" ref="B8:H40">
    <sortCondition ref="H8:H40"/>
    <sortCondition ref="B8:B40"/>
  </sortState>
  <customSheetViews>
    <customSheetView guid="{343BF296-013A-41F5-BDAB-AD6220EA7F78}" showPageBreaks="1" fitToPage="1" printArea="1" view="pageBreakPreview" topLeftCell="A16">
      <selection activeCell="D33" sqref="D33"/>
      <pageMargins left="0.25" right="0.25" top="0.25" bottom="0.25" header="0.3" footer="0.3"/>
      <printOptions horizontalCentered="1"/>
      <pageSetup scale="67" orientation="portrait" r:id="rId1"/>
    </customSheetView>
    <customSheetView guid="{B321D76C-CDE5-48BB-9CDE-80FF97D58FCF}" showPageBreaks="1" fitToPage="1" printArea="1" view="pageBreakPreview">
      <selection activeCell="D33" sqref="D33"/>
      <pageMargins left="0.25" right="0.25" top="0.25" bottom="0.25" header="0.3" footer="0.3"/>
      <printOptions horizontalCentered="1"/>
      <pageSetup scale="70" orientation="portrait" r:id="rId2"/>
    </customSheetView>
  </customSheetViews>
  <mergeCells count="6">
    <mergeCell ref="A10:G10"/>
    <mergeCell ref="A4:G4"/>
    <mergeCell ref="A5:G5"/>
    <mergeCell ref="A6:G6"/>
    <mergeCell ref="A8:G8"/>
    <mergeCell ref="A9:G9"/>
  </mergeCells>
  <printOptions horizontalCentered="1"/>
  <pageMargins left="0.25" right="0.25" top="0.25" bottom="0.25" header="0.3" footer="0.3"/>
  <pageSetup scale="72" orientation="portrait" r:id="rId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rgb="FF92D050"/>
  </sheetPr>
  <dimension ref="A2:AO102"/>
  <sheetViews>
    <sheetView view="pageBreakPreview" topLeftCell="A10" zoomScale="115" zoomScaleNormal="118" zoomScaleSheetLayoutView="115" workbookViewId="0">
      <selection activeCell="D33" sqref="D33"/>
    </sheetView>
  </sheetViews>
  <sheetFormatPr defaultColWidth="9" defaultRowHeight="14.5"/>
  <cols>
    <col min="1" max="1" width="9" style="294"/>
    <col min="2" max="2" width="15.5" style="294" customWidth="1"/>
    <col min="3" max="3" width="42" style="294" customWidth="1"/>
    <col min="4" max="4" width="15.5" style="295" bestFit="1" customWidth="1"/>
    <col min="5" max="5" width="15.33203125" style="295" bestFit="1" customWidth="1"/>
    <col min="6" max="6" width="16" style="295" customWidth="1"/>
    <col min="7" max="7" width="23.5" style="408" customWidth="1"/>
    <col min="8" max="8" width="16.25" style="408" bestFit="1" customWidth="1"/>
    <col min="9" max="9" width="15.5" style="409" customWidth="1"/>
    <col min="10" max="10" width="13.08203125" style="408" customWidth="1"/>
    <col min="11" max="11" width="29.08203125" style="408" customWidth="1"/>
    <col min="12" max="12" width="15.25" style="408" bestFit="1" customWidth="1"/>
    <col min="13" max="13" width="13.25" style="408" bestFit="1" customWidth="1"/>
    <col min="14" max="14" width="12.5" style="408" bestFit="1" customWidth="1"/>
    <col min="15" max="15" width="15.33203125" style="408" customWidth="1"/>
    <col min="16" max="16" width="15.25" style="408" customWidth="1"/>
    <col min="17" max="17" width="13.08203125" style="408" customWidth="1"/>
    <col min="18" max="18" width="18" style="408" customWidth="1"/>
    <col min="19" max="19" width="17" style="408" customWidth="1"/>
    <col min="20" max="20" width="17.25" style="408" bestFit="1" customWidth="1"/>
    <col min="21" max="21" width="14.5" style="408" bestFit="1" customWidth="1"/>
    <col min="22" max="22" width="21.08203125" style="408" bestFit="1" customWidth="1"/>
    <col min="23" max="23" width="15" style="408" customWidth="1"/>
    <col min="24" max="24" width="14.33203125" style="408" customWidth="1"/>
    <col min="25" max="25" width="16.25" style="408" bestFit="1" customWidth="1"/>
    <col min="26" max="26" width="15.75" style="408" bestFit="1" customWidth="1"/>
    <col min="27" max="27" width="16.25" style="408" bestFit="1" customWidth="1"/>
    <col min="28" max="28" width="16.33203125" style="408" bestFit="1" customWidth="1"/>
    <col min="29" max="29" width="15.5" style="408" bestFit="1" customWidth="1"/>
    <col min="30" max="31" width="16" style="408" bestFit="1" customWidth="1"/>
    <col min="32" max="32" width="15.33203125" style="408" bestFit="1" customWidth="1"/>
    <col min="33" max="33" width="12.5" style="408" bestFit="1" customWidth="1"/>
    <col min="34" max="34" width="17" style="408" bestFit="1" customWidth="1"/>
    <col min="35" max="35" width="17.5" style="408" bestFit="1" customWidth="1"/>
    <col min="36" max="36" width="16.5" style="408" bestFit="1" customWidth="1"/>
    <col min="37" max="37" width="15.33203125" style="408" bestFit="1" customWidth="1"/>
    <col min="38" max="38" width="14.25" style="408" bestFit="1" customWidth="1"/>
    <col min="39" max="39" width="14.25" style="408" customWidth="1"/>
    <col min="40" max="40" width="18" style="408" bestFit="1" customWidth="1"/>
    <col min="41" max="41" width="14.25" style="411" bestFit="1" customWidth="1"/>
    <col min="42" max="16384" width="9" style="294"/>
  </cols>
  <sheetData>
    <row r="2" spans="1:41" ht="18.5">
      <c r="B2" s="322" t="s">
        <v>1151</v>
      </c>
      <c r="V2" s="410" t="s">
        <v>602</v>
      </c>
      <c r="AN2" s="410" t="s">
        <v>603</v>
      </c>
    </row>
    <row r="3" spans="1:41">
      <c r="B3" s="13"/>
      <c r="V3" s="411"/>
      <c r="AN3" s="411"/>
    </row>
    <row r="4" spans="1:41" s="13" customFormat="1" ht="18">
      <c r="B4" s="71"/>
      <c r="C4" s="71"/>
      <c r="D4" s="1686" t="s">
        <v>200</v>
      </c>
      <c r="E4" s="1686"/>
      <c r="F4" s="1686"/>
      <c r="G4" s="1686"/>
      <c r="H4" s="397"/>
      <c r="I4" s="397"/>
      <c r="J4" s="397"/>
      <c r="K4" s="397"/>
      <c r="L4" s="397"/>
      <c r="M4" s="397"/>
      <c r="N4" s="397"/>
      <c r="O4" s="397"/>
      <c r="P4" s="397"/>
      <c r="Q4" s="397"/>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row>
    <row r="5" spans="1:41" s="13" customFormat="1" ht="18">
      <c r="B5" s="71"/>
      <c r="C5" s="71"/>
      <c r="D5" s="1686" t="s">
        <v>103</v>
      </c>
      <c r="E5" s="1686"/>
      <c r="F5" s="1686"/>
      <c r="G5" s="1686"/>
      <c r="H5" s="397"/>
      <c r="I5" s="397"/>
      <c r="J5" s="397"/>
      <c r="K5" s="397"/>
      <c r="L5" s="397"/>
      <c r="M5" s="397"/>
      <c r="N5" s="397"/>
      <c r="O5" s="397"/>
      <c r="P5" s="397"/>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row>
    <row r="6" spans="1:41" s="13" customFormat="1" ht="18">
      <c r="B6" s="71"/>
      <c r="C6" s="71"/>
      <c r="D6" s="1687" t="s">
        <v>1820</v>
      </c>
      <c r="E6" s="1687"/>
      <c r="F6" s="1687"/>
      <c r="G6" s="1687"/>
      <c r="H6" s="397"/>
      <c r="I6" s="397"/>
      <c r="J6" s="397"/>
      <c r="K6" s="397"/>
      <c r="L6" s="397"/>
      <c r="M6" s="397"/>
      <c r="N6" s="397"/>
      <c r="O6" s="397"/>
      <c r="P6" s="397"/>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row>
    <row r="7" spans="1:41" s="13" customFormat="1" ht="17.5">
      <c r="B7" s="11"/>
      <c r="C7" s="63"/>
      <c r="D7" s="11"/>
      <c r="E7" s="41"/>
      <c r="F7" s="11"/>
      <c r="G7" s="370"/>
      <c r="H7" s="370"/>
      <c r="I7" s="370"/>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row>
    <row r="8" spans="1:41" s="13" customFormat="1" ht="18">
      <c r="B8" s="29"/>
      <c r="C8" s="29"/>
      <c r="D8" s="1688" t="s">
        <v>945</v>
      </c>
      <c r="E8" s="1688"/>
      <c r="F8" s="1688"/>
      <c r="G8" s="1688"/>
      <c r="H8" s="398"/>
      <c r="I8" s="398"/>
      <c r="J8" s="398"/>
      <c r="K8" s="398"/>
      <c r="L8" s="398"/>
      <c r="M8" s="398"/>
      <c r="N8" s="398"/>
      <c r="O8" s="398"/>
      <c r="P8" s="398"/>
      <c r="Q8" s="398"/>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row>
    <row r="9" spans="1:41" s="13" customFormat="1" ht="18">
      <c r="B9" s="352"/>
      <c r="C9" s="352"/>
      <c r="D9" s="1731" t="s">
        <v>763</v>
      </c>
      <c r="E9" s="1731"/>
      <c r="F9" s="1731"/>
      <c r="G9" s="1731"/>
      <c r="H9" s="412"/>
      <c r="I9" s="397"/>
      <c r="J9" s="397"/>
      <c r="K9" s="397"/>
      <c r="L9" s="397"/>
      <c r="M9" s="397"/>
      <c r="N9" s="397"/>
      <c r="O9" s="397"/>
      <c r="P9" s="397"/>
      <c r="Q9" s="397"/>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row>
    <row r="10" spans="1:41" s="13" customFormat="1" ht="15.75" customHeight="1">
      <c r="B10" s="1731"/>
      <c r="C10" s="1731"/>
      <c r="D10" s="1731"/>
      <c r="E10" s="1731"/>
      <c r="F10" s="1731"/>
      <c r="G10" s="1731"/>
      <c r="H10" s="1731"/>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row>
    <row r="11" spans="1:41" ht="20">
      <c r="B11" s="296" t="s">
        <v>717</v>
      </c>
      <c r="C11" s="297"/>
      <c r="D11" s="298"/>
      <c r="E11" s="298"/>
      <c r="F11" s="298"/>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row>
    <row r="12" spans="1:41" s="300" customFormat="1">
      <c r="B12" s="300" t="s">
        <v>192</v>
      </c>
      <c r="C12" s="300" t="s">
        <v>193</v>
      </c>
      <c r="D12" s="1485" t="s">
        <v>194</v>
      </c>
      <c r="E12" s="1485" t="s">
        <v>195</v>
      </c>
      <c r="F12" s="1485" t="s">
        <v>196</v>
      </c>
      <c r="G12" s="1486" t="s">
        <v>371</v>
      </c>
      <c r="H12" s="1486" t="s">
        <v>372</v>
      </c>
      <c r="I12" s="1487" t="s">
        <v>901</v>
      </c>
      <c r="J12" s="1486" t="s">
        <v>902</v>
      </c>
      <c r="K12" s="1486" t="s">
        <v>903</v>
      </c>
      <c r="L12" s="1486" t="s">
        <v>904</v>
      </c>
      <c r="M12" s="1486" t="s">
        <v>1226</v>
      </c>
      <c r="N12" s="1486" t="s">
        <v>1244</v>
      </c>
      <c r="O12" s="1486" t="s">
        <v>485</v>
      </c>
      <c r="P12" s="1486" t="s">
        <v>486</v>
      </c>
      <c r="Q12" s="1486" t="s">
        <v>487</v>
      </c>
      <c r="R12" s="1486" t="s">
        <v>1245</v>
      </c>
      <c r="S12" s="1486" t="s">
        <v>1246</v>
      </c>
      <c r="T12" s="1486" t="s">
        <v>1247</v>
      </c>
      <c r="U12" s="1486" t="s">
        <v>1226</v>
      </c>
      <c r="V12" s="1486" t="s">
        <v>1248</v>
      </c>
      <c r="W12" s="1486" t="s">
        <v>1249</v>
      </c>
      <c r="X12" s="1486" t="s">
        <v>1250</v>
      </c>
      <c r="Y12" s="1486" t="s">
        <v>1251</v>
      </c>
      <c r="Z12" s="1486" t="s">
        <v>1252</v>
      </c>
      <c r="AA12" s="1486" t="s">
        <v>1253</v>
      </c>
      <c r="AB12" s="1486" t="s">
        <v>1254</v>
      </c>
      <c r="AC12" s="1486" t="s">
        <v>1255</v>
      </c>
      <c r="AD12" s="1486" t="s">
        <v>1256</v>
      </c>
      <c r="AE12" s="1486" t="s">
        <v>1257</v>
      </c>
      <c r="AF12" s="1486" t="s">
        <v>1258</v>
      </c>
      <c r="AG12" s="1486" t="s">
        <v>1259</v>
      </c>
      <c r="AH12" s="1486" t="s">
        <v>1260</v>
      </c>
      <c r="AI12" s="1486" t="s">
        <v>1261</v>
      </c>
      <c r="AJ12" s="1486" t="s">
        <v>1262</v>
      </c>
      <c r="AK12" s="1486" t="s">
        <v>1263</v>
      </c>
      <c r="AL12" s="1486" t="s">
        <v>1264</v>
      </c>
      <c r="AM12" s="1486" t="s">
        <v>1265</v>
      </c>
      <c r="AN12" s="1486" t="s">
        <v>1585</v>
      </c>
      <c r="AO12" s="414"/>
    </row>
    <row r="13" spans="1:41" s="300" customFormat="1">
      <c r="B13" s="299"/>
      <c r="C13" s="299"/>
      <c r="D13" s="298"/>
      <c r="E13" s="298"/>
      <c r="F13" s="298"/>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4"/>
    </row>
    <row r="14" spans="1:41">
      <c r="B14" s="286" t="s">
        <v>31</v>
      </c>
      <c r="C14" s="286"/>
      <c r="D14" s="301" t="s">
        <v>338</v>
      </c>
      <c r="E14" s="301" t="s">
        <v>31</v>
      </c>
      <c r="F14" s="302" t="s">
        <v>31</v>
      </c>
      <c r="G14" s="415" t="s">
        <v>31</v>
      </c>
      <c r="H14" s="416" t="s">
        <v>31</v>
      </c>
      <c r="I14" s="416" t="s">
        <v>31</v>
      </c>
      <c r="J14" s="416" t="s">
        <v>31</v>
      </c>
      <c r="K14" s="416" t="s">
        <v>31</v>
      </c>
      <c r="L14" s="416" t="s">
        <v>31</v>
      </c>
      <c r="M14" s="416" t="s">
        <v>31</v>
      </c>
      <c r="N14" s="416" t="s">
        <v>31</v>
      </c>
      <c r="O14" s="416" t="s">
        <v>31</v>
      </c>
      <c r="P14" s="416" t="s">
        <v>31</v>
      </c>
      <c r="Q14" s="416" t="s">
        <v>31</v>
      </c>
      <c r="R14" s="416" t="s">
        <v>31</v>
      </c>
      <c r="S14" s="416" t="s">
        <v>31</v>
      </c>
      <c r="T14" s="416" t="s">
        <v>31</v>
      </c>
      <c r="U14" s="416" t="s">
        <v>31</v>
      </c>
      <c r="V14" s="416" t="s">
        <v>31</v>
      </c>
      <c r="W14" s="416" t="s">
        <v>31</v>
      </c>
      <c r="X14" s="416" t="s">
        <v>31</v>
      </c>
      <c r="Y14" s="416" t="s">
        <v>31</v>
      </c>
      <c r="Z14" s="416" t="s">
        <v>31</v>
      </c>
      <c r="AA14" s="416" t="s">
        <v>31</v>
      </c>
      <c r="AB14" s="416" t="s">
        <v>31</v>
      </c>
      <c r="AC14" s="416" t="s">
        <v>31</v>
      </c>
      <c r="AD14" s="416" t="s">
        <v>31</v>
      </c>
      <c r="AE14" s="416" t="s">
        <v>31</v>
      </c>
      <c r="AF14" s="416" t="s">
        <v>31</v>
      </c>
      <c r="AG14" s="416" t="s">
        <v>31</v>
      </c>
      <c r="AH14" s="416" t="s">
        <v>31</v>
      </c>
      <c r="AI14" s="416" t="s">
        <v>31</v>
      </c>
      <c r="AJ14" s="416" t="s">
        <v>31</v>
      </c>
      <c r="AK14" s="416" t="s">
        <v>31</v>
      </c>
      <c r="AL14" s="416" t="s">
        <v>31</v>
      </c>
      <c r="AM14" s="1445"/>
      <c r="AN14" s="416" t="s">
        <v>31</v>
      </c>
    </row>
    <row r="15" spans="1:41">
      <c r="B15" s="286"/>
      <c r="C15" s="286"/>
      <c r="D15" s="415" t="s">
        <v>389</v>
      </c>
      <c r="E15" s="415" t="s">
        <v>390</v>
      </c>
      <c r="F15" s="415" t="s">
        <v>391</v>
      </c>
      <c r="G15" s="415" t="s">
        <v>392</v>
      </c>
      <c r="H15" s="417" t="s">
        <v>393</v>
      </c>
      <c r="I15" s="417" t="s">
        <v>394</v>
      </c>
      <c r="J15" s="417" t="s">
        <v>395</v>
      </c>
      <c r="K15" s="417" t="s">
        <v>396</v>
      </c>
      <c r="L15" s="417" t="s">
        <v>397</v>
      </c>
      <c r="M15" s="417" t="s">
        <v>398</v>
      </c>
      <c r="N15" s="417" t="s">
        <v>399</v>
      </c>
      <c r="O15" s="417" t="s">
        <v>400</v>
      </c>
      <c r="P15" s="417" t="s">
        <v>401</v>
      </c>
      <c r="Q15" s="417" t="s">
        <v>402</v>
      </c>
      <c r="R15" s="417" t="s">
        <v>403</v>
      </c>
      <c r="S15" s="417" t="s">
        <v>404</v>
      </c>
      <c r="T15" s="417" t="s">
        <v>405</v>
      </c>
      <c r="U15" s="417" t="s">
        <v>406</v>
      </c>
      <c r="V15" s="417" t="s">
        <v>407</v>
      </c>
      <c r="W15" s="417" t="s">
        <v>408</v>
      </c>
      <c r="X15" s="417" t="s">
        <v>409</v>
      </c>
      <c r="Y15" s="417" t="s">
        <v>410</v>
      </c>
      <c r="Z15" s="417" t="s">
        <v>411</v>
      </c>
      <c r="AA15" s="417" t="s">
        <v>412</v>
      </c>
      <c r="AB15" s="417" t="s">
        <v>413</v>
      </c>
      <c r="AC15" s="417" t="s">
        <v>414</v>
      </c>
      <c r="AD15" s="417" t="s">
        <v>415</v>
      </c>
      <c r="AE15" s="417" t="s">
        <v>416</v>
      </c>
      <c r="AF15" s="417" t="s">
        <v>442</v>
      </c>
      <c r="AG15" s="417" t="s">
        <v>417</v>
      </c>
      <c r="AH15" s="417" t="s">
        <v>418</v>
      </c>
      <c r="AI15" s="417" t="s">
        <v>419</v>
      </c>
      <c r="AJ15" s="417" t="s">
        <v>420</v>
      </c>
      <c r="AK15" s="417" t="s">
        <v>421</v>
      </c>
      <c r="AL15" s="417" t="s">
        <v>422</v>
      </c>
      <c r="AM15" s="423" t="s">
        <v>541</v>
      </c>
      <c r="AN15" s="418" t="s">
        <v>218</v>
      </c>
    </row>
    <row r="16" spans="1:41">
      <c r="A16" s="294" t="s">
        <v>1</v>
      </c>
      <c r="B16" s="286" t="s">
        <v>443</v>
      </c>
      <c r="C16" s="287"/>
      <c r="D16" s="419" t="s">
        <v>65</v>
      </c>
      <c r="E16" s="419" t="s">
        <v>63</v>
      </c>
      <c r="F16" s="419" t="s">
        <v>64</v>
      </c>
      <c r="G16" s="419" t="s">
        <v>86</v>
      </c>
      <c r="H16" s="420" t="s">
        <v>423</v>
      </c>
      <c r="I16" s="420" t="s">
        <v>220</v>
      </c>
      <c r="J16" s="420" t="s">
        <v>162</v>
      </c>
      <c r="K16" s="420" t="s">
        <v>154</v>
      </c>
      <c r="L16" s="420" t="s">
        <v>164</v>
      </c>
      <c r="M16" s="420" t="s">
        <v>182</v>
      </c>
      <c r="N16" s="420" t="s">
        <v>163</v>
      </c>
      <c r="O16" s="420" t="s">
        <v>311</v>
      </c>
      <c r="P16" s="420" t="s">
        <v>312</v>
      </c>
      <c r="Q16" s="420" t="s">
        <v>313</v>
      </c>
      <c r="R16" s="420" t="s">
        <v>314</v>
      </c>
      <c r="S16" s="420" t="s">
        <v>315</v>
      </c>
      <c r="T16" s="420" t="s">
        <v>316</v>
      </c>
      <c r="U16" s="420" t="s">
        <v>317</v>
      </c>
      <c r="V16" s="420" t="s">
        <v>355</v>
      </c>
      <c r="W16" s="420" t="s">
        <v>206</v>
      </c>
      <c r="X16" s="420" t="s">
        <v>207</v>
      </c>
      <c r="Y16" s="420" t="s">
        <v>208</v>
      </c>
      <c r="Z16" s="420" t="s">
        <v>209</v>
      </c>
      <c r="AA16" s="420" t="s">
        <v>210</v>
      </c>
      <c r="AB16" s="420" t="s">
        <v>211</v>
      </c>
      <c r="AC16" s="420" t="s">
        <v>212</v>
      </c>
      <c r="AD16" s="420" t="s">
        <v>213</v>
      </c>
      <c r="AE16" s="420" t="s">
        <v>214</v>
      </c>
      <c r="AF16" s="420" t="s">
        <v>444</v>
      </c>
      <c r="AG16" s="420" t="s">
        <v>424</v>
      </c>
      <c r="AH16" s="420" t="s">
        <v>85</v>
      </c>
      <c r="AI16" s="420" t="s">
        <v>318</v>
      </c>
      <c r="AJ16" s="420" t="s">
        <v>319</v>
      </c>
      <c r="AK16" s="420" t="s">
        <v>221</v>
      </c>
      <c r="AL16" s="420" t="s">
        <v>219</v>
      </c>
      <c r="AM16" s="423" t="s">
        <v>1166</v>
      </c>
      <c r="AN16" s="421"/>
    </row>
    <row r="17" spans="1:40">
      <c r="B17" s="286"/>
      <c r="C17" s="287"/>
      <c r="D17" s="288"/>
      <c r="E17" s="288"/>
      <c r="F17" s="288"/>
      <c r="G17" s="422"/>
      <c r="H17" s="423"/>
      <c r="I17" s="423"/>
      <c r="J17" s="423"/>
      <c r="K17" s="423"/>
      <c r="L17" s="423"/>
      <c r="M17" s="423"/>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3"/>
      <c r="AK17" s="423"/>
      <c r="AL17" s="423"/>
      <c r="AM17" s="423"/>
      <c r="AN17" s="424"/>
    </row>
    <row r="18" spans="1:40">
      <c r="A18" s="300" t="s">
        <v>471</v>
      </c>
      <c r="B18" s="689"/>
      <c r="C18" s="303" t="s">
        <v>721</v>
      </c>
      <c r="D18" s="692"/>
      <c r="E18" s="692"/>
      <c r="F18" s="692"/>
      <c r="G18" s="693"/>
      <c r="H18" s="694"/>
      <c r="I18" s="694"/>
      <c r="J18" s="694"/>
      <c r="K18" s="694"/>
      <c r="L18" s="694"/>
      <c r="M18" s="694"/>
      <c r="N18" s="694"/>
      <c r="O18" s="694"/>
      <c r="P18" s="694"/>
      <c r="Q18" s="694"/>
      <c r="R18" s="694"/>
      <c r="S18" s="694"/>
      <c r="T18" s="694"/>
      <c r="U18" s="694"/>
      <c r="V18" s="695"/>
      <c r="W18" s="694"/>
      <c r="X18" s="694"/>
      <c r="Y18" s="694"/>
      <c r="Z18" s="694"/>
      <c r="AA18" s="694"/>
      <c r="AB18" s="694"/>
      <c r="AC18" s="694"/>
      <c r="AD18" s="694"/>
      <c r="AE18" s="694"/>
      <c r="AF18" s="694"/>
      <c r="AG18" s="694"/>
      <c r="AH18" s="694"/>
      <c r="AI18" s="694"/>
      <c r="AJ18" s="694"/>
      <c r="AK18" s="694"/>
      <c r="AL18" s="694"/>
      <c r="AM18" s="694"/>
      <c r="AN18" s="434">
        <f t="shared" ref="AN18:AN63" si="0">SUM(D18:AL18)</f>
        <v>0</v>
      </c>
    </row>
    <row r="19" spans="1:40">
      <c r="A19" s="300" t="s">
        <v>473</v>
      </c>
      <c r="B19" s="690"/>
      <c r="C19" s="304" t="s">
        <v>108</v>
      </c>
      <c r="D19" s="692"/>
      <c r="E19" s="692"/>
      <c r="F19" s="692"/>
      <c r="G19" s="693"/>
      <c r="H19" s="694"/>
      <c r="I19" s="694"/>
      <c r="J19" s="694"/>
      <c r="K19" s="694"/>
      <c r="L19" s="694"/>
      <c r="M19" s="694"/>
      <c r="N19" s="694"/>
      <c r="O19" s="694"/>
      <c r="P19" s="694"/>
      <c r="Q19" s="694"/>
      <c r="R19" s="694"/>
      <c r="S19" s="694"/>
      <c r="T19" s="694"/>
      <c r="U19" s="694"/>
      <c r="V19" s="695"/>
      <c r="W19" s="694"/>
      <c r="X19" s="694"/>
      <c r="Y19" s="694"/>
      <c r="Z19" s="694"/>
      <c r="AA19" s="694"/>
      <c r="AB19" s="694"/>
      <c r="AC19" s="694"/>
      <c r="AD19" s="694"/>
      <c r="AE19" s="694"/>
      <c r="AF19" s="694"/>
      <c r="AG19" s="694"/>
      <c r="AH19" s="694"/>
      <c r="AI19" s="694"/>
      <c r="AJ19" s="694"/>
      <c r="AK19" s="694"/>
      <c r="AL19" s="694"/>
      <c r="AM19" s="694"/>
      <c r="AN19" s="434">
        <f t="shared" si="0"/>
        <v>0</v>
      </c>
    </row>
    <row r="20" spans="1:40">
      <c r="A20" s="300" t="s">
        <v>494</v>
      </c>
      <c r="B20" s="690"/>
      <c r="C20" s="304" t="s">
        <v>425</v>
      </c>
      <c r="D20" s="692"/>
      <c r="E20" s="692"/>
      <c r="F20" s="692"/>
      <c r="G20" s="693"/>
      <c r="H20" s="694"/>
      <c r="I20" s="694"/>
      <c r="J20" s="694"/>
      <c r="K20" s="694"/>
      <c r="L20" s="694"/>
      <c r="M20" s="694"/>
      <c r="N20" s="694"/>
      <c r="O20" s="694"/>
      <c r="P20" s="694"/>
      <c r="Q20" s="694"/>
      <c r="R20" s="694"/>
      <c r="S20" s="694"/>
      <c r="T20" s="694"/>
      <c r="U20" s="694"/>
      <c r="V20" s="695"/>
      <c r="W20" s="694"/>
      <c r="X20" s="694"/>
      <c r="Y20" s="694"/>
      <c r="Z20" s="694"/>
      <c r="AA20" s="694"/>
      <c r="AB20" s="694"/>
      <c r="AC20" s="694"/>
      <c r="AD20" s="694"/>
      <c r="AE20" s="694"/>
      <c r="AF20" s="694"/>
      <c r="AG20" s="694"/>
      <c r="AH20" s="694"/>
      <c r="AI20" s="694"/>
      <c r="AJ20" s="694"/>
      <c r="AK20" s="694"/>
      <c r="AL20" s="694"/>
      <c r="AM20" s="694"/>
      <c r="AN20" s="434">
        <f t="shared" si="0"/>
        <v>0</v>
      </c>
    </row>
    <row r="21" spans="1:40">
      <c r="A21" s="300" t="s">
        <v>495</v>
      </c>
      <c r="B21" s="690"/>
      <c r="C21" s="304" t="s">
        <v>426</v>
      </c>
      <c r="D21" s="692"/>
      <c r="E21" s="692"/>
      <c r="F21" s="692"/>
      <c r="G21" s="693"/>
      <c r="H21" s="694"/>
      <c r="I21" s="694"/>
      <c r="J21" s="694"/>
      <c r="K21" s="694"/>
      <c r="L21" s="694"/>
      <c r="M21" s="694"/>
      <c r="N21" s="694"/>
      <c r="O21" s="694"/>
      <c r="P21" s="694"/>
      <c r="Q21" s="694"/>
      <c r="R21" s="694"/>
      <c r="S21" s="694"/>
      <c r="T21" s="694"/>
      <c r="U21" s="694"/>
      <c r="V21" s="694"/>
      <c r="W21" s="694"/>
      <c r="X21" s="694"/>
      <c r="Y21" s="694"/>
      <c r="Z21" s="694"/>
      <c r="AA21" s="694"/>
      <c r="AB21" s="694"/>
      <c r="AC21" s="694"/>
      <c r="AD21" s="694"/>
      <c r="AE21" s="694"/>
      <c r="AF21" s="694"/>
      <c r="AG21" s="694"/>
      <c r="AH21" s="694"/>
      <c r="AI21" s="694"/>
      <c r="AJ21" s="694"/>
      <c r="AK21" s="694"/>
      <c r="AL21" s="694"/>
      <c r="AM21" s="694"/>
      <c r="AN21" s="434">
        <f t="shared" si="0"/>
        <v>0</v>
      </c>
    </row>
    <row r="22" spans="1:40">
      <c r="A22" s="300" t="s">
        <v>496</v>
      </c>
      <c r="B22" s="690"/>
      <c r="C22" s="304" t="s">
        <v>109</v>
      </c>
      <c r="D22" s="692"/>
      <c r="E22" s="692"/>
      <c r="F22" s="692"/>
      <c r="G22" s="693"/>
      <c r="H22" s="694"/>
      <c r="I22" s="694"/>
      <c r="J22" s="694"/>
      <c r="K22" s="694"/>
      <c r="L22" s="694"/>
      <c r="M22" s="694"/>
      <c r="N22" s="694"/>
      <c r="O22" s="694"/>
      <c r="P22" s="694"/>
      <c r="Q22" s="694"/>
      <c r="R22" s="694"/>
      <c r="S22" s="694"/>
      <c r="T22" s="694"/>
      <c r="U22" s="694"/>
      <c r="V22" s="694"/>
      <c r="W22" s="694"/>
      <c r="X22" s="694"/>
      <c r="Y22" s="694"/>
      <c r="Z22" s="694"/>
      <c r="AA22" s="694"/>
      <c r="AB22" s="694"/>
      <c r="AC22" s="694"/>
      <c r="AD22" s="694"/>
      <c r="AE22" s="694"/>
      <c r="AF22" s="694"/>
      <c r="AG22" s="694"/>
      <c r="AH22" s="694"/>
      <c r="AI22" s="694"/>
      <c r="AJ22" s="694"/>
      <c r="AK22" s="694"/>
      <c r="AL22" s="694"/>
      <c r="AM22" s="694"/>
      <c r="AN22" s="434">
        <f t="shared" si="0"/>
        <v>0</v>
      </c>
    </row>
    <row r="23" spans="1:40">
      <c r="A23" s="300" t="s">
        <v>497</v>
      </c>
      <c r="B23" s="690"/>
      <c r="C23" s="304" t="s">
        <v>110</v>
      </c>
      <c r="D23" s="692"/>
      <c r="E23" s="692"/>
      <c r="F23" s="692"/>
      <c r="G23" s="693"/>
      <c r="H23" s="694"/>
      <c r="I23" s="694"/>
      <c r="J23" s="694"/>
      <c r="K23" s="694"/>
      <c r="L23" s="694"/>
      <c r="M23" s="694"/>
      <c r="N23" s="694"/>
      <c r="O23" s="694"/>
      <c r="P23" s="694"/>
      <c r="Q23" s="694"/>
      <c r="R23" s="694"/>
      <c r="S23" s="694"/>
      <c r="T23" s="694"/>
      <c r="U23" s="694"/>
      <c r="V23" s="694"/>
      <c r="W23" s="694"/>
      <c r="X23" s="694"/>
      <c r="Y23" s="694"/>
      <c r="Z23" s="694"/>
      <c r="AA23" s="694"/>
      <c r="AB23" s="694"/>
      <c r="AC23" s="694"/>
      <c r="AD23" s="694"/>
      <c r="AE23" s="694"/>
      <c r="AF23" s="694"/>
      <c r="AG23" s="694"/>
      <c r="AH23" s="694"/>
      <c r="AI23" s="694"/>
      <c r="AJ23" s="694"/>
      <c r="AK23" s="694"/>
      <c r="AL23" s="694"/>
      <c r="AM23" s="694"/>
      <c r="AN23" s="434">
        <f t="shared" si="0"/>
        <v>0</v>
      </c>
    </row>
    <row r="24" spans="1:40">
      <c r="A24" s="300" t="s">
        <v>498</v>
      </c>
      <c r="B24" s="690"/>
      <c r="C24" s="304" t="s">
        <v>111</v>
      </c>
      <c r="D24" s="692"/>
      <c r="E24" s="692"/>
      <c r="F24" s="692"/>
      <c r="G24" s="693"/>
      <c r="H24" s="694"/>
      <c r="I24" s="694"/>
      <c r="J24" s="694"/>
      <c r="K24" s="694"/>
      <c r="L24" s="694"/>
      <c r="M24" s="694"/>
      <c r="N24" s="694"/>
      <c r="O24" s="694"/>
      <c r="P24" s="694"/>
      <c r="Q24" s="694"/>
      <c r="R24" s="694"/>
      <c r="S24" s="694"/>
      <c r="T24" s="694"/>
      <c r="U24" s="694"/>
      <c r="V24" s="694"/>
      <c r="W24" s="694"/>
      <c r="X24" s="694"/>
      <c r="Y24" s="694"/>
      <c r="Z24" s="694"/>
      <c r="AA24" s="694"/>
      <c r="AB24" s="694"/>
      <c r="AC24" s="694"/>
      <c r="AD24" s="694"/>
      <c r="AE24" s="694"/>
      <c r="AF24" s="694"/>
      <c r="AG24" s="694"/>
      <c r="AH24" s="694"/>
      <c r="AI24" s="694"/>
      <c r="AJ24" s="694"/>
      <c r="AK24" s="694"/>
      <c r="AL24" s="694"/>
      <c r="AM24" s="694"/>
      <c r="AN24" s="434">
        <f t="shared" si="0"/>
        <v>0</v>
      </c>
    </row>
    <row r="25" spans="1:40">
      <c r="A25" s="300" t="s">
        <v>499</v>
      </c>
      <c r="B25" s="690"/>
      <c r="C25" s="304" t="s">
        <v>427</v>
      </c>
      <c r="D25" s="692"/>
      <c r="E25" s="692"/>
      <c r="F25" s="692"/>
      <c r="G25" s="693"/>
      <c r="H25" s="694"/>
      <c r="I25" s="694"/>
      <c r="J25" s="694"/>
      <c r="K25" s="694"/>
      <c r="L25" s="694"/>
      <c r="M25" s="694"/>
      <c r="N25" s="694"/>
      <c r="O25" s="694"/>
      <c r="P25" s="694"/>
      <c r="Q25" s="694"/>
      <c r="R25" s="694"/>
      <c r="S25" s="694"/>
      <c r="T25" s="694"/>
      <c r="U25" s="694"/>
      <c r="V25" s="694"/>
      <c r="W25" s="694"/>
      <c r="X25" s="694"/>
      <c r="Y25" s="694"/>
      <c r="Z25" s="694"/>
      <c r="AA25" s="694"/>
      <c r="AB25" s="694"/>
      <c r="AC25" s="694"/>
      <c r="AD25" s="694"/>
      <c r="AE25" s="694"/>
      <c r="AF25" s="694"/>
      <c r="AG25" s="694"/>
      <c r="AH25" s="694"/>
      <c r="AI25" s="694"/>
      <c r="AJ25" s="694"/>
      <c r="AK25" s="694"/>
      <c r="AL25" s="694"/>
      <c r="AM25" s="694"/>
      <c r="AN25" s="434">
        <f t="shared" si="0"/>
        <v>0</v>
      </c>
    </row>
    <row r="26" spans="1:40">
      <c r="A26" s="300" t="s">
        <v>500</v>
      </c>
      <c r="B26" s="690"/>
      <c r="C26" s="304" t="s">
        <v>112</v>
      </c>
      <c r="D26" s="692"/>
      <c r="E26" s="692"/>
      <c r="F26" s="692"/>
      <c r="G26" s="693"/>
      <c r="H26" s="694"/>
      <c r="I26" s="694"/>
      <c r="J26" s="694"/>
      <c r="K26" s="694"/>
      <c r="L26" s="694"/>
      <c r="M26" s="694"/>
      <c r="N26" s="694"/>
      <c r="O26" s="694"/>
      <c r="P26" s="694"/>
      <c r="Q26" s="694"/>
      <c r="R26" s="694"/>
      <c r="S26" s="694"/>
      <c r="T26" s="694"/>
      <c r="U26" s="694"/>
      <c r="V26" s="694"/>
      <c r="W26" s="694"/>
      <c r="X26" s="694"/>
      <c r="Y26" s="694"/>
      <c r="Z26" s="694"/>
      <c r="AA26" s="694"/>
      <c r="AB26" s="694"/>
      <c r="AC26" s="694"/>
      <c r="AD26" s="694"/>
      <c r="AE26" s="694"/>
      <c r="AF26" s="694"/>
      <c r="AG26" s="694"/>
      <c r="AH26" s="694"/>
      <c r="AI26" s="694"/>
      <c r="AJ26" s="694"/>
      <c r="AK26" s="694"/>
      <c r="AL26" s="694"/>
      <c r="AM26" s="694"/>
      <c r="AN26" s="434">
        <f t="shared" si="0"/>
        <v>0</v>
      </c>
    </row>
    <row r="27" spans="1:40">
      <c r="A27" s="300" t="s">
        <v>501</v>
      </c>
      <c r="B27" s="690"/>
      <c r="C27" s="304" t="s">
        <v>113</v>
      </c>
      <c r="D27" s="692"/>
      <c r="E27" s="692"/>
      <c r="F27" s="692"/>
      <c r="G27" s="693"/>
      <c r="H27" s="694"/>
      <c r="I27" s="694"/>
      <c r="J27" s="694"/>
      <c r="K27" s="694"/>
      <c r="L27" s="694"/>
      <c r="M27" s="694"/>
      <c r="N27" s="694"/>
      <c r="O27" s="694"/>
      <c r="P27" s="694"/>
      <c r="Q27" s="694"/>
      <c r="R27" s="694"/>
      <c r="S27" s="694"/>
      <c r="T27" s="694"/>
      <c r="U27" s="694"/>
      <c r="V27" s="694"/>
      <c r="W27" s="694"/>
      <c r="X27" s="694"/>
      <c r="Y27" s="694"/>
      <c r="Z27" s="694"/>
      <c r="AA27" s="694"/>
      <c r="AB27" s="694"/>
      <c r="AC27" s="694"/>
      <c r="AD27" s="694"/>
      <c r="AE27" s="694"/>
      <c r="AF27" s="694"/>
      <c r="AG27" s="694"/>
      <c r="AH27" s="694"/>
      <c r="AI27" s="694"/>
      <c r="AJ27" s="694"/>
      <c r="AK27" s="694"/>
      <c r="AL27" s="694"/>
      <c r="AM27" s="694"/>
      <c r="AN27" s="434">
        <f t="shared" si="0"/>
        <v>0</v>
      </c>
    </row>
    <row r="28" spans="1:40">
      <c r="A28" s="300" t="s">
        <v>502</v>
      </c>
      <c r="B28" s="690"/>
      <c r="C28" s="304" t="s">
        <v>114</v>
      </c>
      <c r="D28" s="692"/>
      <c r="E28" s="692"/>
      <c r="F28" s="692"/>
      <c r="G28" s="693"/>
      <c r="H28" s="694"/>
      <c r="I28" s="694"/>
      <c r="J28" s="694"/>
      <c r="K28" s="694"/>
      <c r="L28" s="694"/>
      <c r="M28" s="694"/>
      <c r="N28" s="694"/>
      <c r="O28" s="694"/>
      <c r="P28" s="694"/>
      <c r="Q28" s="694"/>
      <c r="R28" s="694"/>
      <c r="S28" s="694"/>
      <c r="T28" s="694"/>
      <c r="U28" s="694"/>
      <c r="V28" s="694"/>
      <c r="W28" s="694"/>
      <c r="X28" s="694"/>
      <c r="Y28" s="694"/>
      <c r="Z28" s="694"/>
      <c r="AA28" s="694"/>
      <c r="AB28" s="694"/>
      <c r="AC28" s="694"/>
      <c r="AD28" s="694"/>
      <c r="AE28" s="694"/>
      <c r="AF28" s="694"/>
      <c r="AG28" s="694"/>
      <c r="AH28" s="694"/>
      <c r="AI28" s="694"/>
      <c r="AJ28" s="694"/>
      <c r="AK28" s="694"/>
      <c r="AL28" s="694"/>
      <c r="AM28" s="694"/>
      <c r="AN28" s="434">
        <f t="shared" si="0"/>
        <v>0</v>
      </c>
    </row>
    <row r="29" spans="1:40">
      <c r="A29" s="300" t="s">
        <v>503</v>
      </c>
      <c r="B29" s="690"/>
      <c r="C29" s="304" t="s">
        <v>115</v>
      </c>
      <c r="D29" s="692"/>
      <c r="E29" s="692"/>
      <c r="F29" s="692"/>
      <c r="G29" s="693"/>
      <c r="H29" s="694"/>
      <c r="I29" s="694"/>
      <c r="J29" s="694"/>
      <c r="K29" s="694"/>
      <c r="L29" s="694"/>
      <c r="M29" s="694"/>
      <c r="N29" s="694"/>
      <c r="O29" s="694"/>
      <c r="P29" s="694"/>
      <c r="Q29" s="694"/>
      <c r="R29" s="694"/>
      <c r="S29" s="694"/>
      <c r="T29" s="694"/>
      <c r="U29" s="694"/>
      <c r="V29" s="694"/>
      <c r="W29" s="694"/>
      <c r="X29" s="694"/>
      <c r="Y29" s="694"/>
      <c r="Z29" s="694"/>
      <c r="AA29" s="694"/>
      <c r="AB29" s="694"/>
      <c r="AC29" s="694"/>
      <c r="AD29" s="694"/>
      <c r="AE29" s="694"/>
      <c r="AF29" s="694"/>
      <c r="AG29" s="694"/>
      <c r="AH29" s="694"/>
      <c r="AI29" s="694"/>
      <c r="AJ29" s="694"/>
      <c r="AK29" s="694"/>
      <c r="AL29" s="694"/>
      <c r="AM29" s="694"/>
      <c r="AN29" s="434">
        <f t="shared" si="0"/>
        <v>0</v>
      </c>
    </row>
    <row r="30" spans="1:40">
      <c r="A30" s="300" t="s">
        <v>505</v>
      </c>
      <c r="B30" s="690"/>
      <c r="C30" s="304" t="s">
        <v>116</v>
      </c>
      <c r="D30" s="692"/>
      <c r="E30" s="692"/>
      <c r="F30" s="692"/>
      <c r="G30" s="693"/>
      <c r="H30" s="694"/>
      <c r="I30" s="694"/>
      <c r="J30" s="694"/>
      <c r="K30" s="694"/>
      <c r="L30" s="694"/>
      <c r="M30" s="694"/>
      <c r="N30" s="694"/>
      <c r="O30" s="694"/>
      <c r="P30" s="694"/>
      <c r="Q30" s="694"/>
      <c r="R30" s="694"/>
      <c r="S30" s="694"/>
      <c r="T30" s="694"/>
      <c r="U30" s="694"/>
      <c r="V30" s="694"/>
      <c r="W30" s="694"/>
      <c r="X30" s="694"/>
      <c r="Y30" s="694"/>
      <c r="Z30" s="694"/>
      <c r="AA30" s="694"/>
      <c r="AB30" s="694"/>
      <c r="AC30" s="694"/>
      <c r="AD30" s="694"/>
      <c r="AE30" s="694"/>
      <c r="AF30" s="694"/>
      <c r="AG30" s="694"/>
      <c r="AH30" s="694"/>
      <c r="AI30" s="694"/>
      <c r="AJ30" s="694"/>
      <c r="AK30" s="694"/>
      <c r="AL30" s="694"/>
      <c r="AM30" s="694"/>
      <c r="AN30" s="434">
        <f t="shared" si="0"/>
        <v>0</v>
      </c>
    </row>
    <row r="31" spans="1:40">
      <c r="A31" s="300" t="s">
        <v>504</v>
      </c>
      <c r="B31" s="690"/>
      <c r="C31" s="304" t="s">
        <v>117</v>
      </c>
      <c r="D31" s="692"/>
      <c r="E31" s="692"/>
      <c r="F31" s="692"/>
      <c r="G31" s="693"/>
      <c r="H31" s="694"/>
      <c r="I31" s="694"/>
      <c r="J31" s="694"/>
      <c r="K31" s="694"/>
      <c r="L31" s="694"/>
      <c r="M31" s="694"/>
      <c r="N31" s="694"/>
      <c r="O31" s="694"/>
      <c r="P31" s="694"/>
      <c r="Q31" s="694"/>
      <c r="R31" s="694"/>
      <c r="S31" s="694"/>
      <c r="T31" s="694"/>
      <c r="U31" s="694"/>
      <c r="V31" s="694"/>
      <c r="W31" s="694"/>
      <c r="X31" s="694"/>
      <c r="Y31" s="694"/>
      <c r="Z31" s="694"/>
      <c r="AA31" s="694"/>
      <c r="AB31" s="694"/>
      <c r="AC31" s="694"/>
      <c r="AD31" s="694"/>
      <c r="AE31" s="694"/>
      <c r="AF31" s="694"/>
      <c r="AG31" s="694"/>
      <c r="AH31" s="694"/>
      <c r="AI31" s="694"/>
      <c r="AJ31" s="694"/>
      <c r="AK31" s="694"/>
      <c r="AL31" s="694"/>
      <c r="AM31" s="694"/>
      <c r="AN31" s="434">
        <f t="shared" si="0"/>
        <v>0</v>
      </c>
    </row>
    <row r="32" spans="1:40">
      <c r="A32" s="300" t="s">
        <v>506</v>
      </c>
      <c r="B32" s="690"/>
      <c r="C32" s="304" t="s">
        <v>118</v>
      </c>
      <c r="D32" s="692"/>
      <c r="E32" s="692"/>
      <c r="F32" s="692"/>
      <c r="G32" s="693"/>
      <c r="H32" s="694"/>
      <c r="I32" s="694"/>
      <c r="J32" s="694"/>
      <c r="K32" s="694"/>
      <c r="L32" s="694"/>
      <c r="M32" s="694"/>
      <c r="N32" s="694"/>
      <c r="O32" s="694"/>
      <c r="P32" s="694"/>
      <c r="Q32" s="694"/>
      <c r="R32" s="694"/>
      <c r="S32" s="694"/>
      <c r="T32" s="694"/>
      <c r="U32" s="694"/>
      <c r="V32" s="694"/>
      <c r="W32" s="694"/>
      <c r="X32" s="694"/>
      <c r="Y32" s="694"/>
      <c r="Z32" s="694"/>
      <c r="AA32" s="694"/>
      <c r="AB32" s="694"/>
      <c r="AC32" s="694"/>
      <c r="AD32" s="694"/>
      <c r="AE32" s="694"/>
      <c r="AF32" s="694"/>
      <c r="AG32" s="694"/>
      <c r="AH32" s="694"/>
      <c r="AI32" s="694"/>
      <c r="AJ32" s="694"/>
      <c r="AK32" s="694"/>
      <c r="AL32" s="694"/>
      <c r="AM32" s="694"/>
      <c r="AN32" s="434">
        <f t="shared" si="0"/>
        <v>0</v>
      </c>
    </row>
    <row r="33" spans="1:40">
      <c r="A33" s="300" t="s">
        <v>1169</v>
      </c>
      <c r="B33" s="690"/>
      <c r="C33" s="304" t="s">
        <v>119</v>
      </c>
      <c r="D33" s="692"/>
      <c r="E33" s="692"/>
      <c r="F33" s="692"/>
      <c r="G33" s="693"/>
      <c r="H33" s="694"/>
      <c r="I33" s="694"/>
      <c r="J33" s="694"/>
      <c r="K33" s="694"/>
      <c r="L33" s="694"/>
      <c r="M33" s="694"/>
      <c r="N33" s="694"/>
      <c r="O33" s="694"/>
      <c r="P33" s="694"/>
      <c r="Q33" s="694"/>
      <c r="R33" s="694"/>
      <c r="S33" s="694"/>
      <c r="T33" s="694"/>
      <c r="U33" s="694"/>
      <c r="V33" s="694"/>
      <c r="W33" s="694"/>
      <c r="X33" s="694"/>
      <c r="Y33" s="694"/>
      <c r="Z33" s="694"/>
      <c r="AA33" s="694"/>
      <c r="AB33" s="694"/>
      <c r="AC33" s="694"/>
      <c r="AD33" s="694"/>
      <c r="AE33" s="694"/>
      <c r="AF33" s="694"/>
      <c r="AG33" s="694"/>
      <c r="AH33" s="694"/>
      <c r="AI33" s="694"/>
      <c r="AJ33" s="694"/>
      <c r="AK33" s="694"/>
      <c r="AL33" s="694"/>
      <c r="AM33" s="694"/>
      <c r="AN33" s="434">
        <f t="shared" si="0"/>
        <v>0</v>
      </c>
    </row>
    <row r="34" spans="1:40">
      <c r="A34" s="300" t="s">
        <v>1170</v>
      </c>
      <c r="B34" s="690"/>
      <c r="C34" s="304" t="s">
        <v>120</v>
      </c>
      <c r="D34" s="692"/>
      <c r="E34" s="692"/>
      <c r="F34" s="692"/>
      <c r="G34" s="693"/>
      <c r="H34" s="694"/>
      <c r="I34" s="694"/>
      <c r="J34" s="694"/>
      <c r="K34" s="694"/>
      <c r="L34" s="694"/>
      <c r="M34" s="694"/>
      <c r="N34" s="694"/>
      <c r="O34" s="694"/>
      <c r="P34" s="694"/>
      <c r="Q34" s="694"/>
      <c r="R34" s="694"/>
      <c r="S34" s="694"/>
      <c r="T34" s="694"/>
      <c r="U34" s="694"/>
      <c r="V34" s="694"/>
      <c r="W34" s="694"/>
      <c r="X34" s="694"/>
      <c r="Y34" s="694"/>
      <c r="Z34" s="694"/>
      <c r="AA34" s="694"/>
      <c r="AB34" s="694"/>
      <c r="AC34" s="694"/>
      <c r="AD34" s="694"/>
      <c r="AE34" s="694"/>
      <c r="AF34" s="694"/>
      <c r="AG34" s="694"/>
      <c r="AH34" s="694"/>
      <c r="AI34" s="694"/>
      <c r="AJ34" s="694"/>
      <c r="AK34" s="694"/>
      <c r="AL34" s="694"/>
      <c r="AM34" s="694"/>
      <c r="AN34" s="434">
        <f t="shared" si="0"/>
        <v>0</v>
      </c>
    </row>
    <row r="35" spans="1:40">
      <c r="A35" s="300" t="s">
        <v>1171</v>
      </c>
      <c r="B35" s="690"/>
      <c r="C35" s="304" t="s">
        <v>121</v>
      </c>
      <c r="D35" s="692"/>
      <c r="E35" s="692"/>
      <c r="F35" s="692"/>
      <c r="G35" s="693"/>
      <c r="H35" s="694"/>
      <c r="I35" s="694"/>
      <c r="J35" s="694"/>
      <c r="K35" s="694"/>
      <c r="L35" s="694"/>
      <c r="M35" s="694"/>
      <c r="N35" s="694"/>
      <c r="O35" s="694"/>
      <c r="P35" s="694"/>
      <c r="Q35" s="694"/>
      <c r="R35" s="694"/>
      <c r="S35" s="694"/>
      <c r="T35" s="694"/>
      <c r="U35" s="694"/>
      <c r="V35" s="694"/>
      <c r="W35" s="694"/>
      <c r="X35" s="694"/>
      <c r="Y35" s="694"/>
      <c r="Z35" s="694"/>
      <c r="AA35" s="694"/>
      <c r="AB35" s="694"/>
      <c r="AC35" s="694"/>
      <c r="AD35" s="694"/>
      <c r="AE35" s="694"/>
      <c r="AF35" s="694"/>
      <c r="AG35" s="694"/>
      <c r="AH35" s="694"/>
      <c r="AI35" s="694"/>
      <c r="AJ35" s="694"/>
      <c r="AK35" s="694"/>
      <c r="AL35" s="694"/>
      <c r="AM35" s="694"/>
      <c r="AN35" s="434">
        <f t="shared" si="0"/>
        <v>0</v>
      </c>
    </row>
    <row r="36" spans="1:40">
      <c r="A36" s="300" t="s">
        <v>1172</v>
      </c>
      <c r="B36" s="690"/>
      <c r="C36" s="304" t="s">
        <v>122</v>
      </c>
      <c r="D36" s="692"/>
      <c r="E36" s="692"/>
      <c r="F36" s="692"/>
      <c r="G36" s="693"/>
      <c r="H36" s="694"/>
      <c r="I36" s="694"/>
      <c r="J36" s="694"/>
      <c r="K36" s="694"/>
      <c r="L36" s="694"/>
      <c r="M36" s="694"/>
      <c r="N36" s="694"/>
      <c r="O36" s="694"/>
      <c r="P36" s="694"/>
      <c r="Q36" s="694"/>
      <c r="R36" s="694"/>
      <c r="S36" s="694"/>
      <c r="T36" s="694"/>
      <c r="U36" s="694"/>
      <c r="V36" s="694"/>
      <c r="W36" s="694"/>
      <c r="X36" s="694"/>
      <c r="Y36" s="694"/>
      <c r="Z36" s="694"/>
      <c r="AA36" s="694"/>
      <c r="AB36" s="694"/>
      <c r="AC36" s="694"/>
      <c r="AD36" s="694"/>
      <c r="AE36" s="694"/>
      <c r="AF36" s="694"/>
      <c r="AG36" s="694"/>
      <c r="AH36" s="694"/>
      <c r="AI36" s="694"/>
      <c r="AJ36" s="694"/>
      <c r="AK36" s="694"/>
      <c r="AL36" s="694"/>
      <c r="AM36" s="694"/>
      <c r="AN36" s="434">
        <f t="shared" si="0"/>
        <v>0</v>
      </c>
    </row>
    <row r="37" spans="1:40">
      <c r="A37" s="300" t="s">
        <v>1173</v>
      </c>
      <c r="B37" s="690"/>
      <c r="C37" s="304" t="s">
        <v>123</v>
      </c>
      <c r="D37" s="692"/>
      <c r="E37" s="692"/>
      <c r="F37" s="692"/>
      <c r="G37" s="693"/>
      <c r="H37" s="694"/>
      <c r="I37" s="694"/>
      <c r="J37" s="694"/>
      <c r="K37" s="694"/>
      <c r="L37" s="694"/>
      <c r="M37" s="694"/>
      <c r="N37" s="694"/>
      <c r="O37" s="694"/>
      <c r="P37" s="694"/>
      <c r="Q37" s="694"/>
      <c r="R37" s="694"/>
      <c r="S37" s="694"/>
      <c r="T37" s="694"/>
      <c r="U37" s="694"/>
      <c r="V37" s="694"/>
      <c r="W37" s="694"/>
      <c r="X37" s="694"/>
      <c r="Y37" s="694"/>
      <c r="Z37" s="694"/>
      <c r="AA37" s="694"/>
      <c r="AB37" s="694"/>
      <c r="AC37" s="694"/>
      <c r="AD37" s="694"/>
      <c r="AE37" s="694"/>
      <c r="AF37" s="694"/>
      <c r="AG37" s="694"/>
      <c r="AH37" s="694"/>
      <c r="AI37" s="694"/>
      <c r="AJ37" s="694"/>
      <c r="AK37" s="694"/>
      <c r="AL37" s="694"/>
      <c r="AM37" s="694"/>
      <c r="AN37" s="434">
        <f t="shared" si="0"/>
        <v>0</v>
      </c>
    </row>
    <row r="38" spans="1:40">
      <c r="A38" s="300" t="s">
        <v>1174</v>
      </c>
      <c r="B38" s="690"/>
      <c r="C38" s="304" t="s">
        <v>124</v>
      </c>
      <c r="D38" s="692"/>
      <c r="E38" s="692"/>
      <c r="F38" s="692"/>
      <c r="G38" s="693"/>
      <c r="H38" s="694"/>
      <c r="I38" s="694"/>
      <c r="J38" s="694"/>
      <c r="K38" s="694"/>
      <c r="L38" s="694"/>
      <c r="M38" s="694"/>
      <c r="N38" s="694"/>
      <c r="O38" s="694"/>
      <c r="P38" s="694"/>
      <c r="Q38" s="694"/>
      <c r="R38" s="694"/>
      <c r="S38" s="694"/>
      <c r="T38" s="694"/>
      <c r="U38" s="694"/>
      <c r="V38" s="694"/>
      <c r="W38" s="694"/>
      <c r="X38" s="694"/>
      <c r="Y38" s="694"/>
      <c r="Z38" s="694"/>
      <c r="AA38" s="694"/>
      <c r="AB38" s="694"/>
      <c r="AC38" s="694"/>
      <c r="AD38" s="694"/>
      <c r="AE38" s="694"/>
      <c r="AF38" s="694"/>
      <c r="AG38" s="694"/>
      <c r="AH38" s="694"/>
      <c r="AI38" s="694"/>
      <c r="AJ38" s="694"/>
      <c r="AK38" s="694"/>
      <c r="AL38" s="694"/>
      <c r="AM38" s="694"/>
      <c r="AN38" s="434">
        <f t="shared" si="0"/>
        <v>0</v>
      </c>
    </row>
    <row r="39" spans="1:40">
      <c r="A39" s="300" t="s">
        <v>1175</v>
      </c>
      <c r="B39" s="690"/>
      <c r="C39" s="304" t="s">
        <v>125</v>
      </c>
      <c r="D39" s="692"/>
      <c r="E39" s="692"/>
      <c r="F39" s="692"/>
      <c r="G39" s="693"/>
      <c r="H39" s="694"/>
      <c r="I39" s="694"/>
      <c r="J39" s="694"/>
      <c r="K39" s="694"/>
      <c r="L39" s="694"/>
      <c r="M39" s="694"/>
      <c r="N39" s="694"/>
      <c r="O39" s="694"/>
      <c r="P39" s="694"/>
      <c r="Q39" s="694"/>
      <c r="R39" s="694"/>
      <c r="S39" s="694"/>
      <c r="T39" s="694"/>
      <c r="U39" s="694"/>
      <c r="V39" s="695"/>
      <c r="W39" s="694"/>
      <c r="X39" s="694"/>
      <c r="Y39" s="694"/>
      <c r="Z39" s="694"/>
      <c r="AA39" s="694"/>
      <c r="AB39" s="694"/>
      <c r="AC39" s="694"/>
      <c r="AD39" s="694"/>
      <c r="AE39" s="694"/>
      <c r="AF39" s="694"/>
      <c r="AG39" s="694"/>
      <c r="AH39" s="694"/>
      <c r="AI39" s="694"/>
      <c r="AJ39" s="694"/>
      <c r="AK39" s="694"/>
      <c r="AL39" s="694"/>
      <c r="AM39" s="694"/>
      <c r="AN39" s="434">
        <f t="shared" si="0"/>
        <v>0</v>
      </c>
    </row>
    <row r="40" spans="1:40">
      <c r="A40" s="300" t="s">
        <v>1176</v>
      </c>
      <c r="B40" s="690"/>
      <c r="C40" s="304" t="s">
        <v>126</v>
      </c>
      <c r="D40" s="692"/>
      <c r="E40" s="692"/>
      <c r="F40" s="692"/>
      <c r="G40" s="693"/>
      <c r="H40" s="694"/>
      <c r="I40" s="694"/>
      <c r="J40" s="694"/>
      <c r="K40" s="694"/>
      <c r="L40" s="694"/>
      <c r="M40" s="694"/>
      <c r="N40" s="694"/>
      <c r="O40" s="694"/>
      <c r="P40" s="694"/>
      <c r="Q40" s="694"/>
      <c r="R40" s="694"/>
      <c r="S40" s="694"/>
      <c r="T40" s="694"/>
      <c r="U40" s="694"/>
      <c r="V40" s="694"/>
      <c r="W40" s="694"/>
      <c r="X40" s="694"/>
      <c r="Y40" s="694"/>
      <c r="Z40" s="694"/>
      <c r="AA40" s="694"/>
      <c r="AB40" s="694"/>
      <c r="AC40" s="694"/>
      <c r="AD40" s="694"/>
      <c r="AE40" s="694"/>
      <c r="AF40" s="694"/>
      <c r="AG40" s="694"/>
      <c r="AH40" s="694"/>
      <c r="AI40" s="694"/>
      <c r="AJ40" s="694"/>
      <c r="AK40" s="694"/>
      <c r="AL40" s="694"/>
      <c r="AM40" s="694"/>
      <c r="AN40" s="434">
        <f t="shared" si="0"/>
        <v>0</v>
      </c>
    </row>
    <row r="41" spans="1:40">
      <c r="A41" s="300" t="s">
        <v>1177</v>
      </c>
      <c r="B41" s="690"/>
      <c r="C41" s="304" t="s">
        <v>127</v>
      </c>
      <c r="D41" s="692"/>
      <c r="E41" s="692"/>
      <c r="F41" s="692"/>
      <c r="G41" s="693"/>
      <c r="H41" s="694"/>
      <c r="I41" s="694"/>
      <c r="J41" s="694"/>
      <c r="K41" s="694"/>
      <c r="L41" s="694"/>
      <c r="M41" s="694"/>
      <c r="N41" s="694"/>
      <c r="O41" s="694"/>
      <c r="P41" s="694"/>
      <c r="Q41" s="694"/>
      <c r="R41" s="694"/>
      <c r="S41" s="694"/>
      <c r="T41" s="694"/>
      <c r="U41" s="694"/>
      <c r="V41" s="694"/>
      <c r="W41" s="694"/>
      <c r="X41" s="694"/>
      <c r="Y41" s="694"/>
      <c r="Z41" s="694"/>
      <c r="AA41" s="694"/>
      <c r="AB41" s="694"/>
      <c r="AC41" s="694"/>
      <c r="AD41" s="694"/>
      <c r="AE41" s="694"/>
      <c r="AF41" s="694"/>
      <c r="AG41" s="694"/>
      <c r="AH41" s="694"/>
      <c r="AI41" s="694"/>
      <c r="AJ41" s="694"/>
      <c r="AK41" s="694"/>
      <c r="AL41" s="694"/>
      <c r="AM41" s="694"/>
      <c r="AN41" s="434">
        <f t="shared" si="0"/>
        <v>0</v>
      </c>
    </row>
    <row r="42" spans="1:40">
      <c r="A42" s="300" t="s">
        <v>1178</v>
      </c>
      <c r="B42" s="690"/>
      <c r="C42" s="304" t="s">
        <v>128</v>
      </c>
      <c r="D42" s="692"/>
      <c r="E42" s="692"/>
      <c r="F42" s="692"/>
      <c r="G42" s="693"/>
      <c r="H42" s="694"/>
      <c r="I42" s="694"/>
      <c r="J42" s="694"/>
      <c r="K42" s="694"/>
      <c r="L42" s="694"/>
      <c r="M42" s="694"/>
      <c r="N42" s="694"/>
      <c r="O42" s="694"/>
      <c r="P42" s="694"/>
      <c r="Q42" s="694"/>
      <c r="R42" s="694"/>
      <c r="S42" s="694"/>
      <c r="T42" s="694"/>
      <c r="U42" s="694"/>
      <c r="V42" s="694"/>
      <c r="W42" s="694"/>
      <c r="X42" s="694"/>
      <c r="Y42" s="694"/>
      <c r="Z42" s="694"/>
      <c r="AA42" s="694"/>
      <c r="AB42" s="694"/>
      <c r="AC42" s="694"/>
      <c r="AD42" s="694"/>
      <c r="AE42" s="694"/>
      <c r="AF42" s="694"/>
      <c r="AG42" s="694"/>
      <c r="AH42" s="694"/>
      <c r="AI42" s="694"/>
      <c r="AJ42" s="694"/>
      <c r="AK42" s="694"/>
      <c r="AL42" s="694"/>
      <c r="AM42" s="694"/>
      <c r="AN42" s="434">
        <f t="shared" si="0"/>
        <v>0</v>
      </c>
    </row>
    <row r="43" spans="1:40">
      <c r="A43" s="300" t="s">
        <v>1179</v>
      </c>
      <c r="B43" s="690"/>
      <c r="C43" s="304" t="s">
        <v>129</v>
      </c>
      <c r="D43" s="692"/>
      <c r="E43" s="692"/>
      <c r="F43" s="692"/>
      <c r="G43" s="693"/>
      <c r="H43" s="694"/>
      <c r="I43" s="694"/>
      <c r="J43" s="694"/>
      <c r="K43" s="694"/>
      <c r="L43" s="694"/>
      <c r="M43" s="694"/>
      <c r="N43" s="694"/>
      <c r="O43" s="694"/>
      <c r="P43" s="694"/>
      <c r="Q43" s="694"/>
      <c r="R43" s="694"/>
      <c r="S43" s="694"/>
      <c r="T43" s="694"/>
      <c r="U43" s="694"/>
      <c r="V43" s="694"/>
      <c r="W43" s="694"/>
      <c r="X43" s="694"/>
      <c r="Y43" s="694"/>
      <c r="Z43" s="694"/>
      <c r="AA43" s="694"/>
      <c r="AB43" s="694"/>
      <c r="AC43" s="694"/>
      <c r="AD43" s="694"/>
      <c r="AE43" s="694"/>
      <c r="AF43" s="694"/>
      <c r="AG43" s="694"/>
      <c r="AH43" s="694"/>
      <c r="AI43" s="694"/>
      <c r="AJ43" s="694"/>
      <c r="AK43" s="694"/>
      <c r="AL43" s="694"/>
      <c r="AM43" s="694"/>
      <c r="AN43" s="434">
        <f t="shared" si="0"/>
        <v>0</v>
      </c>
    </row>
    <row r="44" spans="1:40">
      <c r="A44" s="300" t="s">
        <v>1180</v>
      </c>
      <c r="B44" s="690"/>
      <c r="C44" s="304" t="s">
        <v>130</v>
      </c>
      <c r="D44" s="692"/>
      <c r="E44" s="692"/>
      <c r="F44" s="692"/>
      <c r="G44" s="693"/>
      <c r="H44" s="694"/>
      <c r="I44" s="694"/>
      <c r="J44" s="694"/>
      <c r="K44" s="694"/>
      <c r="L44" s="694"/>
      <c r="M44" s="694"/>
      <c r="N44" s="694"/>
      <c r="O44" s="694"/>
      <c r="P44" s="694"/>
      <c r="Q44" s="694"/>
      <c r="R44" s="694"/>
      <c r="S44" s="694"/>
      <c r="T44" s="694"/>
      <c r="U44" s="694"/>
      <c r="V44" s="694"/>
      <c r="W44" s="694"/>
      <c r="X44" s="694"/>
      <c r="Y44" s="694"/>
      <c r="Z44" s="694"/>
      <c r="AA44" s="694"/>
      <c r="AB44" s="694"/>
      <c r="AC44" s="694"/>
      <c r="AD44" s="694"/>
      <c r="AE44" s="694"/>
      <c r="AF44" s="694"/>
      <c r="AG44" s="694"/>
      <c r="AH44" s="694"/>
      <c r="AI44" s="694"/>
      <c r="AJ44" s="694"/>
      <c r="AK44" s="694"/>
      <c r="AL44" s="694"/>
      <c r="AM44" s="694"/>
      <c r="AN44" s="434">
        <f t="shared" si="0"/>
        <v>0</v>
      </c>
    </row>
    <row r="45" spans="1:40">
      <c r="A45" s="300" t="s">
        <v>1181</v>
      </c>
      <c r="B45" s="690"/>
      <c r="C45" s="304" t="s">
        <v>131</v>
      </c>
      <c r="D45" s="692"/>
      <c r="E45" s="692"/>
      <c r="F45" s="692"/>
      <c r="G45" s="693"/>
      <c r="H45" s="694"/>
      <c r="I45" s="694"/>
      <c r="J45" s="694"/>
      <c r="K45" s="694"/>
      <c r="L45" s="694"/>
      <c r="M45" s="694"/>
      <c r="N45" s="694"/>
      <c r="O45" s="694"/>
      <c r="P45" s="694"/>
      <c r="Q45" s="694"/>
      <c r="R45" s="694"/>
      <c r="S45" s="694"/>
      <c r="T45" s="694"/>
      <c r="U45" s="694"/>
      <c r="V45" s="694"/>
      <c r="W45" s="694"/>
      <c r="X45" s="694"/>
      <c r="Y45" s="694"/>
      <c r="Z45" s="694"/>
      <c r="AA45" s="694"/>
      <c r="AB45" s="694"/>
      <c r="AC45" s="694"/>
      <c r="AD45" s="694"/>
      <c r="AE45" s="694"/>
      <c r="AF45" s="694"/>
      <c r="AG45" s="694"/>
      <c r="AH45" s="694"/>
      <c r="AI45" s="694"/>
      <c r="AJ45" s="694"/>
      <c r="AK45" s="694"/>
      <c r="AL45" s="694"/>
      <c r="AM45" s="694"/>
      <c r="AN45" s="434">
        <f t="shared" si="0"/>
        <v>0</v>
      </c>
    </row>
    <row r="46" spans="1:40">
      <c r="A46" s="300" t="s">
        <v>1182</v>
      </c>
      <c r="B46" s="690"/>
      <c r="C46" s="304" t="s">
        <v>132</v>
      </c>
      <c r="D46" s="692"/>
      <c r="E46" s="692"/>
      <c r="F46" s="692"/>
      <c r="G46" s="693"/>
      <c r="H46" s="694"/>
      <c r="I46" s="694"/>
      <c r="J46" s="694"/>
      <c r="K46" s="694"/>
      <c r="L46" s="694"/>
      <c r="M46" s="694"/>
      <c r="N46" s="694"/>
      <c r="O46" s="694"/>
      <c r="P46" s="694"/>
      <c r="Q46" s="694"/>
      <c r="R46" s="694"/>
      <c r="S46" s="694"/>
      <c r="T46" s="694"/>
      <c r="U46" s="694"/>
      <c r="V46" s="694"/>
      <c r="W46" s="694"/>
      <c r="X46" s="694"/>
      <c r="Y46" s="694"/>
      <c r="Z46" s="694"/>
      <c r="AA46" s="694"/>
      <c r="AB46" s="694"/>
      <c r="AC46" s="694"/>
      <c r="AD46" s="694"/>
      <c r="AE46" s="694"/>
      <c r="AF46" s="694"/>
      <c r="AG46" s="694"/>
      <c r="AH46" s="694"/>
      <c r="AI46" s="694"/>
      <c r="AJ46" s="694"/>
      <c r="AK46" s="694"/>
      <c r="AL46" s="694"/>
      <c r="AM46" s="694"/>
      <c r="AN46" s="434">
        <f t="shared" si="0"/>
        <v>0</v>
      </c>
    </row>
    <row r="47" spans="1:40">
      <c r="A47" s="300" t="s">
        <v>1183</v>
      </c>
      <c r="B47" s="690"/>
      <c r="C47" s="304" t="s">
        <v>133</v>
      </c>
      <c r="D47" s="692"/>
      <c r="E47" s="692"/>
      <c r="F47" s="692"/>
      <c r="G47" s="693"/>
      <c r="H47" s="694"/>
      <c r="I47" s="694"/>
      <c r="J47" s="694"/>
      <c r="K47" s="694"/>
      <c r="L47" s="694"/>
      <c r="M47" s="694"/>
      <c r="N47" s="694"/>
      <c r="O47" s="694"/>
      <c r="P47" s="694"/>
      <c r="Q47" s="694"/>
      <c r="R47" s="694"/>
      <c r="S47" s="694"/>
      <c r="T47" s="694"/>
      <c r="U47" s="694"/>
      <c r="V47" s="694"/>
      <c r="W47" s="694"/>
      <c r="X47" s="694"/>
      <c r="Y47" s="694"/>
      <c r="Z47" s="694"/>
      <c r="AA47" s="694"/>
      <c r="AB47" s="694"/>
      <c r="AC47" s="694"/>
      <c r="AD47" s="694"/>
      <c r="AE47" s="694"/>
      <c r="AF47" s="694"/>
      <c r="AG47" s="694"/>
      <c r="AH47" s="694"/>
      <c r="AI47" s="694"/>
      <c r="AJ47" s="694"/>
      <c r="AK47" s="694"/>
      <c r="AL47" s="694"/>
      <c r="AM47" s="694"/>
      <c r="AN47" s="434">
        <f t="shared" si="0"/>
        <v>0</v>
      </c>
    </row>
    <row r="48" spans="1:40">
      <c r="A48" s="300" t="s">
        <v>1184</v>
      </c>
      <c r="B48" s="690"/>
      <c r="C48" s="304" t="s">
        <v>134</v>
      </c>
      <c r="D48" s="692"/>
      <c r="E48" s="692"/>
      <c r="F48" s="692"/>
      <c r="G48" s="693"/>
      <c r="H48" s="694"/>
      <c r="I48" s="694"/>
      <c r="J48" s="694"/>
      <c r="K48" s="694"/>
      <c r="L48" s="694"/>
      <c r="M48" s="694"/>
      <c r="N48" s="694"/>
      <c r="O48" s="694"/>
      <c r="P48" s="694"/>
      <c r="Q48" s="694"/>
      <c r="R48" s="694"/>
      <c r="S48" s="694"/>
      <c r="T48" s="694"/>
      <c r="U48" s="694"/>
      <c r="V48" s="694"/>
      <c r="W48" s="694"/>
      <c r="X48" s="694"/>
      <c r="Y48" s="694"/>
      <c r="Z48" s="694"/>
      <c r="AA48" s="694"/>
      <c r="AB48" s="694"/>
      <c r="AC48" s="694"/>
      <c r="AD48" s="694"/>
      <c r="AE48" s="694"/>
      <c r="AF48" s="694"/>
      <c r="AG48" s="694"/>
      <c r="AH48" s="694"/>
      <c r="AI48" s="694"/>
      <c r="AJ48" s="694"/>
      <c r="AK48" s="694"/>
      <c r="AL48" s="694"/>
      <c r="AM48" s="694"/>
      <c r="AN48" s="434">
        <f t="shared" si="0"/>
        <v>0</v>
      </c>
    </row>
    <row r="49" spans="1:40">
      <c r="A49" s="300" t="s">
        <v>1185</v>
      </c>
      <c r="B49" s="690"/>
      <c r="C49" s="304" t="s">
        <v>135</v>
      </c>
      <c r="D49" s="692"/>
      <c r="E49" s="692"/>
      <c r="F49" s="692"/>
      <c r="G49" s="693"/>
      <c r="H49" s="694"/>
      <c r="I49" s="694"/>
      <c r="J49" s="694"/>
      <c r="K49" s="694"/>
      <c r="L49" s="694"/>
      <c r="M49" s="694"/>
      <c r="N49" s="694"/>
      <c r="O49" s="694"/>
      <c r="P49" s="694"/>
      <c r="Q49" s="694"/>
      <c r="R49" s="694"/>
      <c r="S49" s="694"/>
      <c r="T49" s="694"/>
      <c r="U49" s="694"/>
      <c r="V49" s="694"/>
      <c r="W49" s="694"/>
      <c r="X49" s="694"/>
      <c r="Y49" s="694"/>
      <c r="Z49" s="694"/>
      <c r="AA49" s="694"/>
      <c r="AB49" s="694"/>
      <c r="AC49" s="694"/>
      <c r="AD49" s="694"/>
      <c r="AE49" s="694"/>
      <c r="AF49" s="694"/>
      <c r="AG49" s="694"/>
      <c r="AH49" s="694"/>
      <c r="AI49" s="694"/>
      <c r="AJ49" s="694"/>
      <c r="AK49" s="694"/>
      <c r="AL49" s="694"/>
      <c r="AM49" s="694"/>
      <c r="AN49" s="434">
        <f t="shared" si="0"/>
        <v>0</v>
      </c>
    </row>
    <row r="50" spans="1:40">
      <c r="A50" s="300" t="s">
        <v>1186</v>
      </c>
      <c r="B50" s="690"/>
      <c r="C50" s="304" t="s">
        <v>136</v>
      </c>
      <c r="D50" s="692"/>
      <c r="E50" s="692"/>
      <c r="F50" s="692"/>
      <c r="G50" s="693"/>
      <c r="H50" s="694"/>
      <c r="I50" s="694"/>
      <c r="J50" s="694"/>
      <c r="K50" s="694"/>
      <c r="L50" s="694"/>
      <c r="M50" s="694"/>
      <c r="N50" s="694"/>
      <c r="O50" s="694"/>
      <c r="P50" s="694"/>
      <c r="Q50" s="694"/>
      <c r="R50" s="694"/>
      <c r="S50" s="694"/>
      <c r="T50" s="694"/>
      <c r="U50" s="694"/>
      <c r="V50" s="694"/>
      <c r="W50" s="694"/>
      <c r="X50" s="694"/>
      <c r="Y50" s="694"/>
      <c r="Z50" s="694"/>
      <c r="AA50" s="694"/>
      <c r="AB50" s="694"/>
      <c r="AC50" s="694"/>
      <c r="AD50" s="694"/>
      <c r="AE50" s="694"/>
      <c r="AF50" s="694"/>
      <c r="AG50" s="694"/>
      <c r="AH50" s="694"/>
      <c r="AI50" s="694"/>
      <c r="AJ50" s="694"/>
      <c r="AK50" s="694"/>
      <c r="AL50" s="694"/>
      <c r="AM50" s="694"/>
      <c r="AN50" s="434">
        <f t="shared" si="0"/>
        <v>0</v>
      </c>
    </row>
    <row r="51" spans="1:40">
      <c r="A51" s="300" t="s">
        <v>1187</v>
      </c>
      <c r="B51" s="690"/>
      <c r="C51" s="304" t="s">
        <v>137</v>
      </c>
      <c r="D51" s="692"/>
      <c r="E51" s="692"/>
      <c r="F51" s="692"/>
      <c r="G51" s="693"/>
      <c r="H51" s="694"/>
      <c r="I51" s="694"/>
      <c r="J51" s="694"/>
      <c r="K51" s="694"/>
      <c r="L51" s="694"/>
      <c r="M51" s="694"/>
      <c r="N51" s="694"/>
      <c r="O51" s="694"/>
      <c r="P51" s="694"/>
      <c r="Q51" s="694"/>
      <c r="R51" s="694"/>
      <c r="S51" s="694"/>
      <c r="T51" s="694"/>
      <c r="U51" s="694"/>
      <c r="V51" s="694"/>
      <c r="W51" s="694"/>
      <c r="X51" s="694"/>
      <c r="Y51" s="694"/>
      <c r="Z51" s="694"/>
      <c r="AA51" s="694"/>
      <c r="AB51" s="694"/>
      <c r="AC51" s="694"/>
      <c r="AD51" s="694"/>
      <c r="AE51" s="694"/>
      <c r="AF51" s="694"/>
      <c r="AG51" s="694"/>
      <c r="AH51" s="694"/>
      <c r="AI51" s="694"/>
      <c r="AJ51" s="694"/>
      <c r="AK51" s="694"/>
      <c r="AL51" s="694"/>
      <c r="AM51" s="694"/>
      <c r="AN51" s="434">
        <f t="shared" si="0"/>
        <v>0</v>
      </c>
    </row>
    <row r="52" spans="1:40">
      <c r="A52" s="300" t="s">
        <v>1227</v>
      </c>
      <c r="B52" s="690"/>
      <c r="C52" s="304" t="s">
        <v>138</v>
      </c>
      <c r="D52" s="692"/>
      <c r="E52" s="692"/>
      <c r="F52" s="692"/>
      <c r="G52" s="693"/>
      <c r="H52" s="694"/>
      <c r="I52" s="694"/>
      <c r="J52" s="694"/>
      <c r="K52" s="694"/>
      <c r="L52" s="694"/>
      <c r="M52" s="694"/>
      <c r="N52" s="694"/>
      <c r="O52" s="694"/>
      <c r="P52" s="694"/>
      <c r="Q52" s="694"/>
      <c r="R52" s="694"/>
      <c r="S52" s="694"/>
      <c r="T52" s="694"/>
      <c r="U52" s="694"/>
      <c r="V52" s="694"/>
      <c r="W52" s="694"/>
      <c r="X52" s="694"/>
      <c r="Y52" s="694"/>
      <c r="Z52" s="694"/>
      <c r="AA52" s="694"/>
      <c r="AB52" s="694"/>
      <c r="AC52" s="694"/>
      <c r="AD52" s="694"/>
      <c r="AE52" s="694"/>
      <c r="AF52" s="694"/>
      <c r="AG52" s="694"/>
      <c r="AH52" s="694"/>
      <c r="AI52" s="694"/>
      <c r="AJ52" s="694"/>
      <c r="AK52" s="694"/>
      <c r="AL52" s="694"/>
      <c r="AM52" s="694"/>
      <c r="AN52" s="434">
        <f>SUM(D52:AL52)</f>
        <v>0</v>
      </c>
    </row>
    <row r="53" spans="1:40">
      <c r="A53" s="300" t="s">
        <v>1228</v>
      </c>
      <c r="B53" s="690"/>
      <c r="C53" s="304" t="s">
        <v>139</v>
      </c>
      <c r="D53" s="692"/>
      <c r="E53" s="692"/>
      <c r="F53" s="692"/>
      <c r="G53" s="693"/>
      <c r="H53" s="694"/>
      <c r="I53" s="694"/>
      <c r="J53" s="694"/>
      <c r="K53" s="694"/>
      <c r="L53" s="694"/>
      <c r="M53" s="694"/>
      <c r="N53" s="694"/>
      <c r="O53" s="694"/>
      <c r="P53" s="694"/>
      <c r="Q53" s="694"/>
      <c r="R53" s="694"/>
      <c r="S53" s="694"/>
      <c r="T53" s="694"/>
      <c r="U53" s="694"/>
      <c r="V53" s="694"/>
      <c r="W53" s="694"/>
      <c r="X53" s="694"/>
      <c r="Y53" s="694"/>
      <c r="Z53" s="694"/>
      <c r="AA53" s="694"/>
      <c r="AB53" s="694"/>
      <c r="AC53" s="694"/>
      <c r="AD53" s="694"/>
      <c r="AE53" s="694"/>
      <c r="AF53" s="694"/>
      <c r="AG53" s="694"/>
      <c r="AH53" s="694"/>
      <c r="AI53" s="694"/>
      <c r="AJ53" s="694"/>
      <c r="AK53" s="694"/>
      <c r="AL53" s="694"/>
      <c r="AM53" s="694"/>
      <c r="AN53" s="434">
        <f t="shared" si="0"/>
        <v>0</v>
      </c>
    </row>
    <row r="54" spans="1:40">
      <c r="A54" s="300" t="s">
        <v>1229</v>
      </c>
      <c r="B54" s="690"/>
      <c r="C54" s="304" t="s">
        <v>140</v>
      </c>
      <c r="D54" s="692"/>
      <c r="E54" s="692"/>
      <c r="F54" s="692"/>
      <c r="G54" s="693"/>
      <c r="H54" s="694"/>
      <c r="I54" s="694"/>
      <c r="J54" s="694"/>
      <c r="K54" s="694"/>
      <c r="L54" s="694"/>
      <c r="M54" s="694"/>
      <c r="N54" s="694"/>
      <c r="O54" s="694"/>
      <c r="P54" s="694"/>
      <c r="Q54" s="694"/>
      <c r="R54" s="694"/>
      <c r="S54" s="694"/>
      <c r="T54" s="694"/>
      <c r="U54" s="694"/>
      <c r="V54" s="694"/>
      <c r="W54" s="694"/>
      <c r="X54" s="694"/>
      <c r="Y54" s="694"/>
      <c r="Z54" s="694"/>
      <c r="AA54" s="694"/>
      <c r="AB54" s="694"/>
      <c r="AC54" s="694"/>
      <c r="AD54" s="694"/>
      <c r="AE54" s="694"/>
      <c r="AF54" s="694"/>
      <c r="AG54" s="694"/>
      <c r="AH54" s="694"/>
      <c r="AI54" s="694"/>
      <c r="AJ54" s="694"/>
      <c r="AK54" s="694"/>
      <c r="AL54" s="694"/>
      <c r="AM54" s="694"/>
      <c r="AN54" s="434">
        <f t="shared" si="0"/>
        <v>0</v>
      </c>
    </row>
    <row r="55" spans="1:40">
      <c r="A55" s="300" t="s">
        <v>1230</v>
      </c>
      <c r="B55" s="690"/>
      <c r="C55" s="304" t="s">
        <v>141</v>
      </c>
      <c r="D55" s="692"/>
      <c r="E55" s="692"/>
      <c r="F55" s="692"/>
      <c r="G55" s="693"/>
      <c r="H55" s="694"/>
      <c r="I55" s="694"/>
      <c r="J55" s="694"/>
      <c r="K55" s="694"/>
      <c r="L55" s="694"/>
      <c r="M55" s="694"/>
      <c r="N55" s="694"/>
      <c r="O55" s="694"/>
      <c r="P55" s="694"/>
      <c r="Q55" s="694"/>
      <c r="R55" s="694"/>
      <c r="S55" s="694"/>
      <c r="T55" s="694"/>
      <c r="U55" s="694"/>
      <c r="V55" s="694"/>
      <c r="W55" s="694"/>
      <c r="X55" s="694"/>
      <c r="Y55" s="694"/>
      <c r="Z55" s="694"/>
      <c r="AA55" s="694"/>
      <c r="AB55" s="694"/>
      <c r="AC55" s="694"/>
      <c r="AD55" s="694"/>
      <c r="AE55" s="694"/>
      <c r="AF55" s="694"/>
      <c r="AG55" s="694"/>
      <c r="AH55" s="694"/>
      <c r="AI55" s="694"/>
      <c r="AJ55" s="694"/>
      <c r="AK55" s="694"/>
      <c r="AL55" s="694"/>
      <c r="AM55" s="694"/>
      <c r="AN55" s="434">
        <f t="shared" si="0"/>
        <v>0</v>
      </c>
    </row>
    <row r="56" spans="1:40">
      <c r="A56" s="300" t="s">
        <v>1231</v>
      </c>
      <c r="B56" s="690"/>
      <c r="C56" s="304" t="s">
        <v>428</v>
      </c>
      <c r="D56" s="692"/>
      <c r="E56" s="692"/>
      <c r="F56" s="692"/>
      <c r="G56" s="693"/>
      <c r="H56" s="694"/>
      <c r="I56" s="694"/>
      <c r="J56" s="694"/>
      <c r="K56" s="694"/>
      <c r="L56" s="694"/>
      <c r="M56" s="694"/>
      <c r="N56" s="694"/>
      <c r="O56" s="694"/>
      <c r="P56" s="694"/>
      <c r="Q56" s="694"/>
      <c r="R56" s="694"/>
      <c r="S56" s="694"/>
      <c r="T56" s="694"/>
      <c r="U56" s="694"/>
      <c r="V56" s="694"/>
      <c r="W56" s="694"/>
      <c r="X56" s="694"/>
      <c r="Y56" s="694"/>
      <c r="Z56" s="694"/>
      <c r="AA56" s="694"/>
      <c r="AB56" s="694"/>
      <c r="AC56" s="694"/>
      <c r="AD56" s="694"/>
      <c r="AE56" s="694"/>
      <c r="AF56" s="694"/>
      <c r="AG56" s="694"/>
      <c r="AH56" s="694"/>
      <c r="AI56" s="694"/>
      <c r="AJ56" s="694"/>
      <c r="AK56" s="694"/>
      <c r="AL56" s="694"/>
      <c r="AM56" s="694"/>
      <c r="AN56" s="434">
        <f t="shared" si="0"/>
        <v>0</v>
      </c>
    </row>
    <row r="57" spans="1:40">
      <c r="A57" s="300" t="s">
        <v>1232</v>
      </c>
      <c r="B57" s="690"/>
      <c r="C57" s="304" t="s">
        <v>375</v>
      </c>
      <c r="D57" s="692"/>
      <c r="E57" s="692"/>
      <c r="F57" s="692"/>
      <c r="G57" s="693"/>
      <c r="H57" s="694"/>
      <c r="I57" s="694"/>
      <c r="J57" s="694"/>
      <c r="K57" s="694"/>
      <c r="L57" s="694"/>
      <c r="M57" s="694"/>
      <c r="N57" s="694"/>
      <c r="O57" s="694"/>
      <c r="P57" s="694"/>
      <c r="Q57" s="694"/>
      <c r="R57" s="694"/>
      <c r="S57" s="694"/>
      <c r="T57" s="694"/>
      <c r="U57" s="694"/>
      <c r="V57" s="694"/>
      <c r="W57" s="694"/>
      <c r="X57" s="694"/>
      <c r="Y57" s="694"/>
      <c r="Z57" s="694"/>
      <c r="AA57" s="694"/>
      <c r="AB57" s="694"/>
      <c r="AC57" s="694"/>
      <c r="AD57" s="694"/>
      <c r="AE57" s="694"/>
      <c r="AF57" s="694"/>
      <c r="AG57" s="694"/>
      <c r="AH57" s="694"/>
      <c r="AI57" s="694"/>
      <c r="AJ57" s="694"/>
      <c r="AK57" s="694"/>
      <c r="AL57" s="694"/>
      <c r="AM57" s="694"/>
      <c r="AN57" s="434">
        <f t="shared" si="0"/>
        <v>0</v>
      </c>
    </row>
    <row r="58" spans="1:40">
      <c r="A58" s="300" t="s">
        <v>1233</v>
      </c>
      <c r="B58" s="690"/>
      <c r="C58" s="304" t="s">
        <v>332</v>
      </c>
      <c r="D58" s="692"/>
      <c r="E58" s="692"/>
      <c r="F58" s="692"/>
      <c r="G58" s="693"/>
      <c r="H58" s="694"/>
      <c r="I58" s="694"/>
      <c r="J58" s="694"/>
      <c r="K58" s="694"/>
      <c r="L58" s="694"/>
      <c r="M58" s="694"/>
      <c r="N58" s="694"/>
      <c r="O58" s="694"/>
      <c r="P58" s="694"/>
      <c r="Q58" s="694"/>
      <c r="R58" s="694"/>
      <c r="S58" s="694"/>
      <c r="T58" s="694"/>
      <c r="U58" s="694"/>
      <c r="V58" s="694"/>
      <c r="W58" s="694"/>
      <c r="X58" s="694"/>
      <c r="Y58" s="694"/>
      <c r="Z58" s="694"/>
      <c r="AA58" s="694"/>
      <c r="AB58" s="694"/>
      <c r="AC58" s="694"/>
      <c r="AD58" s="694"/>
      <c r="AE58" s="694"/>
      <c r="AF58" s="694"/>
      <c r="AG58" s="694"/>
      <c r="AH58" s="694"/>
      <c r="AI58" s="694"/>
      <c r="AJ58" s="694"/>
      <c r="AK58" s="694"/>
      <c r="AL58" s="694"/>
      <c r="AM58" s="694"/>
      <c r="AN58" s="434">
        <f t="shared" si="0"/>
        <v>0</v>
      </c>
    </row>
    <row r="59" spans="1:40">
      <c r="A59" s="300" t="s">
        <v>1234</v>
      </c>
      <c r="B59" s="690"/>
      <c r="C59" s="304" t="s">
        <v>739</v>
      </c>
      <c r="D59" s="692"/>
      <c r="E59" s="692"/>
      <c r="F59" s="692"/>
      <c r="G59" s="693"/>
      <c r="H59" s="694"/>
      <c r="I59" s="694"/>
      <c r="J59" s="694"/>
      <c r="K59" s="694"/>
      <c r="L59" s="694"/>
      <c r="M59" s="694"/>
      <c r="N59" s="694"/>
      <c r="O59" s="694"/>
      <c r="P59" s="694"/>
      <c r="Q59" s="694"/>
      <c r="R59" s="694"/>
      <c r="S59" s="694"/>
      <c r="T59" s="694"/>
      <c r="U59" s="694"/>
      <c r="V59" s="694"/>
      <c r="W59" s="694"/>
      <c r="X59" s="694"/>
      <c r="Y59" s="694"/>
      <c r="Z59" s="694"/>
      <c r="AA59" s="694"/>
      <c r="AB59" s="694"/>
      <c r="AC59" s="694"/>
      <c r="AD59" s="694"/>
      <c r="AE59" s="694"/>
      <c r="AF59" s="694"/>
      <c r="AG59" s="694"/>
      <c r="AH59" s="694"/>
      <c r="AI59" s="694"/>
      <c r="AJ59" s="694"/>
      <c r="AK59" s="694"/>
      <c r="AL59" s="694"/>
      <c r="AM59" s="694"/>
      <c r="AN59" s="434">
        <f t="shared" si="0"/>
        <v>0</v>
      </c>
    </row>
    <row r="60" spans="1:40">
      <c r="A60" s="300" t="s">
        <v>1235</v>
      </c>
      <c r="B60" s="690"/>
      <c r="C60" s="304" t="s">
        <v>429</v>
      </c>
      <c r="D60" s="692"/>
      <c r="E60" s="692"/>
      <c r="F60" s="692"/>
      <c r="G60" s="693"/>
      <c r="H60" s="694"/>
      <c r="I60" s="694"/>
      <c r="J60" s="694"/>
      <c r="K60" s="694"/>
      <c r="L60" s="694"/>
      <c r="M60" s="694"/>
      <c r="N60" s="694"/>
      <c r="O60" s="694"/>
      <c r="P60" s="694"/>
      <c r="Q60" s="694"/>
      <c r="R60" s="694"/>
      <c r="S60" s="694"/>
      <c r="T60" s="694"/>
      <c r="U60" s="694"/>
      <c r="V60" s="694"/>
      <c r="W60" s="694"/>
      <c r="X60" s="694"/>
      <c r="Y60" s="694"/>
      <c r="Z60" s="694"/>
      <c r="AA60" s="694"/>
      <c r="AB60" s="694"/>
      <c r="AC60" s="694"/>
      <c r="AD60" s="694"/>
      <c r="AE60" s="694"/>
      <c r="AF60" s="694"/>
      <c r="AG60" s="694"/>
      <c r="AH60" s="694"/>
      <c r="AI60" s="694"/>
      <c r="AJ60" s="694"/>
      <c r="AK60" s="694"/>
      <c r="AL60" s="694"/>
      <c r="AM60" s="694"/>
      <c r="AN60" s="434">
        <f t="shared" si="0"/>
        <v>0</v>
      </c>
    </row>
    <row r="61" spans="1:40">
      <c r="A61" s="300" t="s">
        <v>1236</v>
      </c>
      <c r="B61" s="690"/>
      <c r="C61" s="304" t="s">
        <v>430</v>
      </c>
      <c r="D61" s="692"/>
      <c r="E61" s="692"/>
      <c r="F61" s="692"/>
      <c r="G61" s="693"/>
      <c r="H61" s="694"/>
      <c r="I61" s="694"/>
      <c r="J61" s="694"/>
      <c r="K61" s="694"/>
      <c r="L61" s="694"/>
      <c r="M61" s="694"/>
      <c r="N61" s="694"/>
      <c r="O61" s="694"/>
      <c r="P61" s="694"/>
      <c r="Q61" s="694"/>
      <c r="R61" s="694"/>
      <c r="S61" s="694"/>
      <c r="T61" s="694"/>
      <c r="U61" s="694"/>
      <c r="V61" s="694"/>
      <c r="W61" s="694"/>
      <c r="X61" s="694"/>
      <c r="Y61" s="694"/>
      <c r="Z61" s="694"/>
      <c r="AA61" s="694"/>
      <c r="AB61" s="694"/>
      <c r="AC61" s="694"/>
      <c r="AD61" s="694"/>
      <c r="AE61" s="694"/>
      <c r="AF61" s="694"/>
      <c r="AG61" s="694"/>
      <c r="AH61" s="694"/>
      <c r="AI61" s="694"/>
      <c r="AJ61" s="694"/>
      <c r="AK61" s="694"/>
      <c r="AL61" s="694"/>
      <c r="AM61" s="694"/>
      <c r="AN61" s="434">
        <f t="shared" si="0"/>
        <v>0</v>
      </c>
    </row>
    <row r="62" spans="1:40">
      <c r="A62" s="300" t="s">
        <v>1237</v>
      </c>
      <c r="B62" s="690"/>
      <c r="C62" s="304" t="s">
        <v>142</v>
      </c>
      <c r="D62" s="692"/>
      <c r="E62" s="692"/>
      <c r="F62" s="692"/>
      <c r="G62" s="693"/>
      <c r="H62" s="694"/>
      <c r="I62" s="694"/>
      <c r="J62" s="694"/>
      <c r="K62" s="694"/>
      <c r="L62" s="694"/>
      <c r="M62" s="694"/>
      <c r="N62" s="694"/>
      <c r="O62" s="694"/>
      <c r="P62" s="694"/>
      <c r="Q62" s="694"/>
      <c r="R62" s="694"/>
      <c r="S62" s="694"/>
      <c r="T62" s="694"/>
      <c r="U62" s="694"/>
      <c r="V62" s="694"/>
      <c r="W62" s="694"/>
      <c r="X62" s="694"/>
      <c r="Y62" s="694"/>
      <c r="Z62" s="694"/>
      <c r="AA62" s="694"/>
      <c r="AB62" s="694"/>
      <c r="AC62" s="694"/>
      <c r="AD62" s="694"/>
      <c r="AE62" s="694"/>
      <c r="AF62" s="694"/>
      <c r="AG62" s="694"/>
      <c r="AH62" s="694"/>
      <c r="AI62" s="694"/>
      <c r="AJ62" s="694"/>
      <c r="AK62" s="694"/>
      <c r="AL62" s="694"/>
      <c r="AM62" s="694"/>
      <c r="AN62" s="434">
        <f t="shared" si="0"/>
        <v>0</v>
      </c>
    </row>
    <row r="63" spans="1:40">
      <c r="A63" s="300" t="s">
        <v>1238</v>
      </c>
      <c r="B63" s="690"/>
      <c r="C63" s="304" t="s">
        <v>144</v>
      </c>
      <c r="D63" s="692"/>
      <c r="E63" s="692"/>
      <c r="F63" s="692"/>
      <c r="G63" s="693"/>
      <c r="H63" s="694"/>
      <c r="I63" s="694"/>
      <c r="J63" s="694"/>
      <c r="K63" s="694"/>
      <c r="L63" s="694"/>
      <c r="M63" s="694"/>
      <c r="N63" s="694"/>
      <c r="O63" s="694"/>
      <c r="P63" s="694"/>
      <c r="Q63" s="694"/>
      <c r="R63" s="694"/>
      <c r="S63" s="694"/>
      <c r="T63" s="694"/>
      <c r="U63" s="694"/>
      <c r="V63" s="694"/>
      <c r="W63" s="694"/>
      <c r="X63" s="694"/>
      <c r="Y63" s="694"/>
      <c r="Z63" s="694"/>
      <c r="AA63" s="694"/>
      <c r="AB63" s="694"/>
      <c r="AC63" s="694"/>
      <c r="AD63" s="694"/>
      <c r="AE63" s="694"/>
      <c r="AF63" s="694"/>
      <c r="AG63" s="694"/>
      <c r="AH63" s="694"/>
      <c r="AI63" s="694"/>
      <c r="AJ63" s="694"/>
      <c r="AK63" s="694"/>
      <c r="AL63" s="694"/>
      <c r="AM63" s="694"/>
      <c r="AN63" s="434">
        <f t="shared" si="0"/>
        <v>0</v>
      </c>
    </row>
    <row r="64" spans="1:40">
      <c r="A64" s="300" t="s">
        <v>1239</v>
      </c>
      <c r="B64" s="690"/>
      <c r="C64" s="304" t="s">
        <v>143</v>
      </c>
      <c r="D64" s="692"/>
      <c r="E64" s="692"/>
      <c r="F64" s="692"/>
      <c r="G64" s="693"/>
      <c r="H64" s="694"/>
      <c r="I64" s="694"/>
      <c r="J64" s="694"/>
      <c r="K64" s="694"/>
      <c r="L64" s="694"/>
      <c r="M64" s="694"/>
      <c r="N64" s="694"/>
      <c r="O64" s="694"/>
      <c r="P64" s="694"/>
      <c r="Q64" s="694"/>
      <c r="R64" s="694"/>
      <c r="S64" s="694"/>
      <c r="T64" s="694"/>
      <c r="U64" s="694"/>
      <c r="V64" s="694"/>
      <c r="W64" s="694"/>
      <c r="X64" s="694"/>
      <c r="Y64" s="694"/>
      <c r="Z64" s="694"/>
      <c r="AA64" s="694"/>
      <c r="AB64" s="694"/>
      <c r="AC64" s="694"/>
      <c r="AD64" s="694"/>
      <c r="AE64" s="694"/>
      <c r="AF64" s="694"/>
      <c r="AG64" s="694"/>
      <c r="AH64" s="694"/>
      <c r="AI64" s="694"/>
      <c r="AJ64" s="694"/>
      <c r="AK64" s="694"/>
      <c r="AL64" s="694"/>
      <c r="AM64" s="694"/>
      <c r="AN64" s="434">
        <f t="shared" ref="AN64:AN70" si="1">SUM(D64:AL64)</f>
        <v>0</v>
      </c>
    </row>
    <row r="65" spans="1:41">
      <c r="A65" s="300" t="s">
        <v>1240</v>
      </c>
      <c r="B65" s="690"/>
      <c r="C65" s="304" t="s">
        <v>605</v>
      </c>
      <c r="D65" s="692"/>
      <c r="E65" s="692"/>
      <c r="F65" s="692"/>
      <c r="G65" s="693"/>
      <c r="H65" s="694"/>
      <c r="I65" s="694"/>
      <c r="J65" s="694"/>
      <c r="K65" s="694"/>
      <c r="L65" s="694"/>
      <c r="M65" s="694"/>
      <c r="N65" s="694"/>
      <c r="O65" s="694"/>
      <c r="P65" s="694"/>
      <c r="Q65" s="694"/>
      <c r="R65" s="694"/>
      <c r="S65" s="694"/>
      <c r="T65" s="694"/>
      <c r="U65" s="694"/>
      <c r="V65" s="694"/>
      <c r="W65" s="694"/>
      <c r="X65" s="694"/>
      <c r="Y65" s="694"/>
      <c r="Z65" s="694"/>
      <c r="AA65" s="694"/>
      <c r="AB65" s="694"/>
      <c r="AC65" s="694"/>
      <c r="AD65" s="694"/>
      <c r="AE65" s="694"/>
      <c r="AF65" s="694"/>
      <c r="AG65" s="694"/>
      <c r="AH65" s="694"/>
      <c r="AI65" s="694"/>
      <c r="AJ65" s="694"/>
      <c r="AK65" s="694"/>
      <c r="AL65" s="694"/>
      <c r="AM65" s="694"/>
      <c r="AN65" s="434">
        <f t="shared" si="1"/>
        <v>0</v>
      </c>
    </row>
    <row r="66" spans="1:41">
      <c r="A66" s="300" t="s">
        <v>1241</v>
      </c>
      <c r="B66" s="690"/>
      <c r="C66" s="304" t="s">
        <v>431</v>
      </c>
      <c r="D66" s="692"/>
      <c r="E66" s="692"/>
      <c r="F66" s="692"/>
      <c r="G66" s="693"/>
      <c r="H66" s="694"/>
      <c r="I66" s="694"/>
      <c r="J66" s="694"/>
      <c r="K66" s="694"/>
      <c r="L66" s="694"/>
      <c r="M66" s="694"/>
      <c r="N66" s="694"/>
      <c r="O66" s="694"/>
      <c r="P66" s="694"/>
      <c r="Q66" s="694"/>
      <c r="R66" s="694"/>
      <c r="S66" s="694"/>
      <c r="T66" s="694"/>
      <c r="U66" s="694"/>
      <c r="V66" s="694"/>
      <c r="W66" s="694"/>
      <c r="X66" s="694"/>
      <c r="Y66" s="694"/>
      <c r="Z66" s="694"/>
      <c r="AA66" s="694"/>
      <c r="AB66" s="694"/>
      <c r="AC66" s="694"/>
      <c r="AD66" s="694"/>
      <c r="AE66" s="694"/>
      <c r="AF66" s="694"/>
      <c r="AG66" s="694"/>
      <c r="AH66" s="694"/>
      <c r="AI66" s="694"/>
      <c r="AJ66" s="694"/>
      <c r="AK66" s="694"/>
      <c r="AL66" s="694"/>
      <c r="AM66" s="694"/>
      <c r="AN66" s="434">
        <f t="shared" si="1"/>
        <v>0</v>
      </c>
    </row>
    <row r="67" spans="1:41">
      <c r="A67" s="300" t="s">
        <v>1242</v>
      </c>
      <c r="B67" s="690"/>
      <c r="C67" s="304" t="s">
        <v>432</v>
      </c>
      <c r="D67" s="692"/>
      <c r="E67" s="692"/>
      <c r="F67" s="692"/>
      <c r="G67" s="693"/>
      <c r="H67" s="694"/>
      <c r="I67" s="694"/>
      <c r="J67" s="694"/>
      <c r="K67" s="694"/>
      <c r="L67" s="694"/>
      <c r="M67" s="694"/>
      <c r="N67" s="694"/>
      <c r="O67" s="694"/>
      <c r="P67" s="694"/>
      <c r="Q67" s="694"/>
      <c r="R67" s="694"/>
      <c r="S67" s="694"/>
      <c r="T67" s="694"/>
      <c r="U67" s="694"/>
      <c r="V67" s="694"/>
      <c r="W67" s="694"/>
      <c r="X67" s="694"/>
      <c r="Y67" s="694"/>
      <c r="Z67" s="694"/>
      <c r="AA67" s="694"/>
      <c r="AB67" s="694"/>
      <c r="AC67" s="694"/>
      <c r="AD67" s="694"/>
      <c r="AE67" s="694"/>
      <c r="AF67" s="694"/>
      <c r="AG67" s="694"/>
      <c r="AH67" s="694"/>
      <c r="AI67" s="694"/>
      <c r="AJ67" s="694"/>
      <c r="AK67" s="694"/>
      <c r="AL67" s="694"/>
      <c r="AM67" s="694"/>
      <c r="AN67" s="434">
        <f t="shared" si="1"/>
        <v>0</v>
      </c>
    </row>
    <row r="68" spans="1:41">
      <c r="A68" s="300" t="s">
        <v>1243</v>
      </c>
      <c r="B68" s="691"/>
      <c r="C68" s="691"/>
      <c r="D68" s="694"/>
      <c r="E68" s="694"/>
      <c r="F68" s="694"/>
      <c r="G68" s="694"/>
      <c r="H68" s="694"/>
      <c r="I68" s="694"/>
      <c r="J68" s="694"/>
      <c r="K68" s="694"/>
      <c r="L68" s="694"/>
      <c r="M68" s="694"/>
      <c r="N68" s="694"/>
      <c r="O68" s="694"/>
      <c r="P68" s="694"/>
      <c r="Q68" s="694"/>
      <c r="R68" s="694"/>
      <c r="S68" s="694"/>
      <c r="T68" s="694"/>
      <c r="U68" s="694"/>
      <c r="V68" s="694"/>
      <c r="W68" s="694"/>
      <c r="X68" s="694"/>
      <c r="Y68" s="694"/>
      <c r="Z68" s="694"/>
      <c r="AA68" s="694"/>
      <c r="AB68" s="694"/>
      <c r="AC68" s="694"/>
      <c r="AD68" s="694"/>
      <c r="AE68" s="694"/>
      <c r="AF68" s="694"/>
      <c r="AG68" s="694"/>
      <c r="AH68" s="694"/>
      <c r="AI68" s="694"/>
      <c r="AJ68" s="694"/>
      <c r="AK68" s="694"/>
      <c r="AL68" s="694"/>
      <c r="AM68" s="694"/>
      <c r="AN68" s="443">
        <f t="shared" si="1"/>
        <v>0</v>
      </c>
    </row>
    <row r="69" spans="1:41" ht="15" thickBot="1">
      <c r="A69" s="1442" t="s">
        <v>541</v>
      </c>
      <c r="B69" s="1443"/>
      <c r="C69" s="1443" t="s">
        <v>1166</v>
      </c>
      <c r="D69" s="1444"/>
      <c r="E69" s="1444"/>
      <c r="F69" s="1444"/>
      <c r="G69" s="1444"/>
      <c r="H69" s="1444"/>
      <c r="I69" s="1444"/>
      <c r="J69" s="1444"/>
      <c r="K69" s="1444"/>
      <c r="L69" s="1444"/>
      <c r="M69" s="1444"/>
      <c r="N69" s="1444"/>
      <c r="O69" s="1444"/>
      <c r="P69" s="1444"/>
      <c r="Q69" s="1444"/>
      <c r="R69" s="1444"/>
      <c r="S69" s="1444"/>
      <c r="T69" s="1444"/>
      <c r="U69" s="1444"/>
      <c r="V69" s="1444"/>
      <c r="W69" s="1444"/>
      <c r="X69" s="1444"/>
      <c r="Y69" s="1444"/>
      <c r="Z69" s="1444"/>
      <c r="AA69" s="1444"/>
      <c r="AB69" s="1444"/>
      <c r="AC69" s="1444"/>
      <c r="AD69" s="1444"/>
      <c r="AE69" s="1444"/>
      <c r="AF69" s="1444"/>
      <c r="AG69" s="1444"/>
      <c r="AH69" s="694"/>
      <c r="AI69" s="1444"/>
      <c r="AJ69" s="1444"/>
      <c r="AK69" s="1444"/>
      <c r="AL69" s="1444"/>
      <c r="AM69" s="1444"/>
      <c r="AN69" s="443"/>
    </row>
    <row r="70" spans="1:41" ht="15" thickBot="1">
      <c r="A70" s="1441">
        <v>2</v>
      </c>
      <c r="B70" s="305"/>
      <c r="C70" s="330" t="s">
        <v>634</v>
      </c>
      <c r="D70" s="1444"/>
      <c r="E70" s="1444"/>
      <c r="F70" s="1444"/>
      <c r="G70" s="1444"/>
      <c r="H70" s="1444"/>
      <c r="I70" s="1444"/>
      <c r="J70" s="1444"/>
      <c r="K70" s="1444"/>
      <c r="L70" s="1444"/>
      <c r="M70" s="1444"/>
      <c r="N70" s="1444"/>
      <c r="O70" s="1444"/>
      <c r="P70" s="1444"/>
      <c r="Q70" s="1444"/>
      <c r="R70" s="1444"/>
      <c r="S70" s="1444"/>
      <c r="T70" s="1444"/>
      <c r="U70" s="1444"/>
      <c r="V70" s="1444"/>
      <c r="W70" s="1444"/>
      <c r="X70" s="1444"/>
      <c r="Y70" s="1444"/>
      <c r="Z70" s="1444"/>
      <c r="AA70" s="1444"/>
      <c r="AB70" s="1444"/>
      <c r="AC70" s="1444"/>
      <c r="AD70" s="1444"/>
      <c r="AE70" s="1444"/>
      <c r="AF70" s="1444"/>
      <c r="AG70" s="1444"/>
      <c r="AH70" s="694">
        <v>0</v>
      </c>
      <c r="AI70" s="1444"/>
      <c r="AJ70" s="1444"/>
      <c r="AK70" s="1444"/>
      <c r="AL70" s="1444"/>
      <c r="AM70" s="1444"/>
      <c r="AN70" s="443">
        <f t="shared" si="1"/>
        <v>0</v>
      </c>
    </row>
    <row r="71" spans="1:41">
      <c r="A71" s="1441"/>
      <c r="B71" s="305"/>
      <c r="C71" s="305"/>
      <c r="D71" s="435"/>
      <c r="E71" s="435"/>
      <c r="F71" s="435"/>
      <c r="G71" s="433"/>
      <c r="H71" s="433"/>
      <c r="I71" s="433"/>
      <c r="J71" s="433"/>
      <c r="K71" s="433"/>
      <c r="L71" s="433"/>
      <c r="M71" s="433"/>
      <c r="N71" s="433"/>
      <c r="O71" s="433"/>
      <c r="P71" s="433"/>
      <c r="Q71" s="433"/>
      <c r="R71" s="433"/>
      <c r="S71" s="433"/>
      <c r="T71" s="433"/>
      <c r="U71" s="433"/>
      <c r="V71" s="433"/>
      <c r="W71" s="433"/>
      <c r="X71" s="433"/>
      <c r="Y71" s="433"/>
      <c r="Z71" s="433"/>
      <c r="AA71" s="433"/>
      <c r="AB71" s="433"/>
      <c r="AC71" s="433"/>
      <c r="AD71" s="433"/>
      <c r="AE71" s="433"/>
      <c r="AF71" s="433"/>
      <c r="AG71" s="433"/>
      <c r="AH71" s="433"/>
      <c r="AI71" s="433"/>
      <c r="AJ71" s="433"/>
      <c r="AK71" s="433"/>
      <c r="AL71" s="433"/>
      <c r="AM71" s="433"/>
      <c r="AN71" s="434"/>
    </row>
    <row r="72" spans="1:41">
      <c r="A72" s="1441">
        <v>3</v>
      </c>
      <c r="B72" s="306" t="s">
        <v>218</v>
      </c>
      <c r="C72" s="307"/>
      <c r="D72" s="436">
        <f>SUM(D18:D70)</f>
        <v>0</v>
      </c>
      <c r="E72" s="436">
        <f t="shared" ref="E72:AM72" si="2">SUM(E18:E70)</f>
        <v>0</v>
      </c>
      <c r="F72" s="436">
        <f t="shared" si="2"/>
        <v>0</v>
      </c>
      <c r="G72" s="436">
        <f t="shared" si="2"/>
        <v>0</v>
      </c>
      <c r="H72" s="436">
        <f t="shared" si="2"/>
        <v>0</v>
      </c>
      <c r="I72" s="436">
        <f t="shared" si="2"/>
        <v>0</v>
      </c>
      <c r="J72" s="436">
        <f t="shared" si="2"/>
        <v>0</v>
      </c>
      <c r="K72" s="436">
        <f t="shared" si="2"/>
        <v>0</v>
      </c>
      <c r="L72" s="436">
        <f t="shared" si="2"/>
        <v>0</v>
      </c>
      <c r="M72" s="436">
        <f t="shared" si="2"/>
        <v>0</v>
      </c>
      <c r="N72" s="436">
        <f t="shared" si="2"/>
        <v>0</v>
      </c>
      <c r="O72" s="436">
        <f t="shared" si="2"/>
        <v>0</v>
      </c>
      <c r="P72" s="436">
        <f t="shared" si="2"/>
        <v>0</v>
      </c>
      <c r="Q72" s="436">
        <f t="shared" si="2"/>
        <v>0</v>
      </c>
      <c r="R72" s="436">
        <f t="shared" si="2"/>
        <v>0</v>
      </c>
      <c r="S72" s="436">
        <f t="shared" si="2"/>
        <v>0</v>
      </c>
      <c r="T72" s="436">
        <f t="shared" si="2"/>
        <v>0</v>
      </c>
      <c r="U72" s="436">
        <f t="shared" si="2"/>
        <v>0</v>
      </c>
      <c r="V72" s="436">
        <f t="shared" si="2"/>
        <v>0</v>
      </c>
      <c r="W72" s="436">
        <f t="shared" si="2"/>
        <v>0</v>
      </c>
      <c r="X72" s="436">
        <f t="shared" si="2"/>
        <v>0</v>
      </c>
      <c r="Y72" s="436">
        <f t="shared" si="2"/>
        <v>0</v>
      </c>
      <c r="Z72" s="436">
        <f t="shared" si="2"/>
        <v>0</v>
      </c>
      <c r="AA72" s="436">
        <f t="shared" si="2"/>
        <v>0</v>
      </c>
      <c r="AB72" s="436">
        <f t="shared" si="2"/>
        <v>0</v>
      </c>
      <c r="AC72" s="436">
        <f t="shared" si="2"/>
        <v>0</v>
      </c>
      <c r="AD72" s="436">
        <f t="shared" si="2"/>
        <v>0</v>
      </c>
      <c r="AE72" s="436">
        <f t="shared" si="2"/>
        <v>0</v>
      </c>
      <c r="AF72" s="436">
        <f t="shared" si="2"/>
        <v>0</v>
      </c>
      <c r="AG72" s="436">
        <f t="shared" si="2"/>
        <v>0</v>
      </c>
      <c r="AH72" s="436">
        <f t="shared" si="2"/>
        <v>0</v>
      </c>
      <c r="AI72" s="436">
        <f t="shared" si="2"/>
        <v>0</v>
      </c>
      <c r="AJ72" s="436">
        <f t="shared" si="2"/>
        <v>0</v>
      </c>
      <c r="AK72" s="436">
        <f t="shared" si="2"/>
        <v>0</v>
      </c>
      <c r="AL72" s="436">
        <f t="shared" si="2"/>
        <v>0</v>
      </c>
      <c r="AM72" s="1449">
        <f t="shared" si="2"/>
        <v>0</v>
      </c>
      <c r="AN72" s="434">
        <f>SUM(AN18:AN71)</f>
        <v>0</v>
      </c>
      <c r="AO72" s="425"/>
    </row>
    <row r="73" spans="1:41">
      <c r="B73" s="299"/>
      <c r="C73" s="299"/>
      <c r="D73" s="298"/>
      <c r="E73" s="298"/>
      <c r="F73" s="298"/>
      <c r="G73" s="413"/>
      <c r="H73" s="413"/>
      <c r="I73" s="413"/>
      <c r="J73" s="413"/>
      <c r="K73" s="413"/>
      <c r="L73" s="413"/>
      <c r="M73" s="413"/>
      <c r="N73" s="413"/>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3"/>
      <c r="AN73" s="413"/>
    </row>
    <row r="74" spans="1:41">
      <c r="B74" s="299"/>
      <c r="C74" s="299"/>
      <c r="D74" s="298"/>
      <c r="E74" s="298"/>
      <c r="F74" s="298"/>
      <c r="G74" s="413"/>
      <c r="H74" s="413"/>
      <c r="I74" s="413"/>
      <c r="J74" s="413"/>
      <c r="K74" s="413"/>
      <c r="L74" s="413"/>
      <c r="M74" s="413"/>
      <c r="N74" s="413"/>
      <c r="O74" s="413"/>
      <c r="P74" s="413"/>
      <c r="Q74" s="413"/>
      <c r="R74" s="413"/>
      <c r="S74" s="413"/>
      <c r="T74" s="413"/>
      <c r="U74" s="413"/>
      <c r="V74" s="413"/>
      <c r="W74" s="413"/>
      <c r="X74" s="413"/>
      <c r="Y74" s="413"/>
      <c r="Z74" s="413"/>
      <c r="AA74" s="413"/>
      <c r="AB74" s="413"/>
      <c r="AC74" s="413"/>
      <c r="AD74" s="413"/>
      <c r="AE74" s="413"/>
      <c r="AF74" s="413"/>
      <c r="AG74" s="413"/>
      <c r="AH74" s="413"/>
      <c r="AI74" s="413"/>
      <c r="AJ74" s="413"/>
      <c r="AK74" s="413"/>
      <c r="AL74" s="413"/>
      <c r="AM74" s="413"/>
      <c r="AN74" s="413"/>
    </row>
    <row r="75" spans="1:41">
      <c r="B75" s="299"/>
      <c r="C75" s="299"/>
      <c r="D75" s="298"/>
      <c r="E75" s="298"/>
      <c r="F75" s="298"/>
      <c r="G75" s="413"/>
      <c r="H75" s="413"/>
      <c r="I75" s="413"/>
      <c r="J75" s="413"/>
      <c r="K75" s="413"/>
      <c r="L75" s="413"/>
      <c r="M75" s="413"/>
      <c r="N75" s="413"/>
      <c r="O75" s="413"/>
      <c r="P75" s="413"/>
      <c r="Q75" s="413"/>
      <c r="R75" s="413"/>
      <c r="S75" s="413"/>
      <c r="T75" s="413"/>
      <c r="U75" s="413"/>
      <c r="V75" s="413"/>
      <c r="W75" s="413"/>
      <c r="X75" s="413"/>
      <c r="Y75" s="413"/>
      <c r="Z75" s="413"/>
      <c r="AA75" s="413"/>
      <c r="AB75" s="413"/>
      <c r="AC75" s="413"/>
      <c r="AD75" s="413"/>
      <c r="AE75" s="413"/>
      <c r="AF75" s="426"/>
      <c r="AG75" s="426"/>
      <c r="AH75" s="413"/>
      <c r="AI75" s="413"/>
      <c r="AJ75" s="413"/>
      <c r="AK75" s="413"/>
      <c r="AL75" s="413"/>
      <c r="AM75" s="413"/>
      <c r="AN75" s="413"/>
    </row>
    <row r="76" spans="1:41">
      <c r="B76" s="299"/>
      <c r="C76" s="299"/>
      <c r="D76" s="298"/>
      <c r="E76" s="298"/>
      <c r="F76" s="298"/>
      <c r="G76" s="413"/>
      <c r="H76" s="413"/>
      <c r="I76" s="413"/>
      <c r="J76" s="413"/>
      <c r="K76" s="413"/>
      <c r="L76" s="413"/>
      <c r="M76" s="413"/>
      <c r="N76" s="413"/>
      <c r="O76" s="413"/>
      <c r="P76" s="413"/>
      <c r="Q76" s="413"/>
      <c r="R76" s="413"/>
      <c r="S76" s="413"/>
      <c r="T76" s="413"/>
      <c r="U76" s="413"/>
      <c r="V76" s="413"/>
      <c r="W76" s="413"/>
      <c r="X76" s="413"/>
      <c r="Y76" s="413"/>
      <c r="Z76" s="413"/>
      <c r="AA76" s="413"/>
      <c r="AB76" s="413"/>
      <c r="AC76" s="413"/>
      <c r="AD76" s="413"/>
      <c r="AE76" s="413"/>
      <c r="AF76" s="426"/>
      <c r="AG76" s="426"/>
      <c r="AH76" s="413"/>
      <c r="AI76" s="413"/>
      <c r="AJ76" s="413"/>
      <c r="AK76" s="413"/>
      <c r="AL76" s="413"/>
      <c r="AM76" s="413"/>
      <c r="AN76" s="413"/>
    </row>
    <row r="77" spans="1:41">
      <c r="B77" s="299"/>
      <c r="C77" s="299"/>
      <c r="D77" s="298"/>
      <c r="E77" s="298"/>
      <c r="F77" s="298"/>
      <c r="G77" s="413"/>
      <c r="H77" s="413"/>
      <c r="I77" s="413"/>
      <c r="J77" s="413"/>
      <c r="K77" s="413"/>
      <c r="L77" s="413"/>
      <c r="M77" s="413"/>
      <c r="N77" s="413"/>
      <c r="O77" s="413"/>
      <c r="P77" s="413"/>
      <c r="Q77" s="413"/>
      <c r="R77" s="413"/>
      <c r="S77" s="413"/>
      <c r="T77" s="413"/>
      <c r="U77" s="413"/>
      <c r="V77" s="413"/>
      <c r="W77" s="413"/>
      <c r="X77" s="413"/>
      <c r="Y77" s="413"/>
      <c r="Z77" s="413"/>
      <c r="AA77" s="413"/>
      <c r="AB77" s="413"/>
      <c r="AC77" s="413"/>
      <c r="AD77" s="413"/>
      <c r="AE77" s="413"/>
      <c r="AF77" s="426"/>
      <c r="AG77" s="426"/>
      <c r="AH77" s="413"/>
      <c r="AI77" s="413"/>
      <c r="AJ77" s="413"/>
      <c r="AK77" s="413"/>
      <c r="AL77" s="413"/>
      <c r="AM77" s="413"/>
      <c r="AN77" s="413"/>
    </row>
    <row r="78" spans="1:41">
      <c r="B78" s="299"/>
      <c r="C78" s="299"/>
      <c r="D78" s="298"/>
      <c r="E78" s="298"/>
      <c r="F78" s="298"/>
      <c r="G78" s="413"/>
      <c r="H78" s="413"/>
      <c r="I78" s="413"/>
      <c r="J78" s="413"/>
      <c r="K78" s="413"/>
      <c r="L78" s="413"/>
      <c r="M78" s="413"/>
      <c r="N78" s="413"/>
      <c r="O78" s="413"/>
      <c r="P78" s="413"/>
      <c r="Q78" s="413"/>
      <c r="R78" s="413"/>
      <c r="S78" s="413"/>
      <c r="T78" s="413"/>
      <c r="U78" s="413"/>
      <c r="V78" s="413"/>
      <c r="W78" s="413"/>
      <c r="X78" s="413"/>
      <c r="Y78" s="413"/>
      <c r="Z78" s="413"/>
      <c r="AA78" s="413"/>
      <c r="AB78" s="413"/>
      <c r="AC78" s="413"/>
      <c r="AD78" s="413"/>
      <c r="AE78" s="413"/>
      <c r="AF78" s="426"/>
      <c r="AG78" s="426"/>
      <c r="AH78" s="413"/>
      <c r="AI78" s="413"/>
      <c r="AJ78" s="413"/>
      <c r="AK78" s="413"/>
      <c r="AL78" s="413"/>
      <c r="AM78" s="413"/>
      <c r="AN78" s="413"/>
    </row>
    <row r="79" spans="1:41">
      <c r="B79" s="299"/>
      <c r="C79" s="299"/>
      <c r="D79" s="298"/>
      <c r="E79" s="298"/>
      <c r="F79" s="298"/>
      <c r="G79" s="413"/>
      <c r="H79" s="413"/>
      <c r="I79" s="413"/>
      <c r="J79" s="413"/>
      <c r="K79" s="413"/>
      <c r="L79" s="413"/>
      <c r="M79" s="413"/>
      <c r="N79" s="413"/>
      <c r="O79" s="413"/>
      <c r="P79" s="413"/>
      <c r="Q79" s="413"/>
      <c r="R79" s="413"/>
      <c r="S79" s="413"/>
      <c r="T79" s="413"/>
      <c r="U79" s="413"/>
      <c r="V79" s="413"/>
      <c r="W79" s="413"/>
      <c r="X79" s="413"/>
      <c r="Y79" s="413"/>
      <c r="Z79" s="413"/>
      <c r="AA79" s="413"/>
      <c r="AB79" s="413"/>
      <c r="AC79" s="413"/>
      <c r="AD79" s="413"/>
      <c r="AE79" s="413"/>
      <c r="AF79" s="426"/>
      <c r="AG79" s="426"/>
      <c r="AH79" s="413"/>
      <c r="AI79" s="413"/>
      <c r="AJ79" s="413"/>
      <c r="AK79" s="413"/>
      <c r="AL79" s="413"/>
      <c r="AM79" s="413"/>
      <c r="AN79" s="413"/>
    </row>
    <row r="80" spans="1:41">
      <c r="B80" s="299"/>
      <c r="C80" s="299"/>
      <c r="D80" s="298"/>
      <c r="E80" s="298"/>
      <c r="F80" s="298"/>
      <c r="G80" s="413"/>
      <c r="H80" s="413"/>
      <c r="I80" s="413"/>
      <c r="J80" s="413"/>
      <c r="K80" s="413"/>
      <c r="L80" s="413"/>
      <c r="M80" s="413"/>
      <c r="N80" s="413"/>
      <c r="O80" s="413"/>
      <c r="P80" s="413"/>
      <c r="Q80" s="413"/>
      <c r="R80" s="413"/>
      <c r="S80" s="413"/>
      <c r="T80" s="413"/>
      <c r="U80" s="413"/>
      <c r="V80" s="413"/>
      <c r="W80" s="413"/>
      <c r="X80" s="413"/>
      <c r="Y80" s="413"/>
      <c r="Z80" s="413"/>
      <c r="AA80" s="413"/>
      <c r="AB80" s="413"/>
      <c r="AC80" s="413"/>
      <c r="AD80" s="413"/>
      <c r="AE80" s="413"/>
      <c r="AF80" s="426"/>
      <c r="AG80" s="426"/>
      <c r="AH80" s="413"/>
      <c r="AI80" s="413"/>
      <c r="AJ80" s="413"/>
      <c r="AK80" s="413"/>
      <c r="AL80" s="413"/>
      <c r="AM80" s="413"/>
      <c r="AN80" s="413"/>
    </row>
    <row r="81" spans="2:40">
      <c r="B81" s="299"/>
      <c r="C81" s="299"/>
      <c r="D81" s="298"/>
      <c r="E81" s="298"/>
      <c r="F81" s="298"/>
      <c r="G81" s="413"/>
      <c r="H81" s="413"/>
      <c r="I81" s="413"/>
      <c r="J81" s="413"/>
      <c r="K81" s="413"/>
      <c r="L81" s="413"/>
      <c r="M81" s="413"/>
      <c r="N81" s="413"/>
      <c r="O81" s="413"/>
      <c r="P81" s="413"/>
      <c r="Q81" s="413"/>
      <c r="R81" s="413"/>
      <c r="S81" s="413"/>
      <c r="T81" s="413"/>
      <c r="U81" s="413"/>
      <c r="V81" s="413"/>
      <c r="W81" s="413"/>
      <c r="X81" s="413"/>
      <c r="Y81" s="413"/>
      <c r="Z81" s="413"/>
      <c r="AA81" s="413"/>
      <c r="AB81" s="413"/>
      <c r="AC81" s="413"/>
      <c r="AD81" s="413"/>
      <c r="AE81" s="413"/>
      <c r="AF81" s="426"/>
      <c r="AG81" s="426"/>
      <c r="AH81" s="413"/>
      <c r="AI81" s="413"/>
      <c r="AJ81" s="413"/>
      <c r="AK81" s="413"/>
      <c r="AL81" s="413"/>
      <c r="AM81" s="413"/>
      <c r="AN81" s="413"/>
    </row>
    <row r="82" spans="2:40">
      <c r="B82" s="299"/>
      <c r="C82" s="299"/>
      <c r="D82" s="298"/>
      <c r="E82" s="298"/>
      <c r="F82" s="298"/>
      <c r="G82" s="413"/>
      <c r="H82" s="413"/>
      <c r="I82" s="413"/>
      <c r="J82" s="413"/>
      <c r="K82" s="413"/>
      <c r="L82" s="413"/>
      <c r="M82" s="413"/>
      <c r="N82" s="413"/>
      <c r="O82" s="413"/>
      <c r="P82" s="413"/>
      <c r="Q82" s="413"/>
      <c r="R82" s="413"/>
      <c r="S82" s="413"/>
      <c r="T82" s="413"/>
      <c r="U82" s="413"/>
      <c r="V82" s="413"/>
      <c r="W82" s="413"/>
      <c r="X82" s="413"/>
      <c r="Y82" s="413"/>
      <c r="Z82" s="413"/>
      <c r="AA82" s="413"/>
      <c r="AB82" s="413"/>
      <c r="AC82" s="413"/>
      <c r="AD82" s="413"/>
      <c r="AE82" s="413"/>
      <c r="AF82" s="426"/>
      <c r="AG82" s="426"/>
      <c r="AH82" s="413"/>
      <c r="AI82" s="413"/>
      <c r="AJ82" s="413"/>
      <c r="AK82" s="413"/>
      <c r="AL82" s="413"/>
      <c r="AM82" s="413"/>
      <c r="AN82" s="413"/>
    </row>
    <row r="83" spans="2:40">
      <c r="B83" s="299"/>
      <c r="C83" s="299"/>
      <c r="D83" s="298"/>
      <c r="E83" s="298"/>
      <c r="F83" s="298"/>
      <c r="G83" s="413"/>
      <c r="H83" s="413"/>
      <c r="I83" s="413"/>
      <c r="J83" s="413"/>
      <c r="K83" s="413"/>
      <c r="L83" s="413"/>
      <c r="M83" s="413"/>
      <c r="N83" s="413"/>
      <c r="O83" s="413"/>
      <c r="P83" s="413"/>
      <c r="Q83" s="413"/>
      <c r="R83" s="413"/>
      <c r="S83" s="413"/>
      <c r="T83" s="413"/>
      <c r="U83" s="413"/>
      <c r="V83" s="413"/>
      <c r="W83" s="413"/>
      <c r="X83" s="413"/>
      <c r="Y83" s="413"/>
      <c r="Z83" s="413"/>
      <c r="AA83" s="413"/>
      <c r="AB83" s="413"/>
      <c r="AC83" s="413"/>
      <c r="AD83" s="413"/>
      <c r="AE83" s="413"/>
      <c r="AF83" s="413"/>
      <c r="AG83" s="413"/>
      <c r="AH83" s="413"/>
      <c r="AI83" s="413"/>
      <c r="AJ83" s="413"/>
      <c r="AK83" s="413"/>
      <c r="AL83" s="413"/>
      <c r="AM83" s="413"/>
      <c r="AN83" s="413"/>
    </row>
    <row r="84" spans="2:40">
      <c r="B84" s="299"/>
      <c r="C84" s="299"/>
      <c r="D84" s="298"/>
      <c r="E84" s="298"/>
      <c r="F84" s="298"/>
      <c r="G84" s="413"/>
      <c r="H84" s="413"/>
      <c r="I84" s="413"/>
      <c r="J84" s="413"/>
      <c r="K84" s="413"/>
      <c r="L84" s="413"/>
      <c r="M84" s="413"/>
      <c r="N84" s="413"/>
      <c r="O84" s="413"/>
      <c r="P84" s="413"/>
      <c r="Q84" s="413"/>
      <c r="R84" s="413"/>
      <c r="S84" s="413"/>
      <c r="T84" s="413"/>
      <c r="U84" s="413"/>
      <c r="V84" s="413"/>
      <c r="W84" s="413"/>
      <c r="X84" s="413"/>
      <c r="Y84" s="413"/>
      <c r="Z84" s="413"/>
      <c r="AA84" s="413"/>
      <c r="AB84" s="413"/>
      <c r="AC84" s="413"/>
      <c r="AD84" s="413"/>
      <c r="AE84" s="413"/>
      <c r="AF84" s="413"/>
      <c r="AG84" s="413"/>
      <c r="AH84" s="413"/>
      <c r="AI84" s="413"/>
      <c r="AJ84" s="413"/>
      <c r="AK84" s="413"/>
      <c r="AL84" s="413"/>
      <c r="AM84" s="413"/>
      <c r="AN84" s="413"/>
    </row>
    <row r="85" spans="2:40">
      <c r="B85" s="299"/>
      <c r="C85" s="299"/>
      <c r="D85" s="298"/>
      <c r="E85" s="298"/>
      <c r="F85" s="298"/>
      <c r="G85" s="413"/>
      <c r="H85" s="413"/>
      <c r="I85" s="413"/>
      <c r="J85" s="413"/>
      <c r="K85" s="413"/>
      <c r="L85" s="413"/>
      <c r="M85" s="413"/>
      <c r="N85" s="413"/>
      <c r="O85" s="413"/>
      <c r="P85" s="413"/>
      <c r="Q85" s="413"/>
      <c r="R85" s="413"/>
      <c r="S85" s="413"/>
      <c r="T85" s="413"/>
      <c r="U85" s="413"/>
      <c r="V85" s="413"/>
      <c r="W85" s="413"/>
      <c r="X85" s="413"/>
      <c r="Y85" s="413"/>
      <c r="Z85" s="413"/>
      <c r="AA85" s="413"/>
      <c r="AB85" s="413"/>
      <c r="AC85" s="413"/>
      <c r="AD85" s="413"/>
      <c r="AE85" s="413"/>
      <c r="AF85" s="413"/>
      <c r="AG85" s="413"/>
      <c r="AH85" s="413"/>
      <c r="AI85" s="413"/>
      <c r="AJ85" s="413"/>
      <c r="AK85" s="413"/>
      <c r="AL85" s="413"/>
      <c r="AM85" s="413"/>
      <c r="AN85" s="413"/>
    </row>
    <row r="86" spans="2:40">
      <c r="B86" s="299"/>
      <c r="C86" s="299"/>
      <c r="D86" s="298"/>
      <c r="E86" s="298"/>
      <c r="F86" s="298"/>
      <c r="G86" s="413"/>
      <c r="H86" s="413"/>
      <c r="I86" s="413"/>
      <c r="J86" s="413"/>
      <c r="K86" s="413"/>
      <c r="L86" s="413"/>
      <c r="M86" s="413"/>
      <c r="N86" s="413"/>
      <c r="O86" s="413"/>
      <c r="P86" s="413"/>
      <c r="Q86" s="413"/>
      <c r="R86" s="413"/>
      <c r="S86" s="413"/>
      <c r="T86" s="413"/>
      <c r="U86" s="413"/>
      <c r="V86" s="413"/>
      <c r="W86" s="413"/>
      <c r="X86" s="413"/>
      <c r="Y86" s="413"/>
      <c r="Z86" s="413"/>
      <c r="AA86" s="413"/>
      <c r="AB86" s="413"/>
      <c r="AC86" s="413"/>
      <c r="AD86" s="413"/>
      <c r="AE86" s="413"/>
      <c r="AF86" s="413"/>
      <c r="AG86" s="413"/>
      <c r="AH86" s="413"/>
      <c r="AI86" s="413"/>
      <c r="AJ86" s="413"/>
      <c r="AK86" s="413"/>
      <c r="AL86" s="413"/>
      <c r="AM86" s="413"/>
      <c r="AN86" s="413"/>
    </row>
    <row r="87" spans="2:40">
      <c r="B87" s="299"/>
      <c r="C87" s="299"/>
      <c r="D87" s="298"/>
      <c r="E87" s="298"/>
      <c r="F87" s="298"/>
      <c r="G87" s="413"/>
      <c r="H87" s="413"/>
      <c r="I87" s="413"/>
      <c r="J87" s="413"/>
      <c r="K87" s="413"/>
      <c r="L87" s="413"/>
      <c r="M87" s="413"/>
      <c r="N87" s="413"/>
      <c r="O87" s="413"/>
      <c r="P87" s="413"/>
      <c r="Q87" s="413"/>
      <c r="R87" s="413"/>
      <c r="S87" s="413"/>
      <c r="T87" s="413"/>
      <c r="U87" s="413"/>
      <c r="V87" s="413"/>
      <c r="W87" s="413"/>
      <c r="X87" s="413"/>
      <c r="Y87" s="413"/>
      <c r="Z87" s="413"/>
      <c r="AA87" s="413"/>
      <c r="AB87" s="413"/>
      <c r="AC87" s="413"/>
      <c r="AD87" s="413"/>
      <c r="AE87" s="413"/>
      <c r="AF87" s="413"/>
      <c r="AG87" s="413"/>
      <c r="AH87" s="413"/>
      <c r="AI87" s="413"/>
      <c r="AJ87" s="413"/>
      <c r="AK87" s="413"/>
      <c r="AL87" s="413"/>
      <c r="AM87" s="413"/>
      <c r="AN87" s="413"/>
    </row>
    <row r="88" spans="2:40">
      <c r="B88" s="299"/>
      <c r="C88" s="299"/>
      <c r="D88" s="298"/>
      <c r="E88" s="298"/>
      <c r="F88" s="298"/>
      <c r="G88" s="413"/>
      <c r="H88" s="413"/>
      <c r="I88" s="413"/>
      <c r="J88" s="413"/>
      <c r="K88" s="413"/>
      <c r="L88" s="413"/>
      <c r="M88" s="413"/>
      <c r="N88" s="413"/>
      <c r="O88" s="413"/>
      <c r="P88" s="413"/>
      <c r="Q88" s="413"/>
      <c r="R88" s="413"/>
      <c r="S88" s="413"/>
      <c r="T88" s="413"/>
      <c r="U88" s="413"/>
      <c r="V88" s="413"/>
      <c r="W88" s="413"/>
      <c r="X88" s="413"/>
      <c r="Y88" s="413"/>
      <c r="Z88" s="413"/>
      <c r="AA88" s="413"/>
      <c r="AB88" s="413"/>
      <c r="AC88" s="413"/>
      <c r="AD88" s="413"/>
      <c r="AE88" s="413"/>
      <c r="AF88" s="413"/>
      <c r="AG88" s="413"/>
      <c r="AH88" s="413"/>
      <c r="AI88" s="413"/>
      <c r="AJ88" s="413"/>
      <c r="AK88" s="413"/>
      <c r="AL88" s="413"/>
      <c r="AM88" s="413"/>
      <c r="AN88" s="413"/>
    </row>
    <row r="89" spans="2:40">
      <c r="B89" s="299"/>
      <c r="C89" s="299"/>
      <c r="D89" s="298"/>
      <c r="E89" s="298"/>
      <c r="F89" s="298"/>
      <c r="G89" s="413"/>
      <c r="H89" s="413"/>
      <c r="I89" s="413"/>
      <c r="J89" s="413"/>
      <c r="K89" s="413"/>
      <c r="L89" s="413"/>
      <c r="M89" s="413"/>
      <c r="N89" s="413"/>
      <c r="O89" s="413"/>
      <c r="P89" s="413"/>
      <c r="Q89" s="413"/>
      <c r="R89" s="413"/>
      <c r="S89" s="413"/>
      <c r="T89" s="413"/>
      <c r="U89" s="413"/>
      <c r="V89" s="413"/>
      <c r="W89" s="413"/>
      <c r="X89" s="413"/>
      <c r="Y89" s="413"/>
      <c r="Z89" s="413"/>
      <c r="AA89" s="413"/>
      <c r="AB89" s="413"/>
      <c r="AC89" s="413"/>
      <c r="AD89" s="413"/>
      <c r="AE89" s="413"/>
      <c r="AF89" s="413"/>
      <c r="AG89" s="413"/>
      <c r="AH89" s="413"/>
      <c r="AI89" s="413"/>
      <c r="AJ89" s="413"/>
      <c r="AK89" s="413"/>
      <c r="AL89" s="413"/>
      <c r="AM89" s="413"/>
      <c r="AN89" s="413"/>
    </row>
    <row r="90" spans="2:40">
      <c r="B90" s="299"/>
      <c r="C90" s="299"/>
      <c r="D90" s="298"/>
      <c r="E90" s="298"/>
      <c r="F90" s="298"/>
      <c r="G90" s="413"/>
      <c r="H90" s="413"/>
      <c r="I90" s="413"/>
      <c r="J90" s="413"/>
      <c r="K90" s="413"/>
      <c r="L90" s="413"/>
      <c r="M90" s="413"/>
      <c r="N90" s="413"/>
      <c r="O90" s="413"/>
      <c r="P90" s="413"/>
      <c r="Q90" s="413"/>
      <c r="R90" s="413"/>
      <c r="S90" s="413"/>
      <c r="T90" s="413"/>
      <c r="U90" s="413"/>
      <c r="V90" s="413"/>
      <c r="W90" s="413"/>
      <c r="X90" s="413"/>
      <c r="Y90" s="413"/>
      <c r="Z90" s="413"/>
      <c r="AA90" s="413"/>
      <c r="AB90" s="413"/>
      <c r="AC90" s="413"/>
      <c r="AD90" s="413"/>
      <c r="AE90" s="413"/>
      <c r="AF90" s="413"/>
      <c r="AG90" s="413"/>
      <c r="AH90" s="413"/>
      <c r="AI90" s="413"/>
      <c r="AJ90" s="413"/>
      <c r="AK90" s="413"/>
      <c r="AL90" s="413"/>
      <c r="AM90" s="413"/>
      <c r="AN90" s="413"/>
    </row>
    <row r="91" spans="2:40">
      <c r="B91" s="299"/>
      <c r="C91" s="299"/>
      <c r="D91" s="298"/>
      <c r="E91" s="298"/>
      <c r="F91" s="298"/>
      <c r="G91" s="413"/>
      <c r="H91" s="413"/>
      <c r="I91" s="413"/>
      <c r="J91" s="413"/>
      <c r="K91" s="413"/>
      <c r="L91" s="413"/>
      <c r="M91" s="413"/>
      <c r="N91" s="413"/>
      <c r="O91" s="413"/>
      <c r="P91" s="413"/>
      <c r="Q91" s="413"/>
      <c r="R91" s="413"/>
      <c r="S91" s="413"/>
      <c r="T91" s="413"/>
      <c r="U91" s="413"/>
      <c r="V91" s="413"/>
      <c r="W91" s="413"/>
      <c r="X91" s="413"/>
      <c r="Y91" s="413"/>
      <c r="Z91" s="413"/>
      <c r="AA91" s="413"/>
      <c r="AB91" s="413"/>
      <c r="AC91" s="413"/>
      <c r="AD91" s="413"/>
      <c r="AE91" s="413"/>
      <c r="AF91" s="413"/>
      <c r="AG91" s="413"/>
      <c r="AH91" s="413"/>
      <c r="AI91" s="413"/>
      <c r="AJ91" s="413"/>
      <c r="AK91" s="413"/>
      <c r="AL91" s="413"/>
      <c r="AM91" s="413"/>
      <c r="AN91" s="413"/>
    </row>
    <row r="92" spans="2:40">
      <c r="B92" s="299"/>
      <c r="C92" s="299"/>
      <c r="D92" s="298"/>
      <c r="E92" s="298"/>
      <c r="F92" s="298"/>
      <c r="G92" s="413"/>
      <c r="H92" s="413"/>
      <c r="I92" s="413"/>
      <c r="J92" s="413"/>
      <c r="K92" s="413"/>
      <c r="L92" s="413"/>
      <c r="M92" s="413"/>
      <c r="N92" s="413"/>
      <c r="O92" s="413"/>
      <c r="P92" s="413"/>
      <c r="Q92" s="413"/>
      <c r="R92" s="413"/>
      <c r="S92" s="413"/>
      <c r="T92" s="413"/>
      <c r="U92" s="413"/>
      <c r="V92" s="413"/>
      <c r="W92" s="413"/>
      <c r="X92" s="413"/>
      <c r="Y92" s="413"/>
      <c r="Z92" s="413"/>
      <c r="AA92" s="413"/>
      <c r="AB92" s="413"/>
      <c r="AC92" s="413"/>
      <c r="AD92" s="413"/>
      <c r="AE92" s="413"/>
      <c r="AF92" s="413"/>
      <c r="AG92" s="413"/>
      <c r="AH92" s="413"/>
      <c r="AI92" s="413"/>
      <c r="AJ92" s="413"/>
      <c r="AK92" s="413"/>
      <c r="AL92" s="413"/>
      <c r="AM92" s="413"/>
      <c r="AN92" s="413"/>
    </row>
    <row r="93" spans="2:40">
      <c r="B93" s="299"/>
      <c r="C93" s="299"/>
      <c r="D93" s="298"/>
      <c r="E93" s="298"/>
      <c r="F93" s="298"/>
      <c r="G93" s="413"/>
      <c r="H93" s="413"/>
      <c r="I93" s="413"/>
      <c r="J93" s="413"/>
      <c r="K93" s="413"/>
      <c r="L93" s="413"/>
      <c r="M93" s="413"/>
      <c r="N93" s="413"/>
      <c r="O93" s="413"/>
      <c r="P93" s="413"/>
      <c r="Q93" s="413"/>
      <c r="R93" s="413"/>
      <c r="S93" s="413"/>
      <c r="T93" s="413"/>
      <c r="U93" s="413"/>
      <c r="V93" s="413"/>
      <c r="W93" s="413"/>
      <c r="X93" s="413"/>
      <c r="Y93" s="413"/>
      <c r="Z93" s="413"/>
      <c r="AA93" s="413"/>
      <c r="AB93" s="413"/>
      <c r="AC93" s="413"/>
      <c r="AD93" s="413"/>
      <c r="AE93" s="413"/>
      <c r="AF93" s="413"/>
      <c r="AG93" s="413"/>
      <c r="AH93" s="413"/>
      <c r="AI93" s="413"/>
      <c r="AJ93" s="413"/>
      <c r="AK93" s="413"/>
      <c r="AL93" s="413"/>
      <c r="AM93" s="413"/>
      <c r="AN93" s="413"/>
    </row>
    <row r="94" spans="2:40">
      <c r="B94" s="299"/>
      <c r="C94" s="299"/>
      <c r="D94" s="298"/>
      <c r="E94" s="298"/>
      <c r="F94" s="298"/>
      <c r="G94" s="413"/>
      <c r="H94" s="413"/>
      <c r="I94" s="413"/>
      <c r="J94" s="413"/>
      <c r="K94" s="413"/>
      <c r="L94" s="413"/>
      <c r="M94" s="413"/>
      <c r="N94" s="413"/>
      <c r="O94" s="413"/>
      <c r="P94" s="413"/>
      <c r="Q94" s="413"/>
      <c r="R94" s="413"/>
      <c r="S94" s="413"/>
      <c r="T94" s="413"/>
      <c r="U94" s="413"/>
      <c r="V94" s="413"/>
      <c r="W94" s="413"/>
      <c r="X94" s="413"/>
      <c r="Y94" s="413"/>
      <c r="Z94" s="413"/>
      <c r="AA94" s="413"/>
      <c r="AB94" s="413"/>
      <c r="AC94" s="413"/>
      <c r="AD94" s="413"/>
      <c r="AE94" s="413"/>
      <c r="AF94" s="413"/>
      <c r="AG94" s="413"/>
      <c r="AH94" s="413"/>
      <c r="AI94" s="413"/>
      <c r="AJ94" s="413"/>
      <c r="AK94" s="413"/>
      <c r="AL94" s="413"/>
      <c r="AM94" s="413"/>
      <c r="AN94" s="413"/>
    </row>
    <row r="95" spans="2:40">
      <c r="B95" s="299"/>
      <c r="C95" s="299"/>
      <c r="D95" s="298"/>
      <c r="E95" s="298"/>
      <c r="F95" s="298"/>
      <c r="G95" s="413"/>
      <c r="H95" s="413"/>
      <c r="I95" s="413"/>
      <c r="J95" s="413"/>
      <c r="K95" s="413"/>
      <c r="L95" s="413"/>
      <c r="M95" s="413"/>
      <c r="N95" s="413"/>
      <c r="O95" s="413"/>
      <c r="P95" s="413"/>
      <c r="Q95" s="413"/>
      <c r="R95" s="413"/>
      <c r="S95" s="413"/>
      <c r="T95" s="413"/>
      <c r="U95" s="413"/>
      <c r="V95" s="413"/>
      <c r="W95" s="413"/>
      <c r="X95" s="413"/>
      <c r="Y95" s="413"/>
      <c r="Z95" s="413"/>
      <c r="AA95" s="413"/>
      <c r="AB95" s="413"/>
      <c r="AC95" s="413"/>
      <c r="AD95" s="413"/>
      <c r="AE95" s="413"/>
      <c r="AF95" s="413"/>
      <c r="AG95" s="413"/>
      <c r="AH95" s="413"/>
      <c r="AI95" s="413"/>
      <c r="AJ95" s="413"/>
      <c r="AK95" s="413"/>
      <c r="AL95" s="413"/>
      <c r="AM95" s="413"/>
      <c r="AN95" s="413"/>
    </row>
    <row r="96" spans="2:40">
      <c r="B96" s="299"/>
      <c r="C96" s="299"/>
      <c r="D96" s="298"/>
      <c r="E96" s="298"/>
      <c r="F96" s="298"/>
      <c r="G96" s="413"/>
      <c r="H96" s="413"/>
      <c r="I96" s="413"/>
      <c r="J96" s="413"/>
      <c r="K96" s="413"/>
      <c r="L96" s="413"/>
      <c r="M96" s="413"/>
      <c r="N96" s="413"/>
      <c r="O96" s="413"/>
      <c r="P96" s="413"/>
      <c r="Q96" s="413"/>
      <c r="R96" s="413"/>
      <c r="S96" s="413"/>
      <c r="T96" s="413"/>
      <c r="U96" s="413"/>
      <c r="V96" s="413"/>
      <c r="W96" s="413"/>
      <c r="X96" s="413"/>
      <c r="Y96" s="413"/>
      <c r="Z96" s="413"/>
      <c r="AA96" s="413"/>
      <c r="AB96" s="413"/>
      <c r="AC96" s="413"/>
      <c r="AD96" s="413"/>
      <c r="AE96" s="413"/>
      <c r="AF96" s="413"/>
      <c r="AG96" s="413"/>
      <c r="AH96" s="413"/>
      <c r="AI96" s="413"/>
      <c r="AJ96" s="413"/>
      <c r="AK96" s="413"/>
      <c r="AL96" s="413"/>
      <c r="AM96" s="413"/>
      <c r="AN96" s="413"/>
    </row>
    <row r="97" spans="2:40">
      <c r="B97" s="299"/>
      <c r="C97" s="299"/>
      <c r="D97" s="298"/>
      <c r="E97" s="298"/>
      <c r="F97" s="298"/>
      <c r="G97" s="413"/>
      <c r="H97" s="413"/>
      <c r="I97" s="413"/>
      <c r="J97" s="413"/>
      <c r="K97" s="413"/>
      <c r="L97" s="413"/>
      <c r="M97" s="413"/>
      <c r="N97" s="413"/>
      <c r="O97" s="413"/>
      <c r="P97" s="413"/>
      <c r="Q97" s="413"/>
      <c r="R97" s="413"/>
      <c r="S97" s="413"/>
      <c r="T97" s="413"/>
      <c r="U97" s="413"/>
      <c r="V97" s="413"/>
      <c r="W97" s="413"/>
      <c r="X97" s="413"/>
      <c r="Y97" s="413"/>
      <c r="Z97" s="413"/>
      <c r="AA97" s="413"/>
      <c r="AB97" s="413"/>
      <c r="AC97" s="413"/>
      <c r="AD97" s="413"/>
      <c r="AE97" s="413"/>
      <c r="AF97" s="413"/>
      <c r="AG97" s="413"/>
      <c r="AH97" s="413"/>
      <c r="AI97" s="413"/>
      <c r="AJ97" s="413"/>
      <c r="AK97" s="413"/>
      <c r="AL97" s="413"/>
      <c r="AM97" s="413"/>
      <c r="AN97" s="413"/>
    </row>
    <row r="98" spans="2:40">
      <c r="B98" s="299"/>
      <c r="C98" s="299"/>
      <c r="D98" s="298"/>
      <c r="E98" s="298"/>
      <c r="F98" s="298"/>
      <c r="G98" s="413"/>
      <c r="H98" s="413"/>
      <c r="I98" s="413"/>
      <c r="J98" s="413"/>
      <c r="K98" s="413"/>
      <c r="L98" s="413"/>
      <c r="M98" s="413"/>
      <c r="N98" s="413"/>
      <c r="O98" s="413"/>
      <c r="P98" s="413"/>
      <c r="Q98" s="413"/>
      <c r="R98" s="413"/>
      <c r="S98" s="413"/>
      <c r="T98" s="413"/>
      <c r="U98" s="413"/>
      <c r="V98" s="413"/>
      <c r="W98" s="413"/>
      <c r="X98" s="413"/>
      <c r="Y98" s="413"/>
      <c r="Z98" s="413"/>
      <c r="AA98" s="413"/>
      <c r="AB98" s="413"/>
      <c r="AC98" s="413"/>
      <c r="AD98" s="413"/>
      <c r="AE98" s="413"/>
      <c r="AF98" s="413"/>
      <c r="AG98" s="413"/>
      <c r="AH98" s="413"/>
      <c r="AI98" s="413"/>
      <c r="AJ98" s="413"/>
      <c r="AK98" s="413"/>
      <c r="AL98" s="413"/>
      <c r="AM98" s="413"/>
      <c r="AN98" s="413"/>
    </row>
    <row r="99" spans="2:40">
      <c r="B99" s="299"/>
      <c r="C99" s="299"/>
      <c r="D99" s="298"/>
      <c r="E99" s="298"/>
      <c r="F99" s="298"/>
      <c r="G99" s="413"/>
      <c r="H99" s="413"/>
      <c r="I99" s="413"/>
      <c r="J99" s="413"/>
      <c r="K99" s="413"/>
      <c r="L99" s="413"/>
      <c r="M99" s="413"/>
      <c r="N99" s="413"/>
      <c r="O99" s="413"/>
      <c r="P99" s="413"/>
      <c r="Q99" s="413"/>
      <c r="R99" s="413"/>
      <c r="S99" s="413"/>
      <c r="T99" s="413"/>
      <c r="U99" s="413"/>
      <c r="V99" s="413"/>
      <c r="W99" s="413"/>
      <c r="X99" s="413"/>
      <c r="Y99" s="413"/>
      <c r="Z99" s="413"/>
      <c r="AA99" s="413"/>
      <c r="AB99" s="413"/>
      <c r="AC99" s="413"/>
      <c r="AD99" s="413"/>
      <c r="AE99" s="413"/>
      <c r="AF99" s="413"/>
      <c r="AG99" s="413"/>
      <c r="AH99" s="413"/>
      <c r="AI99" s="413"/>
      <c r="AJ99" s="413"/>
      <c r="AK99" s="413"/>
      <c r="AL99" s="413"/>
      <c r="AM99" s="413"/>
      <c r="AN99" s="413"/>
    </row>
    <row r="100" spans="2:40">
      <c r="B100" s="299"/>
      <c r="C100" s="299"/>
      <c r="D100" s="298"/>
      <c r="E100" s="298"/>
      <c r="F100" s="298"/>
      <c r="G100" s="413"/>
      <c r="H100" s="413"/>
      <c r="I100" s="413"/>
      <c r="J100" s="413"/>
      <c r="K100" s="413"/>
      <c r="L100" s="413"/>
      <c r="M100" s="413"/>
      <c r="N100" s="413"/>
      <c r="O100" s="413"/>
      <c r="P100" s="413"/>
      <c r="Q100" s="413"/>
      <c r="R100" s="413"/>
      <c r="S100" s="413"/>
      <c r="T100" s="413"/>
      <c r="U100" s="413"/>
      <c r="V100" s="413"/>
      <c r="W100" s="413"/>
      <c r="X100" s="413"/>
      <c r="Y100" s="413"/>
      <c r="Z100" s="413"/>
      <c r="AA100" s="413"/>
      <c r="AB100" s="413"/>
      <c r="AC100" s="413"/>
      <c r="AD100" s="413"/>
      <c r="AE100" s="413"/>
      <c r="AF100" s="413"/>
      <c r="AG100" s="413"/>
      <c r="AH100" s="413"/>
      <c r="AI100" s="413"/>
      <c r="AJ100" s="413"/>
      <c r="AK100" s="413"/>
      <c r="AL100" s="413"/>
      <c r="AM100" s="413"/>
      <c r="AN100" s="413"/>
    </row>
    <row r="101" spans="2:40">
      <c r="AH101" s="413"/>
      <c r="AI101" s="413"/>
      <c r="AJ101" s="413"/>
      <c r="AK101" s="413"/>
      <c r="AL101" s="413"/>
      <c r="AM101" s="413"/>
    </row>
    <row r="102" spans="2:40">
      <c r="AH102" s="413"/>
      <c r="AI102" s="413"/>
      <c r="AJ102" s="413"/>
      <c r="AK102" s="413"/>
      <c r="AL102" s="413"/>
      <c r="AM102" s="413"/>
    </row>
  </sheetData>
  <customSheetViews>
    <customSheetView guid="{343BF296-013A-41F5-BDAB-AD6220EA7F78}" scale="115" showPageBreaks="1" printArea="1" view="pageBreakPreview" topLeftCell="A10">
      <selection activeCell="D33" sqref="D33"/>
      <colBreaks count="1" manualBreakCount="1">
        <brk id="21" max="71" man="1"/>
      </colBreaks>
      <pageMargins left="0.4" right="0.4" top="0.5" bottom="0.5" header="0.3" footer="0.3"/>
      <printOptions horizontalCentered="1"/>
      <pageSetup scale="35" fitToWidth="2" orientation="landscape" r:id="rId1"/>
    </customSheetView>
    <customSheetView guid="{B321D76C-CDE5-48BB-9CDE-80FF97D58FCF}" scale="115" showPageBreaks="1" printArea="1" view="pageBreakPreview" topLeftCell="A10">
      <selection activeCell="D33" sqref="D33"/>
      <colBreaks count="1" manualBreakCount="1">
        <brk id="21" max="71" man="1"/>
      </colBreaks>
      <pageMargins left="0.4" right="0.4" top="0.5" bottom="0.5" header="0.3" footer="0.3"/>
      <printOptions horizontalCentered="1"/>
      <pageSetup scale="35" fitToWidth="2" orientation="landscape" r:id="rId2"/>
    </customSheetView>
  </customSheetViews>
  <mergeCells count="6">
    <mergeCell ref="B10:H10"/>
    <mergeCell ref="D4:G4"/>
    <mergeCell ref="D5:G5"/>
    <mergeCell ref="D6:G6"/>
    <mergeCell ref="D8:G8"/>
    <mergeCell ref="D9:G9"/>
  </mergeCells>
  <printOptions horizontalCentered="1"/>
  <pageMargins left="0.4" right="0.4" top="0.5" bottom="0.5" header="0.3" footer="0.3"/>
  <pageSetup scale="35" fitToWidth="2" orientation="landscape" r:id="rId3"/>
  <colBreaks count="1" manualBreakCount="1">
    <brk id="21" max="71" man="1"/>
  </colBreak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rgb="FF92D050"/>
    <pageSetUpPr fitToPage="1"/>
  </sheetPr>
  <dimension ref="A1:L29"/>
  <sheetViews>
    <sheetView view="pageBreakPreview" topLeftCell="A7" zoomScale="85" zoomScaleNormal="100" zoomScaleSheetLayoutView="85" workbookViewId="0">
      <selection activeCell="D33" sqref="D33"/>
    </sheetView>
  </sheetViews>
  <sheetFormatPr defaultColWidth="9" defaultRowHeight="12.5"/>
  <cols>
    <col min="1" max="1" width="7.75" style="27" bestFit="1" customWidth="1"/>
    <col min="2" max="2" width="9" style="27" bestFit="1" customWidth="1"/>
    <col min="3" max="3" width="41.25" style="27" bestFit="1" customWidth="1"/>
    <col min="4" max="4" width="16.75" style="27" bestFit="1" customWidth="1"/>
    <col min="5" max="5" width="2.75" style="27" customWidth="1"/>
    <col min="6" max="6" width="7.25" style="27" customWidth="1"/>
    <col min="7" max="7" width="1.75" style="27" customWidth="1"/>
    <col min="8" max="8" width="34.5" style="27" bestFit="1" customWidth="1"/>
    <col min="9" max="10" width="9" style="27"/>
    <col min="11" max="11" width="29.08203125" style="27" customWidth="1"/>
    <col min="12" max="16384" width="9" style="27"/>
  </cols>
  <sheetData>
    <row r="1" spans="1:12" s="100" customFormat="1" ht="15.5">
      <c r="A1" s="322" t="s">
        <v>1646</v>
      </c>
      <c r="B1" s="20"/>
      <c r="C1" s="444"/>
      <c r="D1" s="20"/>
      <c r="E1" s="20"/>
      <c r="F1" s="20"/>
      <c r="G1" s="20"/>
      <c r="H1" s="159"/>
      <c r="L1" s="22"/>
    </row>
    <row r="3" spans="1:12" ht="18">
      <c r="A3" s="12"/>
      <c r="B3" s="11"/>
      <c r="C3" s="445"/>
      <c r="D3" s="11"/>
      <c r="E3" s="11"/>
      <c r="F3" s="11"/>
      <c r="G3" s="11"/>
      <c r="H3" s="11"/>
      <c r="I3" s="11"/>
      <c r="J3" s="11"/>
      <c r="K3" s="25"/>
      <c r="L3" s="429"/>
    </row>
    <row r="4" spans="1:12" ht="18">
      <c r="A4" s="1686" t="s">
        <v>200</v>
      </c>
      <c r="B4" s="1686"/>
      <c r="C4" s="1686"/>
      <c r="D4" s="1686"/>
      <c r="E4" s="1686"/>
      <c r="F4" s="1686"/>
      <c r="G4" s="1686"/>
      <c r="H4" s="1686"/>
      <c r="I4" s="71"/>
      <c r="J4" s="71"/>
      <c r="K4" s="71"/>
      <c r="L4" s="71"/>
    </row>
    <row r="5" spans="1:12" ht="18">
      <c r="A5" s="1686" t="s">
        <v>103</v>
      </c>
      <c r="B5" s="1686"/>
      <c r="C5" s="1686"/>
      <c r="D5" s="1686"/>
      <c r="E5" s="1686"/>
      <c r="F5" s="1686"/>
      <c r="G5" s="1686"/>
      <c r="H5" s="1686"/>
      <c r="I5" s="71"/>
      <c r="J5" s="71"/>
      <c r="K5" s="71"/>
      <c r="L5" s="71"/>
    </row>
    <row r="6" spans="1:12" ht="18">
      <c r="A6" s="1687" t="s">
        <v>1820</v>
      </c>
      <c r="B6" s="1687"/>
      <c r="C6" s="1687"/>
      <c r="D6" s="1687"/>
      <c r="E6" s="1687"/>
      <c r="F6" s="1687"/>
      <c r="G6" s="1687"/>
      <c r="H6" s="1687"/>
      <c r="I6" s="71"/>
      <c r="J6" s="71"/>
      <c r="K6" s="71"/>
      <c r="L6" s="71"/>
    </row>
    <row r="7" spans="1:12" ht="12" customHeight="1">
      <c r="A7" s="11"/>
      <c r="B7" s="11"/>
      <c r="C7" s="23"/>
      <c r="D7" s="11"/>
      <c r="E7" s="11"/>
      <c r="F7" s="11"/>
      <c r="G7" s="11"/>
      <c r="H7" s="11"/>
      <c r="I7" s="11"/>
      <c r="J7" s="11"/>
      <c r="K7" s="11"/>
      <c r="L7" s="11"/>
    </row>
    <row r="8" spans="1:12" ht="18">
      <c r="A8" s="1688" t="s">
        <v>951</v>
      </c>
      <c r="B8" s="1688"/>
      <c r="C8" s="1688"/>
      <c r="D8" s="1688"/>
      <c r="E8" s="1688"/>
      <c r="F8" s="1688"/>
      <c r="G8" s="1688"/>
      <c r="H8" s="1688"/>
      <c r="I8" s="29"/>
      <c r="J8" s="29"/>
      <c r="K8" s="29"/>
      <c r="L8" s="29"/>
    </row>
    <row r="9" spans="1:12" ht="18">
      <c r="A9" s="1686" t="s">
        <v>780</v>
      </c>
      <c r="B9" s="1686"/>
      <c r="C9" s="1686"/>
      <c r="D9" s="1686"/>
      <c r="E9" s="1686"/>
      <c r="F9" s="1686"/>
      <c r="G9" s="1686"/>
      <c r="H9" s="1686"/>
      <c r="I9" s="71"/>
      <c r="J9" s="71"/>
      <c r="K9" s="71"/>
      <c r="L9" s="71"/>
    </row>
    <row r="11" spans="1:12" s="100" customFormat="1" ht="15.5"/>
    <row r="12" spans="1:12" s="100" customFormat="1" ht="15.5"/>
    <row r="13" spans="1:12" s="100" customFormat="1" ht="15.5">
      <c r="D13" s="517" t="s">
        <v>338</v>
      </c>
      <c r="E13" s="484"/>
      <c r="F13" s="518" t="s">
        <v>147</v>
      </c>
      <c r="H13" s="444" t="s">
        <v>341</v>
      </c>
    </row>
    <row r="14" spans="1:12" s="100" customFormat="1" ht="15.5">
      <c r="B14" s="519" t="s">
        <v>1</v>
      </c>
      <c r="D14" s="520" t="s">
        <v>192</v>
      </c>
      <c r="E14" s="520"/>
      <c r="F14" s="520" t="s">
        <v>193</v>
      </c>
    </row>
    <row r="15" spans="1:12" s="100" customFormat="1" ht="15.5">
      <c r="B15" s="519"/>
      <c r="D15" s="481"/>
      <c r="E15" s="481"/>
      <c r="F15" s="481"/>
      <c r="G15" s="481"/>
    </row>
    <row r="16" spans="1:12" s="100" customFormat="1" ht="15.5">
      <c r="B16" s="431">
        <v>1</v>
      </c>
      <c r="C16" s="100" t="s">
        <v>452</v>
      </c>
      <c r="D16" s="473">
        <f>SUM('B2-Plant'!Q24:Q25,'B2-Plant'!Q33)</f>
        <v>0</v>
      </c>
      <c r="E16" s="625"/>
      <c r="F16" s="521"/>
      <c r="G16" s="521"/>
      <c r="H16" s="100" t="s">
        <v>1764</v>
      </c>
    </row>
    <row r="17" spans="2:8" s="100" customFormat="1" ht="15.5">
      <c r="B17" s="431"/>
      <c r="D17" s="473"/>
      <c r="E17" s="473"/>
      <c r="F17" s="473"/>
    </row>
    <row r="18" spans="2:8" s="100" customFormat="1" ht="31">
      <c r="B18" s="431">
        <v>2</v>
      </c>
      <c r="C18" s="567" t="s">
        <v>348</v>
      </c>
      <c r="D18" s="473">
        <f>+-'B2-Plant'!Q35</f>
        <v>0</v>
      </c>
      <c r="E18" s="473"/>
      <c r="F18" s="473"/>
      <c r="H18" s="100" t="s">
        <v>1673</v>
      </c>
    </row>
    <row r="19" spans="2:8" s="100" customFormat="1" ht="16" thickBot="1">
      <c r="B19" s="431"/>
      <c r="D19" s="473"/>
      <c r="E19" s="473"/>
      <c r="F19" s="473"/>
    </row>
    <row r="20" spans="2:8" s="100" customFormat="1" ht="16" thickBot="1">
      <c r="B20" s="431">
        <v>3</v>
      </c>
      <c r="C20" s="322" t="s">
        <v>147</v>
      </c>
      <c r="D20" s="473"/>
      <c r="E20" s="473"/>
      <c r="F20" s="1631">
        <v>0</v>
      </c>
      <c r="G20" s="633"/>
      <c r="H20" s="100" t="s">
        <v>373</v>
      </c>
    </row>
    <row r="21" spans="2:8" s="100" customFormat="1" ht="15.5">
      <c r="B21" s="322"/>
      <c r="D21" s="473"/>
      <c r="E21" s="473"/>
      <c r="F21" s="473"/>
    </row>
    <row r="22" spans="2:8" s="100" customFormat="1" ht="15.5">
      <c r="B22" s="431">
        <v>4</v>
      </c>
      <c r="C22" s="100" t="s">
        <v>347</v>
      </c>
      <c r="D22" s="473">
        <f>'A1-O&amp;M'!H29</f>
        <v>0</v>
      </c>
      <c r="E22" s="473"/>
      <c r="F22" s="473"/>
      <c r="H22" s="100" t="s">
        <v>946</v>
      </c>
    </row>
    <row r="23" spans="2:8" s="100" customFormat="1" ht="15.5">
      <c r="B23" s="322"/>
      <c r="D23" s="473"/>
      <c r="E23" s="473"/>
      <c r="F23" s="473"/>
    </row>
    <row r="24" spans="2:8" s="100" customFormat="1" ht="15.5">
      <c r="B24" s="431">
        <v>5</v>
      </c>
      <c r="C24" s="322" t="s">
        <v>783</v>
      </c>
      <c r="D24" s="549">
        <f>-D22*F20</f>
        <v>0</v>
      </c>
      <c r="E24" s="549"/>
      <c r="F24" s="473"/>
      <c r="H24" s="100" t="s">
        <v>1113</v>
      </c>
    </row>
    <row r="25" spans="2:8" s="100" customFormat="1" ht="15.5">
      <c r="B25" s="431"/>
      <c r="D25" s="473"/>
    </row>
    <row r="26" spans="2:8" s="100" customFormat="1" ht="15.5">
      <c r="B26" s="431"/>
    </row>
    <row r="27" spans="2:8" s="100" customFormat="1" ht="15.5"/>
    <row r="28" spans="2:8" s="100" customFormat="1" ht="15.5"/>
    <row r="29" spans="2:8" s="100" customFormat="1" ht="15.5"/>
  </sheetData>
  <customSheetViews>
    <customSheetView guid="{343BF296-013A-41F5-BDAB-AD6220EA7F78}" scale="85" showPageBreaks="1" fitToPage="1" printArea="1" view="pageBreakPreview" topLeftCell="A7">
      <selection activeCell="D33" sqref="D33"/>
      <pageMargins left="0.45" right="0.45" top="0.75" bottom="0.75" header="0.3" footer="0.3"/>
      <printOptions horizontalCentered="1"/>
      <pageSetup orientation="landscape" r:id="rId1"/>
    </customSheetView>
    <customSheetView guid="{B321D76C-CDE5-48BB-9CDE-80FF97D58FCF}" scale="85" showPageBreaks="1" fitToPage="1" printArea="1" view="pageBreakPreview" topLeftCell="A7">
      <selection activeCell="D33" sqref="D33"/>
      <pageMargins left="0.45" right="0.45" top="0.75" bottom="0.75" header="0.3" footer="0.3"/>
      <printOptions horizontalCentered="1"/>
      <pageSetup orientation="landscape" r:id="rId2"/>
    </customSheetView>
  </customSheetViews>
  <mergeCells count="5">
    <mergeCell ref="A4:H4"/>
    <mergeCell ref="A5:H5"/>
    <mergeCell ref="A6:H6"/>
    <mergeCell ref="A8:H8"/>
    <mergeCell ref="A9:H9"/>
  </mergeCells>
  <printOptions horizontalCentered="1"/>
  <pageMargins left="0.45" right="0.45" top="0.75" bottom="0.75" header="0.3" footer="0.3"/>
  <pageSetup orientation="landscape"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tabColor rgb="FF92D050"/>
    <pageSetUpPr fitToPage="1"/>
  </sheetPr>
  <dimension ref="A1:K29"/>
  <sheetViews>
    <sheetView view="pageBreakPreview" topLeftCell="A4" zoomScale="85" zoomScaleNormal="100" zoomScaleSheetLayoutView="85" workbookViewId="0">
      <selection activeCell="D33" sqref="D33"/>
    </sheetView>
  </sheetViews>
  <sheetFormatPr defaultColWidth="9" defaultRowHeight="12.5"/>
  <cols>
    <col min="1" max="1" width="1.5" style="36" customWidth="1"/>
    <col min="2" max="2" width="7.25" style="36" customWidth="1"/>
    <col min="3" max="3" width="43.33203125" style="36" bestFit="1" customWidth="1"/>
    <col min="4" max="4" width="17.08203125" style="36" customWidth="1"/>
    <col min="5" max="5" width="12.5" style="36" bestFit="1" customWidth="1"/>
    <col min="6" max="6" width="34.75" style="36" bestFit="1" customWidth="1"/>
    <col min="7" max="7" width="1.75" style="36" customWidth="1"/>
    <col min="8" max="10" width="9" style="36"/>
    <col min="11" max="11" width="29.08203125" style="36" customWidth="1"/>
    <col min="12" max="16384" width="9" style="36"/>
  </cols>
  <sheetData>
    <row r="1" spans="1:11" s="17" customFormat="1" ht="15.5">
      <c r="A1" s="14" t="s">
        <v>947</v>
      </c>
      <c r="B1" s="20"/>
      <c r="C1" s="66"/>
      <c r="D1" s="20"/>
      <c r="E1" s="20"/>
      <c r="F1" s="159"/>
      <c r="K1" s="22"/>
    </row>
    <row r="2" spans="1:11" s="13" customFormat="1"/>
    <row r="3" spans="1:11" s="13" customFormat="1" ht="18">
      <c r="A3" s="12"/>
      <c r="B3" s="11"/>
      <c r="C3" s="43"/>
      <c r="D3" s="11"/>
      <c r="E3" s="11"/>
      <c r="F3" s="11"/>
      <c r="G3" s="11"/>
      <c r="H3" s="11"/>
      <c r="I3" s="11"/>
      <c r="J3" s="25"/>
      <c r="K3" s="163"/>
    </row>
    <row r="4" spans="1:11" s="13" customFormat="1" ht="18">
      <c r="A4" s="1686" t="s">
        <v>200</v>
      </c>
      <c r="B4" s="1686"/>
      <c r="C4" s="1686"/>
      <c r="D4" s="1686"/>
      <c r="E4" s="1686"/>
      <c r="F4" s="1686"/>
      <c r="G4" s="71"/>
      <c r="H4" s="71"/>
      <c r="I4" s="71"/>
      <c r="J4" s="71"/>
      <c r="K4" s="71"/>
    </row>
    <row r="5" spans="1:11" s="13" customFormat="1" ht="18">
      <c r="A5" s="1686" t="s">
        <v>103</v>
      </c>
      <c r="B5" s="1686"/>
      <c r="C5" s="1686"/>
      <c r="D5" s="1686"/>
      <c r="E5" s="1686"/>
      <c r="F5" s="1686"/>
      <c r="G5" s="71"/>
      <c r="H5" s="71"/>
      <c r="I5" s="71"/>
      <c r="J5" s="71"/>
      <c r="K5" s="71"/>
    </row>
    <row r="6" spans="1:11" s="13" customFormat="1" ht="18">
      <c r="A6" s="1687" t="s">
        <v>1820</v>
      </c>
      <c r="B6" s="1687"/>
      <c r="C6" s="1687"/>
      <c r="D6" s="1687"/>
      <c r="E6" s="1687"/>
      <c r="F6" s="1687"/>
      <c r="G6" s="71"/>
      <c r="H6" s="71"/>
      <c r="I6" s="71"/>
      <c r="J6" s="71"/>
      <c r="K6" s="71"/>
    </row>
    <row r="7" spans="1:11" s="13" customFormat="1" ht="12" customHeight="1">
      <c r="A7" s="11"/>
      <c r="B7" s="11"/>
      <c r="C7" s="23"/>
      <c r="D7" s="11"/>
      <c r="E7" s="11"/>
      <c r="F7" s="11"/>
      <c r="G7" s="11"/>
      <c r="H7" s="11"/>
      <c r="I7" s="11"/>
      <c r="J7" s="11"/>
      <c r="K7" s="11"/>
    </row>
    <row r="8" spans="1:11" s="13" customFormat="1" ht="18">
      <c r="A8" s="1688" t="s">
        <v>948</v>
      </c>
      <c r="B8" s="1688"/>
      <c r="C8" s="1688"/>
      <c r="D8" s="1688"/>
      <c r="E8" s="1688"/>
      <c r="F8" s="1688"/>
      <c r="G8" s="29"/>
      <c r="H8" s="29"/>
      <c r="I8" s="29"/>
      <c r="J8" s="29"/>
      <c r="K8" s="29"/>
    </row>
    <row r="9" spans="1:11" s="27" customFormat="1" ht="18">
      <c r="A9" s="1686" t="s">
        <v>781</v>
      </c>
      <c r="B9" s="1686"/>
      <c r="C9" s="1686"/>
      <c r="D9" s="1686"/>
      <c r="E9" s="1686"/>
      <c r="F9" s="1686"/>
      <c r="G9" s="71"/>
      <c r="H9" s="71"/>
      <c r="I9" s="71"/>
      <c r="J9" s="71"/>
      <c r="K9" s="71"/>
    </row>
    <row r="10" spans="1:11" s="27" customFormat="1" ht="18">
      <c r="A10" s="429"/>
      <c r="B10" s="429"/>
      <c r="C10" s="429"/>
      <c r="D10" s="429"/>
      <c r="E10" s="429"/>
      <c r="F10" s="429"/>
      <c r="G10" s="71"/>
      <c r="H10" s="71"/>
      <c r="I10" s="71"/>
      <c r="J10" s="71"/>
      <c r="K10" s="71"/>
    </row>
    <row r="11" spans="1:11" s="27" customFormat="1" ht="18">
      <c r="A11" s="429"/>
      <c r="B11" s="429"/>
      <c r="C11" s="429"/>
      <c r="D11" s="429"/>
      <c r="E11" s="429"/>
      <c r="F11" s="429"/>
      <c r="G11" s="71"/>
      <c r="H11" s="71"/>
      <c r="I11" s="71"/>
      <c r="J11" s="71"/>
      <c r="K11" s="71"/>
    </row>
    <row r="12" spans="1:11" s="27" customFormat="1"/>
    <row r="13" spans="1:11" s="100" customFormat="1" ht="15.5">
      <c r="D13" s="517" t="s">
        <v>338</v>
      </c>
      <c r="E13" s="518" t="s">
        <v>147</v>
      </c>
      <c r="F13" s="444" t="s">
        <v>341</v>
      </c>
    </row>
    <row r="14" spans="1:11" s="100" customFormat="1" ht="15.5">
      <c r="B14" s="519" t="s">
        <v>1</v>
      </c>
      <c r="D14" s="520" t="s">
        <v>192</v>
      </c>
      <c r="E14" s="520" t="s">
        <v>193</v>
      </c>
    </row>
    <row r="15" spans="1:11" s="100" customFormat="1" ht="15.5">
      <c r="B15" s="519"/>
      <c r="D15" s="481"/>
      <c r="E15" s="481"/>
      <c r="F15" s="481"/>
    </row>
    <row r="16" spans="1:11" s="100" customFormat="1" ht="15.5">
      <c r="B16" s="431">
        <v>1</v>
      </c>
      <c r="C16" s="100" t="s">
        <v>452</v>
      </c>
      <c r="D16" s="473">
        <f>SUM('B2-Plant'!Q24:Q25,'B2-Plant'!Q33)</f>
        <v>0</v>
      </c>
      <c r="E16" s="473"/>
      <c r="F16" s="100" t="s">
        <v>949</v>
      </c>
    </row>
    <row r="17" spans="2:6" s="100" customFormat="1" ht="15.5">
      <c r="B17" s="431"/>
      <c r="D17" s="473"/>
      <c r="E17" s="473"/>
    </row>
    <row r="18" spans="2:6" s="100" customFormat="1" ht="15.5">
      <c r="B18" s="431">
        <v>2</v>
      </c>
      <c r="C18" s="522" t="s">
        <v>345</v>
      </c>
      <c r="D18" s="473">
        <f>-'B2-Plant'!Q36</f>
        <v>0</v>
      </c>
      <c r="E18" s="473"/>
      <c r="F18" s="100" t="s">
        <v>1672</v>
      </c>
    </row>
    <row r="19" spans="2:6" s="100" customFormat="1" ht="16" thickBot="1">
      <c r="B19" s="431"/>
      <c r="D19" s="473"/>
      <c r="E19" s="473"/>
    </row>
    <row r="20" spans="2:6" s="100" customFormat="1" ht="16" thickBot="1">
      <c r="B20" s="431">
        <v>3</v>
      </c>
      <c r="C20" s="322" t="s">
        <v>147</v>
      </c>
      <c r="D20" s="473"/>
      <c r="E20" s="1631">
        <v>0</v>
      </c>
      <c r="F20" s="100" t="s">
        <v>373</v>
      </c>
    </row>
    <row r="21" spans="2:6" s="100" customFormat="1" ht="15.5">
      <c r="B21" s="431"/>
      <c r="D21" s="473"/>
      <c r="E21" s="473"/>
    </row>
    <row r="22" spans="2:6" s="100" customFormat="1" ht="15.5">
      <c r="B22" s="431">
        <v>4</v>
      </c>
      <c r="C22" s="100" t="s">
        <v>347</v>
      </c>
      <c r="D22" s="473">
        <f>'A1-O&amp;M'!H29</f>
        <v>0</v>
      </c>
      <c r="E22" s="473"/>
      <c r="F22" s="100" t="s">
        <v>950</v>
      </c>
    </row>
    <row r="23" spans="2:6" s="100" customFormat="1" ht="15.5">
      <c r="B23" s="431"/>
      <c r="D23" s="473"/>
      <c r="E23" s="473"/>
    </row>
    <row r="24" spans="2:6" s="100" customFormat="1" ht="15.5">
      <c r="B24" s="431">
        <v>5</v>
      </c>
      <c r="C24" s="322" t="s">
        <v>346</v>
      </c>
      <c r="D24" s="549">
        <f>-D22*E20</f>
        <v>0</v>
      </c>
      <c r="E24" s="473"/>
      <c r="F24" s="100" t="s">
        <v>1114</v>
      </c>
    </row>
    <row r="25" spans="2:6" s="100" customFormat="1" ht="15.5">
      <c r="D25" s="1305"/>
      <c r="E25" s="523"/>
    </row>
    <row r="26" spans="2:6" s="100" customFormat="1" ht="15.5"/>
    <row r="27" spans="2:6" s="100" customFormat="1" ht="15.5"/>
    <row r="28" spans="2:6" s="100" customFormat="1" ht="15.5"/>
    <row r="29" spans="2:6" s="100" customFormat="1" ht="15.5"/>
  </sheetData>
  <customSheetViews>
    <customSheetView guid="{343BF296-013A-41F5-BDAB-AD6220EA7F78}" scale="85" showPageBreaks="1" fitToPage="1" printArea="1" view="pageBreakPreview" topLeftCell="A4">
      <selection activeCell="D33" sqref="D33"/>
      <pageMargins left="0.45" right="0.45" top="0.75" bottom="0.75" header="0.3" footer="0.3"/>
      <printOptions horizontalCentered="1"/>
      <pageSetup orientation="landscape" r:id="rId1"/>
    </customSheetView>
    <customSheetView guid="{B321D76C-CDE5-48BB-9CDE-80FF97D58FCF}" scale="85" showPageBreaks="1" fitToPage="1" printArea="1" view="pageBreakPreview" topLeftCell="A4">
      <selection activeCell="D33" sqref="D33"/>
      <pageMargins left="0.45" right="0.45" top="0.75" bottom="0.75" header="0.3" footer="0.3"/>
      <printOptions horizontalCentered="1"/>
      <pageSetup orientation="landscape" r:id="rId2"/>
    </customSheetView>
  </customSheetViews>
  <mergeCells count="5">
    <mergeCell ref="A4:F4"/>
    <mergeCell ref="A5:F5"/>
    <mergeCell ref="A6:F6"/>
    <mergeCell ref="A8:F8"/>
    <mergeCell ref="A9:F9"/>
  </mergeCells>
  <printOptions horizontalCentered="1"/>
  <pageMargins left="0.45" right="0.45" top="0.75" bottom="0.75" header="0.3" footer="0.3"/>
  <pageSetup orientation="landscape" r:id="rId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2D050"/>
  </sheetPr>
  <dimension ref="A1:L34"/>
  <sheetViews>
    <sheetView view="pageBreakPreview" zoomScale="85" zoomScaleNormal="100" zoomScaleSheetLayoutView="85" workbookViewId="0">
      <selection activeCell="D33" sqref="D33"/>
    </sheetView>
  </sheetViews>
  <sheetFormatPr defaultColWidth="16.75" defaultRowHeight="12.5"/>
  <cols>
    <col min="1" max="1" width="7.75" style="27" customWidth="1"/>
    <col min="2" max="2" width="8.75" style="535" customWidth="1"/>
    <col min="3" max="3" width="3" style="535" customWidth="1"/>
    <col min="4" max="4" width="13.75" style="27" customWidth="1"/>
    <col min="5" max="5" width="3.5" style="27" customWidth="1"/>
    <col min="6" max="6" width="11.5" style="27" bestFit="1" customWidth="1"/>
    <col min="7" max="7" width="3.5" style="27" customWidth="1"/>
    <col min="8" max="8" width="14.33203125" style="27" bestFit="1" customWidth="1"/>
    <col min="9" max="9" width="2.75" style="27" customWidth="1"/>
    <col min="10" max="10" width="6.08203125" style="27" customWidth="1"/>
    <col min="11" max="11" width="29.08203125" style="27" customWidth="1"/>
    <col min="12" max="16384" width="16.75" style="27"/>
  </cols>
  <sheetData>
    <row r="1" spans="1:12" ht="15.5">
      <c r="A1" s="14" t="s">
        <v>894</v>
      </c>
      <c r="B1" s="109"/>
      <c r="C1" s="109"/>
      <c r="D1" s="14"/>
      <c r="E1" s="20"/>
      <c r="F1" s="444"/>
      <c r="G1" s="20"/>
      <c r="H1" s="20"/>
      <c r="I1" s="20"/>
      <c r="K1" s="67"/>
    </row>
    <row r="2" spans="1:12" ht="15.5">
      <c r="A2" s="14"/>
      <c r="D2" s="14"/>
      <c r="E2" s="20"/>
      <c r="F2" s="444"/>
      <c r="G2" s="20"/>
      <c r="H2" s="20"/>
      <c r="I2" s="20"/>
      <c r="J2" s="67"/>
      <c r="K2" s="67"/>
      <c r="L2" s="22"/>
    </row>
    <row r="3" spans="1:12" ht="18">
      <c r="A3" s="12"/>
      <c r="B3" s="113"/>
      <c r="C3" s="113"/>
      <c r="D3" s="12"/>
      <c r="E3" s="11"/>
      <c r="F3" s="445"/>
      <c r="G3" s="11"/>
      <c r="H3" s="11"/>
      <c r="I3" s="11"/>
      <c r="J3" s="11"/>
      <c r="K3" s="11"/>
      <c r="L3" s="429"/>
    </row>
    <row r="4" spans="1:12" ht="18">
      <c r="A4" s="1686" t="s">
        <v>200</v>
      </c>
      <c r="B4" s="1686"/>
      <c r="C4" s="1686"/>
      <c r="D4" s="1686"/>
      <c r="E4" s="1686"/>
      <c r="F4" s="1686"/>
      <c r="G4" s="1686"/>
      <c r="H4" s="1686"/>
      <c r="I4" s="1686"/>
      <c r="J4" s="1686"/>
      <c r="K4" s="71"/>
      <c r="L4" s="71"/>
    </row>
    <row r="5" spans="1:12" ht="18">
      <c r="A5" s="1686" t="s">
        <v>103</v>
      </c>
      <c r="B5" s="1686"/>
      <c r="C5" s="1686"/>
      <c r="D5" s="1686"/>
      <c r="E5" s="1686"/>
      <c r="F5" s="1686"/>
      <c r="G5" s="1686"/>
      <c r="H5" s="1686"/>
      <c r="I5" s="1686"/>
      <c r="J5" s="1686"/>
      <c r="K5" s="71"/>
      <c r="L5" s="71"/>
    </row>
    <row r="6" spans="1:12" ht="18">
      <c r="A6" s="1687" t="s">
        <v>1820</v>
      </c>
      <c r="B6" s="1687"/>
      <c r="C6" s="1687"/>
      <c r="D6" s="1687"/>
      <c r="E6" s="1687"/>
      <c r="F6" s="1687"/>
      <c r="G6" s="1687"/>
      <c r="H6" s="1687"/>
      <c r="I6" s="1687"/>
      <c r="J6" s="1687"/>
      <c r="K6" s="71"/>
      <c r="L6" s="71"/>
    </row>
    <row r="7" spans="1:12" ht="17.5">
      <c r="A7" s="11"/>
      <c r="B7" s="113"/>
      <c r="C7" s="113"/>
      <c r="D7" s="11"/>
      <c r="E7" s="11"/>
      <c r="F7" s="23"/>
      <c r="G7" s="11"/>
      <c r="H7" s="11"/>
      <c r="I7" s="11"/>
      <c r="J7" s="11"/>
      <c r="K7" s="11"/>
      <c r="L7" s="11"/>
    </row>
    <row r="8" spans="1:12" ht="18">
      <c r="A8" s="1688" t="s">
        <v>952</v>
      </c>
      <c r="B8" s="1688"/>
      <c r="C8" s="1688"/>
      <c r="D8" s="1688"/>
      <c r="E8" s="1688"/>
      <c r="F8" s="1688"/>
      <c r="G8" s="1688"/>
      <c r="H8" s="1688"/>
      <c r="I8" s="1688"/>
      <c r="J8" s="1688"/>
      <c r="K8" s="29"/>
      <c r="L8" s="29"/>
    </row>
    <row r="9" spans="1:12" ht="18">
      <c r="A9" s="1686" t="s">
        <v>758</v>
      </c>
      <c r="B9" s="1686"/>
      <c r="C9" s="1686"/>
      <c r="D9" s="1686"/>
      <c r="E9" s="1686"/>
      <c r="F9" s="1686"/>
      <c r="G9" s="1686"/>
      <c r="H9" s="1686"/>
      <c r="I9" s="1686"/>
      <c r="J9" s="1686"/>
      <c r="K9" s="71"/>
      <c r="L9" s="71"/>
    </row>
    <row r="10" spans="1:12" ht="18">
      <c r="A10" s="71"/>
      <c r="B10" s="432"/>
      <c r="C10" s="432"/>
      <c r="D10" s="71"/>
      <c r="E10" s="71"/>
      <c r="F10" s="71"/>
      <c r="G10" s="71"/>
      <c r="H10" s="71"/>
      <c r="I10" s="71"/>
      <c r="J10" s="71"/>
      <c r="K10" s="71"/>
      <c r="L10" s="71"/>
    </row>
    <row r="11" spans="1:12" ht="18">
      <c r="A11" s="71"/>
      <c r="B11" s="432"/>
      <c r="C11" s="432"/>
      <c r="D11" s="71"/>
      <c r="E11" s="71"/>
      <c r="F11" s="71"/>
      <c r="G11" s="71"/>
      <c r="H11" s="71"/>
      <c r="I11" s="71"/>
      <c r="J11" s="71"/>
      <c r="K11" s="71"/>
      <c r="L11" s="71"/>
    </row>
    <row r="12" spans="1:12" ht="18">
      <c r="A12" s="71"/>
      <c r="D12" s="1363" t="s">
        <v>192</v>
      </c>
      <c r="E12" s="71"/>
      <c r="F12" s="1364" t="s">
        <v>193</v>
      </c>
      <c r="G12" s="71"/>
      <c r="H12" s="1362" t="s">
        <v>194</v>
      </c>
      <c r="I12" s="71"/>
      <c r="J12" s="71"/>
      <c r="K12" s="71"/>
      <c r="L12" s="71"/>
    </row>
    <row r="13" spans="1:12" s="100" customFormat="1" ht="15.5">
      <c r="B13" s="535"/>
      <c r="C13" s="535"/>
      <c r="D13" s="431"/>
      <c r="E13" s="431"/>
      <c r="F13" s="431"/>
      <c r="G13" s="431"/>
      <c r="H13" s="431"/>
      <c r="I13" s="431"/>
    </row>
    <row r="14" spans="1:12" s="100" customFormat="1" ht="15.5">
      <c r="B14" s="537"/>
      <c r="C14" s="535"/>
      <c r="D14" s="431" t="s">
        <v>302</v>
      </c>
      <c r="E14" s="431"/>
      <c r="F14" s="431"/>
      <c r="G14" s="431"/>
      <c r="H14" s="431" t="s">
        <v>752</v>
      </c>
      <c r="I14" s="431"/>
    </row>
    <row r="15" spans="1:12" s="100" customFormat="1" ht="15.5">
      <c r="B15" s="563" t="s">
        <v>1</v>
      </c>
      <c r="C15" s="537"/>
      <c r="D15" s="573" t="s">
        <v>303</v>
      </c>
      <c r="E15" s="431"/>
      <c r="F15" s="573" t="s">
        <v>2</v>
      </c>
      <c r="G15" s="574"/>
      <c r="H15" s="573" t="s">
        <v>338</v>
      </c>
      <c r="I15" s="574"/>
    </row>
    <row r="16" spans="1:12" s="100" customFormat="1" ht="15.5">
      <c r="B16" s="481" t="s">
        <v>471</v>
      </c>
      <c r="C16" s="575"/>
      <c r="D16" s="1285"/>
      <c r="E16" s="431"/>
      <c r="F16" s="703"/>
      <c r="G16" s="576"/>
      <c r="H16" s="704"/>
      <c r="I16" s="577"/>
    </row>
    <row r="17" spans="2:9" s="100" customFormat="1" ht="15.5">
      <c r="B17" s="481" t="s">
        <v>473</v>
      </c>
      <c r="C17" s="557"/>
      <c r="D17" s="1285"/>
      <c r="E17" s="431"/>
      <c r="F17" s="703"/>
      <c r="G17" s="576"/>
      <c r="H17" s="704"/>
      <c r="I17" s="577"/>
    </row>
    <row r="18" spans="2:9" s="100" customFormat="1" ht="15.5">
      <c r="B18" s="481" t="s">
        <v>494</v>
      </c>
      <c r="C18" s="557"/>
      <c r="D18" s="1285"/>
      <c r="E18" s="431"/>
      <c r="F18" s="703"/>
      <c r="G18" s="576"/>
      <c r="H18" s="704"/>
      <c r="I18" s="577"/>
    </row>
    <row r="19" spans="2:9" s="100" customFormat="1" ht="15.5">
      <c r="B19" s="481" t="s">
        <v>495</v>
      </c>
      <c r="C19" s="481"/>
      <c r="D19" s="1285"/>
      <c r="E19" s="431"/>
      <c r="F19" s="703"/>
      <c r="G19" s="576"/>
      <c r="H19" s="704"/>
      <c r="I19" s="577"/>
    </row>
    <row r="20" spans="2:9" s="100" customFormat="1" ht="15.5">
      <c r="B20" s="481" t="s">
        <v>496</v>
      </c>
      <c r="C20" s="481"/>
      <c r="D20" s="1285"/>
      <c r="E20" s="431"/>
      <c r="F20" s="703"/>
      <c r="G20" s="576"/>
      <c r="H20" s="705"/>
      <c r="I20" s="577"/>
    </row>
    <row r="21" spans="2:9" s="100" customFormat="1" ht="15.5">
      <c r="B21" s="481" t="s">
        <v>497</v>
      </c>
      <c r="C21" s="481"/>
      <c r="D21" s="1285"/>
      <c r="E21" s="431"/>
      <c r="F21" s="703"/>
      <c r="G21" s="576"/>
      <c r="H21" s="704"/>
      <c r="I21" s="577"/>
    </row>
    <row r="22" spans="2:9" s="100" customFormat="1" ht="15.5">
      <c r="B22" s="481" t="s">
        <v>498</v>
      </c>
      <c r="C22" s="481"/>
      <c r="D22" s="1285"/>
      <c r="E22" s="576"/>
      <c r="F22" s="703"/>
      <c r="G22" s="576"/>
      <c r="H22" s="705"/>
      <c r="I22" s="577"/>
    </row>
    <row r="23" spans="2:9" s="100" customFormat="1" ht="15.5">
      <c r="B23" s="481" t="s">
        <v>499</v>
      </c>
      <c r="C23" s="481"/>
      <c r="D23" s="1285"/>
      <c r="E23" s="431"/>
      <c r="F23" s="703"/>
      <c r="G23" s="576"/>
      <c r="H23" s="704"/>
      <c r="I23" s="577"/>
    </row>
    <row r="24" spans="2:9" s="100" customFormat="1" ht="15.5">
      <c r="B24" s="481" t="s">
        <v>500</v>
      </c>
      <c r="C24" s="481"/>
      <c r="D24" s="1285"/>
      <c r="E24" s="576"/>
      <c r="F24" s="703"/>
      <c r="G24" s="576"/>
      <c r="H24" s="705"/>
      <c r="I24" s="577"/>
    </row>
    <row r="25" spans="2:9" s="100" customFormat="1" ht="15.5">
      <c r="B25" s="481" t="s">
        <v>501</v>
      </c>
      <c r="C25" s="571"/>
      <c r="D25" s="1285"/>
      <c r="E25" s="576"/>
      <c r="F25" s="703"/>
      <c r="G25" s="576"/>
      <c r="H25" s="705"/>
      <c r="I25" s="577"/>
    </row>
    <row r="26" spans="2:9" s="100" customFormat="1" ht="15.5">
      <c r="B26" s="481" t="s">
        <v>502</v>
      </c>
      <c r="C26" s="571"/>
      <c r="D26" s="1285"/>
      <c r="E26" s="431"/>
      <c r="F26" s="703"/>
      <c r="G26" s="576"/>
      <c r="H26" s="704"/>
      <c r="I26" s="577"/>
    </row>
    <row r="27" spans="2:9" s="100" customFormat="1" ht="15.5">
      <c r="B27" s="481" t="s">
        <v>503</v>
      </c>
      <c r="C27" s="571"/>
      <c r="D27" s="1285"/>
      <c r="E27" s="576"/>
      <c r="F27" s="703"/>
      <c r="G27" s="576"/>
      <c r="H27" s="705"/>
      <c r="I27" s="577"/>
    </row>
    <row r="28" spans="2:9" s="100" customFormat="1" ht="15.5">
      <c r="B28" s="481" t="s">
        <v>505</v>
      </c>
      <c r="C28" s="572"/>
      <c r="D28" s="1285"/>
      <c r="E28" s="576"/>
      <c r="F28" s="703"/>
      <c r="G28" s="576"/>
      <c r="H28" s="705"/>
      <c r="I28" s="577"/>
    </row>
    <row r="29" spans="2:9" s="100" customFormat="1" ht="15.5">
      <c r="B29" s="481" t="s">
        <v>541</v>
      </c>
      <c r="C29" s="572"/>
      <c r="D29" s="1450"/>
      <c r="E29" s="576"/>
      <c r="F29" s="1430"/>
      <c r="G29" s="576"/>
      <c r="H29" s="1431"/>
      <c r="I29" s="577"/>
    </row>
    <row r="30" spans="2:9" s="100" customFormat="1" ht="15.5">
      <c r="B30" s="481">
        <v>2</v>
      </c>
      <c r="C30" s="543"/>
      <c r="D30" s="576"/>
      <c r="E30" s="576"/>
      <c r="F30" s="576" t="s">
        <v>296</v>
      </c>
      <c r="G30" s="576"/>
      <c r="H30" s="578">
        <f>SUM(H16:H29)</f>
        <v>0</v>
      </c>
      <c r="I30" s="579"/>
    </row>
    <row r="31" spans="2:9" s="100" customFormat="1" ht="15.5">
      <c r="B31" s="535"/>
      <c r="C31" s="535"/>
      <c r="H31" s="322"/>
    </row>
    <row r="32" spans="2:9" s="100" customFormat="1" ht="15.5">
      <c r="B32" s="535"/>
      <c r="C32" s="535"/>
      <c r="H32" s="322"/>
    </row>
    <row r="33" spans="2:3" s="100" customFormat="1" ht="15.5">
      <c r="B33" s="535"/>
      <c r="C33" s="535"/>
    </row>
    <row r="34" spans="2:3" s="100" customFormat="1" ht="15.5">
      <c r="B34" s="535"/>
      <c r="C34" s="535"/>
    </row>
  </sheetData>
  <sortState xmlns:xlrd2="http://schemas.microsoft.com/office/spreadsheetml/2017/richdata2" ref="D16:H28">
    <sortCondition ref="D16:D28"/>
  </sortState>
  <customSheetViews>
    <customSheetView guid="{343BF296-013A-41F5-BDAB-AD6220EA7F78}" scale="85" showPageBreaks="1" printArea="1" view="pageBreakPreview">
      <selection activeCell="D33" sqref="D33"/>
      <pageMargins left="0.7" right="0.7" top="0.75" bottom="0.75" header="0.3" footer="0.3"/>
      <printOptions horizontalCentered="1"/>
      <pageSetup orientation="portrait" r:id="rId1"/>
    </customSheetView>
    <customSheetView guid="{B321D76C-CDE5-48BB-9CDE-80FF97D58FCF}" scale="85" showPageBreaks="1" printArea="1" view="pageBreakPreview">
      <selection activeCell="D33" sqref="D33"/>
      <pageMargins left="0.7" right="0.7" top="0.75" bottom="0.75" header="0.3" footer="0.3"/>
      <printOptions horizontalCentered="1"/>
      <pageSetup orientation="portrait" r:id="rId2"/>
    </customSheetView>
  </customSheetViews>
  <mergeCells count="5">
    <mergeCell ref="A4:J4"/>
    <mergeCell ref="A5:J5"/>
    <mergeCell ref="A6:J6"/>
    <mergeCell ref="A8:J8"/>
    <mergeCell ref="A9:J9"/>
  </mergeCells>
  <printOptions horizontalCentered="1"/>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3">
    <pageSetUpPr fitToPage="1"/>
  </sheetPr>
  <dimension ref="A1:J53"/>
  <sheetViews>
    <sheetView showGridLines="0" defaultGridColor="0" view="pageBreakPreview" topLeftCell="A4" colorId="22" zoomScale="80" zoomScaleNormal="80" zoomScaleSheetLayoutView="80" workbookViewId="0">
      <selection activeCell="A7" sqref="A7:H7"/>
    </sheetView>
  </sheetViews>
  <sheetFormatPr defaultColWidth="13.5" defaultRowHeight="12.5"/>
  <cols>
    <col min="1" max="1" width="8.25" customWidth="1"/>
    <col min="2" max="2" width="30.25" customWidth="1"/>
    <col min="3" max="3" width="18.25" customWidth="1"/>
    <col min="4" max="4" width="16.08203125" customWidth="1"/>
    <col min="5" max="5" width="15.33203125" customWidth="1"/>
    <col min="6" max="6" width="39.5" customWidth="1"/>
    <col min="7" max="7" width="7.75" customWidth="1"/>
    <col min="8" max="8" width="5.75" customWidth="1"/>
    <col min="10" max="10" width="14.33203125" bestFit="1" customWidth="1"/>
    <col min="11" max="11" width="29.08203125" customWidth="1"/>
  </cols>
  <sheetData>
    <row r="1" spans="1:8" ht="15.5">
      <c r="A1" s="5" t="s">
        <v>1156</v>
      </c>
      <c r="B1" s="5"/>
      <c r="C1" s="4"/>
      <c r="D1" s="4"/>
      <c r="E1" s="4"/>
      <c r="F1" s="159"/>
    </row>
    <row r="2" spans="1:8" ht="15.5">
      <c r="A2" s="4"/>
      <c r="B2" s="26"/>
      <c r="C2" s="4"/>
      <c r="D2" s="4"/>
      <c r="E2" s="4"/>
      <c r="F2" s="4"/>
    </row>
    <row r="5" spans="1:8" ht="15.5">
      <c r="A5" s="1682" t="s">
        <v>199</v>
      </c>
      <c r="B5" s="1682"/>
      <c r="C5" s="1682"/>
      <c r="D5" s="1682"/>
      <c r="E5" s="1682"/>
      <c r="F5" s="1682"/>
      <c r="G5" s="1682"/>
      <c r="H5" s="1682"/>
    </row>
    <row r="6" spans="1:8" ht="15.5">
      <c r="A6" s="1682" t="s">
        <v>103</v>
      </c>
      <c r="B6" s="1682"/>
      <c r="C6" s="1682"/>
      <c r="D6" s="1682"/>
      <c r="E6" s="1682"/>
      <c r="F6" s="1682"/>
      <c r="G6" s="1682"/>
      <c r="H6" s="1682"/>
    </row>
    <row r="7" spans="1:8" ht="15.5">
      <c r="A7" s="1683" t="s">
        <v>1820</v>
      </c>
      <c r="B7" s="1683"/>
      <c r="C7" s="1683"/>
      <c r="D7" s="1683"/>
      <c r="E7" s="1683"/>
      <c r="F7" s="1683"/>
      <c r="G7" s="1683"/>
      <c r="H7" s="1683"/>
    </row>
    <row r="10" spans="1:8" ht="15.5">
      <c r="A10" s="1684" t="s">
        <v>351</v>
      </c>
      <c r="B10" s="1684"/>
      <c r="C10" s="1684"/>
      <c r="D10" s="1684"/>
      <c r="E10" s="1684"/>
      <c r="F10" s="1684"/>
      <c r="G10" s="1684"/>
      <c r="H10" s="1684"/>
    </row>
    <row r="11" spans="1:8" ht="15.5">
      <c r="A11" s="4"/>
      <c r="B11" s="4"/>
      <c r="C11" s="5" t="s">
        <v>89</v>
      </c>
      <c r="D11" s="4"/>
      <c r="E11" s="4"/>
      <c r="F11" s="4"/>
      <c r="G11" s="4"/>
    </row>
    <row r="14" spans="1:8" s="133" customFormat="1" ht="15.5">
      <c r="B14" s="132"/>
      <c r="C14" s="132"/>
      <c r="D14" s="132"/>
      <c r="E14" s="132"/>
      <c r="F14" s="132"/>
      <c r="G14" s="132"/>
    </row>
    <row r="15" spans="1:8" s="152" customFormat="1" ht="15.5">
      <c r="A15" s="1260" t="s">
        <v>1</v>
      </c>
      <c r="B15" s="1261" t="s">
        <v>90</v>
      </c>
      <c r="C15" s="4"/>
      <c r="D15" s="526" t="s">
        <v>358</v>
      </c>
      <c r="E15" s="4"/>
      <c r="F15" s="1029" t="s">
        <v>55</v>
      </c>
      <c r="G15" s="4"/>
    </row>
    <row r="16" spans="1:8" s="152" customFormat="1" ht="15.5">
      <c r="A16" s="4"/>
      <c r="B16" s="4"/>
      <c r="C16" s="4"/>
      <c r="D16" s="527" t="s">
        <v>6</v>
      </c>
      <c r="E16" s="4"/>
      <c r="F16" s="527" t="s">
        <v>7</v>
      </c>
    </row>
    <row r="17" spans="1:10" s="158" customFormat="1" ht="15.5"/>
    <row r="18" spans="1:10" s="158" customFormat="1" ht="15.5">
      <c r="A18" s="778">
        <v>1</v>
      </c>
      <c r="B18" s="4" t="s">
        <v>91</v>
      </c>
      <c r="C18" s="4"/>
      <c r="D18" s="1036">
        <f>'A1-O&amp;M'!J37</f>
        <v>0</v>
      </c>
      <c r="E18" s="4"/>
      <c r="F18" s="1262" t="s">
        <v>886</v>
      </c>
    </row>
    <row r="19" spans="1:10" s="158" customFormat="1" ht="15.5">
      <c r="D19" s="1263"/>
    </row>
    <row r="20" spans="1:10" s="158" customFormat="1" ht="15.5">
      <c r="A20" s="778">
        <v>2</v>
      </c>
      <c r="B20" s="4" t="s">
        <v>93</v>
      </c>
      <c r="C20" s="4"/>
      <c r="D20" s="1036">
        <f>'A2-A&amp;G'!J40</f>
        <v>0</v>
      </c>
      <c r="E20" s="4"/>
      <c r="F20" s="1262" t="s">
        <v>887</v>
      </c>
    </row>
    <row r="21" spans="1:10" s="158" customFormat="1" ht="15.5">
      <c r="D21" s="1263"/>
    </row>
    <row r="22" spans="1:10" s="158" customFormat="1" ht="15.5">
      <c r="A22" s="778">
        <v>3</v>
      </c>
      <c r="B22" s="4" t="s">
        <v>92</v>
      </c>
      <c r="C22" s="4"/>
      <c r="D22" s="1036">
        <f>'B1-Depn'!P47</f>
        <v>0</v>
      </c>
      <c r="E22" s="4"/>
      <c r="F22" s="1262" t="s">
        <v>882</v>
      </c>
    </row>
    <row r="23" spans="1:10" s="158" customFormat="1" ht="15.5">
      <c r="D23" s="1307"/>
    </row>
    <row r="24" spans="1:10" s="158" customFormat="1" ht="15.5">
      <c r="A24" s="778">
        <v>4</v>
      </c>
      <c r="B24" s="5" t="s">
        <v>94</v>
      </c>
      <c r="C24" s="4"/>
      <c r="D24" s="1306">
        <f>SUM(D18:D22)</f>
        <v>0</v>
      </c>
      <c r="E24" s="4"/>
      <c r="F24" s="4" t="s">
        <v>594</v>
      </c>
    </row>
    <row r="25" spans="1:10" s="158" customFormat="1" ht="15.5">
      <c r="D25" s="1263"/>
    </row>
    <row r="26" spans="1:10" s="158" customFormat="1" ht="16" thickBot="1">
      <c r="A26" s="778">
        <v>5</v>
      </c>
      <c r="B26" s="1029" t="s">
        <v>95</v>
      </c>
      <c r="C26" s="4"/>
      <c r="D26" s="1308">
        <f>'C1-Rate Base'!L31</f>
        <v>0</v>
      </c>
      <c r="E26" s="4"/>
      <c r="F26" s="1262" t="s">
        <v>883</v>
      </c>
    </row>
    <row r="27" spans="1:10" s="158" customFormat="1" ht="16" thickTop="1">
      <c r="D27" s="1263"/>
    </row>
    <row r="28" spans="1:10" s="158" customFormat="1" ht="15.5">
      <c r="A28" s="778">
        <v>6</v>
      </c>
      <c r="B28" s="4" t="s">
        <v>96</v>
      </c>
      <c r="C28" s="4"/>
      <c r="D28" s="1544">
        <f>'C1-Rate Base'!P31</f>
        <v>0</v>
      </c>
      <c r="E28" s="4"/>
      <c r="F28" s="1262" t="s">
        <v>884</v>
      </c>
    </row>
    <row r="29" spans="1:10" s="158" customFormat="1" ht="15.5">
      <c r="D29" s="1263"/>
    </row>
    <row r="30" spans="1:10" s="158" customFormat="1" ht="15.5">
      <c r="A30" s="1555" t="s">
        <v>1367</v>
      </c>
      <c r="B30" s="4" t="s">
        <v>1722</v>
      </c>
      <c r="C30" s="4"/>
      <c r="D30" s="1544">
        <f>'D2-Project Cap Structures'!H35</f>
        <v>0</v>
      </c>
      <c r="E30" s="4"/>
      <c r="F30" s="1262" t="s">
        <v>1758</v>
      </c>
    </row>
    <row r="31" spans="1:10" s="158" customFormat="1" ht="15.5">
      <c r="D31" s="1304"/>
      <c r="E31" s="1304"/>
    </row>
    <row r="32" spans="1:10" s="158" customFormat="1" ht="15.5">
      <c r="A32" s="778">
        <v>7</v>
      </c>
      <c r="B32" s="5" t="s">
        <v>454</v>
      </c>
      <c r="C32" s="4"/>
      <c r="D32" s="1304">
        <f>D24+D28+D30</f>
        <v>0</v>
      </c>
      <c r="E32" s="4"/>
      <c r="F32" s="1262" t="s">
        <v>1723</v>
      </c>
      <c r="J32" s="1264"/>
    </row>
    <row r="33" spans="1:10" s="152" customFormat="1">
      <c r="J33" s="1265"/>
    </row>
    <row r="34" spans="1:10" s="152" customFormat="1" ht="15.5">
      <c r="A34" s="778">
        <v>8</v>
      </c>
      <c r="B34" s="1266" t="s">
        <v>841</v>
      </c>
      <c r="C34" s="158"/>
      <c r="D34" s="1263">
        <f>+'F1-Proj RR'!O67</f>
        <v>0</v>
      </c>
      <c r="E34" s="256"/>
      <c r="F34" s="256" t="s">
        <v>1135</v>
      </c>
      <c r="G34" s="256"/>
      <c r="H34" s="256"/>
      <c r="I34" s="255"/>
      <c r="J34" s="1167"/>
    </row>
    <row r="35" spans="1:10" s="152" customFormat="1" ht="15.5">
      <c r="A35" s="1270"/>
      <c r="I35" s="256"/>
      <c r="J35" s="257"/>
    </row>
    <row r="36" spans="1:10" s="152" customFormat="1" ht="15.5">
      <c r="A36" s="1310">
        <v>9</v>
      </c>
      <c r="B36" s="1266" t="s">
        <v>592</v>
      </c>
      <c r="C36" s="158"/>
      <c r="D36" s="1267">
        <f>+'F3-True-Up'!J30</f>
        <v>0</v>
      </c>
      <c r="E36" s="1177"/>
      <c r="F36" s="1283" t="s">
        <v>1136</v>
      </c>
      <c r="G36" s="1268"/>
      <c r="H36" s="1269"/>
      <c r="I36" s="256"/>
      <c r="J36" s="257"/>
    </row>
    <row r="37" spans="1:10" s="152" customFormat="1" ht="15.5">
      <c r="A37" s="1270"/>
      <c r="B37" s="1266"/>
      <c r="C37" s="158"/>
      <c r="D37" s="255"/>
      <c r="E37" s="256"/>
      <c r="F37" s="256"/>
      <c r="G37" s="256"/>
      <c r="H37" s="256"/>
      <c r="I37" s="256"/>
      <c r="J37" s="257"/>
    </row>
    <row r="38" spans="1:10" s="152" customFormat="1" ht="15.5">
      <c r="A38" s="778">
        <v>10</v>
      </c>
      <c r="B38" s="1271" t="s">
        <v>593</v>
      </c>
      <c r="C38" s="158"/>
      <c r="D38" s="1309">
        <f>+D32+D36+D34</f>
        <v>0</v>
      </c>
      <c r="E38" s="256"/>
      <c r="F38" s="257" t="s">
        <v>843</v>
      </c>
      <c r="G38" s="257"/>
      <c r="H38" s="257"/>
      <c r="I38" s="257"/>
      <c r="J38" s="257"/>
    </row>
    <row r="39" spans="1:10" s="152" customFormat="1" ht="15.5">
      <c r="A39" s="158"/>
      <c r="B39" s="158"/>
      <c r="C39" s="158"/>
      <c r="D39" s="158"/>
      <c r="E39" s="158"/>
      <c r="F39" s="158"/>
      <c r="G39" s="158"/>
      <c r="H39" s="158"/>
      <c r="I39" s="158"/>
      <c r="J39" s="257"/>
    </row>
    <row r="40" spans="1:10" s="152" customFormat="1" ht="15.5">
      <c r="A40" s="778"/>
      <c r="B40" s="1038" t="s">
        <v>595</v>
      </c>
      <c r="C40" s="158"/>
      <c r="D40" s="158"/>
      <c r="E40" s="158"/>
      <c r="F40" s="158"/>
      <c r="G40" s="158"/>
      <c r="H40" s="158"/>
      <c r="I40" s="158"/>
    </row>
    <row r="41" spans="1:10" s="152" customFormat="1" ht="15.5">
      <c r="A41" s="158"/>
      <c r="B41" s="158"/>
      <c r="C41" s="158"/>
      <c r="D41" s="158"/>
      <c r="E41" s="158"/>
      <c r="F41" s="158"/>
      <c r="G41" s="158"/>
      <c r="H41" s="158"/>
      <c r="I41" s="158"/>
    </row>
    <row r="42" spans="1:10" s="152" customFormat="1" ht="15.5">
      <c r="A42" s="778">
        <v>11</v>
      </c>
      <c r="B42" s="158" t="s">
        <v>778</v>
      </c>
      <c r="C42" s="158"/>
      <c r="D42" s="1263">
        <f>+'F1-Proj RR'!T47</f>
        <v>0</v>
      </c>
      <c r="E42" s="158"/>
      <c r="F42" s="257" t="s">
        <v>1132</v>
      </c>
      <c r="G42" s="158"/>
      <c r="H42" s="158"/>
      <c r="I42" s="158"/>
    </row>
    <row r="43" spans="1:10" s="152" customFormat="1" ht="15.5">
      <c r="A43" s="778" t="s">
        <v>1079</v>
      </c>
      <c r="B43" s="158" t="s">
        <v>1157</v>
      </c>
      <c r="C43" s="158"/>
      <c r="D43" s="1263">
        <f>+'F1-Proj RR'!T48</f>
        <v>0</v>
      </c>
      <c r="E43" s="158"/>
      <c r="F43" s="257" t="s">
        <v>1134</v>
      </c>
      <c r="G43" s="158"/>
      <c r="H43" s="158"/>
      <c r="I43" s="158"/>
    </row>
    <row r="44" spans="1:10" s="152" customFormat="1" ht="15.5">
      <c r="A44" s="778" t="s">
        <v>1080</v>
      </c>
      <c r="B44" s="158" t="s">
        <v>574</v>
      </c>
      <c r="C44" s="158"/>
      <c r="D44" s="1263">
        <f>+'F1-Proj RR'!T49</f>
        <v>0</v>
      </c>
      <c r="E44" s="158"/>
      <c r="F44" s="257" t="s">
        <v>1133</v>
      </c>
      <c r="G44" s="158"/>
      <c r="H44" s="158"/>
      <c r="I44" s="158"/>
    </row>
    <row r="45" spans="1:10" s="152" customFormat="1" ht="15.5">
      <c r="A45" s="778" t="s">
        <v>1081</v>
      </c>
      <c r="B45" s="1510">
        <v>0</v>
      </c>
      <c r="C45" s="158"/>
      <c r="D45" s="1263">
        <f>+'F1-Proj RR'!T50</f>
        <v>0</v>
      </c>
      <c r="E45" s="158"/>
      <c r="F45" s="1508"/>
      <c r="G45" s="158"/>
      <c r="H45" s="158"/>
      <c r="I45" s="158"/>
    </row>
    <row r="46" spans="1:10" s="152" customFormat="1" ht="15.5">
      <c r="A46" s="778" t="s">
        <v>541</v>
      </c>
      <c r="B46" s="1510">
        <v>0</v>
      </c>
      <c r="C46" s="158"/>
      <c r="D46" s="1263">
        <f>+'F1-Proj RR'!T51</f>
        <v>0</v>
      </c>
      <c r="E46" s="158"/>
      <c r="F46" s="1511">
        <v>0</v>
      </c>
      <c r="G46" s="158"/>
      <c r="H46" s="158"/>
      <c r="I46" s="158"/>
    </row>
    <row r="47" spans="1:10" s="152" customFormat="1" ht="15.5">
      <c r="A47" s="158"/>
      <c r="B47" s="158"/>
      <c r="C47" s="158"/>
      <c r="D47" s="1307"/>
      <c r="E47" s="158"/>
      <c r="F47" s="158"/>
      <c r="G47" s="158"/>
      <c r="H47" s="158"/>
      <c r="I47" s="158"/>
    </row>
    <row r="48" spans="1:10" s="152" customFormat="1" ht="16" thickBot="1">
      <c r="A48" s="778">
        <v>12</v>
      </c>
      <c r="B48" s="158" t="s">
        <v>596</v>
      </c>
      <c r="C48" s="158"/>
      <c r="D48" s="1308">
        <f>SUM(D42:D47)</f>
        <v>0</v>
      </c>
      <c r="E48" s="158"/>
      <c r="F48" s="257" t="s">
        <v>1082</v>
      </c>
      <c r="G48" s="158"/>
      <c r="H48" s="158"/>
      <c r="I48" s="158"/>
    </row>
    <row r="49" spans="1:9" s="152" customFormat="1" ht="16" thickTop="1">
      <c r="A49" s="158"/>
      <c r="B49" s="158"/>
      <c r="C49" s="158"/>
      <c r="D49" s="158"/>
      <c r="E49" s="158"/>
      <c r="F49" s="158"/>
      <c r="G49" s="158"/>
      <c r="H49" s="158"/>
      <c r="I49" s="158"/>
    </row>
    <row r="50" spans="1:9" s="152" customFormat="1" ht="15.5">
      <c r="A50" s="158"/>
      <c r="B50" s="158"/>
      <c r="C50" s="158"/>
      <c r="D50" s="158"/>
      <c r="E50" s="158"/>
      <c r="F50" s="158"/>
      <c r="G50" s="158"/>
      <c r="H50" s="158"/>
      <c r="I50" s="158"/>
    </row>
    <row r="51" spans="1:9" s="152" customFormat="1" ht="15" customHeight="1">
      <c r="A51" s="158" t="s">
        <v>768</v>
      </c>
      <c r="B51" s="1685" t="s">
        <v>779</v>
      </c>
      <c r="C51" s="1685"/>
      <c r="D51" s="1685"/>
      <c r="E51" s="1685"/>
      <c r="F51" s="1685"/>
      <c r="G51" s="1509"/>
      <c r="H51" s="1509"/>
      <c r="I51" s="158"/>
    </row>
    <row r="52" spans="1:9" s="152" customFormat="1" ht="15.5">
      <c r="A52" s="158"/>
      <c r="B52" s="1685"/>
      <c r="C52" s="1685"/>
      <c r="D52" s="1685"/>
      <c r="E52" s="1685"/>
      <c r="F52" s="1685"/>
      <c r="G52" s="1509"/>
      <c r="H52" s="1509"/>
      <c r="I52" s="158"/>
    </row>
    <row r="53" spans="1:9" ht="15.5">
      <c r="A53" s="140"/>
      <c r="B53" s="140"/>
      <c r="C53" s="140"/>
      <c r="D53" s="140"/>
      <c r="E53" s="140"/>
      <c r="F53" s="140"/>
      <c r="G53" s="140"/>
      <c r="H53" s="140"/>
      <c r="I53" s="140"/>
    </row>
  </sheetData>
  <customSheetViews>
    <customSheetView guid="{343BF296-013A-41F5-BDAB-AD6220EA7F78}" scale="80" colorId="22" showPageBreaks="1" showGridLines="0" fitToPage="1" printArea="1" view="pageBreakPreview">
      <selection activeCell="A7" sqref="A7:H7"/>
      <pageMargins left="0.5" right="0.5" top="1" bottom="1" header="0.5" footer="0.5"/>
      <printOptions horizontalCentered="1"/>
      <pageSetup scale="58" orientation="landscape" r:id="rId1"/>
      <headerFooter alignWithMargins="0"/>
    </customSheetView>
    <customSheetView guid="{B321D76C-CDE5-48BB-9CDE-80FF97D58FCF}" scale="80" colorId="22" showPageBreaks="1" showGridLines="0" fitToPage="1" printArea="1" view="pageBreakPreview">
      <selection activeCell="A7" sqref="A7:H7"/>
      <pageMargins left="0.5" right="0.5" top="1" bottom="1" header="0.5" footer="0.5"/>
      <printOptions horizontalCentered="1"/>
      <pageSetup scale="58" orientation="landscape" r:id="rId2"/>
      <headerFooter alignWithMargins="0"/>
    </customSheetView>
  </customSheetViews>
  <mergeCells count="5">
    <mergeCell ref="A5:H5"/>
    <mergeCell ref="A6:H6"/>
    <mergeCell ref="A7:H7"/>
    <mergeCell ref="A10:H10"/>
    <mergeCell ref="B51:F52"/>
  </mergeCells>
  <phoneticPr fontId="0" type="noConversion"/>
  <printOptions horizontalCentered="1"/>
  <pageMargins left="0.5" right="0.5" top="1" bottom="1" header="0.5" footer="0.5"/>
  <pageSetup scale="60" orientation="landscape"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2D050"/>
    <pageSetUpPr fitToPage="1"/>
  </sheetPr>
  <dimension ref="A1:P25"/>
  <sheetViews>
    <sheetView view="pageBreakPreview" topLeftCell="A7" zoomScaleNormal="100" zoomScaleSheetLayoutView="100" workbookViewId="0">
      <selection activeCell="D33" sqref="D33"/>
    </sheetView>
  </sheetViews>
  <sheetFormatPr defaultColWidth="9" defaultRowHeight="12.5"/>
  <cols>
    <col min="1" max="1" width="6.75" style="535" customWidth="1"/>
    <col min="2" max="2" width="7.5" style="535" bestFit="1" customWidth="1"/>
    <col min="3" max="3" width="5" style="535" customWidth="1"/>
    <col min="4" max="4" width="35.5" style="535" bestFit="1" customWidth="1"/>
    <col min="5" max="5" width="14.5" style="535" bestFit="1" customWidth="1"/>
    <col min="6" max="6" width="3.5" style="535" customWidth="1"/>
    <col min="7" max="7" width="2.08203125" style="535" customWidth="1"/>
    <col min="8" max="8" width="15.25" style="535" bestFit="1" customWidth="1"/>
    <col min="9" max="9" width="8.5" style="535" customWidth="1"/>
    <col min="10" max="10" width="13.33203125" style="535" bestFit="1" customWidth="1"/>
    <col min="11" max="11" width="29.08203125" style="535" customWidth="1"/>
    <col min="12" max="12" width="41.33203125" style="535" customWidth="1"/>
    <col min="13" max="13" width="10" style="535" bestFit="1" customWidth="1"/>
    <col min="14" max="14" width="17.08203125" style="535" bestFit="1" customWidth="1"/>
    <col min="15" max="16384" width="9" style="535"/>
  </cols>
  <sheetData>
    <row r="1" spans="1:16" s="537" customFormat="1" ht="15.5">
      <c r="A1" s="14" t="s">
        <v>953</v>
      </c>
      <c r="B1" s="109"/>
      <c r="C1" s="109"/>
      <c r="D1" s="544"/>
      <c r="E1" s="544"/>
      <c r="F1" s="544"/>
      <c r="G1" s="544"/>
      <c r="H1" s="544"/>
      <c r="I1" s="109"/>
      <c r="J1" s="109"/>
      <c r="K1" s="109"/>
      <c r="L1" s="169"/>
      <c r="P1" s="170"/>
    </row>
    <row r="3" spans="1:16" ht="18">
      <c r="A3" s="112"/>
      <c r="B3" s="113"/>
      <c r="C3" s="113"/>
      <c r="D3" s="556"/>
      <c r="E3" s="556"/>
      <c r="F3" s="556"/>
      <c r="G3" s="556"/>
      <c r="H3" s="556"/>
      <c r="I3" s="113"/>
      <c r="J3" s="113"/>
      <c r="K3" s="113"/>
      <c r="L3" s="113"/>
      <c r="M3" s="113"/>
      <c r="N3" s="113"/>
      <c r="O3" s="113"/>
      <c r="P3" s="432"/>
    </row>
    <row r="4" spans="1:16" ht="18">
      <c r="A4" s="1732" t="s">
        <v>200</v>
      </c>
      <c r="B4" s="1732"/>
      <c r="C4" s="1732"/>
      <c r="D4" s="1732"/>
      <c r="E4" s="1732"/>
      <c r="F4" s="1732"/>
      <c r="G4" s="1732"/>
      <c r="H4" s="1732"/>
      <c r="I4" s="172"/>
      <c r="J4" s="172"/>
      <c r="K4" s="172"/>
      <c r="L4" s="172"/>
      <c r="M4" s="172"/>
      <c r="N4" s="172"/>
      <c r="O4" s="172"/>
      <c r="P4" s="172"/>
    </row>
    <row r="5" spans="1:16" ht="18">
      <c r="A5" s="1732" t="s">
        <v>103</v>
      </c>
      <c r="B5" s="1732"/>
      <c r="C5" s="1732"/>
      <c r="D5" s="1732"/>
      <c r="E5" s="1732"/>
      <c r="F5" s="1732"/>
      <c r="G5" s="1732"/>
      <c r="H5" s="1732"/>
      <c r="I5" s="172"/>
      <c r="J5" s="172"/>
      <c r="K5" s="172"/>
      <c r="L5" s="172"/>
      <c r="M5" s="172"/>
      <c r="N5" s="172"/>
      <c r="O5" s="172"/>
      <c r="P5" s="172"/>
    </row>
    <row r="6" spans="1:16" ht="18">
      <c r="A6" s="1733" t="s">
        <v>1820</v>
      </c>
      <c r="B6" s="1733"/>
      <c r="C6" s="1733"/>
      <c r="D6" s="1733"/>
      <c r="E6" s="1733"/>
      <c r="F6" s="1733"/>
      <c r="G6" s="1733"/>
      <c r="H6" s="1733"/>
      <c r="I6" s="172"/>
      <c r="J6" s="172"/>
      <c r="K6" s="172"/>
      <c r="L6" s="172"/>
      <c r="M6" s="172"/>
      <c r="N6" s="172"/>
      <c r="O6" s="172"/>
      <c r="P6" s="172"/>
    </row>
    <row r="7" spans="1:16" ht="12" customHeight="1">
      <c r="A7" s="113"/>
      <c r="B7" s="113"/>
      <c r="C7" s="113"/>
      <c r="D7" s="116"/>
      <c r="E7" s="116"/>
      <c r="F7" s="116"/>
      <c r="G7" s="116"/>
      <c r="H7" s="116"/>
      <c r="I7" s="113"/>
      <c r="J7" s="113"/>
      <c r="K7" s="113"/>
      <c r="L7" s="113"/>
      <c r="M7" s="113"/>
      <c r="N7" s="113"/>
      <c r="O7" s="113"/>
      <c r="P7" s="113"/>
    </row>
    <row r="8" spans="1:16" ht="18">
      <c r="A8" s="1734" t="s">
        <v>954</v>
      </c>
      <c r="B8" s="1734"/>
      <c r="C8" s="1734"/>
      <c r="D8" s="1734"/>
      <c r="E8" s="1734"/>
      <c r="F8" s="1734"/>
      <c r="G8" s="1734"/>
      <c r="H8" s="1734"/>
      <c r="I8" s="173"/>
      <c r="J8" s="173"/>
      <c r="K8" s="173"/>
      <c r="L8" s="173"/>
      <c r="M8" s="173"/>
      <c r="N8" s="173"/>
      <c r="O8" s="173"/>
      <c r="P8" s="173"/>
    </row>
    <row r="9" spans="1:16" ht="18">
      <c r="A9" s="1732" t="s">
        <v>825</v>
      </c>
      <c r="B9" s="1732"/>
      <c r="C9" s="1732"/>
      <c r="D9" s="1732"/>
      <c r="E9" s="1732"/>
      <c r="F9" s="1732"/>
      <c r="G9" s="1732"/>
      <c r="H9" s="1732"/>
      <c r="I9" s="172"/>
      <c r="J9" s="172"/>
      <c r="K9" s="172"/>
      <c r="L9" s="172"/>
      <c r="M9" s="172"/>
      <c r="N9" s="172"/>
      <c r="O9" s="172"/>
      <c r="P9" s="172"/>
    </row>
    <row r="10" spans="1:16" ht="18">
      <c r="A10" s="432"/>
      <c r="B10" s="432"/>
      <c r="C10" s="432"/>
      <c r="D10" s="1363" t="s">
        <v>192</v>
      </c>
      <c r="E10" s="71"/>
      <c r="F10" s="1364"/>
      <c r="G10" s="71"/>
      <c r="H10" s="1362" t="s">
        <v>193</v>
      </c>
      <c r="I10" s="432"/>
      <c r="J10" s="432"/>
      <c r="K10" s="432"/>
      <c r="L10" s="432"/>
      <c r="M10" s="432"/>
      <c r="N10" s="172"/>
      <c r="O10" s="172"/>
      <c r="P10" s="172"/>
    </row>
    <row r="11" spans="1:16" ht="15.5">
      <c r="B11" s="563" t="s">
        <v>1</v>
      </c>
      <c r="C11" s="518"/>
      <c r="D11" s="563" t="s">
        <v>229</v>
      </c>
      <c r="E11" s="537"/>
      <c r="F11" s="537"/>
      <c r="G11" s="543"/>
      <c r="H11" s="564" t="s">
        <v>338</v>
      </c>
      <c r="I11" s="565"/>
    </row>
    <row r="12" spans="1:16" ht="15.5">
      <c r="B12" s="519"/>
      <c r="C12" s="519"/>
      <c r="D12" s="100"/>
      <c r="E12" s="100"/>
      <c r="F12" s="100"/>
      <c r="G12" s="100"/>
      <c r="H12" s="481"/>
      <c r="I12" s="565"/>
    </row>
    <row r="13" spans="1:16" ht="15.5">
      <c r="B13" s="431">
        <v>1</v>
      </c>
      <c r="C13" s="431"/>
      <c r="D13" s="537" t="s">
        <v>1069</v>
      </c>
      <c r="E13" s="100"/>
      <c r="F13" s="100"/>
      <c r="G13" s="100"/>
      <c r="H13" s="737"/>
      <c r="I13" s="565"/>
    </row>
    <row r="14" spans="1:16" ht="15.5">
      <c r="B14" s="431"/>
      <c r="C14" s="431"/>
      <c r="D14" s="537"/>
      <c r="E14" s="100"/>
      <c r="F14" s="100"/>
      <c r="G14" s="100"/>
      <c r="H14" s="566"/>
      <c r="I14" s="565"/>
    </row>
    <row r="15" spans="1:16" ht="15.5">
      <c r="B15" s="431">
        <v>2</v>
      </c>
      <c r="C15" s="431"/>
      <c r="D15" s="537" t="s">
        <v>826</v>
      </c>
      <c r="E15" s="567"/>
      <c r="F15" s="567"/>
      <c r="G15" s="567"/>
      <c r="H15" s="1629"/>
      <c r="I15" s="565"/>
    </row>
    <row r="16" spans="1:16" ht="15.5">
      <c r="B16" s="431"/>
      <c r="C16" s="431"/>
      <c r="D16" s="537"/>
      <c r="E16" s="567"/>
      <c r="F16" s="567"/>
      <c r="G16" s="567"/>
      <c r="H16" s="578"/>
      <c r="I16" s="565"/>
    </row>
    <row r="17" spans="1:9" ht="15.5">
      <c r="B17" s="431">
        <v>3</v>
      </c>
      <c r="C17" s="431"/>
      <c r="D17" s="537" t="s">
        <v>766</v>
      </c>
      <c r="E17" s="568" t="s">
        <v>765</v>
      </c>
      <c r="F17" s="567"/>
      <c r="G17" s="567"/>
      <c r="H17" s="578">
        <f>H13-H15</f>
        <v>0</v>
      </c>
      <c r="I17" s="565"/>
    </row>
    <row r="18" spans="1:9" ht="15.5">
      <c r="B18" s="431"/>
      <c r="C18" s="431"/>
      <c r="D18" s="537"/>
      <c r="E18" s="567"/>
      <c r="F18" s="567"/>
      <c r="G18" s="567"/>
      <c r="H18" s="578"/>
      <c r="I18" s="565"/>
    </row>
    <row r="19" spans="1:9" ht="15.5">
      <c r="B19" s="431">
        <v>4</v>
      </c>
      <c r="C19" s="431"/>
      <c r="D19" s="537" t="s">
        <v>762</v>
      </c>
      <c r="E19" s="567"/>
      <c r="F19" s="567"/>
      <c r="G19" s="567"/>
      <c r="H19" s="1630">
        <v>35797785</v>
      </c>
      <c r="I19" s="565"/>
    </row>
    <row r="20" spans="1:9" ht="15.5">
      <c r="B20" s="431"/>
      <c r="C20" s="431"/>
      <c r="D20" s="537"/>
      <c r="E20" s="100"/>
      <c r="F20" s="100"/>
      <c r="G20" s="100"/>
      <c r="H20" s="549"/>
      <c r="I20" s="565"/>
    </row>
    <row r="21" spans="1:9" ht="15.5">
      <c r="B21" s="431">
        <v>5</v>
      </c>
      <c r="C21" s="431"/>
      <c r="D21" s="538" t="s">
        <v>747</v>
      </c>
      <c r="E21" s="569" t="s">
        <v>764</v>
      </c>
      <c r="F21" s="570"/>
      <c r="G21" s="570"/>
      <c r="H21" s="549">
        <v>0</v>
      </c>
      <c r="I21" s="565"/>
    </row>
    <row r="22" spans="1:9" ht="15.5">
      <c r="B22" s="322"/>
      <c r="C22" s="322"/>
      <c r="D22" s="100"/>
      <c r="E22" s="100"/>
      <c r="F22" s="100"/>
      <c r="G22" s="100"/>
      <c r="H22" s="549"/>
      <c r="I22" s="20"/>
    </row>
    <row r="23" spans="1:9" ht="15.5">
      <c r="B23" s="322"/>
      <c r="C23" s="322"/>
      <c r="D23" s="100"/>
      <c r="E23" s="100"/>
      <c r="F23" s="100"/>
      <c r="G23" s="100"/>
      <c r="H23" s="549"/>
      <c r="I23" s="565"/>
    </row>
    <row r="24" spans="1:9" ht="15.5">
      <c r="A24" s="535" t="s">
        <v>1647</v>
      </c>
      <c r="B24" s="431"/>
      <c r="C24" s="431"/>
      <c r="D24" s="100"/>
      <c r="E24" s="100"/>
      <c r="F24" s="100"/>
      <c r="G24" s="100"/>
      <c r="H24" s="549"/>
      <c r="I24" s="565"/>
    </row>
    <row r="25" spans="1:9" ht="15.5">
      <c r="B25" s="431"/>
      <c r="C25" s="431"/>
      <c r="D25" s="100"/>
      <c r="E25" s="100"/>
      <c r="F25" s="100"/>
      <c r="G25" s="100"/>
      <c r="H25" s="473"/>
      <c r="I25" s="100"/>
    </row>
  </sheetData>
  <customSheetViews>
    <customSheetView guid="{343BF296-013A-41F5-BDAB-AD6220EA7F78}" showPageBreaks="1" fitToPage="1" printArea="1" view="pageBreakPreview" topLeftCell="A7">
      <selection activeCell="D33" sqref="D33"/>
      <pageMargins left="0.7" right="0.7" top="0.75" bottom="0.75" header="0.3" footer="0.3"/>
      <printOptions horizontalCentered="1"/>
      <pageSetup scale="93" orientation="portrait" r:id="rId1"/>
    </customSheetView>
    <customSheetView guid="{B321D76C-CDE5-48BB-9CDE-80FF97D58FCF}" showPageBreaks="1" fitToPage="1" printArea="1" view="pageBreakPreview" topLeftCell="A7">
      <selection activeCell="D33" sqref="D33"/>
      <pageMargins left="0.7" right="0.7" top="0.75" bottom="0.75" header="0.3" footer="0.3"/>
      <printOptions horizontalCentered="1"/>
      <pageSetup scale="93" orientation="portrait" r:id="rId2"/>
    </customSheetView>
  </customSheetViews>
  <mergeCells count="5">
    <mergeCell ref="A4:H4"/>
    <mergeCell ref="A5:H5"/>
    <mergeCell ref="A6:H6"/>
    <mergeCell ref="A8:H8"/>
    <mergeCell ref="A9:H9"/>
  </mergeCells>
  <printOptions horizontalCentered="1"/>
  <pageMargins left="0.7" right="0.7" top="0.75" bottom="0.75" header="0.3" footer="0.3"/>
  <pageSetup scale="93" orientation="portrait" r:id="rId3"/>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R48"/>
  <sheetViews>
    <sheetView view="pageBreakPreview" zoomScale="85" zoomScaleNormal="80" zoomScaleSheetLayoutView="85" workbookViewId="0">
      <selection activeCell="D33" sqref="D33"/>
    </sheetView>
  </sheetViews>
  <sheetFormatPr defaultColWidth="9" defaultRowHeight="12.5"/>
  <cols>
    <col min="1" max="1" width="1.5" style="179" customWidth="1"/>
    <col min="2" max="2" width="7.5" style="179" bestFit="1" customWidth="1"/>
    <col min="3" max="3" width="2.08203125" style="179" customWidth="1"/>
    <col min="4" max="4" width="49.75" style="179" bestFit="1" customWidth="1"/>
    <col min="5" max="5" width="3.75" style="179" customWidth="1"/>
    <col min="6" max="6" width="12.5" style="179" customWidth="1"/>
    <col min="7" max="7" width="3.25" style="179" customWidth="1"/>
    <col min="8" max="8" width="10.08203125" style="179" bestFit="1" customWidth="1"/>
    <col min="9" max="9" width="2" style="179" customWidth="1"/>
    <col min="10" max="10" width="14.75" style="179" bestFit="1" customWidth="1"/>
    <col min="11" max="11" width="29.08203125" style="179" customWidth="1"/>
    <col min="12" max="12" width="49.5" style="179" bestFit="1" customWidth="1"/>
    <col min="13" max="13" width="2.5" style="179" customWidth="1"/>
    <col min="14" max="16384" width="9" style="179"/>
  </cols>
  <sheetData>
    <row r="1" spans="1:18" s="111" customFormat="1" ht="15.5">
      <c r="A1" s="14" t="s">
        <v>955</v>
      </c>
      <c r="B1" s="109"/>
      <c r="C1" s="109"/>
      <c r="D1" s="110"/>
      <c r="E1" s="110"/>
      <c r="F1" s="109"/>
      <c r="G1" s="109"/>
      <c r="H1" s="109"/>
      <c r="I1" s="109"/>
      <c r="J1" s="109"/>
      <c r="K1" s="109"/>
      <c r="L1" s="169"/>
      <c r="R1" s="170"/>
    </row>
    <row r="2" spans="1:18" s="115" customFormat="1"/>
    <row r="3" spans="1:18" s="115" customFormat="1" ht="18">
      <c r="A3" s="112"/>
      <c r="B3" s="113"/>
      <c r="C3" s="113"/>
      <c r="D3" s="114"/>
      <c r="E3" s="114"/>
      <c r="F3" s="113"/>
      <c r="G3" s="113"/>
      <c r="H3" s="113"/>
      <c r="I3" s="113"/>
      <c r="J3" s="113"/>
      <c r="K3" s="113"/>
      <c r="L3" s="113"/>
      <c r="M3" s="113"/>
      <c r="N3" s="113"/>
      <c r="O3" s="113"/>
      <c r="P3" s="113"/>
      <c r="Q3" s="171"/>
      <c r="R3" s="168"/>
    </row>
    <row r="4" spans="1:18" s="115" customFormat="1" ht="18">
      <c r="A4" s="1732" t="s">
        <v>200</v>
      </c>
      <c r="B4" s="1732"/>
      <c r="C4" s="1732"/>
      <c r="D4" s="1732"/>
      <c r="E4" s="1732"/>
      <c r="F4" s="1732"/>
      <c r="G4" s="1732"/>
      <c r="H4" s="1732"/>
      <c r="I4" s="1732"/>
      <c r="J4" s="1732"/>
      <c r="K4" s="1732"/>
      <c r="L4" s="1732"/>
      <c r="M4" s="1732"/>
      <c r="N4" s="172"/>
      <c r="O4" s="172"/>
      <c r="P4" s="172"/>
      <c r="Q4" s="172"/>
      <c r="R4" s="172"/>
    </row>
    <row r="5" spans="1:18" s="115" customFormat="1" ht="18">
      <c r="A5" s="1732" t="s">
        <v>103</v>
      </c>
      <c r="B5" s="1732"/>
      <c r="C5" s="1732"/>
      <c r="D5" s="1732"/>
      <c r="E5" s="1732"/>
      <c r="F5" s="1732"/>
      <c r="G5" s="1732"/>
      <c r="H5" s="1732"/>
      <c r="I5" s="1732"/>
      <c r="J5" s="1732"/>
      <c r="K5" s="1732"/>
      <c r="L5" s="1732"/>
      <c r="M5" s="1732"/>
      <c r="N5" s="172"/>
      <c r="O5" s="172"/>
      <c r="P5" s="172"/>
      <c r="Q5" s="172"/>
      <c r="R5" s="172"/>
    </row>
    <row r="6" spans="1:18" s="115" customFormat="1" ht="18">
      <c r="A6" s="1733" t="s">
        <v>1820</v>
      </c>
      <c r="B6" s="1733"/>
      <c r="C6" s="1733"/>
      <c r="D6" s="1733"/>
      <c r="E6" s="1733"/>
      <c r="F6" s="1733"/>
      <c r="G6" s="1733"/>
      <c r="H6" s="1733"/>
      <c r="I6" s="1733"/>
      <c r="J6" s="1733"/>
      <c r="K6" s="1733"/>
      <c r="L6" s="1733"/>
      <c r="M6" s="1733"/>
      <c r="N6" s="172"/>
      <c r="O6" s="172"/>
      <c r="P6" s="172"/>
      <c r="Q6" s="172"/>
      <c r="R6" s="172"/>
    </row>
    <row r="7" spans="1:18" s="115" customFormat="1" ht="12" customHeight="1">
      <c r="A7" s="113"/>
      <c r="B7" s="113"/>
      <c r="C7" s="113"/>
      <c r="D7" s="116"/>
      <c r="E7" s="116"/>
      <c r="F7" s="113"/>
      <c r="G7" s="113"/>
      <c r="H7" s="113"/>
      <c r="I7" s="113"/>
      <c r="J7" s="113"/>
      <c r="K7" s="113"/>
      <c r="L7" s="113"/>
      <c r="M7" s="113"/>
      <c r="N7" s="113"/>
      <c r="O7" s="113"/>
      <c r="P7" s="113"/>
      <c r="Q7" s="113"/>
      <c r="R7" s="113"/>
    </row>
    <row r="8" spans="1:18" s="115" customFormat="1" ht="18">
      <c r="A8" s="1734" t="s">
        <v>956</v>
      </c>
      <c r="B8" s="1734"/>
      <c r="C8" s="1734"/>
      <c r="D8" s="1734"/>
      <c r="E8" s="1734"/>
      <c r="F8" s="1734"/>
      <c r="G8" s="1734"/>
      <c r="H8" s="1734"/>
      <c r="I8" s="1734"/>
      <c r="J8" s="1734"/>
      <c r="K8" s="1734"/>
      <c r="L8" s="1734"/>
      <c r="M8" s="1734"/>
      <c r="N8" s="173"/>
      <c r="O8" s="173"/>
      <c r="P8" s="173"/>
      <c r="Q8" s="173"/>
      <c r="R8" s="173"/>
    </row>
    <row r="9" spans="1:18" s="115" customFormat="1" ht="18">
      <c r="A9" s="1732" t="s">
        <v>335</v>
      </c>
      <c r="B9" s="1732"/>
      <c r="C9" s="1732"/>
      <c r="D9" s="1732"/>
      <c r="E9" s="1732"/>
      <c r="F9" s="1732"/>
      <c r="G9" s="1732"/>
      <c r="H9" s="1732"/>
      <c r="I9" s="1732"/>
      <c r="J9" s="1732"/>
      <c r="K9" s="1732"/>
      <c r="L9" s="1732"/>
      <c r="M9" s="1732"/>
      <c r="N9" s="172"/>
      <c r="O9" s="172"/>
      <c r="P9" s="172"/>
      <c r="Q9" s="172"/>
      <c r="R9" s="172"/>
    </row>
    <row r="10" spans="1:18" s="176" customFormat="1" ht="18.5">
      <c r="A10" s="174"/>
      <c r="B10" s="174"/>
      <c r="C10" s="174"/>
      <c r="D10" s="174"/>
      <c r="E10" s="174"/>
      <c r="F10" s="174"/>
      <c r="G10" s="174"/>
      <c r="H10" s="174"/>
      <c r="I10" s="174"/>
      <c r="J10" s="174"/>
      <c r="K10" s="174"/>
      <c r="L10" s="174"/>
      <c r="M10" s="174"/>
      <c r="N10" s="175"/>
      <c r="O10" s="175"/>
      <c r="P10" s="175"/>
      <c r="Q10" s="175"/>
      <c r="R10" s="175"/>
    </row>
    <row r="11" spans="1:18" s="535" customFormat="1" ht="15" customHeight="1">
      <c r="J11" s="536" t="s">
        <v>336</v>
      </c>
    </row>
    <row r="12" spans="1:18" s="535" customFormat="1" ht="15" customHeight="1">
      <c r="J12" s="536" t="s">
        <v>282</v>
      </c>
    </row>
    <row r="13" spans="1:18" s="537" customFormat="1" ht="15" customHeight="1">
      <c r="C13" s="536"/>
      <c r="D13" s="538"/>
      <c r="E13" s="538"/>
      <c r="J13" s="536" t="s">
        <v>337</v>
      </c>
    </row>
    <row r="14" spans="1:18" s="537" customFormat="1" ht="15" customHeight="1">
      <c r="B14" s="539" t="s">
        <v>1</v>
      </c>
      <c r="C14" s="540"/>
      <c r="D14" s="541" t="s">
        <v>231</v>
      </c>
      <c r="F14" s="542" t="s">
        <v>338</v>
      </c>
      <c r="G14" s="543"/>
      <c r="H14" s="542" t="s">
        <v>147</v>
      </c>
      <c r="I14" s="543"/>
      <c r="J14" s="540" t="s">
        <v>340</v>
      </c>
      <c r="K14" s="540"/>
      <c r="L14" s="544" t="s">
        <v>341</v>
      </c>
    </row>
    <row r="15" spans="1:18" s="537" customFormat="1" ht="15.5">
      <c r="B15" s="545"/>
      <c r="C15" s="543"/>
      <c r="F15" s="520" t="s">
        <v>192</v>
      </c>
      <c r="G15" s="100"/>
      <c r="H15" s="520" t="s">
        <v>193</v>
      </c>
      <c r="I15" s="100"/>
      <c r="J15" s="520" t="s">
        <v>194</v>
      </c>
      <c r="K15" s="100"/>
      <c r="L15" s="546" t="s">
        <v>374</v>
      </c>
    </row>
    <row r="16" spans="1:18" s="537" customFormat="1" ht="15.5">
      <c r="B16" s="545"/>
      <c r="C16" s="543"/>
      <c r="F16" s="520"/>
      <c r="G16" s="100"/>
      <c r="H16" s="520"/>
      <c r="I16" s="100"/>
      <c r="J16" s="520"/>
      <c r="K16" s="100"/>
      <c r="L16" s="546"/>
    </row>
    <row r="17" spans="2:12" s="537" customFormat="1" ht="15.5">
      <c r="B17" s="481" t="s">
        <v>471</v>
      </c>
      <c r="D17" s="730"/>
      <c r="F17" s="720"/>
      <c r="J17" s="547"/>
      <c r="L17" s="730"/>
    </row>
    <row r="18" spans="2:12" s="537" customFormat="1" ht="15.5">
      <c r="B18" s="481"/>
      <c r="D18" s="730"/>
      <c r="F18" s="720"/>
      <c r="G18" s="521"/>
      <c r="H18" s="521"/>
      <c r="I18" s="521"/>
      <c r="J18" s="547"/>
      <c r="K18" s="521"/>
      <c r="L18" s="730"/>
    </row>
    <row r="19" spans="2:12" s="537" customFormat="1" ht="15.5">
      <c r="B19" s="481" t="s">
        <v>473</v>
      </c>
      <c r="C19" s="543"/>
      <c r="D19" s="730"/>
      <c r="F19" s="720"/>
      <c r="G19" s="521"/>
      <c r="H19" s="521"/>
      <c r="I19" s="521"/>
      <c r="J19" s="473"/>
      <c r="K19" s="521"/>
      <c r="L19" s="730"/>
    </row>
    <row r="20" spans="2:12" s="537" customFormat="1" ht="15.5">
      <c r="B20" s="481"/>
      <c r="C20" s="543"/>
      <c r="D20" s="730"/>
      <c r="F20" s="720"/>
      <c r="G20" s="521"/>
      <c r="H20" s="521"/>
      <c r="I20" s="521"/>
      <c r="J20" s="473"/>
      <c r="L20" s="730"/>
    </row>
    <row r="21" spans="2:12" s="537" customFormat="1" ht="15.5">
      <c r="B21" s="481" t="s">
        <v>494</v>
      </c>
      <c r="C21" s="543"/>
      <c r="D21" s="730"/>
      <c r="F21" s="720"/>
      <c r="J21" s="473"/>
      <c r="L21" s="730"/>
    </row>
    <row r="22" spans="2:12" s="537" customFormat="1" ht="15.5">
      <c r="B22" s="481"/>
      <c r="C22" s="543"/>
      <c r="D22" s="730"/>
      <c r="F22" s="704"/>
      <c r="J22" s="473"/>
      <c r="L22" s="730"/>
    </row>
    <row r="23" spans="2:12" s="537" customFormat="1" ht="15.5">
      <c r="B23" s="481" t="s">
        <v>495</v>
      </c>
      <c r="C23" s="543"/>
      <c r="D23" s="730"/>
      <c r="F23" s="720"/>
      <c r="J23" s="548"/>
      <c r="L23" s="730"/>
    </row>
    <row r="24" spans="2:12" s="537" customFormat="1" ht="15.5">
      <c r="B24" s="481"/>
      <c r="C24" s="543"/>
      <c r="D24" s="730"/>
      <c r="F24" s="1481"/>
      <c r="J24" s="548"/>
      <c r="L24" s="730"/>
    </row>
    <row r="25" spans="2:12" s="537" customFormat="1" ht="15.5">
      <c r="B25" s="481" t="s">
        <v>541</v>
      </c>
      <c r="C25" s="543"/>
      <c r="D25" s="1482"/>
      <c r="F25" s="1483"/>
      <c r="J25" s="473"/>
      <c r="L25" s="730"/>
    </row>
    <row r="26" spans="2:12" s="537" customFormat="1" ht="31">
      <c r="B26" s="543">
        <v>2</v>
      </c>
      <c r="C26" s="543"/>
      <c r="D26" s="538" t="s">
        <v>1115</v>
      </c>
      <c r="F26" s="549">
        <f>SUM(F17:F25)</f>
        <v>0</v>
      </c>
      <c r="H26" s="1299">
        <f>'WP-AI'!I24</f>
        <v>0</v>
      </c>
      <c r="J26" s="549">
        <f>F26*H26</f>
        <v>0</v>
      </c>
      <c r="L26" s="1297" t="s">
        <v>1116</v>
      </c>
    </row>
    <row r="27" spans="2:12" s="537" customFormat="1" ht="15.5">
      <c r="B27" s="543"/>
      <c r="C27" s="543"/>
      <c r="F27" s="473"/>
      <c r="J27" s="473"/>
      <c r="L27" s="1298"/>
    </row>
    <row r="28" spans="2:12" s="537" customFormat="1" ht="15.5">
      <c r="B28" s="543"/>
      <c r="C28" s="543"/>
      <c r="F28" s="473"/>
      <c r="J28" s="473"/>
      <c r="L28" s="730"/>
    </row>
    <row r="29" spans="2:12" s="537" customFormat="1" ht="15.5">
      <c r="B29" s="543" t="s">
        <v>1277</v>
      </c>
      <c r="C29" s="543"/>
      <c r="D29" s="730"/>
      <c r="F29" s="720"/>
      <c r="J29" s="473"/>
      <c r="L29" s="730"/>
    </row>
    <row r="30" spans="2:12" s="537" customFormat="1" ht="15.5">
      <c r="B30" s="543"/>
      <c r="C30" s="543"/>
      <c r="D30" s="730"/>
      <c r="F30" s="720"/>
      <c r="J30" s="473"/>
      <c r="L30" s="730"/>
    </row>
    <row r="31" spans="2:12" s="537" customFormat="1" ht="15.5">
      <c r="B31" s="543" t="s">
        <v>1278</v>
      </c>
      <c r="C31" s="543"/>
      <c r="D31" s="730"/>
      <c r="F31" s="720"/>
      <c r="J31" s="473"/>
      <c r="L31" s="730"/>
    </row>
    <row r="32" spans="2:12" s="537" customFormat="1" ht="15.5">
      <c r="B32" s="543"/>
      <c r="C32" s="543"/>
      <c r="D32" s="730"/>
      <c r="F32" s="720"/>
      <c r="J32" s="473"/>
      <c r="L32" s="730"/>
    </row>
    <row r="33" spans="2:12" s="537" customFormat="1" ht="15.5">
      <c r="B33" s="481" t="s">
        <v>541</v>
      </c>
      <c r="C33" s="543"/>
      <c r="D33" s="1482"/>
      <c r="F33" s="1483"/>
      <c r="J33" s="473"/>
      <c r="L33" s="730"/>
    </row>
    <row r="34" spans="2:12" s="537" customFormat="1" ht="15.5">
      <c r="B34" s="481"/>
      <c r="C34" s="543"/>
      <c r="D34" s="1482"/>
      <c r="F34" s="1484"/>
      <c r="J34" s="473"/>
      <c r="L34" s="730"/>
    </row>
    <row r="35" spans="2:12" s="537" customFormat="1" ht="15.5">
      <c r="B35" s="543">
        <v>4</v>
      </c>
      <c r="C35" s="543"/>
      <c r="D35" s="538" t="s">
        <v>354</v>
      </c>
      <c r="F35" s="549">
        <f>SUM(F29:F34)</f>
        <v>0</v>
      </c>
      <c r="H35" s="550">
        <v>1</v>
      </c>
      <c r="J35" s="551">
        <f>F35*H35</f>
        <v>0</v>
      </c>
      <c r="K35" s="552"/>
      <c r="L35" s="731"/>
    </row>
    <row r="36" spans="2:12" s="537" customFormat="1" ht="16" thickBot="1">
      <c r="B36" s="543"/>
      <c r="C36" s="543"/>
      <c r="J36" s="549"/>
    </row>
    <row r="37" spans="2:12" s="537" customFormat="1" ht="16" thickBot="1">
      <c r="B37" s="543">
        <v>5</v>
      </c>
      <c r="C37" s="543"/>
      <c r="D37" s="538" t="s">
        <v>5</v>
      </c>
      <c r="J37" s="554">
        <f>SUM(J26:J35)</f>
        <v>0</v>
      </c>
    </row>
    <row r="38" spans="2:12" s="537" customFormat="1" ht="15.5">
      <c r="B38" s="543"/>
      <c r="C38" s="543"/>
      <c r="E38" s="553"/>
      <c r="J38" s="473"/>
    </row>
    <row r="39" spans="2:12" s="537" customFormat="1" ht="15.5">
      <c r="B39" s="543"/>
      <c r="C39" s="543"/>
      <c r="D39" s="553"/>
      <c r="E39" s="553"/>
      <c r="J39" s="473"/>
    </row>
    <row r="40" spans="2:12" s="537" customFormat="1" ht="15.5">
      <c r="B40" s="543"/>
      <c r="C40" s="543"/>
      <c r="E40" s="553"/>
      <c r="F40" s="535"/>
      <c r="G40" s="535"/>
      <c r="H40" s="535"/>
      <c r="I40" s="535"/>
    </row>
    <row r="41" spans="2:12" s="537" customFormat="1" ht="15.5">
      <c r="F41" s="538"/>
      <c r="G41" s="523"/>
      <c r="H41" s="523"/>
      <c r="I41" s="523"/>
    </row>
    <row r="42" spans="2:12" s="537" customFormat="1" ht="15.5">
      <c r="J42" s="555"/>
    </row>
    <row r="43" spans="2:12" s="177" customFormat="1" ht="15.5">
      <c r="J43" s="178"/>
    </row>
    <row r="44" spans="2:12" s="177" customFormat="1" ht="15.5"/>
    <row r="45" spans="2:12" s="176" customFormat="1" ht="15.5">
      <c r="J45" s="178"/>
    </row>
    <row r="48" spans="2:12" ht="15.5">
      <c r="E48" s="177"/>
    </row>
  </sheetData>
  <customSheetViews>
    <customSheetView guid="{343BF296-013A-41F5-BDAB-AD6220EA7F78}" scale="85" showPageBreaks="1" fitToPage="1" printArea="1" view="pageBreakPreview">
      <selection activeCell="D33" sqref="D33"/>
      <pageMargins left="0.7" right="0.7" top="0.75" bottom="0.75" header="0.3" footer="0.3"/>
      <printOptions horizontalCentered="1"/>
      <pageSetup scale="66" orientation="landscape" r:id="rId1"/>
    </customSheetView>
    <customSheetView guid="{B321D76C-CDE5-48BB-9CDE-80FF97D58FCF}" scale="85" showPageBreaks="1" fitToPage="1" printArea="1" view="pageBreakPreview">
      <selection activeCell="D33" sqref="D33"/>
      <pageMargins left="0.7" right="0.7" top="0.75" bottom="0.75" header="0.3" footer="0.3"/>
      <printOptions horizontalCentered="1"/>
      <pageSetup scale="66" orientation="landscape" r:id="rId2"/>
    </customSheetView>
  </customSheetViews>
  <mergeCells count="5">
    <mergeCell ref="A4:M4"/>
    <mergeCell ref="A5:M5"/>
    <mergeCell ref="A6:M6"/>
    <mergeCell ref="A8:M8"/>
    <mergeCell ref="A9:M9"/>
  </mergeCells>
  <printOptions horizontalCentered="1"/>
  <pageMargins left="0.7" right="0.7" top="0.75" bottom="0.75" header="0.3" footer="0.3"/>
  <pageSetup scale="66" orientation="landscape" r:id="rId3"/>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7">
    <tabColor rgb="FF92D050"/>
    <pageSetUpPr fitToPage="1"/>
  </sheetPr>
  <dimension ref="A1:O40"/>
  <sheetViews>
    <sheetView view="pageBreakPreview" topLeftCell="A13" zoomScale="85" zoomScaleNormal="90" zoomScaleSheetLayoutView="85" workbookViewId="0">
      <selection activeCell="D33" sqref="D33"/>
    </sheetView>
  </sheetViews>
  <sheetFormatPr defaultColWidth="9" defaultRowHeight="12.5"/>
  <cols>
    <col min="1" max="1" width="1.5" style="535" customWidth="1"/>
    <col min="2" max="2" width="8.75" style="535" customWidth="1"/>
    <col min="3" max="3" width="3.75" style="535" customWidth="1"/>
    <col min="4" max="4" width="25.08203125" style="535" customWidth="1"/>
    <col min="5" max="5" width="2.5" style="535" customWidth="1"/>
    <col min="6" max="6" width="12.5" style="535" bestFit="1" customWidth="1"/>
    <col min="7" max="7" width="2" style="535" customWidth="1"/>
    <col min="8" max="8" width="12.5" style="535" bestFit="1" customWidth="1"/>
    <col min="9" max="9" width="4.75" style="535" customWidth="1"/>
    <col min="10" max="10" width="13.33203125" style="535" bestFit="1" customWidth="1"/>
    <col min="11" max="11" width="29.08203125" style="535" customWidth="1"/>
    <col min="12" max="12" width="46.5" style="535" bestFit="1" customWidth="1"/>
    <col min="13" max="13" width="17.08203125" style="535" bestFit="1" customWidth="1"/>
    <col min="14" max="16384" width="9" style="535"/>
  </cols>
  <sheetData>
    <row r="1" spans="1:15" s="537" customFormat="1" ht="15.5">
      <c r="A1" s="14" t="s">
        <v>958</v>
      </c>
      <c r="B1" s="109"/>
      <c r="C1" s="109"/>
      <c r="D1" s="544"/>
      <c r="E1" s="544"/>
      <c r="F1" s="109"/>
      <c r="G1" s="109"/>
      <c r="H1" s="109"/>
      <c r="I1" s="109"/>
      <c r="J1" s="109"/>
      <c r="K1" s="109"/>
      <c r="L1" s="169"/>
      <c r="O1" s="170"/>
    </row>
    <row r="3" spans="1:15" ht="18">
      <c r="A3" s="112"/>
      <c r="B3" s="113"/>
      <c r="C3" s="113"/>
      <c r="D3" s="556"/>
      <c r="E3" s="556"/>
      <c r="F3" s="113"/>
      <c r="G3" s="113"/>
      <c r="H3" s="113"/>
      <c r="I3" s="113"/>
      <c r="J3" s="113"/>
      <c r="K3" s="113"/>
      <c r="L3" s="113"/>
      <c r="M3" s="113"/>
      <c r="N3" s="113"/>
      <c r="O3" s="432"/>
    </row>
    <row r="4" spans="1:15" ht="18">
      <c r="A4" s="1732" t="s">
        <v>200</v>
      </c>
      <c r="B4" s="1732"/>
      <c r="C4" s="1732"/>
      <c r="D4" s="1732"/>
      <c r="E4" s="1732"/>
      <c r="F4" s="1732"/>
      <c r="G4" s="1732"/>
      <c r="H4" s="1732"/>
      <c r="I4" s="1732"/>
      <c r="J4" s="1732"/>
      <c r="K4" s="1732"/>
      <c r="L4" s="1732"/>
      <c r="M4" s="172"/>
      <c r="N4" s="172"/>
      <c r="O4" s="172"/>
    </row>
    <row r="5" spans="1:15" ht="18">
      <c r="A5" s="1732" t="s">
        <v>103</v>
      </c>
      <c r="B5" s="1732"/>
      <c r="C5" s="1732"/>
      <c r="D5" s="1732"/>
      <c r="E5" s="1732"/>
      <c r="F5" s="1732"/>
      <c r="G5" s="1732"/>
      <c r="H5" s="1732"/>
      <c r="I5" s="1732"/>
      <c r="J5" s="1732"/>
      <c r="K5" s="1732"/>
      <c r="L5" s="1732"/>
      <c r="M5" s="172"/>
      <c r="N5" s="172"/>
      <c r="O5" s="172"/>
    </row>
    <row r="6" spans="1:15" ht="18">
      <c r="A6" s="1733" t="s">
        <v>1820</v>
      </c>
      <c r="B6" s="1733"/>
      <c r="C6" s="1733"/>
      <c r="D6" s="1733"/>
      <c r="E6" s="1733"/>
      <c r="F6" s="1733"/>
      <c r="G6" s="1733"/>
      <c r="H6" s="1733"/>
      <c r="I6" s="1733"/>
      <c r="J6" s="1733"/>
      <c r="K6" s="1733"/>
      <c r="L6" s="1733"/>
      <c r="M6" s="172"/>
      <c r="N6" s="172"/>
      <c r="O6" s="172"/>
    </row>
    <row r="7" spans="1:15" ht="12" customHeight="1">
      <c r="A7" s="113"/>
      <c r="B7" s="113"/>
      <c r="C7" s="113"/>
      <c r="D7" s="116"/>
      <c r="E7" s="116"/>
      <c r="F7" s="113"/>
      <c r="G7" s="113"/>
      <c r="H7" s="113"/>
      <c r="I7" s="113"/>
      <c r="J7" s="113"/>
      <c r="K7" s="113"/>
      <c r="L7" s="113"/>
      <c r="M7" s="113"/>
      <c r="N7" s="113"/>
      <c r="O7" s="113"/>
    </row>
    <row r="8" spans="1:15" ht="18">
      <c r="A8" s="1734" t="s">
        <v>957</v>
      </c>
      <c r="B8" s="1734"/>
      <c r="C8" s="1734"/>
      <c r="D8" s="1734"/>
      <c r="E8" s="1734"/>
      <c r="F8" s="1734"/>
      <c r="G8" s="1734"/>
      <c r="H8" s="1734"/>
      <c r="I8" s="1734"/>
      <c r="J8" s="1734"/>
      <c r="K8" s="1734"/>
      <c r="L8" s="1734"/>
      <c r="M8" s="173"/>
      <c r="N8" s="173"/>
      <c r="O8" s="173"/>
    </row>
    <row r="9" spans="1:15" ht="18">
      <c r="A9" s="1732" t="s">
        <v>344</v>
      </c>
      <c r="B9" s="1732"/>
      <c r="C9" s="1732"/>
      <c r="D9" s="1732"/>
      <c r="E9" s="1732"/>
      <c r="F9" s="1732"/>
      <c r="G9" s="1732"/>
      <c r="H9" s="1732"/>
      <c r="I9" s="1732"/>
      <c r="J9" s="1732"/>
      <c r="K9" s="1732"/>
      <c r="L9" s="1732"/>
      <c r="M9" s="172"/>
      <c r="N9" s="172"/>
      <c r="O9" s="172"/>
    </row>
    <row r="10" spans="1:15" ht="18">
      <c r="A10" s="432"/>
      <c r="B10" s="432"/>
      <c r="C10" s="432"/>
      <c r="D10" s="432"/>
      <c r="E10" s="432"/>
      <c r="F10" s="432"/>
      <c r="G10" s="432"/>
      <c r="H10" s="432"/>
      <c r="I10" s="432"/>
      <c r="J10" s="432"/>
      <c r="K10" s="432"/>
      <c r="L10" s="432"/>
      <c r="M10" s="172"/>
      <c r="N10" s="172"/>
      <c r="O10" s="172"/>
    </row>
    <row r="11" spans="1:15" ht="18">
      <c r="A11" s="432"/>
      <c r="B11" s="432"/>
      <c r="C11" s="432"/>
      <c r="D11" s="432"/>
      <c r="E11" s="432"/>
      <c r="F11" s="432"/>
      <c r="G11" s="432"/>
      <c r="H11" s="432"/>
      <c r="I11" s="432"/>
      <c r="J11" s="432"/>
      <c r="K11" s="432"/>
      <c r="L11" s="432"/>
      <c r="M11" s="172"/>
      <c r="N11" s="172"/>
      <c r="O11" s="172"/>
    </row>
    <row r="12" spans="1:15" ht="15" customHeight="1">
      <c r="H12" s="536"/>
      <c r="I12" s="432"/>
      <c r="J12" s="536" t="s">
        <v>336</v>
      </c>
    </row>
    <row r="13" spans="1:15" ht="15" customHeight="1">
      <c r="H13" s="536"/>
      <c r="I13" s="432"/>
      <c r="J13" s="536" t="s">
        <v>342</v>
      </c>
    </row>
    <row r="14" spans="1:15" ht="15" customHeight="1">
      <c r="H14" s="536"/>
      <c r="I14" s="432"/>
      <c r="J14" s="536" t="s">
        <v>282</v>
      </c>
    </row>
    <row r="15" spans="1:15" s="537" customFormat="1" ht="15" customHeight="1">
      <c r="C15" s="536"/>
      <c r="D15" s="538"/>
      <c r="E15" s="538"/>
      <c r="H15" s="536"/>
      <c r="I15" s="432"/>
      <c r="J15" s="536" t="s">
        <v>337</v>
      </c>
    </row>
    <row r="16" spans="1:15" s="537" customFormat="1" ht="15" customHeight="1">
      <c r="B16" s="541" t="s">
        <v>1</v>
      </c>
      <c r="C16" s="518"/>
      <c r="D16" s="541" t="s">
        <v>231</v>
      </c>
      <c r="F16" s="542" t="s">
        <v>338</v>
      </c>
      <c r="G16" s="543"/>
      <c r="H16" s="542" t="s">
        <v>339</v>
      </c>
      <c r="I16" s="543"/>
      <c r="J16" s="540" t="s">
        <v>340</v>
      </c>
      <c r="K16" s="540"/>
      <c r="L16" s="541" t="s">
        <v>341</v>
      </c>
    </row>
    <row r="17" spans="2:12" s="537" customFormat="1" ht="15.5">
      <c r="B17" s="557"/>
      <c r="C17" s="481"/>
      <c r="F17" s="520" t="s">
        <v>192</v>
      </c>
      <c r="G17" s="100"/>
      <c r="H17" s="520" t="s">
        <v>193</v>
      </c>
      <c r="I17" s="100"/>
      <c r="J17" s="520" t="s">
        <v>194</v>
      </c>
      <c r="K17" s="100"/>
      <c r="L17" s="546" t="s">
        <v>374</v>
      </c>
    </row>
    <row r="18" spans="2:12" s="537" customFormat="1" ht="15.5">
      <c r="B18" s="557"/>
      <c r="C18" s="481"/>
      <c r="F18" s="520"/>
      <c r="G18" s="100"/>
      <c r="H18" s="520"/>
      <c r="I18" s="100"/>
      <c r="J18" s="520"/>
      <c r="K18" s="100"/>
      <c r="L18" s="546"/>
    </row>
    <row r="19" spans="2:12" s="537" customFormat="1" ht="15.5">
      <c r="B19" s="481" t="s">
        <v>471</v>
      </c>
      <c r="C19" s="100"/>
      <c r="D19" s="730"/>
      <c r="F19" s="732"/>
      <c r="J19" s="547"/>
      <c r="L19" s="730"/>
    </row>
    <row r="20" spans="2:12" s="537" customFormat="1" ht="15.5">
      <c r="B20" s="481"/>
      <c r="C20" s="100"/>
      <c r="F20" s="547"/>
      <c r="G20" s="521"/>
      <c r="H20" s="521"/>
      <c r="I20" s="521"/>
      <c r="J20" s="547"/>
      <c r="K20" s="521"/>
    </row>
    <row r="21" spans="2:12" s="537" customFormat="1" ht="15.5">
      <c r="B21" s="481" t="s">
        <v>473</v>
      </c>
      <c r="C21" s="481"/>
      <c r="D21" s="730"/>
      <c r="F21" s="732"/>
      <c r="G21" s="521"/>
      <c r="H21" s="521"/>
      <c r="I21" s="521"/>
      <c r="J21" s="547"/>
      <c r="K21" s="521"/>
      <c r="L21" s="730"/>
    </row>
    <row r="22" spans="2:12" s="537" customFormat="1" ht="15.5">
      <c r="B22" s="481"/>
      <c r="C22" s="481"/>
      <c r="F22" s="547"/>
      <c r="G22" s="521"/>
      <c r="H22" s="521"/>
      <c r="I22" s="521"/>
      <c r="J22" s="547"/>
    </row>
    <row r="23" spans="2:12" s="537" customFormat="1" ht="15.5">
      <c r="B23" s="481" t="s">
        <v>494</v>
      </c>
      <c r="C23" s="481"/>
      <c r="D23" s="730"/>
      <c r="F23" s="732"/>
      <c r="J23" s="547"/>
      <c r="L23" s="730"/>
    </row>
    <row r="24" spans="2:12" s="537" customFormat="1" ht="15.5">
      <c r="B24" s="481"/>
      <c r="C24" s="481"/>
      <c r="F24" s="1496"/>
      <c r="J24" s="547"/>
    </row>
    <row r="25" spans="2:12" s="537" customFormat="1" ht="15.5">
      <c r="B25" s="481" t="s">
        <v>495</v>
      </c>
      <c r="C25" s="100"/>
      <c r="D25" s="730"/>
      <c r="F25" s="732"/>
      <c r="H25" s="558"/>
      <c r="J25" s="473"/>
      <c r="L25" s="730"/>
    </row>
    <row r="26" spans="2:12" s="537" customFormat="1" ht="15.5">
      <c r="B26" s="481"/>
      <c r="C26" s="100"/>
      <c r="F26" s="1497"/>
      <c r="H26" s="558"/>
      <c r="J26" s="473"/>
    </row>
    <row r="27" spans="2:12" s="537" customFormat="1" ht="15.5">
      <c r="B27" s="481" t="s">
        <v>541</v>
      </c>
      <c r="C27" s="481"/>
      <c r="D27" s="1482"/>
      <c r="F27" s="1483"/>
      <c r="J27" s="473"/>
      <c r="L27" s="730"/>
    </row>
    <row r="28" spans="2:12" s="537" customFormat="1" ht="31">
      <c r="B28" s="481">
        <v>2</v>
      </c>
      <c r="C28" s="481"/>
      <c r="D28" s="538" t="s">
        <v>353</v>
      </c>
      <c r="F28" s="549">
        <f>SUM(F19:F27)</f>
        <v>0</v>
      </c>
      <c r="H28" s="1299">
        <v>0</v>
      </c>
      <c r="J28" s="549">
        <f>F28*(H28/100)</f>
        <v>0</v>
      </c>
      <c r="L28" s="567" t="s">
        <v>1117</v>
      </c>
    </row>
    <row r="29" spans="2:12" s="537" customFormat="1" ht="15.5">
      <c r="B29" s="481"/>
      <c r="C29" s="481"/>
      <c r="H29" s="1667"/>
      <c r="J29" s="473"/>
    </row>
    <row r="30" spans="2:12" s="537" customFormat="1" ht="15.5">
      <c r="B30" s="481" t="s">
        <v>1277</v>
      </c>
      <c r="C30" s="481"/>
      <c r="D30" s="730"/>
      <c r="F30" s="732"/>
      <c r="G30" s="535"/>
      <c r="H30" s="1350"/>
      <c r="J30" s="578"/>
      <c r="L30" s="730"/>
    </row>
    <row r="31" spans="2:12" s="537" customFormat="1" ht="15.5">
      <c r="B31" s="481"/>
      <c r="C31" s="481"/>
      <c r="F31" s="547"/>
      <c r="G31" s="535"/>
      <c r="H31" s="1350"/>
      <c r="J31" s="578"/>
    </row>
    <row r="32" spans="2:12" s="537" customFormat="1" ht="15.5">
      <c r="B32" s="481" t="s">
        <v>541</v>
      </c>
      <c r="C32" s="481"/>
      <c r="D32" s="1482"/>
      <c r="F32" s="1483"/>
      <c r="G32" s="535"/>
      <c r="H32" s="1350"/>
      <c r="J32" s="1493"/>
      <c r="L32" s="730"/>
    </row>
    <row r="33" spans="2:12" s="537" customFormat="1" ht="15.5">
      <c r="B33" s="481"/>
      <c r="C33" s="481"/>
      <c r="D33" s="1494"/>
      <c r="F33" s="1495"/>
      <c r="G33" s="535"/>
      <c r="H33" s="1350"/>
      <c r="J33" s="1493"/>
    </row>
    <row r="34" spans="2:12" s="537" customFormat="1" ht="15.5">
      <c r="B34" s="481"/>
      <c r="C34" s="100"/>
      <c r="F34" s="549">
        <f>SUM(F30:F32)</f>
        <v>0</v>
      </c>
      <c r="G34" s="523"/>
      <c r="H34" s="1299">
        <v>100</v>
      </c>
      <c r="J34" s="549">
        <f>(F34*H34/100)</f>
        <v>0</v>
      </c>
    </row>
    <row r="35" spans="2:12" s="537" customFormat="1" ht="16" thickBot="1">
      <c r="B35" s="481"/>
      <c r="C35" s="100"/>
      <c r="G35" s="523"/>
      <c r="H35" s="1668"/>
      <c r="J35" s="473"/>
    </row>
    <row r="36" spans="2:12" ht="16" thickBot="1">
      <c r="B36" s="481">
        <v>4</v>
      </c>
      <c r="C36" s="27"/>
      <c r="D36" s="538" t="s">
        <v>5</v>
      </c>
      <c r="F36" s="547"/>
      <c r="J36" s="554">
        <f>SUM(J19:J34)</f>
        <v>0</v>
      </c>
      <c r="K36" s="537"/>
      <c r="L36" s="553"/>
    </row>
    <row r="37" spans="2:12" ht="15.5">
      <c r="B37" s="543"/>
      <c r="D37" s="537"/>
      <c r="E37" s="537"/>
      <c r="H37" s="558"/>
      <c r="I37" s="537"/>
      <c r="J37" s="549"/>
      <c r="K37" s="537"/>
      <c r="L37" s="537"/>
    </row>
    <row r="38" spans="2:12" ht="15.5">
      <c r="B38" s="543"/>
      <c r="H38" s="537"/>
      <c r="I38" s="537"/>
      <c r="J38" s="497"/>
      <c r="K38" s="552"/>
      <c r="L38" s="552"/>
    </row>
    <row r="39" spans="2:12" ht="15.5">
      <c r="J39" s="497"/>
      <c r="K39" s="537"/>
      <c r="L39" s="537"/>
    </row>
    <row r="40" spans="2:12" ht="15.5">
      <c r="J40" s="497"/>
      <c r="K40" s="537"/>
      <c r="L40" s="537"/>
    </row>
  </sheetData>
  <customSheetViews>
    <customSheetView guid="{343BF296-013A-41F5-BDAB-AD6220EA7F78}" scale="85" showPageBreaks="1" fitToPage="1" printArea="1" view="pageBreakPreview" topLeftCell="A13">
      <selection activeCell="D33" sqref="D33"/>
      <pageMargins left="0.7" right="0.7" top="0.75" bottom="0.75" header="0.3" footer="0.3"/>
      <printOptions horizontalCentered="1"/>
      <pageSetup scale="76" orientation="landscape" r:id="rId1"/>
    </customSheetView>
    <customSheetView guid="{B321D76C-CDE5-48BB-9CDE-80FF97D58FCF}" scale="85" showPageBreaks="1" fitToPage="1" printArea="1" view="pageBreakPreview" topLeftCell="A13">
      <selection activeCell="D33" sqref="D33"/>
      <pageMargins left="0.7" right="0.7" top="0.75" bottom="0.75" header="0.3" footer="0.3"/>
      <printOptions horizontalCentered="1"/>
      <pageSetup scale="76" orientation="landscape" r:id="rId2"/>
    </customSheetView>
  </customSheetViews>
  <mergeCells count="5">
    <mergeCell ref="A4:L4"/>
    <mergeCell ref="A5:L5"/>
    <mergeCell ref="A6:L6"/>
    <mergeCell ref="A8:L8"/>
    <mergeCell ref="A9:L9"/>
  </mergeCells>
  <printOptions horizontalCentered="1"/>
  <pageMargins left="0.7" right="0.7" top="0.75" bottom="0.75" header="0.3" footer="0.3"/>
  <pageSetup scale="77" orientation="landscape" r:id="rId3"/>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35">
    <tabColor rgb="FF92D050"/>
    <pageSetUpPr fitToPage="1"/>
  </sheetPr>
  <dimension ref="A1:K32"/>
  <sheetViews>
    <sheetView showGridLines="0" defaultGridColor="0" view="pageBreakPreview" topLeftCell="A4" colorId="22" zoomScale="85" zoomScaleNormal="100" zoomScaleSheetLayoutView="85" workbookViewId="0">
      <selection activeCell="D33" sqref="D33"/>
    </sheetView>
  </sheetViews>
  <sheetFormatPr defaultColWidth="14.5" defaultRowHeight="12.5"/>
  <cols>
    <col min="1" max="1" width="7" customWidth="1"/>
    <col min="2" max="2" width="39.75" bestFit="1" customWidth="1"/>
    <col min="3" max="3" width="4.75" customWidth="1"/>
    <col min="4" max="5" width="18.33203125" bestFit="1" customWidth="1"/>
    <col min="6" max="6" width="3.75" customWidth="1"/>
    <col min="7" max="7" width="15.75" customWidth="1"/>
    <col min="8" max="8" width="3" customWidth="1"/>
    <col min="9" max="9" width="14.25" bestFit="1" customWidth="1"/>
    <col min="10" max="10" width="2.75" customWidth="1"/>
    <col min="11" max="11" width="29.08203125" customWidth="1"/>
  </cols>
  <sheetData>
    <row r="1" spans="1:10" s="8" customFormat="1" ht="15.5">
      <c r="A1" s="14" t="s">
        <v>960</v>
      </c>
      <c r="C1" s="101"/>
      <c r="D1" s="4"/>
      <c r="E1" s="4"/>
      <c r="F1" s="4"/>
      <c r="G1" s="4"/>
      <c r="H1" s="4"/>
      <c r="J1" s="158"/>
    </row>
    <row r="2" spans="1:10" ht="15.5">
      <c r="A2" s="4"/>
      <c r="C2" s="4"/>
      <c r="D2" s="4"/>
      <c r="E2" s="4"/>
      <c r="F2" s="4"/>
      <c r="G2" s="4"/>
      <c r="H2" s="4"/>
      <c r="I2" s="4"/>
      <c r="J2" s="6"/>
    </row>
    <row r="3" spans="1:10" ht="15.5">
      <c r="A3" s="4"/>
      <c r="B3" s="4"/>
      <c r="C3" s="4"/>
      <c r="E3" s="4"/>
      <c r="F3" s="4"/>
      <c r="G3" s="4"/>
      <c r="H3" s="4"/>
      <c r="I3" s="4"/>
      <c r="J3" s="4"/>
    </row>
    <row r="4" spans="1:10" ht="15.5">
      <c r="J4" s="4"/>
    </row>
    <row r="5" spans="1:10" ht="18">
      <c r="A5" s="1736" t="s">
        <v>199</v>
      </c>
      <c r="B5" s="1736"/>
      <c r="C5" s="1736"/>
      <c r="D5" s="1736"/>
      <c r="E5" s="1736"/>
      <c r="F5" s="1736"/>
      <c r="G5" s="1736"/>
      <c r="H5" s="1736"/>
      <c r="I5" s="1736"/>
      <c r="J5" s="1736"/>
    </row>
    <row r="6" spans="1:10" ht="18">
      <c r="A6" s="1737" t="s">
        <v>103</v>
      </c>
      <c r="B6" s="1737"/>
      <c r="C6" s="1737"/>
      <c r="D6" s="1737"/>
      <c r="E6" s="1737"/>
      <c r="F6" s="1737"/>
      <c r="G6" s="1737"/>
      <c r="H6" s="1737"/>
      <c r="I6" s="1737"/>
      <c r="J6" s="1737"/>
    </row>
    <row r="7" spans="1:10" ht="18">
      <c r="A7" s="1735" t="s">
        <v>1820</v>
      </c>
      <c r="B7" s="1735"/>
      <c r="C7" s="1735"/>
      <c r="D7" s="1735"/>
      <c r="E7" s="1735"/>
      <c r="F7" s="1735"/>
      <c r="G7" s="1735"/>
      <c r="H7" s="1735"/>
      <c r="I7" s="1735"/>
      <c r="J7" s="1735"/>
    </row>
    <row r="8" spans="1:10" ht="15.5">
      <c r="A8" s="181"/>
      <c r="B8" s="181"/>
      <c r="C8" s="181"/>
      <c r="D8" s="181"/>
      <c r="E8" s="181"/>
      <c r="F8" s="181"/>
      <c r="G8" s="181"/>
      <c r="H8" s="181"/>
      <c r="I8" s="181"/>
      <c r="J8" s="181"/>
    </row>
    <row r="9" spans="1:10" ht="15.5">
      <c r="A9" s="1684" t="s">
        <v>959</v>
      </c>
      <c r="B9" s="1684"/>
      <c r="C9" s="1684"/>
      <c r="D9" s="1684"/>
      <c r="E9" s="1684"/>
      <c r="F9" s="1684"/>
      <c r="G9" s="1684"/>
      <c r="H9" s="1684"/>
      <c r="I9" s="1684"/>
      <c r="J9" s="1684"/>
    </row>
    <row r="10" spans="1:10" ht="15.5">
      <c r="A10" s="1682" t="s">
        <v>782</v>
      </c>
      <c r="B10" s="1682"/>
      <c r="C10" s="1682"/>
      <c r="D10" s="1682"/>
      <c r="E10" s="1682"/>
      <c r="F10" s="1682"/>
      <c r="G10" s="1682"/>
      <c r="H10" s="1682"/>
      <c r="I10" s="1682"/>
      <c r="J10" s="1682"/>
    </row>
    <row r="11" spans="1:10" ht="15.5">
      <c r="A11" s="1682"/>
      <c r="B11" s="1682"/>
      <c r="C11" s="1682"/>
      <c r="D11" s="1682"/>
      <c r="E11" s="1682"/>
      <c r="F11" s="1682"/>
      <c r="G11" s="1682"/>
      <c r="H11" s="1682"/>
      <c r="I11" s="1682"/>
      <c r="J11" s="1682"/>
    </row>
    <row r="12" spans="1:10" ht="15.5">
      <c r="A12" s="184"/>
      <c r="B12" s="184"/>
      <c r="C12" s="184"/>
      <c r="D12" s="184"/>
      <c r="E12" s="184"/>
      <c r="F12" s="184"/>
      <c r="G12" s="184"/>
      <c r="H12" s="184"/>
      <c r="I12" s="184"/>
      <c r="J12" s="184"/>
    </row>
    <row r="14" spans="1:10">
      <c r="F14" s="10"/>
      <c r="J14" s="152"/>
    </row>
    <row r="15" spans="1:10" s="152" customFormat="1"/>
    <row r="16" spans="1:10" s="152" customFormat="1" ht="15.5">
      <c r="A16" s="4"/>
      <c r="B16" s="4"/>
      <c r="C16" s="4"/>
      <c r="D16" s="524"/>
      <c r="E16" s="524"/>
      <c r="F16" s="524"/>
      <c r="G16" s="4"/>
      <c r="H16" s="4"/>
      <c r="I16" s="4"/>
    </row>
    <row r="17" spans="1:11" s="152" customFormat="1" ht="15.5">
      <c r="F17" s="525"/>
      <c r="J17" s="4"/>
    </row>
    <row r="18" spans="1:11" s="152" customFormat="1" ht="15.5">
      <c r="A18" s="4"/>
      <c r="B18" s="4"/>
      <c r="C18" s="4"/>
      <c r="E18" s="4"/>
      <c r="F18" s="524"/>
      <c r="G18" s="4"/>
      <c r="H18" s="4"/>
      <c r="I18" s="428" t="s">
        <v>737</v>
      </c>
    </row>
    <row r="19" spans="1:11" s="152" customFormat="1" ht="15.5">
      <c r="C19" s="4"/>
      <c r="D19" s="729" t="s">
        <v>1825</v>
      </c>
      <c r="E19" s="729" t="s">
        <v>1825</v>
      </c>
      <c r="F19" s="4"/>
      <c r="G19" s="526" t="s">
        <v>66</v>
      </c>
      <c r="H19" s="4"/>
      <c r="I19" s="526" t="s">
        <v>738</v>
      </c>
      <c r="J19" s="428"/>
      <c r="K19" s="518" t="s">
        <v>455</v>
      </c>
    </row>
    <row r="20" spans="1:11" s="152" customFormat="1" ht="15.5">
      <c r="A20" s="4"/>
      <c r="B20" s="4"/>
      <c r="C20" s="4"/>
      <c r="D20" s="527" t="s">
        <v>6</v>
      </c>
      <c r="E20" s="527" t="s">
        <v>7</v>
      </c>
      <c r="F20" s="4"/>
      <c r="G20" s="527" t="s">
        <v>8</v>
      </c>
      <c r="H20" s="4"/>
      <c r="I20" s="527" t="s">
        <v>9</v>
      </c>
      <c r="J20" s="526"/>
      <c r="K20" s="520" t="s">
        <v>196</v>
      </c>
    </row>
    <row r="21" spans="1:11" s="152" customFormat="1" ht="15.5">
      <c r="J21" s="527"/>
      <c r="K21" s="100"/>
    </row>
    <row r="22" spans="1:11" s="152" customFormat="1" ht="15.5">
      <c r="A22" s="527">
        <v>1</v>
      </c>
      <c r="B22" s="528" t="s">
        <v>53</v>
      </c>
      <c r="C22" s="4"/>
      <c r="D22" s="1619">
        <f>'WP-BC'!G165+'WP-BC'!G104+SUM('WP-BC'!G35:G52)-'WP-BC'!G101-'WP-BC'!G161-'WP-BC'!G162</f>
        <v>0</v>
      </c>
      <c r="E22" s="1619">
        <f>'WP-BC'!K165+'WP-BC'!K104+SUM('WP-BC'!K35:K52)-'WP-BC'!K101-'WP-BC'!K161-'WP-BC'!K162</f>
        <v>0</v>
      </c>
      <c r="F22" s="1300"/>
      <c r="G22" s="1620">
        <f>(E22+D22)/2</f>
        <v>0</v>
      </c>
      <c r="H22" s="1621"/>
      <c r="I22" s="1622">
        <v>0</v>
      </c>
      <c r="K22" s="100" t="s">
        <v>1137</v>
      </c>
    </row>
    <row r="23" spans="1:11" s="152" customFormat="1" ht="16" thickBot="1">
      <c r="A23" s="530"/>
      <c r="B23" s="530"/>
      <c r="D23" s="1623"/>
      <c r="E23" s="1623"/>
      <c r="F23" s="1301"/>
      <c r="G23" s="1624"/>
      <c r="H23" s="1625"/>
      <c r="I23" s="1622"/>
      <c r="J23" s="532"/>
      <c r="K23" s="100"/>
    </row>
    <row r="24" spans="1:11" s="152" customFormat="1" ht="16" thickBot="1">
      <c r="A24" s="527">
        <v>2</v>
      </c>
      <c r="B24" s="528" t="s">
        <v>604</v>
      </c>
      <c r="C24" s="4"/>
      <c r="D24" s="1626">
        <f>'WP-BC'!G170+'WP-BC'!G181+'WP-BC'!G185+'WP-BC'!G193+'WP-BC'!G194+'WP-BC'!G200+'WP-BC'!G206</f>
        <v>0</v>
      </c>
      <c r="E24" s="1626">
        <f>'WP-BC'!K170+'WP-BC'!K181+'WP-BC'!K185+'WP-BC'!K193+'WP-BC'!K194+'WP-BC'!K200+'WP-BC'!K206</f>
        <v>0</v>
      </c>
      <c r="F24" s="1300"/>
      <c r="G24" s="1627">
        <f>(E24+D24)/2</f>
        <v>0</v>
      </c>
      <c r="H24" s="1621"/>
      <c r="I24" s="1628">
        <v>0</v>
      </c>
      <c r="J24" s="533"/>
      <c r="K24" s="100" t="s">
        <v>1137</v>
      </c>
    </row>
    <row r="25" spans="1:11" s="152" customFormat="1" ht="15.5">
      <c r="A25" s="530"/>
      <c r="D25" s="1301"/>
      <c r="E25" s="1301"/>
      <c r="F25" s="1301"/>
      <c r="G25" s="1300"/>
      <c r="H25" s="1625"/>
      <c r="I25" s="1625"/>
      <c r="J25" s="532"/>
      <c r="K25" s="100"/>
    </row>
    <row r="26" spans="1:11" s="152" customFormat="1" ht="15.5">
      <c r="A26" s="527">
        <v>3</v>
      </c>
      <c r="B26" s="5" t="s">
        <v>32</v>
      </c>
      <c r="C26" s="4"/>
      <c r="D26" s="1620">
        <f>SUM(D22:D25)</f>
        <v>0</v>
      </c>
      <c r="E26" s="1620">
        <f>SUM(E22:E25)</f>
        <v>0</v>
      </c>
      <c r="F26" s="1300"/>
      <c r="G26" s="1620">
        <f>SUM(G22:G25)</f>
        <v>0</v>
      </c>
      <c r="H26" s="1621"/>
      <c r="I26" s="1622">
        <v>0</v>
      </c>
      <c r="J26" s="531"/>
      <c r="K26" s="100"/>
    </row>
    <row r="27" spans="1:11" s="152" customFormat="1" ht="15.5">
      <c r="D27" s="529"/>
      <c r="E27" s="529"/>
      <c r="F27" s="529"/>
      <c r="G27" s="534"/>
      <c r="H27" s="529"/>
      <c r="I27" s="529"/>
      <c r="J27" s="529"/>
      <c r="K27" s="100"/>
    </row>
    <row r="28" spans="1:11" s="133" customFormat="1" ht="13">
      <c r="A28"/>
      <c r="B28"/>
      <c r="C28"/>
      <c r="D28"/>
      <c r="E28"/>
      <c r="F28"/>
      <c r="G28"/>
      <c r="H28"/>
      <c r="I28"/>
      <c r="J28" s="152"/>
    </row>
    <row r="29" spans="1:11">
      <c r="J29" s="152"/>
    </row>
    <row r="30" spans="1:11">
      <c r="J30" s="152"/>
    </row>
    <row r="31" spans="1:11">
      <c r="J31" s="152"/>
    </row>
    <row r="32" spans="1:11">
      <c r="J32" s="152"/>
    </row>
  </sheetData>
  <customSheetViews>
    <customSheetView guid="{343BF296-013A-41F5-BDAB-AD6220EA7F78}" scale="85" colorId="22" showPageBreaks="1" showGridLines="0" fitToPage="1" printArea="1" view="pageBreakPreview" topLeftCell="A4">
      <selection activeCell="D33" sqref="D33"/>
      <colBreaks count="1" manualBreakCount="1">
        <brk id="12" max="1048575" man="1"/>
      </colBreaks>
      <pageMargins left="0.5" right="0.25" top="0.25" bottom="0.25" header="0.5" footer="0.5"/>
      <printOptions horizontalCentered="1"/>
      <pageSetup scale="85" orientation="landscape" r:id="rId1"/>
      <headerFooter alignWithMargins="0"/>
    </customSheetView>
    <customSheetView guid="{B321D76C-CDE5-48BB-9CDE-80FF97D58FCF}" scale="85" colorId="22" showPageBreaks="1" showGridLines="0" fitToPage="1" printArea="1" view="pageBreakPreview" topLeftCell="A4">
      <selection activeCell="D33" sqref="D33"/>
      <colBreaks count="1" manualBreakCount="1">
        <brk id="12" max="1048575" man="1"/>
      </colBreaks>
      <pageMargins left="0.5" right="0.25" top="0.25" bottom="0.25" header="0.5" footer="0.5"/>
      <printOptions horizontalCentered="1"/>
      <pageSetup scale="85" orientation="landscape" r:id="rId2"/>
      <headerFooter alignWithMargins="0"/>
    </customSheetView>
  </customSheetViews>
  <mergeCells count="6">
    <mergeCell ref="A11:J11"/>
    <mergeCell ref="A7:J7"/>
    <mergeCell ref="A9:J9"/>
    <mergeCell ref="A5:J5"/>
    <mergeCell ref="A6:J6"/>
    <mergeCell ref="A10:J10"/>
  </mergeCells>
  <phoneticPr fontId="0" type="noConversion"/>
  <printOptions horizontalCentered="1"/>
  <pageMargins left="0.5" right="0.25" top="0.25" bottom="0.25" header="0.5" footer="0.5"/>
  <pageSetup scale="85" orientation="landscape" r:id="rId3"/>
  <headerFooter alignWithMargins="0"/>
  <colBreaks count="1" manualBreakCount="1">
    <brk id="12" max="1048575" man="1"/>
  </colBreaks>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70C0"/>
  </sheetPr>
  <dimension ref="A1:N226"/>
  <sheetViews>
    <sheetView showGridLines="0" defaultGridColor="0" view="pageBreakPreview" topLeftCell="B1" colorId="22" zoomScale="85" zoomScaleNormal="85" zoomScaleSheetLayoutView="85" workbookViewId="0">
      <selection activeCell="D33" sqref="D33"/>
    </sheetView>
  </sheetViews>
  <sheetFormatPr defaultColWidth="13.5" defaultRowHeight="12.5"/>
  <cols>
    <col min="1" max="1" width="8.25" style="1331" hidden="1" customWidth="1"/>
    <col min="2" max="2" width="11.08203125" style="1384" customWidth="1"/>
    <col min="3" max="3" width="25.75" style="13" customWidth="1"/>
    <col min="4" max="4" width="21.75" style="103" customWidth="1"/>
    <col min="5" max="5" width="2.33203125" style="13" customWidth="1"/>
    <col min="6" max="6" width="0.75" style="13" customWidth="1"/>
    <col min="7" max="7" width="18.5" style="13" customWidth="1"/>
    <col min="8" max="8" width="2.75" style="13" customWidth="1"/>
    <col min="9" max="9" width="53.25" style="13" customWidth="1"/>
    <col min="10" max="10" width="2.5" style="13" customWidth="1"/>
    <col min="11" max="11" width="29.08203125" style="185" customWidth="1"/>
    <col min="12" max="12" width="1.08203125" style="13" customWidth="1"/>
    <col min="13" max="13" width="5.5" style="13" hidden="1" customWidth="1"/>
    <col min="14" max="14" width="5.5" style="13" customWidth="1"/>
    <col min="15" max="16384" width="13.5" style="13"/>
  </cols>
  <sheetData>
    <row r="1" spans="1:14" s="17" customFormat="1" ht="15.5">
      <c r="A1" s="1330"/>
      <c r="B1" s="1383" t="s">
        <v>961</v>
      </c>
      <c r="C1" s="81"/>
      <c r="D1" s="187"/>
      <c r="E1" s="81"/>
      <c r="F1" s="81"/>
      <c r="G1" s="81"/>
      <c r="H1" s="81"/>
      <c r="I1" s="81"/>
      <c r="J1" s="81"/>
      <c r="K1" s="199"/>
      <c r="L1" s="81"/>
      <c r="M1" s="81"/>
      <c r="N1" s="159"/>
    </row>
    <row r="2" spans="1:14" ht="17.5">
      <c r="B2" s="13"/>
      <c r="D2" s="188"/>
      <c r="E2" s="11"/>
      <c r="G2" s="11"/>
      <c r="H2" s="11"/>
      <c r="I2" s="11"/>
      <c r="J2" s="11"/>
      <c r="K2" s="200"/>
      <c r="L2" s="11"/>
      <c r="M2" s="11"/>
      <c r="N2" s="11"/>
    </row>
    <row r="3" spans="1:14" ht="18">
      <c r="B3" s="1688" t="s">
        <v>199</v>
      </c>
      <c r="C3" s="1688"/>
      <c r="D3" s="1688"/>
      <c r="E3" s="1688"/>
      <c r="F3" s="1688"/>
      <c r="G3" s="1688"/>
      <c r="H3" s="1688"/>
      <c r="I3" s="1688"/>
      <c r="J3" s="1688"/>
      <c r="K3" s="1688"/>
      <c r="L3" s="1688"/>
      <c r="M3" s="1688"/>
      <c r="N3" s="1688"/>
    </row>
    <row r="4" spans="1:14" ht="18">
      <c r="B4" s="1688" t="s">
        <v>103</v>
      </c>
      <c r="C4" s="1688"/>
      <c r="D4" s="1688"/>
      <c r="E4" s="1688"/>
      <c r="F4" s="1688"/>
      <c r="G4" s="1688"/>
      <c r="H4" s="1688"/>
      <c r="I4" s="1688"/>
      <c r="J4" s="1688"/>
      <c r="K4" s="1688"/>
      <c r="L4" s="1688"/>
      <c r="M4" s="1688"/>
      <c r="N4" s="1688"/>
    </row>
    <row r="5" spans="1:14" ht="18">
      <c r="B5" s="1735" t="s">
        <v>1820</v>
      </c>
      <c r="C5" s="1735"/>
      <c r="D5" s="1735"/>
      <c r="E5" s="1735"/>
      <c r="F5" s="1735"/>
      <c r="G5" s="1735"/>
      <c r="H5" s="1735"/>
      <c r="I5" s="1735"/>
      <c r="J5" s="1735"/>
      <c r="K5" s="1735"/>
      <c r="L5" s="1735"/>
      <c r="M5" s="1735"/>
      <c r="N5" s="1735"/>
    </row>
    <row r="6" spans="1:14" ht="17.5">
      <c r="B6" s="1385"/>
      <c r="D6" s="189"/>
      <c r="E6" s="11"/>
      <c r="F6" s="11"/>
      <c r="G6" s="11"/>
      <c r="H6" s="11"/>
      <c r="I6" s="11"/>
      <c r="J6" s="11"/>
      <c r="K6" s="200"/>
      <c r="L6" s="11"/>
      <c r="M6" s="11"/>
      <c r="N6" s="11"/>
    </row>
    <row r="7" spans="1:14" ht="18">
      <c r="B7" s="1688" t="s">
        <v>962</v>
      </c>
      <c r="C7" s="1688"/>
      <c r="D7" s="1688"/>
      <c r="E7" s="1688"/>
      <c r="F7" s="1688"/>
      <c r="G7" s="1688"/>
      <c r="H7" s="1688"/>
      <c r="I7" s="1688"/>
      <c r="J7" s="1688"/>
      <c r="K7" s="1688"/>
      <c r="L7" s="1688"/>
      <c r="M7" s="1688"/>
      <c r="N7" s="1688"/>
    </row>
    <row r="8" spans="1:14" ht="18">
      <c r="B8" s="1688" t="s">
        <v>257</v>
      </c>
      <c r="C8" s="1688"/>
      <c r="D8" s="1688"/>
      <c r="E8" s="1688"/>
      <c r="F8" s="1688"/>
      <c r="G8" s="1688"/>
      <c r="H8" s="1688"/>
      <c r="I8" s="1688"/>
      <c r="J8" s="1688"/>
      <c r="K8" s="1688"/>
      <c r="L8" s="1688"/>
      <c r="M8" s="1688"/>
      <c r="N8" s="1688"/>
    </row>
    <row r="9" spans="1:14" ht="18">
      <c r="B9" s="1379"/>
      <c r="C9" s="764"/>
      <c r="D9" s="190"/>
      <c r="E9" s="764"/>
      <c r="F9" s="764"/>
      <c r="G9" s="764"/>
      <c r="H9" s="764"/>
      <c r="I9" s="764"/>
      <c r="J9" s="764"/>
      <c r="K9" s="201"/>
      <c r="L9" s="764"/>
      <c r="M9" s="764"/>
      <c r="N9" s="764"/>
    </row>
    <row r="10" spans="1:14" s="82" customFormat="1" ht="15.5">
      <c r="A10" s="1332"/>
      <c r="B10" s="1738" t="s">
        <v>1824</v>
      </c>
      <c r="C10" s="1738"/>
      <c r="D10" s="1738"/>
      <c r="E10" s="1738"/>
      <c r="F10" s="1738"/>
      <c r="G10" s="1738"/>
      <c r="H10" s="1738"/>
      <c r="I10" s="1738"/>
      <c r="J10" s="1738"/>
      <c r="K10" s="1738"/>
      <c r="L10" s="1738"/>
      <c r="M10" s="1738"/>
      <c r="N10" s="1738"/>
    </row>
    <row r="11" spans="1:14" s="83" customFormat="1" ht="15.5">
      <c r="A11" s="1333"/>
      <c r="D11" s="1326" t="s">
        <v>192</v>
      </c>
      <c r="E11" s="1326"/>
      <c r="F11" s="1326"/>
      <c r="G11" s="1326" t="s">
        <v>193</v>
      </c>
      <c r="H11" s="84"/>
      <c r="I11" s="1326" t="s">
        <v>194</v>
      </c>
      <c r="J11" s="84"/>
      <c r="K11" s="1326" t="s">
        <v>195</v>
      </c>
      <c r="L11" s="84"/>
    </row>
    <row r="12" spans="1:14" s="83" customFormat="1" ht="15.5">
      <c r="A12" s="1333"/>
      <c r="D12" s="191"/>
      <c r="F12" s="84"/>
      <c r="G12" s="353" t="s">
        <v>230</v>
      </c>
      <c r="H12" s="84"/>
      <c r="I12" s="84"/>
      <c r="J12" s="84"/>
      <c r="K12" s="202"/>
      <c r="L12" s="84"/>
      <c r="M12" s="93"/>
    </row>
    <row r="13" spans="1:14" s="83" customFormat="1" ht="15.5">
      <c r="A13" s="1333"/>
      <c r="D13" s="192" t="s">
        <v>231</v>
      </c>
      <c r="E13" s="96"/>
      <c r="F13" s="84"/>
      <c r="G13" s="354" t="s">
        <v>228</v>
      </c>
      <c r="H13" s="97"/>
      <c r="I13" s="94" t="s">
        <v>229</v>
      </c>
      <c r="J13" s="84"/>
      <c r="K13" s="203" t="s">
        <v>280</v>
      </c>
      <c r="L13" s="84"/>
      <c r="M13" s="95"/>
    </row>
    <row r="14" spans="1:14" s="82" customFormat="1" ht="13">
      <c r="A14" s="1332"/>
      <c r="D14" s="193"/>
      <c r="G14" s="148"/>
      <c r="K14" s="204"/>
    </row>
    <row r="15" spans="1:14" s="793" customFormat="1" ht="15.5">
      <c r="A15" s="1334"/>
      <c r="B15" s="791" t="s">
        <v>1</v>
      </c>
      <c r="C15" s="791" t="s">
        <v>35</v>
      </c>
      <c r="D15" s="791" t="s">
        <v>258</v>
      </c>
      <c r="G15" s="794"/>
      <c r="K15" s="795"/>
    </row>
    <row r="16" spans="1:14" s="793" customFormat="1" ht="13">
      <c r="A16" s="1335" t="str">
        <f t="shared" ref="A16:A79" si="0">CONCATENATE(D16,G16,I16)</f>
        <v>390</v>
      </c>
      <c r="B16" s="1365" t="s">
        <v>471</v>
      </c>
      <c r="C16" s="725"/>
      <c r="D16" s="796"/>
      <c r="E16" s="796"/>
      <c r="F16" s="796"/>
      <c r="G16" s="1382">
        <v>390</v>
      </c>
      <c r="H16" s="1327"/>
      <c r="I16" s="799"/>
      <c r="J16" s="800"/>
      <c r="K16" s="1389">
        <f>IFERROR(VLOOKUP(A16,'WP-BC'!A$18:AI$335,10,FALSE),0)</f>
        <v>0</v>
      </c>
      <c r="L16" s="801"/>
      <c r="M16" s="793" t="s">
        <v>227</v>
      </c>
    </row>
    <row r="17" spans="1:13" s="793" customFormat="1" ht="13">
      <c r="A17" s="1335" t="str">
        <f t="shared" si="0"/>
        <v>390</v>
      </c>
      <c r="B17" s="1365" t="s">
        <v>473</v>
      </c>
      <c r="C17" s="725"/>
      <c r="D17" s="796"/>
      <c r="E17" s="796"/>
      <c r="F17" s="796"/>
      <c r="G17" s="1382">
        <v>390</v>
      </c>
      <c r="H17" s="1327"/>
      <c r="I17" s="799"/>
      <c r="J17" s="800"/>
      <c r="K17" s="1389">
        <f>IFERROR(VLOOKUP(A17,'WP-BC'!A$18:AI$335,10,FALSE),0)</f>
        <v>0</v>
      </c>
      <c r="L17" s="801"/>
      <c r="M17" s="793" t="s">
        <v>227</v>
      </c>
    </row>
    <row r="18" spans="1:13" s="793" customFormat="1" ht="13">
      <c r="A18" s="1335" t="str">
        <f t="shared" si="0"/>
        <v>390</v>
      </c>
      <c r="B18" s="1365" t="s">
        <v>494</v>
      </c>
      <c r="C18" s="725"/>
      <c r="D18" s="796"/>
      <c r="E18" s="796"/>
      <c r="F18" s="796"/>
      <c r="G18" s="1382">
        <v>390</v>
      </c>
      <c r="H18" s="1327"/>
      <c r="I18" s="799"/>
      <c r="J18" s="800"/>
      <c r="K18" s="1389">
        <f>IFERROR(VLOOKUP(A18,'WP-BC'!A$18:AI$335,10,FALSE),0)</f>
        <v>0</v>
      </c>
      <c r="L18" s="801"/>
      <c r="M18" s="793" t="s">
        <v>227</v>
      </c>
    </row>
    <row r="19" spans="1:13" s="793" customFormat="1" ht="13">
      <c r="A19" s="1335" t="str">
        <f t="shared" si="0"/>
        <v>390</v>
      </c>
      <c r="B19" s="1387" t="s">
        <v>495</v>
      </c>
      <c r="C19" s="725"/>
      <c r="D19" s="796"/>
      <c r="E19" s="796"/>
      <c r="F19" s="796"/>
      <c r="G19" s="1382">
        <v>390</v>
      </c>
      <c r="H19" s="1327"/>
      <c r="I19" s="799"/>
      <c r="J19" s="800"/>
      <c r="K19" s="1389">
        <f>IFERROR(VLOOKUP(A19,'WP-BC'!A$18:AI$335,10,FALSE),0)</f>
        <v>0</v>
      </c>
      <c r="L19" s="801"/>
      <c r="M19" s="793" t="s">
        <v>227</v>
      </c>
    </row>
    <row r="20" spans="1:13" s="793" customFormat="1" ht="13">
      <c r="A20" s="1335" t="str">
        <f t="shared" si="0"/>
        <v>390</v>
      </c>
      <c r="B20" s="1387" t="s">
        <v>496</v>
      </c>
      <c r="C20" s="725"/>
      <c r="D20" s="796"/>
      <c r="E20" s="796"/>
      <c r="F20" s="796"/>
      <c r="G20" s="1382">
        <v>390</v>
      </c>
      <c r="H20" s="1327"/>
      <c r="I20" s="799"/>
      <c r="J20" s="800"/>
      <c r="K20" s="1389">
        <f>IFERROR(VLOOKUP(A20,'WP-BC'!A$18:AI$335,10,FALSE),0)</f>
        <v>0</v>
      </c>
      <c r="L20" s="801"/>
      <c r="M20" s="793" t="s">
        <v>227</v>
      </c>
    </row>
    <row r="21" spans="1:13" s="793" customFormat="1" ht="13">
      <c r="A21" s="1335" t="str">
        <f t="shared" si="0"/>
        <v>390</v>
      </c>
      <c r="B21" s="1387" t="s">
        <v>497</v>
      </c>
      <c r="C21" s="725"/>
      <c r="D21" s="796"/>
      <c r="E21" s="796"/>
      <c r="F21" s="796"/>
      <c r="G21" s="1382">
        <v>390</v>
      </c>
      <c r="H21" s="1327"/>
      <c r="I21" s="799"/>
      <c r="J21" s="800"/>
      <c r="K21" s="1389">
        <f>IFERROR(VLOOKUP(A21,'WP-BC'!A$18:AI$335,10,FALSE),0)</f>
        <v>0</v>
      </c>
      <c r="L21" s="801"/>
      <c r="M21" s="793" t="s">
        <v>227</v>
      </c>
    </row>
    <row r="22" spans="1:13" s="793" customFormat="1" ht="13">
      <c r="A22" s="1335" t="str">
        <f t="shared" si="0"/>
        <v>390</v>
      </c>
      <c r="B22" s="1387" t="s">
        <v>541</v>
      </c>
      <c r="C22" s="1391"/>
      <c r="D22" s="1393"/>
      <c r="E22" s="796"/>
      <c r="F22" s="796"/>
      <c r="G22" s="1382">
        <v>390</v>
      </c>
      <c r="H22" s="1327"/>
      <c r="I22" s="1392"/>
      <c r="J22" s="800"/>
      <c r="K22" s="1389">
        <f>IFERROR(VLOOKUP(A22,'WP-BC'!A$18:AI$335,10,FALSE),0)</f>
        <v>0</v>
      </c>
      <c r="L22" s="801"/>
    </row>
    <row r="23" spans="1:13" s="793" customFormat="1" ht="14">
      <c r="A23" s="1335" t="str">
        <f t="shared" si="0"/>
        <v>390</v>
      </c>
      <c r="B23" s="1387" t="s">
        <v>541</v>
      </c>
      <c r="C23" s="1391"/>
      <c r="D23" s="1393"/>
      <c r="E23" s="796"/>
      <c r="F23" s="796"/>
      <c r="G23" s="1382">
        <v>390</v>
      </c>
      <c r="H23" s="1327"/>
      <c r="I23" s="1392"/>
      <c r="J23" s="800"/>
      <c r="K23" s="1390">
        <f>IFERROR(VLOOKUP(A23,'WP-BC'!A$18:AI$342,10,FALSE),0)</f>
        <v>0</v>
      </c>
      <c r="L23" s="801"/>
    </row>
    <row r="24" spans="1:13" s="793" customFormat="1" ht="13">
      <c r="A24" s="1335" t="str">
        <f t="shared" si="0"/>
        <v>390</v>
      </c>
      <c r="B24" s="1387">
        <v>2</v>
      </c>
      <c r="C24" s="1380"/>
      <c r="D24" s="1386"/>
      <c r="E24" s="1381"/>
      <c r="F24" s="810"/>
      <c r="G24" s="1382">
        <v>390</v>
      </c>
      <c r="H24" s="804" t="s">
        <v>261</v>
      </c>
      <c r="I24" s="800"/>
      <c r="J24" s="800"/>
      <c r="K24" s="805">
        <f>SUM(K16:K23)</f>
        <v>0</v>
      </c>
      <c r="L24" s="801"/>
    </row>
    <row r="25" spans="1:13" s="793" customFormat="1" ht="13">
      <c r="A25" s="1335" t="str">
        <f t="shared" si="0"/>
        <v/>
      </c>
      <c r="B25" s="1387" t="s">
        <v>1225</v>
      </c>
      <c r="C25" s="1380"/>
      <c r="D25" s="1386"/>
      <c r="E25" s="1381"/>
      <c r="F25" s="810"/>
      <c r="G25" s="1382"/>
      <c r="H25" s="800"/>
      <c r="I25" s="800"/>
      <c r="J25" s="800"/>
      <c r="K25" s="806"/>
      <c r="L25" s="801"/>
    </row>
    <row r="26" spans="1:13" s="793" customFormat="1" ht="13">
      <c r="A26" s="1335" t="str">
        <f t="shared" si="0"/>
        <v>391</v>
      </c>
      <c r="B26" s="1387" t="s">
        <v>1277</v>
      </c>
      <c r="C26" s="725"/>
      <c r="D26" s="796"/>
      <c r="E26" s="796"/>
      <c r="F26" s="796"/>
      <c r="G26" s="1382">
        <v>391</v>
      </c>
      <c r="H26" s="1327"/>
      <c r="I26" s="799"/>
      <c r="J26" s="800"/>
      <c r="K26" s="1389">
        <f>IFERROR(VLOOKUP(A26,'WP-BC'!A$18:AI$335,10,FALSE),0)</f>
        <v>0</v>
      </c>
      <c r="L26" s="801"/>
      <c r="M26" s="793" t="s">
        <v>227</v>
      </c>
    </row>
    <row r="27" spans="1:13" s="793" customFormat="1" ht="13">
      <c r="A27" s="1335" t="str">
        <f t="shared" si="0"/>
        <v>391</v>
      </c>
      <c r="B27" s="1387" t="s">
        <v>1278</v>
      </c>
      <c r="C27" s="725"/>
      <c r="D27" s="796"/>
      <c r="E27" s="796"/>
      <c r="F27" s="796"/>
      <c r="G27" s="1382">
        <v>391</v>
      </c>
      <c r="H27" s="1327"/>
      <c r="I27" s="799"/>
      <c r="J27" s="800"/>
      <c r="K27" s="1389">
        <f>IFERROR(VLOOKUP(A27,'WP-BC'!A$18:AI$335,10,FALSE),0)</f>
        <v>0</v>
      </c>
      <c r="L27" s="801"/>
      <c r="M27" s="793" t="s">
        <v>227</v>
      </c>
    </row>
    <row r="28" spans="1:13" s="793" customFormat="1" ht="13">
      <c r="A28" s="1335" t="str">
        <f t="shared" si="0"/>
        <v>391</v>
      </c>
      <c r="B28" s="1387" t="s">
        <v>1279</v>
      </c>
      <c r="C28" s="725"/>
      <c r="D28" s="796"/>
      <c r="E28" s="796"/>
      <c r="F28" s="796"/>
      <c r="G28" s="1382">
        <v>391</v>
      </c>
      <c r="H28" s="1327"/>
      <c r="I28" s="799"/>
      <c r="J28" s="800"/>
      <c r="K28" s="1389">
        <f>IFERROR(VLOOKUP(A28,'WP-BC'!A$18:AI$335,10,FALSE),0)</f>
        <v>0</v>
      </c>
      <c r="L28" s="801"/>
      <c r="M28" s="793" t="s">
        <v>227</v>
      </c>
    </row>
    <row r="29" spans="1:13" s="793" customFormat="1" ht="13">
      <c r="A29" s="1335" t="str">
        <f t="shared" si="0"/>
        <v>391</v>
      </c>
      <c r="B29" s="1387" t="s">
        <v>1280</v>
      </c>
      <c r="C29" s="725"/>
      <c r="D29" s="796"/>
      <c r="E29" s="796"/>
      <c r="F29" s="796"/>
      <c r="G29" s="1382">
        <v>391</v>
      </c>
      <c r="H29" s="1327"/>
      <c r="I29" s="799"/>
      <c r="J29" s="800"/>
      <c r="K29" s="1389">
        <f>IFERROR(VLOOKUP(A29,'WP-BC'!A$18:AI$335,10,FALSE),0)</f>
        <v>0</v>
      </c>
      <c r="L29" s="801"/>
      <c r="M29" s="793" t="s">
        <v>227</v>
      </c>
    </row>
    <row r="30" spans="1:13" s="793" customFormat="1" ht="13">
      <c r="A30" s="1335" t="str">
        <f t="shared" si="0"/>
        <v>391</v>
      </c>
      <c r="B30" s="1387" t="s">
        <v>1281</v>
      </c>
      <c r="C30" s="725"/>
      <c r="D30" s="796"/>
      <c r="E30" s="796"/>
      <c r="F30" s="796"/>
      <c r="G30" s="1382">
        <v>391</v>
      </c>
      <c r="H30" s="1327"/>
      <c r="I30" s="799"/>
      <c r="J30" s="800"/>
      <c r="K30" s="1389">
        <f>IFERROR(VLOOKUP(A30,'WP-BC'!A$18:AI$335,10,FALSE),0)</f>
        <v>0</v>
      </c>
      <c r="L30" s="801"/>
      <c r="M30" s="793" t="s">
        <v>227</v>
      </c>
    </row>
    <row r="31" spans="1:13" s="793" customFormat="1" ht="13">
      <c r="A31" s="1335" t="str">
        <f t="shared" si="0"/>
        <v>391</v>
      </c>
      <c r="B31" s="1387" t="s">
        <v>541</v>
      </c>
      <c r="C31" s="1391"/>
      <c r="D31" s="1391"/>
      <c r="E31" s="796"/>
      <c r="F31" s="796"/>
      <c r="G31" s="1382">
        <v>391</v>
      </c>
      <c r="H31" s="1327"/>
      <c r="I31" s="1391"/>
      <c r="J31" s="800"/>
      <c r="K31" s="1389">
        <f>IFERROR(VLOOKUP(A31,'WP-BC'!A$18:AI$335,10,FALSE),0)</f>
        <v>0</v>
      </c>
      <c r="L31" s="801"/>
    </row>
    <row r="32" spans="1:13" s="793" customFormat="1" ht="14">
      <c r="A32" s="1335" t="str">
        <f t="shared" si="0"/>
        <v>391</v>
      </c>
      <c r="B32" s="1387" t="s">
        <v>541</v>
      </c>
      <c r="C32" s="1391"/>
      <c r="D32" s="1391"/>
      <c r="E32" s="796"/>
      <c r="F32" s="796"/>
      <c r="G32" s="1382">
        <v>391</v>
      </c>
      <c r="H32" s="1327"/>
      <c r="I32" s="1391"/>
      <c r="J32" s="800"/>
      <c r="K32" s="1390">
        <f>IFERROR(VLOOKUP(A32,'WP-BC'!A$18:AI$342,10,FALSE),0)</f>
        <v>0</v>
      </c>
      <c r="L32" s="801"/>
    </row>
    <row r="33" spans="1:13" s="793" customFormat="1" ht="13">
      <c r="A33" s="1335" t="str">
        <f t="shared" si="0"/>
        <v>391</v>
      </c>
      <c r="B33" s="1387">
        <v>4</v>
      </c>
      <c r="C33" s="1380"/>
      <c r="D33" s="1386"/>
      <c r="E33" s="797"/>
      <c r="F33" s="803"/>
      <c r="G33" s="1382">
        <v>391</v>
      </c>
      <c r="H33" s="804" t="s">
        <v>262</v>
      </c>
      <c r="I33" s="800"/>
      <c r="J33" s="800"/>
      <c r="K33" s="1394">
        <f>SUM(K26:K32)</f>
        <v>0</v>
      </c>
      <c r="L33" s="801"/>
    </row>
    <row r="34" spans="1:13" s="793" customFormat="1" ht="13">
      <c r="A34" s="1335" t="str">
        <f t="shared" si="0"/>
        <v/>
      </c>
      <c r="B34" s="1387" t="s">
        <v>1225</v>
      </c>
      <c r="C34" s="1380"/>
      <c r="D34" s="1386"/>
      <c r="E34" s="797"/>
      <c r="F34" s="803"/>
      <c r="G34" s="1382"/>
      <c r="H34" s="800"/>
      <c r="I34" s="800"/>
      <c r="J34" s="800"/>
      <c r="K34" s="1389"/>
      <c r="L34" s="801"/>
    </row>
    <row r="35" spans="1:13" s="793" customFormat="1" ht="13">
      <c r="A35" s="1335" t="str">
        <f t="shared" si="0"/>
        <v>392</v>
      </c>
      <c r="B35" s="1387" t="s">
        <v>1274</v>
      </c>
      <c r="C35" s="725"/>
      <c r="D35" s="796"/>
      <c r="E35" s="796"/>
      <c r="F35" s="796"/>
      <c r="G35" s="1382">
        <v>392</v>
      </c>
      <c r="H35" s="1327"/>
      <c r="I35" s="799"/>
      <c r="J35" s="800"/>
      <c r="K35" s="1389">
        <f>IFERROR(VLOOKUP(A35,'WP-BC'!A$18:AI$335,10,FALSE),0)</f>
        <v>0</v>
      </c>
      <c r="L35" s="801"/>
      <c r="M35" s="793" t="s">
        <v>227</v>
      </c>
    </row>
    <row r="36" spans="1:13" s="793" customFormat="1" ht="13">
      <c r="A36" s="1335" t="str">
        <f t="shared" si="0"/>
        <v>392</v>
      </c>
      <c r="B36" s="1387" t="s">
        <v>1275</v>
      </c>
      <c r="C36" s="725"/>
      <c r="D36" s="796"/>
      <c r="E36" s="796"/>
      <c r="F36" s="796"/>
      <c r="G36" s="1382">
        <v>392</v>
      </c>
      <c r="H36" s="1327"/>
      <c r="I36" s="799"/>
      <c r="J36" s="800"/>
      <c r="K36" s="1389">
        <f>IFERROR(VLOOKUP(A36,'WP-BC'!A$18:AI$335,10,FALSE),0)</f>
        <v>0</v>
      </c>
      <c r="L36" s="801"/>
      <c r="M36" s="793" t="s">
        <v>227</v>
      </c>
    </row>
    <row r="37" spans="1:13" s="793" customFormat="1" ht="13">
      <c r="A37" s="1335" t="str">
        <f t="shared" si="0"/>
        <v>392</v>
      </c>
      <c r="B37" s="1387" t="s">
        <v>1276</v>
      </c>
      <c r="C37" s="725"/>
      <c r="D37" s="796"/>
      <c r="E37" s="796"/>
      <c r="F37" s="796"/>
      <c r="G37" s="1382">
        <v>392</v>
      </c>
      <c r="H37" s="1327"/>
      <c r="I37" s="799"/>
      <c r="J37" s="800"/>
      <c r="K37" s="1389">
        <f>IFERROR(VLOOKUP(A37,'WP-BC'!A$18:AI$335,10,FALSE),0)</f>
        <v>0</v>
      </c>
      <c r="L37" s="801"/>
      <c r="M37" s="793" t="s">
        <v>227</v>
      </c>
    </row>
    <row r="38" spans="1:13" s="793" customFormat="1" ht="13">
      <c r="A38" s="1335" t="str">
        <f t="shared" si="0"/>
        <v>392</v>
      </c>
      <c r="B38" s="1387" t="s">
        <v>1282</v>
      </c>
      <c r="C38" s="725"/>
      <c r="D38" s="796"/>
      <c r="E38" s="796"/>
      <c r="F38" s="796"/>
      <c r="G38" s="1382">
        <v>392</v>
      </c>
      <c r="H38" s="1327"/>
      <c r="I38" s="799"/>
      <c r="J38" s="800"/>
      <c r="K38" s="1389">
        <f>IFERROR(VLOOKUP(A38,'WP-BC'!A$18:AI$335,10,FALSE),0)</f>
        <v>0</v>
      </c>
      <c r="L38" s="801"/>
      <c r="M38" s="793" t="s">
        <v>227</v>
      </c>
    </row>
    <row r="39" spans="1:13" s="793" customFormat="1" ht="13">
      <c r="A39" s="1335" t="str">
        <f t="shared" si="0"/>
        <v>392</v>
      </c>
      <c r="B39" s="1387" t="s">
        <v>1283</v>
      </c>
      <c r="C39" s="725"/>
      <c r="D39" s="796"/>
      <c r="E39" s="796"/>
      <c r="F39" s="796"/>
      <c r="G39" s="1382">
        <v>392</v>
      </c>
      <c r="H39" s="1327"/>
      <c r="I39" s="799"/>
      <c r="J39" s="800"/>
      <c r="K39" s="1389">
        <f>IFERROR(VLOOKUP(A39,'WP-BC'!A$18:AI$335,10,FALSE),0)</f>
        <v>0</v>
      </c>
      <c r="L39" s="801"/>
      <c r="M39" s="793" t="s">
        <v>227</v>
      </c>
    </row>
    <row r="40" spans="1:13" s="793" customFormat="1" ht="13">
      <c r="A40" s="1335" t="str">
        <f t="shared" si="0"/>
        <v>392</v>
      </c>
      <c r="B40" s="1387" t="s">
        <v>541</v>
      </c>
      <c r="C40" s="1391"/>
      <c r="D40" s="1391"/>
      <c r="E40" s="796"/>
      <c r="F40" s="796"/>
      <c r="G40" s="1382">
        <v>392</v>
      </c>
      <c r="H40" s="1327"/>
      <c r="I40" s="1391"/>
      <c r="J40" s="800"/>
      <c r="K40" s="1389">
        <f>IFERROR(VLOOKUP(A40,'WP-BC'!A$18:AI$335,10,FALSE),0)</f>
        <v>0</v>
      </c>
      <c r="L40" s="801"/>
    </row>
    <row r="41" spans="1:13" s="793" customFormat="1" ht="14">
      <c r="A41" s="1335" t="str">
        <f t="shared" si="0"/>
        <v>392</v>
      </c>
      <c r="B41" s="1387" t="s">
        <v>541</v>
      </c>
      <c r="C41" s="1391"/>
      <c r="D41" s="1391"/>
      <c r="E41" s="796"/>
      <c r="F41" s="796"/>
      <c r="G41" s="1382">
        <v>392</v>
      </c>
      <c r="H41" s="1327"/>
      <c r="I41" s="1391"/>
      <c r="J41" s="800"/>
      <c r="K41" s="1390">
        <f>IFERROR(VLOOKUP(A41,'WP-BC'!A$18:AI$342,10,FALSE),0)</f>
        <v>0</v>
      </c>
      <c r="L41" s="801"/>
    </row>
    <row r="42" spans="1:13" s="793" customFormat="1" ht="13">
      <c r="A42" s="1335" t="str">
        <f t="shared" si="0"/>
        <v>392</v>
      </c>
      <c r="B42" s="1387">
        <v>6</v>
      </c>
      <c r="D42" s="1386"/>
      <c r="E42" s="797"/>
      <c r="F42" s="803"/>
      <c r="G42" s="1382">
        <v>392</v>
      </c>
      <c r="H42" s="804" t="s">
        <v>263</v>
      </c>
      <c r="I42" s="800"/>
      <c r="J42" s="800"/>
      <c r="K42" s="1395">
        <f>SUM(K35:K41)</f>
        <v>0</v>
      </c>
      <c r="L42" s="801"/>
    </row>
    <row r="43" spans="1:13" s="793" customFormat="1" ht="13">
      <c r="A43" s="1335" t="str">
        <f t="shared" si="0"/>
        <v/>
      </c>
      <c r="B43" s="1387" t="s">
        <v>1225</v>
      </c>
      <c r="D43" s="1386"/>
      <c r="E43" s="797"/>
      <c r="F43" s="803"/>
      <c r="G43" s="1382"/>
      <c r="H43" s="800"/>
      <c r="I43" s="800"/>
      <c r="J43" s="800"/>
      <c r="K43" s="1389"/>
      <c r="L43" s="801"/>
    </row>
    <row r="44" spans="1:13" s="793" customFormat="1" ht="13">
      <c r="A44" s="1335" t="str">
        <f t="shared" si="0"/>
        <v>393</v>
      </c>
      <c r="B44" s="1388" t="s">
        <v>1284</v>
      </c>
      <c r="C44" s="725"/>
      <c r="D44" s="796"/>
      <c r="E44" s="796"/>
      <c r="F44" s="796"/>
      <c r="G44" s="1382">
        <v>393</v>
      </c>
      <c r="H44" s="1327"/>
      <c r="I44" s="799"/>
      <c r="J44" s="800"/>
      <c r="K44" s="1389">
        <f>IFERROR(VLOOKUP(A44,'WP-BC'!A$18:AI$335,10,FALSE),0)</f>
        <v>0</v>
      </c>
      <c r="L44" s="801"/>
      <c r="M44" s="793" t="s">
        <v>227</v>
      </c>
    </row>
    <row r="45" spans="1:13" s="793" customFormat="1" ht="13">
      <c r="A45" s="1335" t="str">
        <f t="shared" si="0"/>
        <v>393</v>
      </c>
      <c r="B45" s="1388" t="s">
        <v>1285</v>
      </c>
      <c r="C45" s="725"/>
      <c r="D45" s="796"/>
      <c r="E45" s="796"/>
      <c r="F45" s="796"/>
      <c r="G45" s="1382">
        <v>393</v>
      </c>
      <c r="H45" s="1327"/>
      <c r="I45" s="799"/>
      <c r="J45" s="800"/>
      <c r="K45" s="1389">
        <f>IFERROR(VLOOKUP(A45,'WP-BC'!A$18:AI$335,10,FALSE),0)</f>
        <v>0</v>
      </c>
      <c r="L45" s="801"/>
      <c r="M45" s="793" t="s">
        <v>227</v>
      </c>
    </row>
    <row r="46" spans="1:13" s="793" customFormat="1" ht="13">
      <c r="A46" s="1335" t="str">
        <f t="shared" si="0"/>
        <v>393</v>
      </c>
      <c r="B46" s="1388" t="s">
        <v>1286</v>
      </c>
      <c r="C46" s="725"/>
      <c r="D46" s="796"/>
      <c r="E46" s="796"/>
      <c r="F46" s="796"/>
      <c r="G46" s="1382">
        <v>393</v>
      </c>
      <c r="H46" s="1327"/>
      <c r="I46" s="799"/>
      <c r="J46" s="800"/>
      <c r="K46" s="1389">
        <f>IFERROR(VLOOKUP(A46,'WP-BC'!A$18:AI$335,10,FALSE),0)</f>
        <v>0</v>
      </c>
      <c r="L46" s="801"/>
      <c r="M46" s="793" t="s">
        <v>227</v>
      </c>
    </row>
    <row r="47" spans="1:13" s="793" customFormat="1" ht="13">
      <c r="A47" s="1335" t="str">
        <f t="shared" si="0"/>
        <v>393</v>
      </c>
      <c r="B47" s="1388" t="s">
        <v>1287</v>
      </c>
      <c r="C47" s="725"/>
      <c r="D47" s="796"/>
      <c r="E47" s="796"/>
      <c r="F47" s="796"/>
      <c r="G47" s="1382">
        <v>393</v>
      </c>
      <c r="H47" s="1327"/>
      <c r="I47" s="799"/>
      <c r="J47" s="800"/>
      <c r="K47" s="1389">
        <f>IFERROR(VLOOKUP(A47,'WP-BC'!A$18:AI$335,10,FALSE),0)</f>
        <v>0</v>
      </c>
      <c r="L47" s="801"/>
      <c r="M47" s="793" t="s">
        <v>227</v>
      </c>
    </row>
    <row r="48" spans="1:13" s="793" customFormat="1" ht="13">
      <c r="A48" s="1335" t="str">
        <f t="shared" si="0"/>
        <v>393</v>
      </c>
      <c r="B48" s="1387" t="s">
        <v>541</v>
      </c>
      <c r="C48" s="1391"/>
      <c r="D48" s="1391"/>
      <c r="E48" s="796"/>
      <c r="F48" s="796"/>
      <c r="G48" s="1382">
        <v>393</v>
      </c>
      <c r="H48" s="1327"/>
      <c r="I48" s="1391"/>
      <c r="J48" s="800"/>
      <c r="K48" s="1389">
        <f>IFERROR(VLOOKUP(A48,'WP-BC'!A$18:AI$335,10,FALSE),0)</f>
        <v>0</v>
      </c>
      <c r="L48" s="801"/>
    </row>
    <row r="49" spans="1:13" s="793" customFormat="1" ht="14">
      <c r="A49" s="1335" t="str">
        <f t="shared" si="0"/>
        <v>393</v>
      </c>
      <c r="B49" s="1387" t="s">
        <v>541</v>
      </c>
      <c r="C49" s="1391"/>
      <c r="D49" s="1391"/>
      <c r="E49" s="796"/>
      <c r="F49" s="796"/>
      <c r="G49" s="1382">
        <v>393</v>
      </c>
      <c r="H49" s="1327"/>
      <c r="I49" s="1391"/>
      <c r="J49" s="800"/>
      <c r="K49" s="1390">
        <f>IFERROR(VLOOKUP(A49,'WP-BC'!A$18:AI$342,10,FALSE),0)</f>
        <v>0</v>
      </c>
      <c r="L49" s="801"/>
    </row>
    <row r="50" spans="1:13" s="793" customFormat="1" ht="13">
      <c r="A50" s="1335" t="str">
        <f t="shared" si="0"/>
        <v>393</v>
      </c>
      <c r="B50" s="1387">
        <v>8</v>
      </c>
      <c r="D50" s="1386"/>
      <c r="E50" s="797"/>
      <c r="F50" s="803"/>
      <c r="G50" s="1382">
        <v>393</v>
      </c>
      <c r="H50" s="804" t="s">
        <v>264</v>
      </c>
      <c r="I50" s="800"/>
      <c r="J50" s="800"/>
      <c r="K50" s="1395">
        <f>SUM(K44:K49)</f>
        <v>0</v>
      </c>
      <c r="L50" s="801"/>
    </row>
    <row r="51" spans="1:13" s="793" customFormat="1" ht="13">
      <c r="A51" s="1335" t="str">
        <f t="shared" si="0"/>
        <v/>
      </c>
      <c r="B51" s="1387" t="s">
        <v>1225</v>
      </c>
      <c r="D51" s="1386"/>
      <c r="E51" s="797"/>
      <c r="F51" s="803"/>
      <c r="G51" s="1382"/>
      <c r="H51" s="800"/>
      <c r="I51" s="800"/>
      <c r="J51" s="800"/>
      <c r="K51" s="1389"/>
      <c r="L51" s="801"/>
    </row>
    <row r="52" spans="1:13" s="793" customFormat="1" ht="13">
      <c r="A52" s="1335" t="str">
        <f t="shared" si="0"/>
        <v>394</v>
      </c>
      <c r="B52" s="1387" t="s">
        <v>1288</v>
      </c>
      <c r="C52" s="725"/>
      <c r="D52" s="796"/>
      <c r="E52" s="796"/>
      <c r="F52" s="796"/>
      <c r="G52" s="1382">
        <v>394</v>
      </c>
      <c r="H52" s="1327"/>
      <c r="I52" s="799"/>
      <c r="J52" s="800"/>
      <c r="K52" s="1389">
        <f>IFERROR(VLOOKUP(A52,'WP-BC'!A$18:AI$335,10,FALSE),0)</f>
        <v>0</v>
      </c>
      <c r="L52" s="801"/>
      <c r="M52" s="793" t="s">
        <v>227</v>
      </c>
    </row>
    <row r="53" spans="1:13" s="793" customFormat="1" ht="13">
      <c r="A53" s="1335" t="str">
        <f t="shared" si="0"/>
        <v>394</v>
      </c>
      <c r="B53" s="1387" t="s">
        <v>1289</v>
      </c>
      <c r="C53" s="725"/>
      <c r="D53" s="796"/>
      <c r="E53" s="796"/>
      <c r="F53" s="796"/>
      <c r="G53" s="1382">
        <v>394</v>
      </c>
      <c r="H53" s="1327"/>
      <c r="I53" s="799"/>
      <c r="J53" s="800"/>
      <c r="K53" s="1389">
        <f>IFERROR(VLOOKUP(A53,'WP-BC'!A$18:AI$335,10,FALSE),0)</f>
        <v>0</v>
      </c>
      <c r="L53" s="801"/>
      <c r="M53" s="793" t="s">
        <v>227</v>
      </c>
    </row>
    <row r="54" spans="1:13" s="793" customFormat="1" ht="13">
      <c r="A54" s="1335" t="str">
        <f t="shared" si="0"/>
        <v>394</v>
      </c>
      <c r="B54" s="1387" t="s">
        <v>1290</v>
      </c>
      <c r="C54" s="725"/>
      <c r="D54" s="796"/>
      <c r="E54" s="796"/>
      <c r="F54" s="796"/>
      <c r="G54" s="1382">
        <v>394</v>
      </c>
      <c r="H54" s="1327"/>
      <c r="I54" s="799"/>
      <c r="J54" s="800"/>
      <c r="K54" s="1389">
        <f>IFERROR(VLOOKUP(A54,'WP-BC'!A$18:AI$335,10,FALSE),0)</f>
        <v>0</v>
      </c>
      <c r="L54" s="801"/>
      <c r="M54" s="793" t="s">
        <v>227</v>
      </c>
    </row>
    <row r="55" spans="1:13" s="793" customFormat="1" ht="13">
      <c r="A55" s="1335" t="str">
        <f t="shared" si="0"/>
        <v>394</v>
      </c>
      <c r="B55" s="1387" t="s">
        <v>1291</v>
      </c>
      <c r="C55" s="725"/>
      <c r="D55" s="796"/>
      <c r="E55" s="796"/>
      <c r="F55" s="796"/>
      <c r="G55" s="1382">
        <v>394</v>
      </c>
      <c r="H55" s="1327"/>
      <c r="I55" s="799"/>
      <c r="J55" s="800"/>
      <c r="K55" s="1389">
        <f>IFERROR(VLOOKUP(A55,'WP-BC'!A$18:AI$335,10,FALSE),0)</f>
        <v>0</v>
      </c>
      <c r="L55" s="801"/>
      <c r="M55" s="793" t="s">
        <v>227</v>
      </c>
    </row>
    <row r="56" spans="1:13" s="793" customFormat="1" ht="13">
      <c r="A56" s="1335" t="str">
        <f t="shared" si="0"/>
        <v>394</v>
      </c>
      <c r="B56" s="1387" t="s">
        <v>1292</v>
      </c>
      <c r="C56" s="725"/>
      <c r="D56" s="796"/>
      <c r="E56" s="796"/>
      <c r="F56" s="796"/>
      <c r="G56" s="1382">
        <v>394</v>
      </c>
      <c r="H56" s="1327"/>
      <c r="I56" s="799"/>
      <c r="J56" s="800"/>
      <c r="K56" s="1389">
        <f>IFERROR(VLOOKUP(A56,'WP-BC'!A$18:AI$335,10,FALSE),0)</f>
        <v>0</v>
      </c>
      <c r="L56" s="801"/>
      <c r="M56" s="793" t="s">
        <v>227</v>
      </c>
    </row>
    <row r="57" spans="1:13" s="793" customFormat="1" ht="13">
      <c r="A57" s="1335" t="str">
        <f t="shared" si="0"/>
        <v>394</v>
      </c>
      <c r="B57" s="1387" t="s">
        <v>541</v>
      </c>
      <c r="C57" s="1391"/>
      <c r="D57" s="1391"/>
      <c r="E57" s="796"/>
      <c r="F57" s="796"/>
      <c r="G57" s="1382">
        <v>394</v>
      </c>
      <c r="H57" s="1327"/>
      <c r="I57" s="1391"/>
      <c r="J57" s="800"/>
      <c r="K57" s="1389">
        <f>IFERROR(VLOOKUP(A57,'WP-BC'!A$18:AI$335,10,FALSE),0)</f>
        <v>0</v>
      </c>
      <c r="L57" s="801"/>
    </row>
    <row r="58" spans="1:13" s="793" customFormat="1" ht="14">
      <c r="A58" s="1335" t="str">
        <f t="shared" si="0"/>
        <v>394</v>
      </c>
      <c r="B58" s="1387" t="s">
        <v>541</v>
      </c>
      <c r="C58" s="1391"/>
      <c r="D58" s="1391"/>
      <c r="E58" s="796"/>
      <c r="F58" s="796"/>
      <c r="G58" s="1382">
        <v>394</v>
      </c>
      <c r="H58" s="1327"/>
      <c r="I58" s="1391"/>
      <c r="J58" s="800"/>
      <c r="K58" s="1390">
        <f>IFERROR(VLOOKUP(A58,'WP-BC'!A$18:AI$342,10,FALSE),0)</f>
        <v>0</v>
      </c>
      <c r="L58" s="801"/>
    </row>
    <row r="59" spans="1:13" s="793" customFormat="1" ht="13">
      <c r="A59" s="1335" t="str">
        <f t="shared" si="0"/>
        <v>394</v>
      </c>
      <c r="B59" s="1387">
        <v>10</v>
      </c>
      <c r="D59" s="1386"/>
      <c r="E59" s="797"/>
      <c r="F59" s="803"/>
      <c r="G59" s="1382">
        <v>394</v>
      </c>
      <c r="H59" s="804" t="s">
        <v>265</v>
      </c>
      <c r="I59" s="800"/>
      <c r="J59" s="800"/>
      <c r="K59" s="1395">
        <f>SUM(K52:K58)</f>
        <v>0</v>
      </c>
      <c r="L59" s="801"/>
    </row>
    <row r="60" spans="1:13" s="793" customFormat="1" ht="13">
      <c r="A60" s="1335" t="str">
        <f t="shared" si="0"/>
        <v/>
      </c>
      <c r="B60" s="1387" t="s">
        <v>1225</v>
      </c>
      <c r="D60" s="1386"/>
      <c r="E60" s="797"/>
      <c r="F60" s="803"/>
      <c r="G60" s="1382"/>
      <c r="H60" s="800"/>
      <c r="I60" s="800"/>
      <c r="J60" s="800"/>
      <c r="K60" s="1389"/>
      <c r="L60" s="801"/>
    </row>
    <row r="61" spans="1:13" s="793" customFormat="1" ht="13">
      <c r="A61" s="1335" t="str">
        <f t="shared" si="0"/>
        <v>395</v>
      </c>
      <c r="B61" s="1387" t="s">
        <v>1079</v>
      </c>
      <c r="C61" s="725"/>
      <c r="D61" s="796"/>
      <c r="E61" s="796"/>
      <c r="F61" s="796"/>
      <c r="G61" s="1382">
        <v>395</v>
      </c>
      <c r="H61" s="1327"/>
      <c r="I61" s="799"/>
      <c r="J61" s="800"/>
      <c r="K61" s="1389">
        <f>IFERROR(VLOOKUP(A61,'WP-BC'!A$18:AI$335,10,FALSE),0)</f>
        <v>0</v>
      </c>
      <c r="L61" s="801"/>
      <c r="M61" s="793" t="s">
        <v>227</v>
      </c>
    </row>
    <row r="62" spans="1:13" s="793" customFormat="1" ht="13">
      <c r="A62" s="1335" t="str">
        <f t="shared" si="0"/>
        <v>395</v>
      </c>
      <c r="B62" s="1387" t="s">
        <v>1080</v>
      </c>
      <c r="C62" s="725"/>
      <c r="D62" s="796"/>
      <c r="E62" s="796"/>
      <c r="F62" s="796"/>
      <c r="G62" s="1382">
        <v>395</v>
      </c>
      <c r="H62" s="1327"/>
      <c r="I62" s="799"/>
      <c r="J62" s="800"/>
      <c r="K62" s="1389">
        <f>IFERROR(VLOOKUP(A62,'WP-BC'!A$18:AI$335,10,FALSE),0)</f>
        <v>0</v>
      </c>
      <c r="L62" s="801"/>
      <c r="M62" s="793" t="s">
        <v>227</v>
      </c>
    </row>
    <row r="63" spans="1:13" s="793" customFormat="1" ht="13">
      <c r="A63" s="1335" t="str">
        <f t="shared" si="0"/>
        <v>395</v>
      </c>
      <c r="B63" s="1387" t="s">
        <v>1081</v>
      </c>
      <c r="C63" s="725"/>
      <c r="D63" s="796"/>
      <c r="E63" s="796"/>
      <c r="F63" s="796"/>
      <c r="G63" s="1382">
        <v>395</v>
      </c>
      <c r="H63" s="1327"/>
      <c r="I63" s="799"/>
      <c r="J63" s="800"/>
      <c r="K63" s="1389">
        <f>IFERROR(VLOOKUP(A63,'WP-BC'!A$18:AI$335,10,FALSE),0)</f>
        <v>0</v>
      </c>
      <c r="L63" s="801"/>
      <c r="M63" s="793" t="s">
        <v>227</v>
      </c>
    </row>
    <row r="64" spans="1:13" s="793" customFormat="1" ht="13">
      <c r="A64" s="1335" t="str">
        <f t="shared" si="0"/>
        <v>395</v>
      </c>
      <c r="B64" s="1387" t="s">
        <v>1293</v>
      </c>
      <c r="C64" s="725"/>
      <c r="D64" s="796"/>
      <c r="E64" s="796"/>
      <c r="F64" s="796"/>
      <c r="G64" s="1382">
        <v>395</v>
      </c>
      <c r="H64" s="1327"/>
      <c r="I64" s="799"/>
      <c r="J64" s="800"/>
      <c r="K64" s="1389">
        <f>IFERROR(VLOOKUP(A64,'WP-BC'!A$18:AI$335,10,FALSE),0)</f>
        <v>0</v>
      </c>
      <c r="L64" s="801"/>
      <c r="M64" s="793" t="s">
        <v>227</v>
      </c>
    </row>
    <row r="65" spans="1:13" s="793" customFormat="1" ht="13">
      <c r="A65" s="1335" t="str">
        <f t="shared" si="0"/>
        <v>395</v>
      </c>
      <c r="B65" s="1387" t="s">
        <v>1294</v>
      </c>
      <c r="C65" s="725"/>
      <c r="D65" s="796"/>
      <c r="E65" s="796"/>
      <c r="F65" s="796"/>
      <c r="G65" s="1382">
        <v>395</v>
      </c>
      <c r="H65" s="1327"/>
      <c r="I65" s="799"/>
      <c r="J65" s="800"/>
      <c r="K65" s="1389">
        <f>IFERROR(VLOOKUP(A65,'WP-BC'!A$18:AI$335,10,FALSE),0)</f>
        <v>0</v>
      </c>
      <c r="L65" s="801"/>
      <c r="M65" s="793" t="s">
        <v>227</v>
      </c>
    </row>
    <row r="66" spans="1:13" s="793" customFormat="1" ht="13">
      <c r="A66" s="1335" t="str">
        <f t="shared" si="0"/>
        <v>395</v>
      </c>
      <c r="B66" s="1387" t="s">
        <v>541</v>
      </c>
      <c r="C66" s="1391"/>
      <c r="D66" s="1391"/>
      <c r="E66" s="796"/>
      <c r="F66" s="796"/>
      <c r="G66" s="1382">
        <v>395</v>
      </c>
      <c r="H66" s="1327"/>
      <c r="I66" s="1391"/>
      <c r="J66" s="800"/>
      <c r="K66" s="1389">
        <f>IFERROR(VLOOKUP(A66,'WP-BC'!A$18:AI$335,10,FALSE),0)</f>
        <v>0</v>
      </c>
      <c r="L66" s="801"/>
    </row>
    <row r="67" spans="1:13" s="793" customFormat="1" ht="14">
      <c r="A67" s="1335" t="str">
        <f t="shared" si="0"/>
        <v>395</v>
      </c>
      <c r="B67" s="1387" t="s">
        <v>541</v>
      </c>
      <c r="C67" s="1391"/>
      <c r="D67" s="1391"/>
      <c r="E67" s="796"/>
      <c r="F67" s="796"/>
      <c r="G67" s="1382">
        <v>395</v>
      </c>
      <c r="H67" s="1327"/>
      <c r="I67" s="1391"/>
      <c r="J67" s="800"/>
      <c r="K67" s="1390">
        <f>IFERROR(VLOOKUP(A67,'WP-BC'!A$18:AI$342,10,FALSE),0)</f>
        <v>0</v>
      </c>
      <c r="L67" s="801"/>
    </row>
    <row r="68" spans="1:13" s="793" customFormat="1" ht="13">
      <c r="A68" s="1335" t="str">
        <f t="shared" si="0"/>
        <v>395</v>
      </c>
      <c r="B68" s="1387">
        <v>12</v>
      </c>
      <c r="D68" s="1386"/>
      <c r="E68" s="797"/>
      <c r="F68" s="803"/>
      <c r="G68" s="1382">
        <v>395</v>
      </c>
      <c r="H68" s="804" t="s">
        <v>266</v>
      </c>
      <c r="I68" s="800"/>
      <c r="J68" s="800"/>
      <c r="K68" s="1395">
        <f>SUM(K61:K67)</f>
        <v>0</v>
      </c>
      <c r="L68" s="801"/>
    </row>
    <row r="69" spans="1:13" s="793" customFormat="1" ht="13">
      <c r="A69" s="1335" t="str">
        <f t="shared" si="0"/>
        <v/>
      </c>
      <c r="B69" s="1387" t="s">
        <v>1225</v>
      </c>
      <c r="D69" s="1386"/>
      <c r="E69" s="797"/>
      <c r="F69" s="803"/>
      <c r="G69" s="1382"/>
      <c r="H69" s="800"/>
      <c r="I69" s="800"/>
      <c r="J69" s="800"/>
      <c r="K69" s="1389"/>
      <c r="L69" s="801"/>
    </row>
    <row r="70" spans="1:13" s="793" customFormat="1" ht="13">
      <c r="A70" s="1335" t="str">
        <f t="shared" si="0"/>
        <v>396</v>
      </c>
      <c r="B70" s="1387" t="s">
        <v>1295</v>
      </c>
      <c r="C70" s="725"/>
      <c r="D70" s="796"/>
      <c r="E70" s="796"/>
      <c r="F70" s="796"/>
      <c r="G70" s="1382">
        <v>396</v>
      </c>
      <c r="H70" s="1327"/>
      <c r="I70" s="799"/>
      <c r="J70" s="800"/>
      <c r="K70" s="1389">
        <f>IFERROR(VLOOKUP(A70,'WP-BC'!A$18:AI$335,10,FALSE),0)</f>
        <v>0</v>
      </c>
      <c r="L70" s="801"/>
      <c r="M70" s="793" t="s">
        <v>227</v>
      </c>
    </row>
    <row r="71" spans="1:13" s="793" customFormat="1" ht="13">
      <c r="A71" s="1335" t="str">
        <f t="shared" si="0"/>
        <v>396</v>
      </c>
      <c r="B71" s="1387" t="s">
        <v>1296</v>
      </c>
      <c r="C71" s="725"/>
      <c r="D71" s="796"/>
      <c r="E71" s="796"/>
      <c r="F71" s="796"/>
      <c r="G71" s="1382">
        <v>396</v>
      </c>
      <c r="H71" s="1327"/>
      <c r="I71" s="799"/>
      <c r="J71" s="800"/>
      <c r="K71" s="1389">
        <f>IFERROR(VLOOKUP(A71,'WP-BC'!A$18:AI$335,10,FALSE),0)</f>
        <v>0</v>
      </c>
      <c r="L71" s="801"/>
      <c r="M71" s="793" t="s">
        <v>227</v>
      </c>
    </row>
    <row r="72" spans="1:13" s="793" customFormat="1" ht="13">
      <c r="A72" s="1335" t="str">
        <f t="shared" si="0"/>
        <v>396</v>
      </c>
      <c r="B72" s="1387" t="s">
        <v>1297</v>
      </c>
      <c r="C72" s="725"/>
      <c r="D72" s="796"/>
      <c r="E72" s="796"/>
      <c r="F72" s="796"/>
      <c r="G72" s="1382">
        <v>396</v>
      </c>
      <c r="H72" s="1327"/>
      <c r="I72" s="799"/>
      <c r="J72" s="800"/>
      <c r="K72" s="1389">
        <f>IFERROR(VLOOKUP(A72,'WP-BC'!A$18:AI$335,10,FALSE),0)</f>
        <v>0</v>
      </c>
      <c r="L72" s="801"/>
      <c r="M72" s="793" t="s">
        <v>227</v>
      </c>
    </row>
    <row r="73" spans="1:13" s="793" customFormat="1" ht="13">
      <c r="A73" s="1335" t="str">
        <f t="shared" si="0"/>
        <v>396</v>
      </c>
      <c r="B73" s="1387" t="s">
        <v>1298</v>
      </c>
      <c r="C73" s="725"/>
      <c r="D73" s="796"/>
      <c r="E73" s="796"/>
      <c r="F73" s="796"/>
      <c r="G73" s="1382">
        <v>396</v>
      </c>
      <c r="H73" s="1327"/>
      <c r="I73" s="799"/>
      <c r="J73" s="800"/>
      <c r="K73" s="1389">
        <f>IFERROR(VLOOKUP(A73,'WP-BC'!A$18:AI$335,10,FALSE),0)</f>
        <v>0</v>
      </c>
      <c r="L73" s="801"/>
      <c r="M73" s="793" t="s">
        <v>227</v>
      </c>
    </row>
    <row r="74" spans="1:13" s="793" customFormat="1" ht="13">
      <c r="A74" s="1335" t="str">
        <f t="shared" si="0"/>
        <v>396</v>
      </c>
      <c r="B74" s="1387" t="s">
        <v>1299</v>
      </c>
      <c r="C74" s="725"/>
      <c r="D74" s="796"/>
      <c r="E74" s="796"/>
      <c r="F74" s="796"/>
      <c r="G74" s="1382">
        <v>396</v>
      </c>
      <c r="H74" s="1327"/>
      <c r="I74" s="799"/>
      <c r="J74" s="800"/>
      <c r="K74" s="1389">
        <f>IFERROR(VLOOKUP(A74,'WP-BC'!A$18:AI$335,10,FALSE),0)</f>
        <v>0</v>
      </c>
      <c r="L74" s="801"/>
      <c r="M74" s="793" t="s">
        <v>227</v>
      </c>
    </row>
    <row r="75" spans="1:13" s="793" customFormat="1" ht="13">
      <c r="A75" s="1335" t="str">
        <f t="shared" si="0"/>
        <v>396</v>
      </c>
      <c r="B75" s="1387" t="s">
        <v>541</v>
      </c>
      <c r="C75" s="1391"/>
      <c r="D75" s="1391"/>
      <c r="E75" s="796"/>
      <c r="F75" s="796"/>
      <c r="G75" s="1382">
        <v>396</v>
      </c>
      <c r="H75" s="1327"/>
      <c r="I75" s="1391"/>
      <c r="J75" s="800"/>
      <c r="K75" s="1389">
        <f>IFERROR(VLOOKUP(A75,'WP-BC'!A$18:AI$335,10,FALSE),0)</f>
        <v>0</v>
      </c>
      <c r="L75" s="801"/>
    </row>
    <row r="76" spans="1:13" s="793" customFormat="1" ht="14">
      <c r="A76" s="1335" t="str">
        <f t="shared" si="0"/>
        <v>396</v>
      </c>
      <c r="B76" s="1387" t="s">
        <v>541</v>
      </c>
      <c r="C76" s="1391"/>
      <c r="D76" s="1391"/>
      <c r="E76" s="796"/>
      <c r="F76" s="796"/>
      <c r="G76" s="1382">
        <v>396</v>
      </c>
      <c r="H76" s="1327"/>
      <c r="I76" s="1391"/>
      <c r="J76" s="800"/>
      <c r="K76" s="1390">
        <f>IFERROR(VLOOKUP(A76,'WP-BC'!A$18:AI$342,10,FALSE),0)</f>
        <v>0</v>
      </c>
      <c r="L76" s="801"/>
    </row>
    <row r="77" spans="1:13" s="793" customFormat="1" ht="13">
      <c r="A77" s="1335" t="str">
        <f t="shared" si="0"/>
        <v>396</v>
      </c>
      <c r="B77" s="1387">
        <v>14</v>
      </c>
      <c r="D77" s="1386"/>
      <c r="E77" s="797"/>
      <c r="F77" s="803"/>
      <c r="G77" s="1382">
        <v>396</v>
      </c>
      <c r="H77" s="804" t="s">
        <v>267</v>
      </c>
      <c r="I77" s="800"/>
      <c r="J77" s="800"/>
      <c r="K77" s="1395">
        <f>SUM(K70:K76)</f>
        <v>0</v>
      </c>
      <c r="L77" s="801"/>
    </row>
    <row r="78" spans="1:13" s="793" customFormat="1" ht="13">
      <c r="A78" s="1335" t="str">
        <f t="shared" si="0"/>
        <v/>
      </c>
      <c r="B78" s="1387" t="s">
        <v>1225</v>
      </c>
      <c r="D78" s="1386"/>
      <c r="E78" s="797"/>
      <c r="F78" s="803"/>
      <c r="G78" s="1382"/>
      <c r="H78" s="800"/>
      <c r="I78" s="800"/>
      <c r="J78" s="800"/>
      <c r="K78" s="1389"/>
      <c r="L78" s="801"/>
    </row>
    <row r="79" spans="1:13" s="793" customFormat="1" ht="13">
      <c r="A79" s="1335" t="str">
        <f t="shared" si="0"/>
        <v>397</v>
      </c>
      <c r="B79" s="1387" t="s">
        <v>1300</v>
      </c>
      <c r="C79" s="725"/>
      <c r="D79" s="796"/>
      <c r="E79" s="796"/>
      <c r="F79" s="796"/>
      <c r="G79" s="1382">
        <v>397</v>
      </c>
      <c r="H79" s="1327"/>
      <c r="I79" s="799"/>
      <c r="J79" s="800"/>
      <c r="K79" s="1389">
        <f>IFERROR(VLOOKUP(A79,'WP-BC'!A$18:AI$335,10,FALSE),0)</f>
        <v>0</v>
      </c>
      <c r="L79" s="801"/>
      <c r="M79" s="793" t="s">
        <v>227</v>
      </c>
    </row>
    <row r="80" spans="1:13" s="793" customFormat="1" ht="13">
      <c r="A80" s="1335" t="str">
        <f t="shared" ref="A80:A143" si="1">CONCATENATE(D80,G80,I80)</f>
        <v>397</v>
      </c>
      <c r="B80" s="1387" t="s">
        <v>1301</v>
      </c>
      <c r="C80" s="725"/>
      <c r="D80" s="796"/>
      <c r="E80" s="796"/>
      <c r="F80" s="796"/>
      <c r="G80" s="1382">
        <v>397</v>
      </c>
      <c r="H80" s="1327"/>
      <c r="I80" s="799"/>
      <c r="J80" s="800"/>
      <c r="K80" s="1389">
        <f>IFERROR(VLOOKUP(A80,'WP-BC'!A$18:AI$335,10,FALSE),0)</f>
        <v>0</v>
      </c>
      <c r="L80" s="801"/>
      <c r="M80" s="793" t="s">
        <v>227</v>
      </c>
    </row>
    <row r="81" spans="1:13" s="793" customFormat="1" ht="13">
      <c r="A81" s="1335" t="str">
        <f t="shared" si="1"/>
        <v>397</v>
      </c>
      <c r="B81" s="1387" t="s">
        <v>1302</v>
      </c>
      <c r="C81" s="725"/>
      <c r="D81" s="796"/>
      <c r="E81" s="796"/>
      <c r="F81" s="796"/>
      <c r="G81" s="1382">
        <v>397</v>
      </c>
      <c r="H81" s="1327"/>
      <c r="I81" s="799"/>
      <c r="J81" s="800"/>
      <c r="K81" s="1389">
        <f>IFERROR(VLOOKUP(A81,'WP-BC'!A$18:AI$335,10,FALSE),0)</f>
        <v>0</v>
      </c>
      <c r="L81" s="801"/>
      <c r="M81" s="793" t="s">
        <v>227</v>
      </c>
    </row>
    <row r="82" spans="1:13" s="793" customFormat="1" ht="13">
      <c r="A82" s="1335" t="str">
        <f t="shared" si="1"/>
        <v>397</v>
      </c>
      <c r="B82" s="1387" t="s">
        <v>1303</v>
      </c>
      <c r="C82" s="725"/>
      <c r="D82" s="796"/>
      <c r="E82" s="796"/>
      <c r="F82" s="796"/>
      <c r="G82" s="1382">
        <v>397</v>
      </c>
      <c r="H82" s="1327"/>
      <c r="I82" s="799"/>
      <c r="J82" s="800"/>
      <c r="K82" s="1389">
        <f>IFERROR(VLOOKUP(A82,'WP-BC'!A$18:AI$335,10,FALSE),0)</f>
        <v>0</v>
      </c>
      <c r="L82" s="801"/>
      <c r="M82" s="793" t="s">
        <v>227</v>
      </c>
    </row>
    <row r="83" spans="1:13" s="793" customFormat="1" ht="13">
      <c r="A83" s="1335" t="str">
        <f t="shared" si="1"/>
        <v>397</v>
      </c>
      <c r="B83" s="1387" t="s">
        <v>1304</v>
      </c>
      <c r="C83" s="725"/>
      <c r="D83" s="796"/>
      <c r="E83" s="796"/>
      <c r="F83" s="796"/>
      <c r="G83" s="1382">
        <v>397</v>
      </c>
      <c r="H83" s="1327"/>
      <c r="I83" s="799"/>
      <c r="J83" s="800"/>
      <c r="K83" s="1389">
        <f>IFERROR(VLOOKUP(A83,'WP-BC'!A$18:AI$335,10,FALSE),0)</f>
        <v>0</v>
      </c>
      <c r="L83" s="801"/>
      <c r="M83" s="793" t="s">
        <v>227</v>
      </c>
    </row>
    <row r="84" spans="1:13" s="793" customFormat="1" ht="13">
      <c r="A84" s="1335" t="str">
        <f t="shared" si="1"/>
        <v>397</v>
      </c>
      <c r="B84" s="1387" t="s">
        <v>1305</v>
      </c>
      <c r="C84" s="725"/>
      <c r="D84" s="796"/>
      <c r="E84" s="796"/>
      <c r="F84" s="796"/>
      <c r="G84" s="1382">
        <v>397</v>
      </c>
      <c r="H84" s="1327"/>
      <c r="I84" s="799"/>
      <c r="J84" s="800"/>
      <c r="K84" s="1389">
        <f>IFERROR(VLOOKUP(A84,'WP-BC'!A$18:AI$335,10,FALSE),0)</f>
        <v>0</v>
      </c>
      <c r="L84" s="801"/>
      <c r="M84" s="793" t="s">
        <v>227</v>
      </c>
    </row>
    <row r="85" spans="1:13" s="793" customFormat="1" ht="13">
      <c r="A85" s="1335" t="str">
        <f t="shared" si="1"/>
        <v>397</v>
      </c>
      <c r="B85" s="1387" t="s">
        <v>1320</v>
      </c>
      <c r="C85" s="725"/>
      <c r="D85" s="796"/>
      <c r="E85" s="796"/>
      <c r="F85" s="796"/>
      <c r="G85" s="1382">
        <v>397</v>
      </c>
      <c r="H85" s="1327"/>
      <c r="I85" s="799"/>
      <c r="J85" s="800"/>
      <c r="K85" s="1389">
        <f>IFERROR(VLOOKUP(A85,'WP-BC'!A$18:AI$335,10,FALSE),0)</f>
        <v>0</v>
      </c>
      <c r="L85" s="801"/>
      <c r="M85" s="793" t="s">
        <v>227</v>
      </c>
    </row>
    <row r="86" spans="1:13" s="793" customFormat="1" ht="13">
      <c r="A86" s="1335" t="str">
        <f t="shared" si="1"/>
        <v>397</v>
      </c>
      <c r="B86" s="1387" t="s">
        <v>1225</v>
      </c>
      <c r="C86" s="1391"/>
      <c r="D86" s="1391"/>
      <c r="E86" s="796"/>
      <c r="F86" s="796"/>
      <c r="G86" s="1382">
        <v>397</v>
      </c>
      <c r="H86" s="1327"/>
      <c r="I86" s="1391"/>
      <c r="J86" s="800"/>
      <c r="K86" s="1389">
        <f>IFERROR(VLOOKUP(A86,'WP-BC'!A$18:AI$335,10,FALSE),0)</f>
        <v>0</v>
      </c>
      <c r="L86" s="801"/>
    </row>
    <row r="87" spans="1:13" s="793" customFormat="1" ht="14">
      <c r="A87" s="1335" t="str">
        <f t="shared" si="1"/>
        <v>397</v>
      </c>
      <c r="B87" s="1387" t="s">
        <v>1225</v>
      </c>
      <c r="C87" s="1391"/>
      <c r="D87" s="1391"/>
      <c r="E87" s="796"/>
      <c r="F87" s="796"/>
      <c r="G87" s="1382">
        <v>397</v>
      </c>
      <c r="H87" s="1327"/>
      <c r="I87" s="1391"/>
      <c r="J87" s="800"/>
      <c r="K87" s="1390">
        <f>IFERROR(VLOOKUP(A87,'WP-BC'!A$18:AI$342,10,FALSE),0)</f>
        <v>0</v>
      </c>
      <c r="L87" s="801"/>
    </row>
    <row r="88" spans="1:13" s="793" customFormat="1" ht="13">
      <c r="A88" s="1335" t="str">
        <f t="shared" si="1"/>
        <v>397</v>
      </c>
      <c r="B88" s="1387">
        <v>16</v>
      </c>
      <c r="D88" s="1386"/>
      <c r="E88" s="797"/>
      <c r="F88" s="803"/>
      <c r="G88" s="1382">
        <v>397</v>
      </c>
      <c r="H88" s="804" t="s">
        <v>268</v>
      </c>
      <c r="I88" s="800"/>
      <c r="J88" s="800"/>
      <c r="K88" s="1395">
        <f>SUM(K79:K87)</f>
        <v>0</v>
      </c>
      <c r="L88" s="801"/>
    </row>
    <row r="89" spans="1:13" s="793" customFormat="1" ht="13">
      <c r="A89" s="1335" t="str">
        <f t="shared" si="1"/>
        <v/>
      </c>
      <c r="B89" s="1387" t="s">
        <v>1225</v>
      </c>
      <c r="D89" s="1386"/>
      <c r="E89" s="797"/>
      <c r="F89" s="803"/>
      <c r="G89" s="1382"/>
      <c r="H89" s="800"/>
      <c r="I89" s="800"/>
      <c r="J89" s="800"/>
      <c r="K89" s="1389"/>
      <c r="L89" s="801"/>
    </row>
    <row r="90" spans="1:13" s="793" customFormat="1" ht="13">
      <c r="A90" s="1335" t="str">
        <f t="shared" si="1"/>
        <v>398</v>
      </c>
      <c r="B90" s="1387" t="s">
        <v>1306</v>
      </c>
      <c r="C90" s="725"/>
      <c r="D90" s="796"/>
      <c r="E90" s="796"/>
      <c r="F90" s="796"/>
      <c r="G90" s="1382">
        <v>398</v>
      </c>
      <c r="H90" s="1327"/>
      <c r="I90" s="799"/>
      <c r="J90" s="800"/>
      <c r="K90" s="1389">
        <f>IFERROR(VLOOKUP(A90,'WP-BC'!A$18:AI$335,10,FALSE),0)</f>
        <v>0</v>
      </c>
      <c r="L90" s="801"/>
      <c r="M90" s="793" t="s">
        <v>227</v>
      </c>
    </row>
    <row r="91" spans="1:13" s="793" customFormat="1" ht="13">
      <c r="A91" s="1335" t="str">
        <f t="shared" si="1"/>
        <v>398</v>
      </c>
      <c r="B91" s="1387" t="s">
        <v>1307</v>
      </c>
      <c r="C91" s="725"/>
      <c r="D91" s="796"/>
      <c r="E91" s="796"/>
      <c r="F91" s="796"/>
      <c r="G91" s="1382">
        <v>398</v>
      </c>
      <c r="H91" s="1327"/>
      <c r="I91" s="799"/>
      <c r="J91" s="800"/>
      <c r="K91" s="1389">
        <f>IFERROR(VLOOKUP(A91,'WP-BC'!A$18:AI$335,10,FALSE),0)</f>
        <v>0</v>
      </c>
      <c r="L91" s="801"/>
      <c r="M91" s="793" t="s">
        <v>227</v>
      </c>
    </row>
    <row r="92" spans="1:13" s="793" customFormat="1" ht="13">
      <c r="A92" s="1335" t="str">
        <f t="shared" si="1"/>
        <v>398</v>
      </c>
      <c r="B92" s="1387" t="s">
        <v>1308</v>
      </c>
      <c r="C92" s="725"/>
      <c r="D92" s="796"/>
      <c r="E92" s="796"/>
      <c r="F92" s="796"/>
      <c r="G92" s="1382">
        <v>398</v>
      </c>
      <c r="H92" s="1327"/>
      <c r="I92" s="799"/>
      <c r="J92" s="800"/>
      <c r="K92" s="1389">
        <f>IFERROR(VLOOKUP(A92,'WP-BC'!A$18:AI$335,10,FALSE),0)</f>
        <v>0</v>
      </c>
      <c r="L92" s="801"/>
      <c r="M92" s="793" t="s">
        <v>227</v>
      </c>
    </row>
    <row r="93" spans="1:13" s="793" customFormat="1" ht="13">
      <c r="A93" s="1335" t="str">
        <f t="shared" si="1"/>
        <v>398</v>
      </c>
      <c r="B93" s="1387" t="s">
        <v>1309</v>
      </c>
      <c r="C93" s="725"/>
      <c r="D93" s="796"/>
      <c r="E93" s="796"/>
      <c r="F93" s="796"/>
      <c r="G93" s="1382">
        <v>398</v>
      </c>
      <c r="H93" s="1327"/>
      <c r="I93" s="799"/>
      <c r="J93" s="800"/>
      <c r="K93" s="1389">
        <f>IFERROR(VLOOKUP(A93,'WP-BC'!A$18:AI$335,10,FALSE),0)</f>
        <v>0</v>
      </c>
      <c r="L93" s="801"/>
      <c r="M93" s="793" t="s">
        <v>227</v>
      </c>
    </row>
    <row r="94" spans="1:13" s="793" customFormat="1" ht="13">
      <c r="A94" s="1335" t="str">
        <f t="shared" si="1"/>
        <v>398</v>
      </c>
      <c r="B94" s="1387" t="s">
        <v>1310</v>
      </c>
      <c r="C94" s="725"/>
      <c r="D94" s="796"/>
      <c r="E94" s="796"/>
      <c r="F94" s="796"/>
      <c r="G94" s="1382">
        <v>398</v>
      </c>
      <c r="H94" s="1327"/>
      <c r="I94" s="799"/>
      <c r="J94" s="800"/>
      <c r="K94" s="1389">
        <f>IFERROR(VLOOKUP(A94,'WP-BC'!A$18:AI$335,10,FALSE),0)</f>
        <v>0</v>
      </c>
      <c r="L94" s="801"/>
      <c r="M94" s="793" t="s">
        <v>227</v>
      </c>
    </row>
    <row r="95" spans="1:13" s="793" customFormat="1" ht="13">
      <c r="A95" s="1335" t="str">
        <f t="shared" si="1"/>
        <v>398</v>
      </c>
      <c r="B95" s="1387" t="s">
        <v>541</v>
      </c>
      <c r="C95" s="1391"/>
      <c r="D95" s="1391"/>
      <c r="E95" s="796"/>
      <c r="F95" s="796"/>
      <c r="G95" s="1382">
        <v>398</v>
      </c>
      <c r="H95" s="1327"/>
      <c r="I95" s="1391"/>
      <c r="J95" s="800"/>
      <c r="K95" s="1389">
        <f>IFERROR(VLOOKUP(A95,'WP-BC'!A$18:AI$335,10,FALSE),0)</f>
        <v>0</v>
      </c>
      <c r="L95" s="801"/>
    </row>
    <row r="96" spans="1:13" s="793" customFormat="1" ht="14">
      <c r="A96" s="1335" t="str">
        <f t="shared" si="1"/>
        <v>398</v>
      </c>
      <c r="B96" s="1387" t="s">
        <v>541</v>
      </c>
      <c r="C96" s="1391"/>
      <c r="D96" s="1391"/>
      <c r="E96" s="796"/>
      <c r="F96" s="796"/>
      <c r="G96" s="1382">
        <v>398</v>
      </c>
      <c r="H96" s="1327"/>
      <c r="I96" s="1391"/>
      <c r="J96" s="800"/>
      <c r="K96" s="1390">
        <f>IFERROR(VLOOKUP(A96,'WP-BC'!A$18:AI$342,10,FALSE),0)</f>
        <v>0</v>
      </c>
      <c r="L96" s="801"/>
    </row>
    <row r="97" spans="1:13" s="793" customFormat="1" ht="13">
      <c r="A97" s="1335" t="str">
        <f t="shared" si="1"/>
        <v>398</v>
      </c>
      <c r="B97" s="1387">
        <v>18</v>
      </c>
      <c r="D97" s="1386"/>
      <c r="E97" s="797"/>
      <c r="F97" s="803"/>
      <c r="G97" s="1382">
        <v>398</v>
      </c>
      <c r="H97" s="804" t="s">
        <v>269</v>
      </c>
      <c r="I97" s="800"/>
      <c r="J97" s="800"/>
      <c r="K97" s="1395">
        <f>SUM(K90:K96)</f>
        <v>0</v>
      </c>
      <c r="L97" s="801"/>
    </row>
    <row r="98" spans="1:13" s="793" customFormat="1" ht="13">
      <c r="A98" s="1335" t="str">
        <f t="shared" si="1"/>
        <v/>
      </c>
      <c r="B98" s="1387" t="s">
        <v>1225</v>
      </c>
      <c r="D98" s="1386"/>
      <c r="E98" s="797"/>
      <c r="F98" s="803"/>
      <c r="G98" s="1382"/>
      <c r="H98" s="800"/>
      <c r="I98" s="800"/>
      <c r="J98" s="800"/>
      <c r="K98" s="1389"/>
      <c r="L98" s="801"/>
    </row>
    <row r="99" spans="1:13" s="793" customFormat="1" ht="13">
      <c r="A99" s="1335" t="str">
        <f t="shared" si="1"/>
        <v>399</v>
      </c>
      <c r="B99" s="1387" t="s">
        <v>1317</v>
      </c>
      <c r="C99" s="725"/>
      <c r="D99" s="802"/>
      <c r="E99" s="796"/>
      <c r="F99" s="803"/>
      <c r="G99" s="1382">
        <v>399</v>
      </c>
      <c r="H99" s="799"/>
      <c r="I99" s="807"/>
      <c r="J99" s="800"/>
      <c r="K99" s="1389">
        <f>'WP-BC'!$J$254</f>
        <v>0</v>
      </c>
      <c r="L99" s="801"/>
      <c r="M99" s="793" t="s">
        <v>1321</v>
      </c>
    </row>
    <row r="100" spans="1:13" s="793" customFormat="1" ht="13">
      <c r="A100" s="1335" t="str">
        <f t="shared" si="1"/>
        <v>399</v>
      </c>
      <c r="B100" s="1387" t="s">
        <v>1318</v>
      </c>
      <c r="C100" s="725"/>
      <c r="D100" s="802"/>
      <c r="E100" s="796"/>
      <c r="F100" s="803"/>
      <c r="G100" s="1382">
        <v>399</v>
      </c>
      <c r="H100" s="799"/>
      <c r="I100" s="807"/>
      <c r="J100" s="800"/>
      <c r="K100" s="1389">
        <f>IFERROR(VLOOKUP(A100,'WP-BC'!A$18:AI$335,10,FALSE),0)</f>
        <v>0</v>
      </c>
      <c r="L100" s="801"/>
      <c r="M100" s="793" t="s">
        <v>227</v>
      </c>
    </row>
    <row r="101" spans="1:13" s="793" customFormat="1" ht="13">
      <c r="A101" s="1335" t="str">
        <f t="shared" si="1"/>
        <v>399</v>
      </c>
      <c r="B101" s="1387" t="s">
        <v>1319</v>
      </c>
      <c r="C101" s="725"/>
      <c r="D101" s="802"/>
      <c r="E101" s="796"/>
      <c r="F101" s="803"/>
      <c r="G101" s="1382">
        <v>399</v>
      </c>
      <c r="H101" s="799"/>
      <c r="I101" s="807"/>
      <c r="J101" s="800"/>
      <c r="K101" s="1389">
        <f>IFERROR(VLOOKUP(A101,'WP-BC'!A$18:AI$335,10,FALSE),0)</f>
        <v>0</v>
      </c>
      <c r="L101" s="801"/>
      <c r="M101" s="793" t="s">
        <v>227</v>
      </c>
    </row>
    <row r="102" spans="1:13" s="793" customFormat="1" ht="13">
      <c r="A102" s="1335" t="str">
        <f t="shared" si="1"/>
        <v>399</v>
      </c>
      <c r="B102" s="1387" t="s">
        <v>541</v>
      </c>
      <c r="C102" s="1391"/>
      <c r="D102" s="1391"/>
      <c r="E102" s="796"/>
      <c r="F102" s="797"/>
      <c r="G102" s="1382">
        <v>399</v>
      </c>
      <c r="H102" s="1327"/>
      <c r="I102" s="1391"/>
      <c r="J102" s="800"/>
      <c r="K102" s="1389">
        <f>IFERROR(VLOOKUP(A102,'WP-BC'!A$18:AI$335,10,FALSE),0)</f>
        <v>0</v>
      </c>
      <c r="L102" s="801"/>
    </row>
    <row r="103" spans="1:13" s="793" customFormat="1" ht="14">
      <c r="A103" s="1335" t="str">
        <f t="shared" si="1"/>
        <v>399</v>
      </c>
      <c r="B103" s="1387" t="s">
        <v>541</v>
      </c>
      <c r="C103" s="1391"/>
      <c r="D103" s="1391"/>
      <c r="E103" s="796"/>
      <c r="F103" s="797"/>
      <c r="G103" s="1382">
        <v>399</v>
      </c>
      <c r="H103" s="1327"/>
      <c r="I103" s="1391"/>
      <c r="J103" s="800"/>
      <c r="K103" s="1390">
        <f>IFERROR(VLOOKUP(A103,'WP-BC'!A$18:AI$342,10,FALSE),0)</f>
        <v>0</v>
      </c>
      <c r="L103" s="801"/>
    </row>
    <row r="104" spans="1:13" s="793" customFormat="1" ht="13">
      <c r="A104" s="1335" t="str">
        <f t="shared" si="1"/>
        <v>399</v>
      </c>
      <c r="B104" s="1387">
        <v>20</v>
      </c>
      <c r="D104" s="808"/>
      <c r="E104" s="797"/>
      <c r="F104" s="803"/>
      <c r="G104" s="1382">
        <v>399</v>
      </c>
      <c r="H104" s="804" t="s">
        <v>270</v>
      </c>
      <c r="I104" s="809"/>
      <c r="J104" s="800"/>
      <c r="K104" s="1395">
        <f>SUM(K99:K103)</f>
        <v>0</v>
      </c>
      <c r="L104" s="801"/>
    </row>
    <row r="105" spans="1:13" s="793" customFormat="1" ht="13">
      <c r="A105" s="1335" t="str">
        <f t="shared" si="1"/>
        <v/>
      </c>
      <c r="B105" s="1387" t="s">
        <v>1225</v>
      </c>
      <c r="D105" s="808"/>
      <c r="E105" s="797"/>
      <c r="F105" s="803"/>
      <c r="G105" s="1382"/>
      <c r="H105" s="804"/>
      <c r="I105" s="809"/>
      <c r="J105" s="800"/>
      <c r="K105" s="1395"/>
      <c r="L105" s="801"/>
    </row>
    <row r="106" spans="1:13" s="793" customFormat="1" ht="15.5">
      <c r="A106" s="1335" t="str">
        <f t="shared" si="1"/>
        <v/>
      </c>
      <c r="B106" s="1387">
        <v>21</v>
      </c>
      <c r="C106" s="791" t="s">
        <v>260</v>
      </c>
      <c r="D106" s="808"/>
      <c r="E106" s="797"/>
      <c r="F106" s="803"/>
      <c r="G106" s="1382"/>
      <c r="H106" s="800"/>
      <c r="I106" s="809"/>
      <c r="J106" s="800"/>
      <c r="K106" s="1395">
        <f>K104+K97+K88+K77+K68+K59+K50+K42+K33+K24</f>
        <v>0</v>
      </c>
      <c r="L106" s="801"/>
    </row>
    <row r="107" spans="1:13" s="793" customFormat="1" ht="13">
      <c r="A107" s="1335" t="str">
        <f t="shared" si="1"/>
        <v/>
      </c>
      <c r="B107" s="1387" t="s">
        <v>1225</v>
      </c>
      <c r="D107" s="808"/>
      <c r="E107" s="797"/>
      <c r="F107" s="800"/>
      <c r="G107" s="1382"/>
      <c r="H107" s="800"/>
      <c r="I107" s="800"/>
      <c r="J107" s="800"/>
      <c r="K107" s="1389"/>
      <c r="L107" s="801"/>
    </row>
    <row r="108" spans="1:13" s="793" customFormat="1" ht="15.5">
      <c r="A108" s="1335" t="str">
        <f t="shared" si="1"/>
        <v/>
      </c>
      <c r="B108" s="1387" t="s">
        <v>1225</v>
      </c>
      <c r="C108" s="791" t="s">
        <v>259</v>
      </c>
      <c r="D108" s="792"/>
      <c r="G108" s="1400"/>
      <c r="K108" s="1389"/>
    </row>
    <row r="109" spans="1:13" s="793" customFormat="1" ht="13">
      <c r="A109" s="1335" t="str">
        <f t="shared" si="1"/>
        <v>352</v>
      </c>
      <c r="B109" s="1387" t="s">
        <v>1322</v>
      </c>
      <c r="C109" s="725"/>
      <c r="D109" s="796"/>
      <c r="E109" s="797"/>
      <c r="F109" s="797"/>
      <c r="G109" s="1382">
        <v>352</v>
      </c>
      <c r="H109" s="798"/>
      <c r="I109" s="799"/>
      <c r="J109" s="800"/>
      <c r="K109" s="1389">
        <f>IFERROR(VLOOKUP(A109,'WP-BC'!A$18:AI$335,10,FALSE),0)</f>
        <v>0</v>
      </c>
      <c r="L109" s="801"/>
      <c r="M109" s="793" t="s">
        <v>227</v>
      </c>
    </row>
    <row r="110" spans="1:13" s="793" customFormat="1" ht="13">
      <c r="A110" s="1335" t="str">
        <f t="shared" si="1"/>
        <v>352</v>
      </c>
      <c r="B110" s="1387" t="s">
        <v>1323</v>
      </c>
      <c r="C110" s="725"/>
      <c r="D110" s="796"/>
      <c r="E110" s="797"/>
      <c r="F110" s="797"/>
      <c r="G110" s="1382">
        <v>352</v>
      </c>
      <c r="H110" s="798"/>
      <c r="I110" s="799"/>
      <c r="J110" s="800"/>
      <c r="K110" s="1389">
        <f>IFERROR(VLOOKUP(A110,'WP-BC'!A$18:AI$335,10,FALSE),0)</f>
        <v>0</v>
      </c>
      <c r="L110" s="801"/>
      <c r="M110" s="793" t="s">
        <v>227</v>
      </c>
    </row>
    <row r="111" spans="1:13" s="793" customFormat="1" ht="13">
      <c r="A111" s="1335" t="str">
        <f t="shared" si="1"/>
        <v>352</v>
      </c>
      <c r="B111" s="1387" t="s">
        <v>1324</v>
      </c>
      <c r="C111" s="725"/>
      <c r="D111" s="796"/>
      <c r="E111" s="797"/>
      <c r="F111" s="797"/>
      <c r="G111" s="1382">
        <v>352</v>
      </c>
      <c r="H111" s="798"/>
      <c r="I111" s="799"/>
      <c r="J111" s="800"/>
      <c r="K111" s="1389">
        <f>IFERROR(VLOOKUP(A111,'WP-BC'!A$18:AI$335,10,FALSE),0)</f>
        <v>0</v>
      </c>
      <c r="L111" s="801"/>
      <c r="M111" s="793" t="s">
        <v>227</v>
      </c>
    </row>
    <row r="112" spans="1:13" s="793" customFormat="1" ht="13">
      <c r="A112" s="1335" t="str">
        <f t="shared" si="1"/>
        <v>352</v>
      </c>
      <c r="B112" s="1387" t="s">
        <v>1325</v>
      </c>
      <c r="C112" s="725"/>
      <c r="D112" s="796"/>
      <c r="E112" s="797"/>
      <c r="F112" s="797"/>
      <c r="G112" s="1382">
        <v>352</v>
      </c>
      <c r="H112" s="798"/>
      <c r="I112" s="799"/>
      <c r="J112" s="800"/>
      <c r="K112" s="1389">
        <f>IFERROR(VLOOKUP(A112,'WP-BC'!A$18:AI$335,10,FALSE),0)</f>
        <v>0</v>
      </c>
      <c r="L112" s="801"/>
      <c r="M112" s="793" t="s">
        <v>227</v>
      </c>
    </row>
    <row r="113" spans="1:13" s="793" customFormat="1" ht="13">
      <c r="A113" s="1335" t="str">
        <f t="shared" si="1"/>
        <v>352</v>
      </c>
      <c r="B113" s="1387" t="s">
        <v>1326</v>
      </c>
      <c r="C113" s="725"/>
      <c r="D113" s="796"/>
      <c r="E113" s="797"/>
      <c r="F113" s="797"/>
      <c r="G113" s="1382">
        <v>352</v>
      </c>
      <c r="H113" s="798"/>
      <c r="I113" s="799"/>
      <c r="J113" s="800"/>
      <c r="K113" s="1389">
        <f>IFERROR(VLOOKUP(A113,'WP-BC'!A$18:AI$335,10,FALSE),0)</f>
        <v>0</v>
      </c>
      <c r="L113" s="801"/>
      <c r="M113" s="793" t="s">
        <v>227</v>
      </c>
    </row>
    <row r="114" spans="1:13" s="793" customFormat="1" ht="13">
      <c r="A114" s="1335" t="str">
        <f t="shared" si="1"/>
        <v>352</v>
      </c>
      <c r="B114" s="1387" t="s">
        <v>1327</v>
      </c>
      <c r="C114" s="725"/>
      <c r="D114" s="796"/>
      <c r="E114" s="797"/>
      <c r="F114" s="797"/>
      <c r="G114" s="1382">
        <v>352</v>
      </c>
      <c r="H114" s="798"/>
      <c r="I114" s="799"/>
      <c r="J114" s="800"/>
      <c r="K114" s="1389">
        <f>IFERROR(VLOOKUP(A114,'WP-BC'!A$18:AI$335,10,FALSE),0)</f>
        <v>0</v>
      </c>
      <c r="L114" s="801"/>
      <c r="M114" s="793" t="s">
        <v>227</v>
      </c>
    </row>
    <row r="115" spans="1:13" s="793" customFormat="1" ht="13">
      <c r="A115" s="1335" t="str">
        <f t="shared" si="1"/>
        <v>352</v>
      </c>
      <c r="B115" s="1387" t="s">
        <v>1328</v>
      </c>
      <c r="C115" s="725"/>
      <c r="D115" s="796"/>
      <c r="E115" s="797"/>
      <c r="F115" s="797"/>
      <c r="G115" s="1382">
        <v>352</v>
      </c>
      <c r="H115" s="798"/>
      <c r="I115" s="799"/>
      <c r="J115" s="800"/>
      <c r="K115" s="1389">
        <f>IFERROR(VLOOKUP(A115,'WP-BC'!A$18:AI$335,10,FALSE),0)</f>
        <v>0</v>
      </c>
      <c r="L115" s="801"/>
      <c r="M115" s="793" t="s">
        <v>227</v>
      </c>
    </row>
    <row r="116" spans="1:13" s="793" customFormat="1" ht="13">
      <c r="A116" s="1335" t="str">
        <f t="shared" si="1"/>
        <v>352</v>
      </c>
      <c r="B116" s="1387" t="s">
        <v>541</v>
      </c>
      <c r="C116" s="1391"/>
      <c r="D116" s="1391"/>
      <c r="E116" s="797"/>
      <c r="F116" s="797"/>
      <c r="G116" s="1382">
        <v>352</v>
      </c>
      <c r="H116" s="798"/>
      <c r="I116" s="1391"/>
      <c r="J116" s="800"/>
      <c r="K116" s="1389">
        <f>IFERROR(VLOOKUP(A116,'WP-BC'!A$18:AI$335,10,FALSE),0)</f>
        <v>0</v>
      </c>
      <c r="L116" s="801"/>
    </row>
    <row r="117" spans="1:13" s="793" customFormat="1" ht="14">
      <c r="A117" s="1335" t="str">
        <f t="shared" si="1"/>
        <v>352</v>
      </c>
      <c r="B117" s="1387" t="s">
        <v>541</v>
      </c>
      <c r="C117" s="1391"/>
      <c r="D117" s="1391"/>
      <c r="E117" s="797"/>
      <c r="F117" s="797"/>
      <c r="G117" s="1382">
        <v>352</v>
      </c>
      <c r="H117" s="798"/>
      <c r="I117" s="1391"/>
      <c r="J117" s="800"/>
      <c r="K117" s="1390">
        <f>IFERROR(VLOOKUP(A117,'WP-BC'!A$18:AI$342,10,FALSE),0)</f>
        <v>0</v>
      </c>
      <c r="L117" s="801"/>
    </row>
    <row r="118" spans="1:13" s="793" customFormat="1" ht="13">
      <c r="A118" s="1335" t="str">
        <f t="shared" si="1"/>
        <v>352</v>
      </c>
      <c r="B118" s="1387">
        <v>23</v>
      </c>
      <c r="D118" s="1386"/>
      <c r="E118" s="797"/>
      <c r="F118" s="803"/>
      <c r="G118" s="1382">
        <v>352</v>
      </c>
      <c r="H118" s="804" t="s">
        <v>271</v>
      </c>
      <c r="I118" s="800"/>
      <c r="J118" s="800"/>
      <c r="K118" s="1395">
        <f>SUM(K109:K117)</f>
        <v>0</v>
      </c>
      <c r="L118" s="801"/>
    </row>
    <row r="119" spans="1:13" s="793" customFormat="1" ht="13">
      <c r="A119" s="1335" t="str">
        <f t="shared" si="1"/>
        <v/>
      </c>
      <c r="B119" s="1387" t="s">
        <v>1225</v>
      </c>
      <c r="D119" s="1386"/>
      <c r="E119" s="797"/>
      <c r="F119" s="803"/>
      <c r="G119" s="798"/>
      <c r="H119" s="800"/>
      <c r="I119" s="800"/>
      <c r="J119" s="800"/>
      <c r="K119" s="1389"/>
      <c r="L119" s="801"/>
    </row>
    <row r="120" spans="1:13" s="793" customFormat="1" ht="13">
      <c r="A120" s="1335" t="str">
        <f t="shared" si="1"/>
        <v>353</v>
      </c>
      <c r="B120" s="1387" t="s">
        <v>1329</v>
      </c>
      <c r="C120" s="725"/>
      <c r="D120" s="796"/>
      <c r="E120" s="797"/>
      <c r="F120" s="797"/>
      <c r="G120" s="798">
        <v>353</v>
      </c>
      <c r="H120" s="798"/>
      <c r="I120" s="799"/>
      <c r="J120" s="800"/>
      <c r="K120" s="1389">
        <f>IFERROR(VLOOKUP(A120,'WP-BC'!A$18:AI$335,10,FALSE),0)</f>
        <v>0</v>
      </c>
      <c r="L120" s="801"/>
      <c r="M120" s="793" t="s">
        <v>227</v>
      </c>
    </row>
    <row r="121" spans="1:13" s="793" customFormat="1" ht="13">
      <c r="A121" s="1335" t="str">
        <f t="shared" si="1"/>
        <v>353</v>
      </c>
      <c r="B121" s="1387" t="s">
        <v>1330</v>
      </c>
      <c r="C121" s="725"/>
      <c r="D121" s="796"/>
      <c r="E121" s="797"/>
      <c r="F121" s="797"/>
      <c r="G121" s="798">
        <v>353</v>
      </c>
      <c r="H121" s="798"/>
      <c r="I121" s="799"/>
      <c r="J121" s="800"/>
      <c r="K121" s="1389">
        <f>IFERROR(VLOOKUP(A121,'WP-BC'!A$18:AI$335,10,FALSE),0)</f>
        <v>0</v>
      </c>
      <c r="L121" s="801"/>
      <c r="M121" s="793" t="s">
        <v>227</v>
      </c>
    </row>
    <row r="122" spans="1:13" s="793" customFormat="1" ht="13">
      <c r="A122" s="1335" t="str">
        <f t="shared" si="1"/>
        <v>353</v>
      </c>
      <c r="B122" s="1387" t="s">
        <v>1331</v>
      </c>
      <c r="C122" s="725"/>
      <c r="D122" s="796"/>
      <c r="E122" s="797"/>
      <c r="F122" s="797"/>
      <c r="G122" s="798">
        <v>353</v>
      </c>
      <c r="H122" s="798"/>
      <c r="I122" s="799"/>
      <c r="J122" s="800"/>
      <c r="K122" s="1389">
        <f>IFERROR(VLOOKUP(A122,'WP-BC'!A$18:AI$335,10,FALSE),0)</f>
        <v>0</v>
      </c>
      <c r="L122" s="801"/>
      <c r="M122" s="793" t="s">
        <v>227</v>
      </c>
    </row>
    <row r="123" spans="1:13" s="793" customFormat="1" ht="13">
      <c r="A123" s="1335" t="str">
        <f t="shared" si="1"/>
        <v>353</v>
      </c>
      <c r="B123" s="1387" t="s">
        <v>1332</v>
      </c>
      <c r="C123" s="725"/>
      <c r="D123" s="796"/>
      <c r="E123" s="797"/>
      <c r="F123" s="797"/>
      <c r="G123" s="798">
        <v>353</v>
      </c>
      <c r="H123" s="798"/>
      <c r="I123" s="799"/>
      <c r="J123" s="800"/>
      <c r="K123" s="1389">
        <f>IFERROR(VLOOKUP(A123,'WP-BC'!A$18:AI$335,10,FALSE),0)</f>
        <v>0</v>
      </c>
      <c r="L123" s="801"/>
      <c r="M123" s="793" t="s">
        <v>227</v>
      </c>
    </row>
    <row r="124" spans="1:13" s="793" customFormat="1" ht="13">
      <c r="A124" s="1335" t="str">
        <f t="shared" si="1"/>
        <v>353</v>
      </c>
      <c r="B124" s="1387" t="s">
        <v>1333</v>
      </c>
      <c r="C124" s="725"/>
      <c r="D124" s="796"/>
      <c r="E124" s="797"/>
      <c r="F124" s="797"/>
      <c r="G124" s="798">
        <v>353</v>
      </c>
      <c r="H124" s="798"/>
      <c r="I124" s="799"/>
      <c r="J124" s="800"/>
      <c r="K124" s="1389">
        <f>IFERROR(VLOOKUP(A124,'WP-BC'!A$18:AI$335,10,FALSE),0)</f>
        <v>0</v>
      </c>
      <c r="L124" s="801"/>
      <c r="M124" s="793" t="s">
        <v>227</v>
      </c>
    </row>
    <row r="125" spans="1:13" s="793" customFormat="1" ht="13">
      <c r="A125" s="1335" t="str">
        <f t="shared" si="1"/>
        <v>353</v>
      </c>
      <c r="B125" s="1387" t="s">
        <v>1334</v>
      </c>
      <c r="C125" s="725"/>
      <c r="D125" s="796"/>
      <c r="E125" s="797"/>
      <c r="F125" s="797"/>
      <c r="G125" s="798">
        <v>353</v>
      </c>
      <c r="H125" s="798"/>
      <c r="I125" s="799"/>
      <c r="J125" s="800"/>
      <c r="K125" s="1389">
        <f>IFERROR(VLOOKUP(A125,'WP-BC'!A$18:AI$335,10,FALSE),0)</f>
        <v>0</v>
      </c>
      <c r="L125" s="801"/>
      <c r="M125" s="793" t="s">
        <v>227</v>
      </c>
    </row>
    <row r="126" spans="1:13" s="793" customFormat="1" ht="13">
      <c r="A126" s="1335" t="str">
        <f t="shared" si="1"/>
        <v>353</v>
      </c>
      <c r="B126" s="1387" t="s">
        <v>1335</v>
      </c>
      <c r="C126" s="725"/>
      <c r="D126" s="796"/>
      <c r="E126" s="797"/>
      <c r="F126" s="797"/>
      <c r="G126" s="798">
        <v>353</v>
      </c>
      <c r="H126" s="798"/>
      <c r="I126" s="799"/>
      <c r="J126" s="800"/>
      <c r="K126" s="1389">
        <f>IFERROR(VLOOKUP(A126,'WP-BC'!A$18:AI$335,10,FALSE),0)</f>
        <v>0</v>
      </c>
      <c r="L126" s="801"/>
      <c r="M126" s="793" t="s">
        <v>227</v>
      </c>
    </row>
    <row r="127" spans="1:13" s="793" customFormat="1" ht="13">
      <c r="A127" s="1335" t="str">
        <f t="shared" si="1"/>
        <v>353</v>
      </c>
      <c r="B127" s="1387" t="s">
        <v>1336</v>
      </c>
      <c r="C127" s="725"/>
      <c r="D127" s="796"/>
      <c r="E127" s="797"/>
      <c r="F127" s="797"/>
      <c r="G127" s="798">
        <v>353</v>
      </c>
      <c r="H127" s="798"/>
      <c r="I127" s="799"/>
      <c r="J127" s="800"/>
      <c r="K127" s="1389">
        <f>IFERROR(VLOOKUP(A127,'WP-BC'!A$18:AI$335,10,FALSE),0)</f>
        <v>0</v>
      </c>
      <c r="L127" s="801"/>
      <c r="M127" s="793" t="s">
        <v>227</v>
      </c>
    </row>
    <row r="128" spans="1:13" s="793" customFormat="1" ht="13">
      <c r="A128" s="1335" t="str">
        <f t="shared" si="1"/>
        <v>353</v>
      </c>
      <c r="B128" s="1387" t="s">
        <v>541</v>
      </c>
      <c r="C128" s="1391"/>
      <c r="D128" s="1391"/>
      <c r="E128" s="797"/>
      <c r="F128" s="797"/>
      <c r="G128" s="798">
        <v>353</v>
      </c>
      <c r="H128" s="798"/>
      <c r="I128" s="1391"/>
      <c r="J128" s="800"/>
      <c r="K128" s="1389">
        <f>IFERROR(VLOOKUP(A128,'WP-BC'!A$18:AI$335,10,FALSE),0)</f>
        <v>0</v>
      </c>
      <c r="L128" s="801"/>
    </row>
    <row r="129" spans="1:13" s="793" customFormat="1" ht="14">
      <c r="A129" s="1335" t="str">
        <f t="shared" si="1"/>
        <v>353</v>
      </c>
      <c r="B129" s="1387" t="s">
        <v>541</v>
      </c>
      <c r="C129" s="1391"/>
      <c r="D129" s="1391"/>
      <c r="E129" s="797"/>
      <c r="F129" s="797"/>
      <c r="G129" s="798">
        <v>353</v>
      </c>
      <c r="H129" s="798"/>
      <c r="I129" s="1391"/>
      <c r="J129" s="800"/>
      <c r="K129" s="1390">
        <f>IFERROR(VLOOKUP(A129,'WP-BC'!A$18:AI$342,10,FALSE),0)</f>
        <v>0</v>
      </c>
      <c r="L129" s="801"/>
    </row>
    <row r="130" spans="1:13" s="793" customFormat="1" ht="13">
      <c r="A130" s="1335" t="str">
        <f t="shared" si="1"/>
        <v>353</v>
      </c>
      <c r="B130" s="1387">
        <v>25</v>
      </c>
      <c r="D130" s="1386"/>
      <c r="E130" s="797"/>
      <c r="F130" s="803"/>
      <c r="G130" s="798">
        <v>353</v>
      </c>
      <c r="H130" s="804" t="s">
        <v>272</v>
      </c>
      <c r="I130" s="800"/>
      <c r="J130" s="800"/>
      <c r="K130" s="1395">
        <f>SUM(K120:K129)</f>
        <v>0</v>
      </c>
      <c r="L130" s="801"/>
    </row>
    <row r="131" spans="1:13" s="793" customFormat="1" ht="13">
      <c r="A131" s="1335" t="str">
        <f t="shared" si="1"/>
        <v/>
      </c>
      <c r="B131" s="1387" t="s">
        <v>1225</v>
      </c>
      <c r="D131" s="1386"/>
      <c r="E131" s="797"/>
      <c r="F131" s="803"/>
      <c r="G131" s="798"/>
      <c r="H131" s="800"/>
      <c r="I131" s="800"/>
      <c r="J131" s="800"/>
      <c r="K131" s="1389"/>
      <c r="L131" s="801"/>
    </row>
    <row r="132" spans="1:13" s="793" customFormat="1" ht="13">
      <c r="A132" s="1335" t="str">
        <f t="shared" si="1"/>
        <v>354</v>
      </c>
      <c r="B132" s="1387" t="s">
        <v>1337</v>
      </c>
      <c r="C132" s="725"/>
      <c r="D132" s="796"/>
      <c r="E132" s="797"/>
      <c r="F132" s="797"/>
      <c r="G132" s="798">
        <v>354</v>
      </c>
      <c r="H132" s="798"/>
      <c r="I132" s="799"/>
      <c r="J132" s="800"/>
      <c r="K132" s="1389">
        <f>IFERROR(VLOOKUP(A132,'WP-BC'!A$18:AI$335,10,FALSE),0)</f>
        <v>0</v>
      </c>
      <c r="L132" s="801"/>
      <c r="M132" s="793" t="s">
        <v>227</v>
      </c>
    </row>
    <row r="133" spans="1:13" s="793" customFormat="1" ht="13">
      <c r="A133" s="1335" t="str">
        <f t="shared" si="1"/>
        <v>354</v>
      </c>
      <c r="B133" s="1387" t="s">
        <v>1338</v>
      </c>
      <c r="C133" s="725"/>
      <c r="D133" s="796"/>
      <c r="E133" s="797"/>
      <c r="F133" s="797"/>
      <c r="G133" s="798">
        <v>354</v>
      </c>
      <c r="H133" s="798"/>
      <c r="I133" s="799"/>
      <c r="J133" s="800"/>
      <c r="K133" s="1389">
        <f>IFERROR(VLOOKUP(A133,'WP-BC'!A$18:AI$335,10,FALSE),0)</f>
        <v>0</v>
      </c>
      <c r="L133" s="801"/>
      <c r="M133" s="793" t="s">
        <v>227</v>
      </c>
    </row>
    <row r="134" spans="1:13" s="793" customFormat="1" ht="13">
      <c r="A134" s="1335" t="str">
        <f t="shared" si="1"/>
        <v>354</v>
      </c>
      <c r="B134" s="1387" t="s">
        <v>1339</v>
      </c>
      <c r="C134" s="725"/>
      <c r="D134" s="796"/>
      <c r="E134" s="797"/>
      <c r="F134" s="797"/>
      <c r="G134" s="798">
        <v>354</v>
      </c>
      <c r="H134" s="798"/>
      <c r="I134" s="799"/>
      <c r="J134" s="800"/>
      <c r="K134" s="1389">
        <f>IFERROR(VLOOKUP(A134,'WP-BC'!A$18:AI$335,10,FALSE),0)</f>
        <v>0</v>
      </c>
      <c r="L134" s="801"/>
      <c r="M134" s="793" t="s">
        <v>227</v>
      </c>
    </row>
    <row r="135" spans="1:13" s="793" customFormat="1" ht="13">
      <c r="A135" s="1335" t="str">
        <f t="shared" si="1"/>
        <v>354</v>
      </c>
      <c r="B135" s="1387" t="s">
        <v>1340</v>
      </c>
      <c r="C135" s="725"/>
      <c r="D135" s="796"/>
      <c r="E135" s="797"/>
      <c r="F135" s="797"/>
      <c r="G135" s="798">
        <v>354</v>
      </c>
      <c r="H135" s="798"/>
      <c r="I135" s="799"/>
      <c r="J135" s="800"/>
      <c r="K135" s="1389">
        <f>IFERROR(VLOOKUP(A135,'WP-BC'!A$18:AI$335,10,FALSE),0)</f>
        <v>0</v>
      </c>
      <c r="L135" s="801"/>
      <c r="M135" s="793" t="s">
        <v>227</v>
      </c>
    </row>
    <row r="136" spans="1:13" s="793" customFormat="1" ht="13">
      <c r="A136" s="1335" t="str">
        <f t="shared" si="1"/>
        <v>354</v>
      </c>
      <c r="B136" s="1387" t="s">
        <v>1341</v>
      </c>
      <c r="C136" s="725"/>
      <c r="D136" s="796"/>
      <c r="E136" s="797"/>
      <c r="F136" s="797"/>
      <c r="G136" s="798">
        <v>354</v>
      </c>
      <c r="H136" s="798"/>
      <c r="I136" s="799"/>
      <c r="J136" s="800"/>
      <c r="K136" s="1389">
        <f>IFERROR(VLOOKUP(A136,'WP-BC'!A$18:AI$335,10,FALSE),0)</f>
        <v>0</v>
      </c>
      <c r="L136" s="801"/>
      <c r="M136" s="793" t="s">
        <v>227</v>
      </c>
    </row>
    <row r="137" spans="1:13" s="793" customFormat="1" ht="13">
      <c r="A137" s="1335" t="str">
        <f t="shared" si="1"/>
        <v>354</v>
      </c>
      <c r="B137" s="1387" t="s">
        <v>1342</v>
      </c>
      <c r="C137" s="725"/>
      <c r="D137" s="796"/>
      <c r="E137" s="797"/>
      <c r="F137" s="797"/>
      <c r="G137" s="798">
        <v>354</v>
      </c>
      <c r="H137" s="798"/>
      <c r="I137" s="799"/>
      <c r="J137" s="800"/>
      <c r="K137" s="1389">
        <f>IFERROR(VLOOKUP(A137,'WP-BC'!A$18:AI$335,10,FALSE),0)</f>
        <v>0</v>
      </c>
      <c r="L137" s="801"/>
      <c r="M137" s="793" t="s">
        <v>227</v>
      </c>
    </row>
    <row r="138" spans="1:13" s="793" customFormat="1" ht="13">
      <c r="A138" s="1335" t="str">
        <f t="shared" si="1"/>
        <v>354</v>
      </c>
      <c r="B138" s="1387" t="s">
        <v>541</v>
      </c>
      <c r="C138" s="1391"/>
      <c r="D138" s="1391"/>
      <c r="E138" s="797"/>
      <c r="F138" s="797"/>
      <c r="G138" s="798">
        <v>354</v>
      </c>
      <c r="H138" s="798"/>
      <c r="I138" s="1391"/>
      <c r="J138" s="800"/>
      <c r="K138" s="1389">
        <f>IFERROR(VLOOKUP(A138,'WP-BC'!A$18:AI$335,10,FALSE),0)</f>
        <v>0</v>
      </c>
      <c r="L138" s="801"/>
    </row>
    <row r="139" spans="1:13" s="793" customFormat="1" ht="14">
      <c r="A139" s="1335" t="str">
        <f t="shared" si="1"/>
        <v>354</v>
      </c>
      <c r="B139" s="1387" t="s">
        <v>541</v>
      </c>
      <c r="C139" s="1391"/>
      <c r="D139" s="1391"/>
      <c r="E139" s="797"/>
      <c r="F139" s="797"/>
      <c r="G139" s="798">
        <v>354</v>
      </c>
      <c r="H139" s="798"/>
      <c r="I139" s="1391"/>
      <c r="J139" s="800"/>
      <c r="K139" s="1390">
        <f>IFERROR(VLOOKUP(A139,'WP-BC'!A$18:AI$342,10,FALSE),0)</f>
        <v>0</v>
      </c>
      <c r="L139" s="801"/>
    </row>
    <row r="140" spans="1:13" s="793" customFormat="1" ht="13">
      <c r="A140" s="1335" t="str">
        <f t="shared" si="1"/>
        <v>354</v>
      </c>
      <c r="B140" s="1387">
        <v>27</v>
      </c>
      <c r="D140" s="1386"/>
      <c r="E140" s="797"/>
      <c r="F140" s="803"/>
      <c r="G140" s="798">
        <v>354</v>
      </c>
      <c r="H140" s="804" t="s">
        <v>273</v>
      </c>
      <c r="I140" s="800"/>
      <c r="J140" s="800"/>
      <c r="K140" s="1395">
        <f>SUM(K132:K139)</f>
        <v>0</v>
      </c>
      <c r="L140" s="801"/>
    </row>
    <row r="141" spans="1:13" s="793" customFormat="1" ht="13">
      <c r="A141" s="1335" t="str">
        <f t="shared" si="1"/>
        <v/>
      </c>
      <c r="B141" s="1387" t="s">
        <v>1225</v>
      </c>
      <c r="D141" s="1386"/>
      <c r="E141" s="797"/>
      <c r="F141" s="803"/>
      <c r="G141" s="798"/>
      <c r="H141" s="800"/>
      <c r="I141" s="800"/>
      <c r="J141" s="800"/>
      <c r="K141" s="1389"/>
      <c r="L141" s="801"/>
    </row>
    <row r="142" spans="1:13" s="793" customFormat="1" ht="13">
      <c r="A142" s="1335" t="str">
        <f t="shared" si="1"/>
        <v>355</v>
      </c>
      <c r="B142" s="1387" t="s">
        <v>1343</v>
      </c>
      <c r="C142" s="725"/>
      <c r="D142" s="802"/>
      <c r="E142" s="797"/>
      <c r="F142" s="803"/>
      <c r="G142" s="798">
        <v>355</v>
      </c>
      <c r="H142" s="800"/>
      <c r="I142" s="799"/>
      <c r="J142" s="800"/>
      <c r="K142" s="1389">
        <f>IFERROR(VLOOKUP(A142,'WP-BC'!A$18:AI$335,10,FALSE),0)</f>
        <v>0</v>
      </c>
      <c r="L142" s="801"/>
      <c r="M142" s="793" t="s">
        <v>227</v>
      </c>
    </row>
    <row r="143" spans="1:13" s="793" customFormat="1" ht="13">
      <c r="A143" s="1335" t="str">
        <f t="shared" si="1"/>
        <v>355</v>
      </c>
      <c r="B143" s="1387" t="s">
        <v>1344</v>
      </c>
      <c r="C143" s="725"/>
      <c r="D143" s="802"/>
      <c r="E143" s="797"/>
      <c r="F143" s="803"/>
      <c r="G143" s="798">
        <v>355</v>
      </c>
      <c r="H143" s="800"/>
      <c r="I143" s="799"/>
      <c r="J143" s="800"/>
      <c r="K143" s="1389">
        <f>IFERROR(VLOOKUP(A143,'WP-BC'!A$18:AI$335,10,FALSE),0)</f>
        <v>0</v>
      </c>
      <c r="L143" s="801"/>
      <c r="M143" s="793" t="s">
        <v>227</v>
      </c>
    </row>
    <row r="144" spans="1:13" s="793" customFormat="1" ht="13">
      <c r="A144" s="1335" t="str">
        <f t="shared" ref="A144:A185" si="2">CONCATENATE(D144,G144,I144)</f>
        <v>355</v>
      </c>
      <c r="B144" s="1387" t="s">
        <v>1345</v>
      </c>
      <c r="C144" s="725"/>
      <c r="D144" s="802"/>
      <c r="E144" s="797"/>
      <c r="F144" s="810"/>
      <c r="G144" s="798">
        <v>355</v>
      </c>
      <c r="H144" s="800"/>
      <c r="I144" s="799"/>
      <c r="J144" s="800"/>
      <c r="K144" s="1389">
        <f>IFERROR(VLOOKUP(A144,'WP-BC'!A$18:AI$335,10,FALSE),0)</f>
        <v>0</v>
      </c>
      <c r="L144" s="801"/>
      <c r="M144" s="793" t="s">
        <v>227</v>
      </c>
    </row>
    <row r="145" spans="1:13" s="793" customFormat="1" ht="13">
      <c r="A145" s="1335" t="str">
        <f t="shared" si="2"/>
        <v>355</v>
      </c>
      <c r="B145" s="1387" t="s">
        <v>1346</v>
      </c>
      <c r="C145" s="725"/>
      <c r="D145" s="802"/>
      <c r="E145" s="797"/>
      <c r="F145" s="803"/>
      <c r="G145" s="798">
        <v>355</v>
      </c>
      <c r="H145" s="800"/>
      <c r="I145" s="799"/>
      <c r="J145" s="800"/>
      <c r="K145" s="1389">
        <f>IFERROR(VLOOKUP(A145,'WP-BC'!A$18:AI$335,10,FALSE),0)</f>
        <v>0</v>
      </c>
      <c r="L145" s="801"/>
      <c r="M145" s="793" t="s">
        <v>227</v>
      </c>
    </row>
    <row r="146" spans="1:13" s="793" customFormat="1" ht="13">
      <c r="A146" s="1335" t="str">
        <f t="shared" si="2"/>
        <v>355</v>
      </c>
      <c r="B146" s="1387" t="s">
        <v>1347</v>
      </c>
      <c r="C146" s="725"/>
      <c r="D146" s="802"/>
      <c r="E146" s="797"/>
      <c r="F146" s="803"/>
      <c r="G146" s="798">
        <v>355</v>
      </c>
      <c r="H146" s="800"/>
      <c r="I146" s="799"/>
      <c r="J146" s="800"/>
      <c r="K146" s="1389">
        <f>IFERROR(VLOOKUP(A146,'WP-BC'!A$18:AI$335,10,FALSE),0)</f>
        <v>0</v>
      </c>
      <c r="L146" s="801"/>
      <c r="M146" s="793" t="s">
        <v>227</v>
      </c>
    </row>
    <row r="147" spans="1:13" s="793" customFormat="1" ht="13">
      <c r="A147" s="1335" t="str">
        <f t="shared" si="2"/>
        <v>355</v>
      </c>
      <c r="B147" s="1387" t="s">
        <v>541</v>
      </c>
      <c r="C147" s="1391"/>
      <c r="D147" s="1391"/>
      <c r="E147" s="797"/>
      <c r="F147" s="797"/>
      <c r="G147" s="798">
        <v>355</v>
      </c>
      <c r="H147" s="798"/>
      <c r="I147" s="1391"/>
      <c r="J147" s="800"/>
      <c r="K147" s="1389">
        <f>IFERROR(VLOOKUP(A147,'WP-BC'!A$18:AI$335,10,FALSE),0)</f>
        <v>0</v>
      </c>
      <c r="L147" s="801"/>
    </row>
    <row r="148" spans="1:13" s="793" customFormat="1" ht="14">
      <c r="A148" s="1335" t="str">
        <f t="shared" si="2"/>
        <v>355</v>
      </c>
      <c r="B148" s="1387" t="s">
        <v>541</v>
      </c>
      <c r="C148" s="1391"/>
      <c r="D148" s="1391"/>
      <c r="E148" s="797"/>
      <c r="F148" s="797"/>
      <c r="G148" s="798">
        <v>355</v>
      </c>
      <c r="H148" s="798"/>
      <c r="I148" s="1391"/>
      <c r="J148" s="800"/>
      <c r="K148" s="1390">
        <f>IFERROR(VLOOKUP(A148,'WP-BC'!A$18:AI$342,10,FALSE),0)</f>
        <v>0</v>
      </c>
      <c r="L148" s="801"/>
    </row>
    <row r="149" spans="1:13" s="793" customFormat="1" ht="13">
      <c r="A149" s="1335" t="str">
        <f t="shared" si="2"/>
        <v>355</v>
      </c>
      <c r="B149" s="1387">
        <v>29</v>
      </c>
      <c r="D149" s="1386"/>
      <c r="E149" s="797"/>
      <c r="F149" s="803"/>
      <c r="G149" s="798">
        <v>355</v>
      </c>
      <c r="H149" s="804" t="s">
        <v>274</v>
      </c>
      <c r="I149" s="800"/>
      <c r="J149" s="800"/>
      <c r="K149" s="1395">
        <f>SUM(K142:K148)</f>
        <v>0</v>
      </c>
      <c r="L149" s="801"/>
    </row>
    <row r="150" spans="1:13" s="793" customFormat="1" ht="13">
      <c r="A150" s="1335" t="str">
        <f t="shared" si="2"/>
        <v/>
      </c>
      <c r="B150" s="1387" t="s">
        <v>1225</v>
      </c>
      <c r="D150" s="1386"/>
      <c r="E150" s="797"/>
      <c r="F150" s="803"/>
      <c r="G150" s="798"/>
      <c r="H150" s="800"/>
      <c r="I150" s="800"/>
      <c r="J150" s="800"/>
      <c r="K150" s="1389"/>
      <c r="L150" s="801"/>
    </row>
    <row r="151" spans="1:13" s="793" customFormat="1" ht="13">
      <c r="A151" s="1335" t="str">
        <f t="shared" si="2"/>
        <v>356</v>
      </c>
      <c r="B151" s="1387" t="s">
        <v>1348</v>
      </c>
      <c r="C151" s="725"/>
      <c r="D151" s="802"/>
      <c r="E151" s="797"/>
      <c r="F151" s="803"/>
      <c r="G151" s="798">
        <v>356</v>
      </c>
      <c r="H151" s="800"/>
      <c r="I151" s="799"/>
      <c r="J151" s="800"/>
      <c r="K151" s="1389">
        <f>IFERROR(VLOOKUP(A151,'WP-BC'!A$18:AI$335,10,FALSE),0)</f>
        <v>0</v>
      </c>
      <c r="L151" s="801"/>
      <c r="M151" s="793" t="s">
        <v>227</v>
      </c>
    </row>
    <row r="152" spans="1:13" s="793" customFormat="1" ht="13">
      <c r="A152" s="1335" t="str">
        <f t="shared" si="2"/>
        <v>356</v>
      </c>
      <c r="B152" s="1387" t="s">
        <v>1349</v>
      </c>
      <c r="C152" s="725"/>
      <c r="D152" s="802"/>
      <c r="E152" s="797"/>
      <c r="F152" s="803"/>
      <c r="G152" s="798">
        <v>356</v>
      </c>
      <c r="H152" s="800"/>
      <c r="I152" s="799"/>
      <c r="J152" s="800"/>
      <c r="K152" s="1389">
        <f>IFERROR(VLOOKUP(A152,'WP-BC'!A$18:AI$335,10,FALSE),0)</f>
        <v>0</v>
      </c>
      <c r="L152" s="801"/>
      <c r="M152" s="793" t="s">
        <v>227</v>
      </c>
    </row>
    <row r="153" spans="1:13" s="793" customFormat="1" ht="13">
      <c r="A153" s="1335" t="str">
        <f t="shared" si="2"/>
        <v>356</v>
      </c>
      <c r="B153" s="1387" t="s">
        <v>1350</v>
      </c>
      <c r="C153" s="725"/>
      <c r="D153" s="802"/>
      <c r="E153" s="797"/>
      <c r="F153" s="803"/>
      <c r="G153" s="798">
        <v>356</v>
      </c>
      <c r="H153" s="800"/>
      <c r="I153" s="799"/>
      <c r="J153" s="800"/>
      <c r="K153" s="1389">
        <f>IFERROR(VLOOKUP(A153,'WP-BC'!A$18:AI$335,10,FALSE),0)</f>
        <v>0</v>
      </c>
      <c r="L153" s="801"/>
      <c r="M153" s="793" t="s">
        <v>227</v>
      </c>
    </row>
    <row r="154" spans="1:13" s="793" customFormat="1" ht="13">
      <c r="A154" s="1335" t="str">
        <f t="shared" si="2"/>
        <v>356</v>
      </c>
      <c r="B154" s="1387" t="s">
        <v>1351</v>
      </c>
      <c r="C154" s="725"/>
      <c r="D154" s="802"/>
      <c r="E154" s="797"/>
      <c r="F154" s="810"/>
      <c r="G154" s="798">
        <v>356</v>
      </c>
      <c r="H154" s="800"/>
      <c r="I154" s="799"/>
      <c r="J154" s="800"/>
      <c r="K154" s="1389">
        <f>IFERROR(VLOOKUP(A154,'WP-BC'!A$18:AI$335,10,FALSE),0)</f>
        <v>0</v>
      </c>
      <c r="L154" s="801"/>
      <c r="M154" s="793" t="s">
        <v>227</v>
      </c>
    </row>
    <row r="155" spans="1:13" s="793" customFormat="1" ht="13">
      <c r="A155" s="1335" t="str">
        <f t="shared" si="2"/>
        <v>356</v>
      </c>
      <c r="B155" s="1387" t="s">
        <v>1352</v>
      </c>
      <c r="C155" s="725"/>
      <c r="D155" s="802"/>
      <c r="E155" s="797"/>
      <c r="F155" s="803"/>
      <c r="G155" s="798">
        <v>356</v>
      </c>
      <c r="H155" s="800"/>
      <c r="I155" s="799"/>
      <c r="J155" s="800"/>
      <c r="K155" s="1389">
        <f>IFERROR(VLOOKUP(A155,'WP-BC'!A$18:AI$335,10,FALSE),0)</f>
        <v>0</v>
      </c>
      <c r="L155" s="801"/>
      <c r="M155" s="793" t="s">
        <v>227</v>
      </c>
    </row>
    <row r="156" spans="1:13" s="793" customFormat="1" ht="13">
      <c r="A156" s="1335" t="str">
        <f t="shared" si="2"/>
        <v>356</v>
      </c>
      <c r="B156" s="1387" t="s">
        <v>1353</v>
      </c>
      <c r="C156" s="725"/>
      <c r="D156" s="802"/>
      <c r="E156" s="797"/>
      <c r="F156" s="803"/>
      <c r="G156" s="798">
        <v>356</v>
      </c>
      <c r="H156" s="800"/>
      <c r="I156" s="799"/>
      <c r="J156" s="800"/>
      <c r="K156" s="1389">
        <f>IFERROR(VLOOKUP(A156,'WP-BC'!A$18:AI$335,10,FALSE),0)</f>
        <v>0</v>
      </c>
      <c r="L156" s="801"/>
      <c r="M156" s="793" t="s">
        <v>227</v>
      </c>
    </row>
    <row r="157" spans="1:13" s="793" customFormat="1" ht="13">
      <c r="A157" s="1335" t="str">
        <f t="shared" ref="A157:A158" si="3">CONCATENATE(D157,G157,I157)</f>
        <v>356</v>
      </c>
      <c r="B157" s="1387" t="s">
        <v>541</v>
      </c>
      <c r="C157" s="1391"/>
      <c r="D157" s="1391"/>
      <c r="E157" s="797"/>
      <c r="F157" s="797"/>
      <c r="G157" s="798">
        <v>356</v>
      </c>
      <c r="H157" s="798"/>
      <c r="I157" s="1391"/>
      <c r="J157" s="800"/>
      <c r="K157" s="1389">
        <f>IFERROR(VLOOKUP(A157,'WP-BC'!A$18:AI$335,10,FALSE),0)</f>
        <v>0</v>
      </c>
      <c r="L157" s="801"/>
    </row>
    <row r="158" spans="1:13" s="793" customFormat="1" ht="14">
      <c r="A158" s="1335" t="str">
        <f t="shared" si="3"/>
        <v>356</v>
      </c>
      <c r="B158" s="1387" t="s">
        <v>541</v>
      </c>
      <c r="C158" s="1391"/>
      <c r="D158" s="1391"/>
      <c r="E158" s="797"/>
      <c r="F158" s="797"/>
      <c r="G158" s="798">
        <v>356</v>
      </c>
      <c r="H158" s="798"/>
      <c r="I158" s="1391"/>
      <c r="J158" s="800"/>
      <c r="K158" s="1390">
        <f>IFERROR(VLOOKUP(A158,'WP-BC'!A$18:AI$342,10,FALSE),0)</f>
        <v>0</v>
      </c>
      <c r="L158" s="801"/>
    </row>
    <row r="159" spans="1:13" s="793" customFormat="1" ht="13">
      <c r="A159" s="1335" t="str">
        <f t="shared" si="2"/>
        <v>356</v>
      </c>
      <c r="B159" s="1387">
        <v>31</v>
      </c>
      <c r="D159" s="1386"/>
      <c r="E159" s="797"/>
      <c r="F159" s="803"/>
      <c r="G159" s="798">
        <v>356</v>
      </c>
      <c r="H159" s="804" t="s">
        <v>275</v>
      </c>
      <c r="I159" s="800"/>
      <c r="J159" s="800"/>
      <c r="K159" s="1395">
        <f>SUM(K151:K158)</f>
        <v>0</v>
      </c>
      <c r="L159" s="801"/>
    </row>
    <row r="160" spans="1:13" s="793" customFormat="1" ht="13">
      <c r="A160" s="1335" t="str">
        <f t="shared" si="2"/>
        <v/>
      </c>
      <c r="B160" s="1387" t="s">
        <v>1225</v>
      </c>
      <c r="D160" s="1386"/>
      <c r="E160" s="797"/>
      <c r="F160" s="803"/>
      <c r="G160" s="798"/>
      <c r="H160" s="800"/>
      <c r="I160" s="800"/>
      <c r="J160" s="800"/>
      <c r="K160" s="1389"/>
      <c r="L160" s="801"/>
    </row>
    <row r="161" spans="1:13" s="793" customFormat="1" ht="13">
      <c r="A161" s="1335" t="str">
        <f t="shared" si="2"/>
        <v>357</v>
      </c>
      <c r="B161" s="1387" t="s">
        <v>1354</v>
      </c>
      <c r="C161" s="725"/>
      <c r="D161" s="802"/>
      <c r="E161" s="797"/>
      <c r="F161" s="803"/>
      <c r="G161" s="798">
        <v>357</v>
      </c>
      <c r="H161" s="800"/>
      <c r="I161" s="799"/>
      <c r="J161" s="800"/>
      <c r="K161" s="1389">
        <f>IFERROR(VLOOKUP(A161,'WP-BC'!A$18:AI$335,10,FALSE),0)</f>
        <v>0</v>
      </c>
      <c r="L161" s="801"/>
      <c r="M161" s="793" t="s">
        <v>227</v>
      </c>
    </row>
    <row r="162" spans="1:13" s="793" customFormat="1" ht="13">
      <c r="A162" s="1335" t="str">
        <f t="shared" si="2"/>
        <v>357</v>
      </c>
      <c r="B162" s="1387" t="s">
        <v>1355</v>
      </c>
      <c r="C162" s="725"/>
      <c r="D162" s="802"/>
      <c r="E162" s="797"/>
      <c r="F162" s="803"/>
      <c r="G162" s="798">
        <v>357</v>
      </c>
      <c r="H162" s="800"/>
      <c r="I162" s="799"/>
      <c r="J162" s="800"/>
      <c r="K162" s="1389">
        <f>IFERROR(VLOOKUP(A162,'WP-BC'!A$18:AI$335,10,FALSE),0)</f>
        <v>0</v>
      </c>
      <c r="L162" s="801"/>
      <c r="M162" s="793" t="s">
        <v>227</v>
      </c>
    </row>
    <row r="163" spans="1:13" s="793" customFormat="1" ht="13">
      <c r="A163" s="1335" t="str">
        <f t="shared" si="2"/>
        <v>357</v>
      </c>
      <c r="B163" s="1387" t="s">
        <v>1356</v>
      </c>
      <c r="C163" s="725"/>
      <c r="D163" s="802"/>
      <c r="E163" s="797"/>
      <c r="F163" s="803"/>
      <c r="G163" s="798">
        <v>357</v>
      </c>
      <c r="H163" s="800"/>
      <c r="I163" s="799"/>
      <c r="J163" s="800"/>
      <c r="K163" s="1389">
        <f>IFERROR(VLOOKUP(A163,'WP-BC'!A$18:AI$335,10,FALSE),0)</f>
        <v>0</v>
      </c>
      <c r="L163" s="801"/>
      <c r="M163" s="793" t="s">
        <v>227</v>
      </c>
    </row>
    <row r="164" spans="1:13" s="793" customFormat="1" ht="13">
      <c r="A164" s="1335" t="str">
        <f t="shared" si="2"/>
        <v>357</v>
      </c>
      <c r="B164" s="1387" t="s">
        <v>541</v>
      </c>
      <c r="C164" s="1391"/>
      <c r="D164" s="1391"/>
      <c r="E164" s="797"/>
      <c r="F164" s="797"/>
      <c r="G164" s="798">
        <v>357</v>
      </c>
      <c r="H164" s="798"/>
      <c r="I164" s="1391"/>
      <c r="J164" s="800"/>
      <c r="K164" s="1389">
        <f>IFERROR(VLOOKUP(A164,'WP-BC'!A$18:AI$335,10,FALSE),0)</f>
        <v>0</v>
      </c>
      <c r="L164" s="801"/>
    </row>
    <row r="165" spans="1:13" s="793" customFormat="1" ht="14">
      <c r="A165" s="1335" t="str">
        <f t="shared" si="2"/>
        <v>357</v>
      </c>
      <c r="B165" s="1387" t="s">
        <v>541</v>
      </c>
      <c r="C165" s="1391"/>
      <c r="D165" s="1391"/>
      <c r="E165" s="797"/>
      <c r="F165" s="797"/>
      <c r="G165" s="798">
        <v>357</v>
      </c>
      <c r="H165" s="798"/>
      <c r="I165" s="1391"/>
      <c r="J165" s="800"/>
      <c r="K165" s="1390">
        <f>IFERROR(VLOOKUP(A165,'WP-BC'!A$18:AI$342,10,FALSE),0)</f>
        <v>0</v>
      </c>
      <c r="L165" s="801"/>
    </row>
    <row r="166" spans="1:13" s="793" customFormat="1" ht="13">
      <c r="A166" s="1335" t="str">
        <f t="shared" si="2"/>
        <v>357</v>
      </c>
      <c r="B166" s="1387">
        <v>33</v>
      </c>
      <c r="D166" s="1386"/>
      <c r="E166" s="797"/>
      <c r="F166" s="803"/>
      <c r="G166" s="798">
        <v>357</v>
      </c>
      <c r="H166" s="804" t="s">
        <v>276</v>
      </c>
      <c r="I166" s="800"/>
      <c r="J166" s="800"/>
      <c r="K166" s="1395">
        <f>SUM(K161:K165)</f>
        <v>0</v>
      </c>
      <c r="L166" s="801"/>
    </row>
    <row r="167" spans="1:13" s="793" customFormat="1" ht="13">
      <c r="A167" s="1335" t="str">
        <f t="shared" si="2"/>
        <v/>
      </c>
      <c r="B167" s="1387" t="s">
        <v>1225</v>
      </c>
      <c r="D167" s="1386"/>
      <c r="E167" s="797"/>
      <c r="F167" s="803"/>
      <c r="G167" s="798"/>
      <c r="H167" s="800"/>
      <c r="I167" s="800"/>
      <c r="J167" s="800"/>
      <c r="K167" s="1389"/>
      <c r="L167" s="801"/>
    </row>
    <row r="168" spans="1:13" s="793" customFormat="1" ht="13">
      <c r="A168" s="1335" t="str">
        <f t="shared" si="2"/>
        <v>358</v>
      </c>
      <c r="B168" s="1387" t="s">
        <v>1357</v>
      </c>
      <c r="C168" s="725"/>
      <c r="D168" s="802"/>
      <c r="E168" s="797"/>
      <c r="F168" s="803"/>
      <c r="G168" s="798">
        <v>358</v>
      </c>
      <c r="H168" s="800"/>
      <c r="I168" s="799"/>
      <c r="J168" s="800"/>
      <c r="K168" s="1389">
        <f>IFERROR(VLOOKUP(A168,'WP-BC'!A$18:AI$335,10,FALSE),0)</f>
        <v>0</v>
      </c>
      <c r="L168" s="801"/>
      <c r="M168" s="793" t="s">
        <v>227</v>
      </c>
    </row>
    <row r="169" spans="1:13" s="793" customFormat="1" ht="13">
      <c r="A169" s="1335" t="str">
        <f t="shared" si="2"/>
        <v>358</v>
      </c>
      <c r="B169" s="1387" t="s">
        <v>1358</v>
      </c>
      <c r="C169" s="725"/>
      <c r="D169" s="802"/>
      <c r="E169" s="797"/>
      <c r="F169" s="803"/>
      <c r="G169" s="798">
        <v>358</v>
      </c>
      <c r="H169" s="800"/>
      <c r="I169" s="799"/>
      <c r="J169" s="800"/>
      <c r="K169" s="1389">
        <f>IFERROR(VLOOKUP(A169,'WP-BC'!A$18:AI$335,10,FALSE),0)</f>
        <v>0</v>
      </c>
      <c r="L169" s="801"/>
      <c r="M169" s="793" t="s">
        <v>227</v>
      </c>
    </row>
    <row r="170" spans="1:13" s="793" customFormat="1" ht="13">
      <c r="A170" s="1335" t="str">
        <f t="shared" si="2"/>
        <v>358</v>
      </c>
      <c r="B170" s="1387" t="s">
        <v>1359</v>
      </c>
      <c r="C170" s="725"/>
      <c r="D170" s="802"/>
      <c r="E170" s="797"/>
      <c r="F170" s="803"/>
      <c r="G170" s="798">
        <v>358</v>
      </c>
      <c r="H170" s="800"/>
      <c r="I170" s="799"/>
      <c r="J170" s="800"/>
      <c r="K170" s="1389">
        <f>IFERROR(VLOOKUP(A170,'WP-BC'!A$18:AI$335,10,FALSE),0)</f>
        <v>0</v>
      </c>
      <c r="L170" s="801"/>
      <c r="M170" s="793" t="s">
        <v>227</v>
      </c>
    </row>
    <row r="171" spans="1:13" s="793" customFormat="1" ht="13">
      <c r="A171" s="1335" t="str">
        <f t="shared" ref="A171:A172" si="4">CONCATENATE(D171,G171,I171)</f>
        <v>358</v>
      </c>
      <c r="B171" s="1387" t="s">
        <v>541</v>
      </c>
      <c r="C171" s="1391"/>
      <c r="D171" s="1391"/>
      <c r="E171" s="797"/>
      <c r="F171" s="797"/>
      <c r="G171" s="798">
        <v>358</v>
      </c>
      <c r="H171" s="798"/>
      <c r="I171" s="1391"/>
      <c r="J171" s="800"/>
      <c r="K171" s="1389">
        <f>IFERROR(VLOOKUP(A171,'WP-BC'!A$18:AI$335,10,FALSE),0)</f>
        <v>0</v>
      </c>
      <c r="L171" s="801"/>
    </row>
    <row r="172" spans="1:13" s="793" customFormat="1" ht="14">
      <c r="A172" s="1335" t="str">
        <f t="shared" si="4"/>
        <v>358</v>
      </c>
      <c r="B172" s="1387" t="s">
        <v>541</v>
      </c>
      <c r="C172" s="1391"/>
      <c r="D172" s="1391"/>
      <c r="E172" s="797"/>
      <c r="F172" s="797"/>
      <c r="G172" s="798">
        <v>358</v>
      </c>
      <c r="H172" s="798"/>
      <c r="I172" s="1391"/>
      <c r="J172" s="800"/>
      <c r="K172" s="1390">
        <f>IFERROR(VLOOKUP(A172,'WP-BC'!A$18:AI$342,10,FALSE),0)</f>
        <v>0</v>
      </c>
      <c r="L172" s="801"/>
    </row>
    <row r="173" spans="1:13" s="793" customFormat="1" ht="13">
      <c r="A173" s="1335" t="str">
        <f t="shared" si="2"/>
        <v>358</v>
      </c>
      <c r="B173" s="1387">
        <v>35</v>
      </c>
      <c r="D173" s="1386"/>
      <c r="E173" s="797"/>
      <c r="F173" s="803"/>
      <c r="G173" s="798">
        <v>358</v>
      </c>
      <c r="H173" s="804" t="s">
        <v>277</v>
      </c>
      <c r="I173" s="804"/>
      <c r="J173" s="800"/>
      <c r="K173" s="1395">
        <f>SUM(K168:K172)</f>
        <v>0</v>
      </c>
      <c r="L173" s="801"/>
    </row>
    <row r="174" spans="1:13" s="793" customFormat="1" ht="13">
      <c r="A174" s="1335" t="str">
        <f t="shared" si="2"/>
        <v/>
      </c>
      <c r="B174" s="1387" t="s">
        <v>1225</v>
      </c>
      <c r="D174" s="1386"/>
      <c r="E174" s="797"/>
      <c r="F174" s="803"/>
      <c r="G174" s="798"/>
      <c r="H174" s="800"/>
      <c r="I174" s="800"/>
      <c r="J174" s="800"/>
      <c r="K174" s="1389"/>
      <c r="L174" s="801"/>
    </row>
    <row r="175" spans="1:13" s="793" customFormat="1" ht="13">
      <c r="A175" s="1335" t="str">
        <f t="shared" si="2"/>
        <v>359</v>
      </c>
      <c r="B175" s="1387" t="s">
        <v>1360</v>
      </c>
      <c r="C175" s="725"/>
      <c r="D175" s="802"/>
      <c r="E175" s="797"/>
      <c r="F175" s="803"/>
      <c r="G175" s="798">
        <v>359</v>
      </c>
      <c r="H175" s="800"/>
      <c r="I175" s="799"/>
      <c r="J175" s="800"/>
      <c r="K175" s="1389">
        <f>IFERROR(VLOOKUP(A175,'WP-BC'!A$18:AI$335,10,FALSE),0)</f>
        <v>0</v>
      </c>
      <c r="L175" s="801"/>
      <c r="M175" s="793" t="s">
        <v>227</v>
      </c>
    </row>
    <row r="176" spans="1:13" s="793" customFormat="1" ht="13">
      <c r="A176" s="1335" t="str">
        <f t="shared" si="2"/>
        <v>359</v>
      </c>
      <c r="B176" s="1387" t="s">
        <v>1361</v>
      </c>
      <c r="C176" s="725"/>
      <c r="D176" s="802"/>
      <c r="E176" s="797"/>
      <c r="F176" s="803"/>
      <c r="G176" s="798">
        <v>359</v>
      </c>
      <c r="H176" s="800"/>
      <c r="I176" s="807"/>
      <c r="J176" s="800"/>
      <c r="K176" s="1389">
        <f>IFERROR(VLOOKUP(A176,'WP-BC'!A$18:AI$335,10,FALSE),0)</f>
        <v>0</v>
      </c>
      <c r="L176" s="801"/>
      <c r="M176" s="793" t="s">
        <v>227</v>
      </c>
    </row>
    <row r="177" spans="1:13" s="793" customFormat="1" ht="13">
      <c r="A177" s="1335" t="str">
        <f t="shared" si="2"/>
        <v>359</v>
      </c>
      <c r="B177" s="1387" t="s">
        <v>1362</v>
      </c>
      <c r="C177" s="725"/>
      <c r="D177" s="802"/>
      <c r="E177" s="797"/>
      <c r="F177" s="803"/>
      <c r="G177" s="798">
        <v>359</v>
      </c>
      <c r="H177" s="800"/>
      <c r="I177" s="799"/>
      <c r="J177" s="800"/>
      <c r="K177" s="1389">
        <f>IFERROR(VLOOKUP(A177,'WP-BC'!A$18:AI$335,10,FALSE),0)</f>
        <v>0</v>
      </c>
      <c r="L177" s="801"/>
      <c r="M177" s="793" t="s">
        <v>227</v>
      </c>
    </row>
    <row r="178" spans="1:13" s="793" customFormat="1" ht="13">
      <c r="A178" s="1335" t="str">
        <f t="shared" si="2"/>
        <v>359</v>
      </c>
      <c r="B178" s="1387" t="s">
        <v>1363</v>
      </c>
      <c r="C178" s="725"/>
      <c r="D178" s="802"/>
      <c r="E178" s="797"/>
      <c r="F178" s="803"/>
      <c r="G178" s="798">
        <v>359</v>
      </c>
      <c r="H178" s="800"/>
      <c r="I178" s="799"/>
      <c r="J178" s="800"/>
      <c r="K178" s="1389">
        <f>IFERROR(VLOOKUP(A178,'WP-BC'!A$18:AI$335,10,FALSE),0)</f>
        <v>0</v>
      </c>
      <c r="L178" s="801"/>
      <c r="M178" s="793" t="s">
        <v>227</v>
      </c>
    </row>
    <row r="179" spans="1:13" s="793" customFormat="1" ht="13">
      <c r="A179" s="1335" t="str">
        <f t="shared" si="2"/>
        <v>359</v>
      </c>
      <c r="B179" s="1387" t="s">
        <v>1364</v>
      </c>
      <c r="C179" s="725"/>
      <c r="D179" s="802"/>
      <c r="E179" s="797"/>
      <c r="F179" s="803"/>
      <c r="G179" s="798">
        <v>359</v>
      </c>
      <c r="H179" s="800"/>
      <c r="I179" s="799"/>
      <c r="J179" s="800"/>
      <c r="K179" s="1389">
        <f>IFERROR(VLOOKUP(A179,'WP-BC'!A$18:AI$335,10,FALSE),0)</f>
        <v>0</v>
      </c>
      <c r="L179" s="801"/>
      <c r="M179" s="793" t="s">
        <v>227</v>
      </c>
    </row>
    <row r="180" spans="1:13" s="793" customFormat="1" ht="13">
      <c r="A180" s="1335" t="str">
        <f t="shared" si="2"/>
        <v>359</v>
      </c>
      <c r="B180" s="1387" t="s">
        <v>1365</v>
      </c>
      <c r="C180" s="725"/>
      <c r="D180" s="802"/>
      <c r="E180" s="797"/>
      <c r="F180" s="803"/>
      <c r="G180" s="798">
        <v>359</v>
      </c>
      <c r="H180" s="800"/>
      <c r="I180" s="799"/>
      <c r="J180" s="800"/>
      <c r="K180" s="1389">
        <f>IFERROR(VLOOKUP(A180,'WP-BC'!A$18:AI$335,10,FALSE),0)</f>
        <v>0</v>
      </c>
      <c r="L180" s="801"/>
      <c r="M180" s="793" t="s">
        <v>227</v>
      </c>
    </row>
    <row r="181" spans="1:13" s="793" customFormat="1" ht="13">
      <c r="A181" s="1335" t="str">
        <f t="shared" si="2"/>
        <v>359</v>
      </c>
      <c r="B181" s="1387" t="s">
        <v>541</v>
      </c>
      <c r="C181" s="1391"/>
      <c r="D181" s="1391"/>
      <c r="E181" s="797"/>
      <c r="F181" s="797"/>
      <c r="G181" s="798">
        <v>359</v>
      </c>
      <c r="H181" s="798"/>
      <c r="I181" s="1391"/>
      <c r="J181" s="800"/>
      <c r="K181" s="1389">
        <f>IFERROR(VLOOKUP(A181,'WP-BC'!A$18:AI$335,10,FALSE),0)</f>
        <v>0</v>
      </c>
      <c r="L181" s="801"/>
    </row>
    <row r="182" spans="1:13" s="793" customFormat="1" ht="14">
      <c r="A182" s="1335" t="str">
        <f t="shared" si="2"/>
        <v>359</v>
      </c>
      <c r="B182" s="1387" t="s">
        <v>541</v>
      </c>
      <c r="C182" s="1391"/>
      <c r="D182" s="1391"/>
      <c r="E182" s="797"/>
      <c r="F182" s="797"/>
      <c r="G182" s="798">
        <v>359</v>
      </c>
      <c r="H182" s="798"/>
      <c r="I182" s="1391"/>
      <c r="J182" s="800"/>
      <c r="K182" s="1390">
        <f>IFERROR(VLOOKUP(A182,'WP-BC'!A$18:AI$342,10,FALSE),0)</f>
        <v>0</v>
      </c>
      <c r="L182" s="801"/>
    </row>
    <row r="183" spans="1:13" s="793" customFormat="1" ht="13">
      <c r="A183" s="1335" t="str">
        <f t="shared" si="2"/>
        <v>359</v>
      </c>
      <c r="B183" s="1387">
        <v>37</v>
      </c>
      <c r="D183" s="792"/>
      <c r="G183" s="798">
        <v>359</v>
      </c>
      <c r="H183" s="804" t="s">
        <v>278</v>
      </c>
      <c r="I183" s="804"/>
      <c r="K183" s="1395">
        <f>SUM(K175:K182)</f>
        <v>0</v>
      </c>
    </row>
    <row r="184" spans="1:13" s="793" customFormat="1" ht="13">
      <c r="A184" s="1335" t="str">
        <f t="shared" si="2"/>
        <v/>
      </c>
      <c r="B184" s="1380" t="s">
        <v>1225</v>
      </c>
      <c r="D184" s="792"/>
      <c r="G184" s="798"/>
      <c r="H184" s="800"/>
      <c r="I184" s="800"/>
      <c r="K184" s="1395"/>
    </row>
    <row r="185" spans="1:13" s="793" customFormat="1" ht="15.5">
      <c r="A185" s="1335" t="str">
        <f t="shared" si="2"/>
        <v/>
      </c>
      <c r="B185" s="1387">
        <v>38</v>
      </c>
      <c r="C185" s="791" t="s">
        <v>279</v>
      </c>
      <c r="D185" s="792"/>
      <c r="G185" s="794"/>
      <c r="K185" s="1395">
        <f>K183+K173+K166+K159+K149+K140+K130+K118</f>
        <v>0</v>
      </c>
    </row>
    <row r="186" spans="1:13" s="793" customFormat="1" ht="15.5">
      <c r="A186" s="1334"/>
      <c r="C186" s="791"/>
      <c r="D186" s="792"/>
      <c r="G186" s="794"/>
      <c r="K186" s="1395"/>
    </row>
    <row r="187" spans="1:13" s="82" customFormat="1" ht="15.5">
      <c r="A187" s="1332"/>
      <c r="C187" s="83"/>
      <c r="D187" s="193"/>
      <c r="G187" s="148"/>
      <c r="K187" s="1396"/>
    </row>
    <row r="188" spans="1:13" s="82" customFormat="1" ht="15.5">
      <c r="A188" s="1332"/>
      <c r="C188" s="83"/>
      <c r="D188" s="193"/>
      <c r="G188" s="148"/>
      <c r="K188" s="1396"/>
    </row>
    <row r="189" spans="1:13" s="82" customFormat="1" ht="15.5">
      <c r="A189" s="1332"/>
      <c r="C189" s="83"/>
      <c r="D189" s="193"/>
      <c r="G189" s="148"/>
      <c r="K189" s="1396"/>
    </row>
    <row r="190" spans="1:13" s="82" customFormat="1" ht="15.5">
      <c r="A190" s="1332"/>
      <c r="C190" s="83"/>
      <c r="D190" s="193"/>
      <c r="G190" s="148"/>
      <c r="K190" s="1396"/>
    </row>
    <row r="191" spans="1:13" s="82" customFormat="1" ht="13">
      <c r="A191" s="1332"/>
      <c r="D191" s="193"/>
      <c r="G191" s="148"/>
      <c r="K191" s="1397"/>
    </row>
    <row r="192" spans="1:13" s="82" customFormat="1" ht="13">
      <c r="A192" s="1332"/>
      <c r="D192" s="193"/>
      <c r="G192" s="148"/>
      <c r="K192" s="1397"/>
    </row>
    <row r="193" spans="1:14" s="82" customFormat="1" ht="13">
      <c r="A193" s="1332"/>
      <c r="D193" s="193"/>
      <c r="G193" s="148"/>
      <c r="K193" s="1397"/>
    </row>
    <row r="194" spans="1:14" s="63" customFormat="1" ht="18.5">
      <c r="A194" s="1336"/>
      <c r="D194" s="194"/>
      <c r="E194" s="85"/>
      <c r="F194" s="85"/>
      <c r="G194" s="89"/>
      <c r="H194" s="85"/>
      <c r="I194" s="85"/>
      <c r="J194" s="85"/>
      <c r="K194" s="1398"/>
      <c r="L194" s="85"/>
      <c r="M194" s="85"/>
      <c r="N194" s="85"/>
    </row>
    <row r="195" spans="1:14" s="63" customFormat="1" ht="18.5">
      <c r="A195" s="1336"/>
      <c r="D195" s="194"/>
      <c r="E195" s="85"/>
      <c r="F195" s="85"/>
      <c r="G195" s="89"/>
      <c r="H195" s="85"/>
      <c r="I195" s="85"/>
      <c r="J195" s="85"/>
      <c r="K195" s="1398"/>
      <c r="M195" s="85"/>
      <c r="N195" s="85"/>
    </row>
    <row r="196" spans="1:14" s="63" customFormat="1" ht="18.5">
      <c r="A196" s="1336"/>
      <c r="D196" s="194"/>
      <c r="E196" s="85"/>
      <c r="F196" s="85"/>
      <c r="G196" s="89"/>
      <c r="H196" s="85"/>
      <c r="I196" s="85"/>
      <c r="J196" s="85"/>
      <c r="K196" s="1398"/>
      <c r="M196" s="85"/>
      <c r="N196" s="85"/>
    </row>
    <row r="197" spans="1:14" s="63" customFormat="1" ht="18.5">
      <c r="A197" s="1336"/>
      <c r="D197" s="194"/>
      <c r="E197" s="85"/>
      <c r="F197" s="85"/>
      <c r="G197" s="85"/>
      <c r="H197" s="85"/>
      <c r="I197" s="85"/>
      <c r="J197" s="85"/>
      <c r="K197" s="1398"/>
      <c r="M197" s="89"/>
      <c r="N197" s="85"/>
    </row>
    <row r="198" spans="1:14" s="63" customFormat="1" ht="18.5">
      <c r="A198" s="1336"/>
      <c r="D198" s="194"/>
      <c r="E198" s="85"/>
      <c r="F198" s="85"/>
      <c r="G198" s="85"/>
      <c r="H198" s="85"/>
      <c r="I198" s="85"/>
      <c r="J198" s="85"/>
      <c r="K198" s="1398"/>
      <c r="L198" s="89"/>
      <c r="M198" s="89"/>
      <c r="N198" s="85"/>
    </row>
    <row r="199" spans="1:14" s="63" customFormat="1" ht="18.5">
      <c r="A199" s="1336"/>
      <c r="D199" s="194"/>
      <c r="E199" s="85"/>
      <c r="F199" s="90"/>
      <c r="G199" s="85"/>
      <c r="H199" s="85"/>
      <c r="I199" s="85"/>
      <c r="J199" s="90"/>
      <c r="K199" s="1398"/>
      <c r="L199" s="90"/>
      <c r="M199" s="90"/>
      <c r="N199" s="85"/>
    </row>
    <row r="200" spans="1:14" s="63" customFormat="1" ht="18.5">
      <c r="A200" s="1336"/>
      <c r="D200" s="194"/>
      <c r="E200" s="85"/>
      <c r="F200" s="85"/>
      <c r="G200" s="85"/>
      <c r="H200" s="85"/>
      <c r="I200" s="85"/>
      <c r="J200" s="89"/>
      <c r="K200" s="1398"/>
      <c r="L200" s="89"/>
      <c r="M200" s="89"/>
      <c r="N200" s="85"/>
    </row>
    <row r="201" spans="1:14" s="63" customFormat="1" ht="18.5">
      <c r="A201" s="1336"/>
      <c r="D201" s="194"/>
      <c r="E201" s="85"/>
      <c r="F201" s="85"/>
      <c r="G201" s="85"/>
      <c r="H201" s="85"/>
      <c r="I201" s="85"/>
      <c r="J201" s="89"/>
      <c r="K201" s="1398"/>
      <c r="L201" s="89"/>
      <c r="M201" s="89"/>
      <c r="N201" s="85"/>
    </row>
    <row r="202" spans="1:14" s="63" customFormat="1" ht="18.5">
      <c r="A202" s="1336"/>
      <c r="D202" s="195"/>
      <c r="E202" s="86"/>
      <c r="F202" s="86"/>
      <c r="G202" s="85"/>
      <c r="H202" s="85"/>
      <c r="I202" s="85"/>
      <c r="J202" s="91"/>
      <c r="K202" s="1398"/>
      <c r="L202" s="85"/>
      <c r="M202" s="85"/>
      <c r="N202" s="85"/>
    </row>
    <row r="203" spans="1:14" s="63" customFormat="1" ht="18.5">
      <c r="A203" s="1336"/>
      <c r="D203" s="195"/>
      <c r="E203" s="86"/>
      <c r="F203" s="86"/>
      <c r="G203" s="85"/>
      <c r="H203" s="85"/>
      <c r="I203" s="85"/>
      <c r="J203" s="91"/>
      <c r="K203" s="1398"/>
      <c r="L203" s="85"/>
      <c r="M203" s="85"/>
      <c r="N203" s="85"/>
    </row>
    <row r="204" spans="1:14" s="63" customFormat="1" ht="18.5">
      <c r="A204" s="1336"/>
      <c r="D204" s="195"/>
      <c r="E204" s="86"/>
      <c r="F204" s="86"/>
      <c r="G204" s="85"/>
      <c r="H204" s="85"/>
      <c r="I204" s="85"/>
      <c r="J204" s="87"/>
      <c r="K204" s="1398"/>
      <c r="L204" s="85"/>
      <c r="M204" s="85"/>
      <c r="N204" s="85"/>
    </row>
    <row r="205" spans="1:14" s="63" customFormat="1" ht="18.5">
      <c r="A205" s="1336"/>
      <c r="D205" s="195"/>
      <c r="E205" s="86"/>
      <c r="F205" s="86"/>
      <c r="G205" s="85"/>
      <c r="H205" s="85"/>
      <c r="I205" s="85"/>
      <c r="J205" s="91"/>
      <c r="K205" s="1398"/>
      <c r="L205" s="85"/>
      <c r="M205" s="85"/>
      <c r="N205" s="85"/>
    </row>
    <row r="206" spans="1:14" s="63" customFormat="1" ht="18.5">
      <c r="A206" s="1336"/>
      <c r="D206" s="195"/>
      <c r="E206" s="86"/>
      <c r="F206" s="86"/>
      <c r="G206" s="85"/>
      <c r="H206" s="85"/>
      <c r="I206" s="85"/>
      <c r="J206" s="91"/>
      <c r="K206" s="1398"/>
      <c r="L206" s="85"/>
      <c r="M206" s="85"/>
      <c r="N206" s="85"/>
    </row>
    <row r="207" spans="1:14" s="63" customFormat="1" ht="18.5">
      <c r="A207" s="1336"/>
      <c r="D207" s="195"/>
      <c r="E207" s="86"/>
      <c r="F207" s="86"/>
      <c r="G207" s="85"/>
      <c r="H207" s="85"/>
      <c r="I207" s="88"/>
      <c r="J207" s="92"/>
      <c r="K207" s="1398"/>
      <c r="L207" s="85"/>
      <c r="M207" s="85"/>
      <c r="N207" s="85"/>
    </row>
    <row r="208" spans="1:14" s="63" customFormat="1" ht="18.5">
      <c r="A208" s="1336"/>
      <c r="D208" s="195"/>
      <c r="E208" s="86"/>
      <c r="F208" s="86"/>
      <c r="G208" s="85"/>
      <c r="H208" s="85"/>
      <c r="I208" s="85"/>
      <c r="J208" s="91"/>
      <c r="K208" s="1398"/>
      <c r="L208" s="85"/>
      <c r="M208" s="85"/>
      <c r="N208" s="85"/>
    </row>
    <row r="209" spans="1:14" s="63" customFormat="1" ht="18.5">
      <c r="A209" s="1336"/>
      <c r="D209" s="195"/>
      <c r="E209" s="86"/>
      <c r="F209" s="86"/>
      <c r="G209" s="85"/>
      <c r="H209" s="85"/>
      <c r="I209" s="85"/>
      <c r="J209" s="91"/>
      <c r="K209" s="1398"/>
      <c r="L209" s="85"/>
      <c r="M209" s="85"/>
      <c r="N209" s="85"/>
    </row>
    <row r="210" spans="1:14" s="63" customFormat="1" ht="18.5">
      <c r="A210" s="1336"/>
      <c r="D210" s="195"/>
      <c r="E210" s="86"/>
      <c r="F210" s="86"/>
      <c r="G210" s="85"/>
      <c r="H210" s="85"/>
      <c r="I210" s="85"/>
      <c r="J210" s="91"/>
      <c r="K210" s="1398"/>
      <c r="L210" s="85"/>
      <c r="M210" s="85"/>
      <c r="N210" s="85"/>
    </row>
    <row r="211" spans="1:14" ht="18">
      <c r="D211" s="196"/>
      <c r="E211" s="18"/>
      <c r="F211" s="28"/>
      <c r="G211" s="11"/>
      <c r="H211" s="11"/>
      <c r="I211" s="16"/>
      <c r="J211" s="16"/>
      <c r="K211" s="1399"/>
      <c r="L211" s="11"/>
      <c r="M211" s="11"/>
      <c r="N211" s="11"/>
    </row>
    <row r="212" spans="1:14" ht="18">
      <c r="D212" s="196"/>
      <c r="E212" s="18"/>
      <c r="F212" s="11"/>
      <c r="G212" s="11"/>
      <c r="H212" s="11"/>
      <c r="I212" s="11"/>
      <c r="J212" s="16"/>
      <c r="K212" s="1399"/>
      <c r="L212" s="11"/>
      <c r="M212" s="11"/>
      <c r="N212" s="11"/>
    </row>
    <row r="213" spans="1:14" ht="17.5">
      <c r="D213" s="189"/>
      <c r="E213" s="11"/>
      <c r="F213" s="11"/>
      <c r="G213" s="11"/>
      <c r="H213" s="11"/>
      <c r="I213" s="32"/>
      <c r="J213" s="32"/>
      <c r="K213" s="1399"/>
      <c r="L213" s="11"/>
      <c r="M213" s="11"/>
      <c r="N213" s="11"/>
    </row>
    <row r="214" spans="1:14" ht="17.5">
      <c r="D214" s="189"/>
      <c r="E214" s="11"/>
      <c r="F214" s="11"/>
      <c r="G214" s="11"/>
      <c r="H214" s="11"/>
      <c r="I214" s="32"/>
      <c r="J214" s="30"/>
      <c r="K214" s="200"/>
      <c r="L214" s="11"/>
      <c r="M214" s="11"/>
      <c r="N214" s="11"/>
    </row>
    <row r="215" spans="1:14" ht="17.5">
      <c r="D215" s="189"/>
      <c r="E215" s="11"/>
      <c r="F215" s="11"/>
      <c r="G215" s="11"/>
      <c r="H215" s="11"/>
      <c r="I215" s="32"/>
      <c r="J215" s="31"/>
      <c r="K215" s="200"/>
      <c r="L215" s="11"/>
      <c r="M215" s="11"/>
      <c r="N215" s="11"/>
    </row>
    <row r="216" spans="1:14" ht="17.5">
      <c r="D216" s="189"/>
      <c r="E216" s="11"/>
      <c r="F216" s="11"/>
      <c r="G216" s="11"/>
      <c r="H216" s="11"/>
      <c r="I216" s="11"/>
      <c r="J216" s="11"/>
      <c r="K216" s="200"/>
      <c r="L216" s="11"/>
      <c r="M216" s="11"/>
      <c r="N216" s="11"/>
    </row>
    <row r="217" spans="1:14" ht="18">
      <c r="D217" s="189"/>
      <c r="E217" s="11"/>
      <c r="F217" s="763"/>
      <c r="G217" s="11"/>
      <c r="H217" s="11"/>
      <c r="I217" s="11"/>
      <c r="J217" s="16"/>
      <c r="K217" s="200"/>
      <c r="L217" s="19"/>
      <c r="M217" s="16"/>
      <c r="N217" s="12"/>
    </row>
    <row r="218" spans="1:14" ht="17.5">
      <c r="D218" s="189"/>
      <c r="E218" s="11"/>
      <c r="F218" s="11"/>
      <c r="G218" s="11"/>
      <c r="H218" s="11"/>
      <c r="I218" s="11"/>
      <c r="J218" s="11"/>
      <c r="K218" s="200"/>
      <c r="L218" s="11"/>
      <c r="M218" s="11"/>
      <c r="N218" s="11"/>
    </row>
    <row r="219" spans="1:14" ht="17.5">
      <c r="D219" s="189"/>
      <c r="E219" s="11"/>
      <c r="F219" s="11"/>
      <c r="G219" s="11"/>
      <c r="H219" s="11"/>
      <c r="I219" s="11"/>
      <c r="J219" s="11"/>
      <c r="K219" s="200"/>
      <c r="L219" s="11"/>
      <c r="M219" s="11"/>
      <c r="N219" s="11"/>
    </row>
    <row r="220" spans="1:14" ht="17.5">
      <c r="D220" s="189"/>
      <c r="E220" s="11"/>
      <c r="F220" s="11"/>
      <c r="G220" s="11"/>
      <c r="H220" s="11"/>
      <c r="I220" s="11"/>
      <c r="J220" s="11"/>
      <c r="K220" s="200"/>
      <c r="L220" s="11"/>
      <c r="M220" s="11"/>
      <c r="N220" s="11"/>
    </row>
    <row r="221" spans="1:14" ht="18">
      <c r="D221" s="197"/>
      <c r="E221" s="12"/>
      <c r="F221" s="12"/>
      <c r="G221" s="12"/>
      <c r="H221" s="12"/>
      <c r="I221" s="11"/>
      <c r="J221" s="11"/>
      <c r="K221" s="200"/>
      <c r="L221" s="11"/>
      <c r="M221" s="11"/>
      <c r="N221" s="11"/>
    </row>
    <row r="222" spans="1:14" ht="18">
      <c r="D222" s="198"/>
      <c r="E222" s="50"/>
      <c r="F222" s="50"/>
      <c r="G222" s="12"/>
      <c r="H222" s="12"/>
      <c r="I222" s="11"/>
      <c r="J222" s="15"/>
      <c r="K222" s="200"/>
      <c r="L222" s="11"/>
      <c r="M222" s="11"/>
      <c r="N222" s="11"/>
    </row>
    <row r="223" spans="1:14" ht="17.5">
      <c r="D223" s="189"/>
      <c r="E223" s="11"/>
      <c r="F223" s="11"/>
      <c r="G223" s="11"/>
      <c r="H223" s="11"/>
      <c r="I223" s="11"/>
      <c r="J223" s="11"/>
      <c r="K223" s="200"/>
      <c r="L223" s="11"/>
      <c r="M223" s="11"/>
      <c r="N223" s="11"/>
    </row>
    <row r="224" spans="1:14" ht="17.5">
      <c r="D224" s="189"/>
      <c r="E224" s="11"/>
      <c r="F224" s="11"/>
      <c r="G224" s="11"/>
      <c r="H224" s="11"/>
      <c r="I224" s="11"/>
      <c r="J224" s="11"/>
      <c r="K224" s="200"/>
      <c r="L224" s="11"/>
      <c r="M224" s="11"/>
      <c r="N224" s="11"/>
    </row>
    <row r="225" spans="4:14" ht="17.5">
      <c r="D225" s="189"/>
      <c r="E225" s="11"/>
      <c r="F225" s="11"/>
      <c r="G225" s="11"/>
      <c r="H225" s="11"/>
      <c r="I225" s="11"/>
      <c r="J225" s="11"/>
      <c r="K225" s="200"/>
      <c r="L225" s="11"/>
      <c r="M225" s="11"/>
      <c r="N225" s="11"/>
    </row>
    <row r="226" spans="4:14" ht="17.5">
      <c r="D226" s="189"/>
      <c r="E226" s="11"/>
      <c r="F226" s="11"/>
      <c r="G226" s="11"/>
      <c r="H226" s="11"/>
      <c r="I226" s="11"/>
      <c r="J226" s="11"/>
      <c r="K226" s="200"/>
      <c r="L226" s="11"/>
      <c r="M226" s="11"/>
      <c r="N226" s="11"/>
    </row>
  </sheetData>
  <customSheetViews>
    <customSheetView guid="{343BF296-013A-41F5-BDAB-AD6220EA7F78}" scale="85" colorId="22" showPageBreaks="1" showGridLines="0" printArea="1" hiddenColumns="1" view="pageBreakPreview" topLeftCell="B1">
      <selection activeCell="D33" sqref="D33"/>
      <rowBreaks count="1" manualBreakCount="1">
        <brk id="105" min="1" max="13" man="1"/>
      </rowBreaks>
      <colBreaks count="1" manualBreakCount="1">
        <brk id="17" max="1048575" man="1"/>
      </colBreaks>
      <pageMargins left="0.5" right="0.5" top="0.25" bottom="0.25" header="0" footer="0"/>
      <printOptions horizontalCentered="1"/>
      <pageSetup scale="50" orientation="portrait" r:id="rId1"/>
      <headerFooter alignWithMargins="0"/>
    </customSheetView>
    <customSheetView guid="{B321D76C-CDE5-48BB-9CDE-80FF97D58FCF}" scale="85" colorId="22" showPageBreaks="1" showGridLines="0" printArea="1" hiddenColumns="1" view="pageBreakPreview" topLeftCell="B163">
      <selection activeCell="D33" sqref="D33"/>
      <rowBreaks count="1" manualBreakCount="1">
        <brk id="105" min="1" max="13" man="1"/>
      </rowBreaks>
      <colBreaks count="1" manualBreakCount="1">
        <brk id="17" max="1048575" man="1"/>
      </colBreaks>
      <pageMargins left="0.5" right="0.5" top="0.25" bottom="0.25" header="0" footer="0"/>
      <printOptions horizontalCentered="1"/>
      <pageSetup scale="50" orientation="portrait" r:id="rId2"/>
      <headerFooter alignWithMargins="0"/>
    </customSheetView>
  </customSheetViews>
  <mergeCells count="6">
    <mergeCell ref="B7:N7"/>
    <mergeCell ref="B10:N10"/>
    <mergeCell ref="B3:N3"/>
    <mergeCell ref="B4:N4"/>
    <mergeCell ref="B8:N8"/>
    <mergeCell ref="B5:N5"/>
  </mergeCells>
  <printOptions horizontalCentered="1"/>
  <pageMargins left="0.5" right="0.5" top="0.25" bottom="0.25" header="0" footer="0"/>
  <pageSetup scale="50" orientation="portrait" r:id="rId3"/>
  <headerFooter alignWithMargins="0"/>
  <rowBreaks count="1" manualBreakCount="1">
    <brk id="105" min="1" max="13" man="1"/>
  </rowBreaks>
  <colBreaks count="1" manualBreakCount="1">
    <brk id="17" max="1048575" man="1"/>
  </colBreaks>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8">
    <tabColor rgb="FF0070C0"/>
    <pageSetUpPr fitToPage="1"/>
  </sheetPr>
  <dimension ref="A1:Y143"/>
  <sheetViews>
    <sheetView view="pageBreakPreview" topLeftCell="I1" zoomScale="70" zoomScaleNormal="100" zoomScaleSheetLayoutView="70" workbookViewId="0">
      <selection activeCell="D33" sqref="D33"/>
    </sheetView>
  </sheetViews>
  <sheetFormatPr defaultColWidth="19.33203125" defaultRowHeight="15.5"/>
  <cols>
    <col min="1" max="1" width="6.75" style="394" hidden="1" customWidth="1"/>
    <col min="2" max="2" width="11.08203125" style="394" hidden="1" customWidth="1"/>
    <col min="3" max="3" width="8" style="395" hidden="1" customWidth="1"/>
    <col min="4" max="4" width="10.33203125" style="395" hidden="1" customWidth="1"/>
    <col min="5" max="5" width="10.25" style="399" customWidth="1"/>
    <col min="6" max="6" width="22.08203125" style="399" customWidth="1"/>
    <col min="7" max="7" width="5.75" style="399" customWidth="1"/>
    <col min="8" max="8" width="33.5" style="1346" bestFit="1" customWidth="1"/>
    <col min="9" max="9" width="43.33203125" style="394" customWidth="1"/>
    <col min="10" max="10" width="2.25" style="394" customWidth="1"/>
    <col min="11" max="11" width="29.08203125" style="394" customWidth="1"/>
    <col min="12" max="12" width="21" style="394" bestFit="1" customWidth="1"/>
    <col min="13" max="13" width="20.25" style="394" bestFit="1" customWidth="1"/>
    <col min="14" max="14" width="17.5" style="394" customWidth="1"/>
    <col min="15" max="15" width="16.33203125" style="394" bestFit="1" customWidth="1"/>
    <col min="16" max="16" width="20.75" style="394" customWidth="1"/>
    <col min="17" max="17" width="20.25" style="394" bestFit="1" customWidth="1"/>
    <col min="18" max="18" width="17.5" style="146" customWidth="1"/>
    <col min="19" max="19" width="19.33203125" style="144" hidden="1" customWidth="1"/>
    <col min="20" max="20" width="2.25" style="144" hidden="1" customWidth="1"/>
    <col min="21" max="21" width="19.33203125" style="144" hidden="1" customWidth="1"/>
    <col min="22" max="22" width="2.25" style="144" hidden="1" customWidth="1"/>
    <col min="23" max="24" width="19.33203125" style="144" hidden="1" customWidth="1"/>
    <col min="25" max="248" width="19.33203125" style="144"/>
    <col min="249" max="249" width="6.5" style="144" customWidth="1"/>
    <col min="250" max="250" width="10.5" style="144" customWidth="1"/>
    <col min="251" max="251" width="6.25" style="144" customWidth="1"/>
    <col min="252" max="252" width="35.5" style="144" customWidth="1"/>
    <col min="253" max="253" width="4.75" style="144" customWidth="1"/>
    <col min="254" max="254" width="39" style="144" customWidth="1"/>
    <col min="255" max="255" width="5" style="144" customWidth="1"/>
    <col min="256" max="256" width="19.33203125" style="144" customWidth="1"/>
    <col min="257" max="257" width="2.33203125" style="144" customWidth="1"/>
    <col min="258" max="258" width="19.33203125" style="144" customWidth="1"/>
    <col min="259" max="259" width="2.33203125" style="144" customWidth="1"/>
    <col min="260" max="260" width="19.33203125" style="144" customWidth="1"/>
    <col min="261" max="261" width="19.33203125" style="144"/>
    <col min="262" max="262" width="6.5" style="144" customWidth="1"/>
    <col min="263" max="263" width="19.33203125" style="144" customWidth="1"/>
    <col min="264" max="264" width="2.33203125" style="144" customWidth="1"/>
    <col min="265" max="265" width="19.33203125" style="144" customWidth="1"/>
    <col min="266" max="266" width="2.33203125" style="144" customWidth="1"/>
    <col min="267" max="267" width="19.33203125" style="144"/>
    <col min="268" max="268" width="6.5" style="144" customWidth="1"/>
    <col min="269" max="269" width="19.33203125" style="144" customWidth="1"/>
    <col min="270" max="270" width="2.33203125" style="144" customWidth="1"/>
    <col min="271" max="271" width="19.33203125" style="144" customWidth="1"/>
    <col min="272" max="272" width="2.33203125" style="144" customWidth="1"/>
    <col min="273" max="273" width="19.33203125" style="144" customWidth="1"/>
    <col min="274" max="274" width="6.33203125" style="144" customWidth="1"/>
    <col min="275" max="275" width="19.33203125" style="144" customWidth="1"/>
    <col min="276" max="276" width="2.25" style="144" customWidth="1"/>
    <col min="277" max="277" width="19.33203125" style="144"/>
    <col min="278" max="278" width="2.25" style="144" customWidth="1"/>
    <col min="279" max="504" width="19.33203125" style="144"/>
    <col min="505" max="505" width="6.5" style="144" customWidth="1"/>
    <col min="506" max="506" width="10.5" style="144" customWidth="1"/>
    <col min="507" max="507" width="6.25" style="144" customWidth="1"/>
    <col min="508" max="508" width="35.5" style="144" customWidth="1"/>
    <col min="509" max="509" width="4.75" style="144" customWidth="1"/>
    <col min="510" max="510" width="39" style="144" customWidth="1"/>
    <col min="511" max="511" width="5" style="144" customWidth="1"/>
    <col min="512" max="512" width="19.33203125" style="144" customWidth="1"/>
    <col min="513" max="513" width="2.33203125" style="144" customWidth="1"/>
    <col min="514" max="514" width="19.33203125" style="144" customWidth="1"/>
    <col min="515" max="515" width="2.33203125" style="144" customWidth="1"/>
    <col min="516" max="516" width="19.33203125" style="144" customWidth="1"/>
    <col min="517" max="517" width="19.33203125" style="144"/>
    <col min="518" max="518" width="6.5" style="144" customWidth="1"/>
    <col min="519" max="519" width="19.33203125" style="144" customWidth="1"/>
    <col min="520" max="520" width="2.33203125" style="144" customWidth="1"/>
    <col min="521" max="521" width="19.33203125" style="144" customWidth="1"/>
    <col min="522" max="522" width="2.33203125" style="144" customWidth="1"/>
    <col min="523" max="523" width="19.33203125" style="144"/>
    <col min="524" max="524" width="6.5" style="144" customWidth="1"/>
    <col min="525" max="525" width="19.33203125" style="144" customWidth="1"/>
    <col min="526" max="526" width="2.33203125" style="144" customWidth="1"/>
    <col min="527" max="527" width="19.33203125" style="144" customWidth="1"/>
    <col min="528" max="528" width="2.33203125" style="144" customWidth="1"/>
    <col min="529" max="529" width="19.33203125" style="144" customWidth="1"/>
    <col min="530" max="530" width="6.33203125" style="144" customWidth="1"/>
    <col min="531" max="531" width="19.33203125" style="144" customWidth="1"/>
    <col min="532" max="532" width="2.25" style="144" customWidth="1"/>
    <col min="533" max="533" width="19.33203125" style="144"/>
    <col min="534" max="534" width="2.25" style="144" customWidth="1"/>
    <col min="535" max="760" width="19.33203125" style="144"/>
    <col min="761" max="761" width="6.5" style="144" customWidth="1"/>
    <col min="762" max="762" width="10.5" style="144" customWidth="1"/>
    <col min="763" max="763" width="6.25" style="144" customWidth="1"/>
    <col min="764" max="764" width="35.5" style="144" customWidth="1"/>
    <col min="765" max="765" width="4.75" style="144" customWidth="1"/>
    <col min="766" max="766" width="39" style="144" customWidth="1"/>
    <col min="767" max="767" width="5" style="144" customWidth="1"/>
    <col min="768" max="768" width="19.33203125" style="144" customWidth="1"/>
    <col min="769" max="769" width="2.33203125" style="144" customWidth="1"/>
    <col min="770" max="770" width="19.33203125" style="144" customWidth="1"/>
    <col min="771" max="771" width="2.33203125" style="144" customWidth="1"/>
    <col min="772" max="772" width="19.33203125" style="144" customWidth="1"/>
    <col min="773" max="773" width="19.33203125" style="144"/>
    <col min="774" max="774" width="6.5" style="144" customWidth="1"/>
    <col min="775" max="775" width="19.33203125" style="144" customWidth="1"/>
    <col min="776" max="776" width="2.33203125" style="144" customWidth="1"/>
    <col min="777" max="777" width="19.33203125" style="144" customWidth="1"/>
    <col min="778" max="778" width="2.33203125" style="144" customWidth="1"/>
    <col min="779" max="779" width="19.33203125" style="144"/>
    <col min="780" max="780" width="6.5" style="144" customWidth="1"/>
    <col min="781" max="781" width="19.33203125" style="144" customWidth="1"/>
    <col min="782" max="782" width="2.33203125" style="144" customWidth="1"/>
    <col min="783" max="783" width="19.33203125" style="144" customWidth="1"/>
    <col min="784" max="784" width="2.33203125" style="144" customWidth="1"/>
    <col min="785" max="785" width="19.33203125" style="144" customWidth="1"/>
    <col min="786" max="786" width="6.33203125" style="144" customWidth="1"/>
    <col min="787" max="787" width="19.33203125" style="144" customWidth="1"/>
    <col min="788" max="788" width="2.25" style="144" customWidth="1"/>
    <col min="789" max="789" width="19.33203125" style="144"/>
    <col min="790" max="790" width="2.25" style="144" customWidth="1"/>
    <col min="791" max="1016" width="19.33203125" style="144"/>
    <col min="1017" max="1017" width="6.5" style="144" customWidth="1"/>
    <col min="1018" max="1018" width="10.5" style="144" customWidth="1"/>
    <col min="1019" max="1019" width="6.25" style="144" customWidth="1"/>
    <col min="1020" max="1020" width="35.5" style="144" customWidth="1"/>
    <col min="1021" max="1021" width="4.75" style="144" customWidth="1"/>
    <col min="1022" max="1022" width="39" style="144" customWidth="1"/>
    <col min="1023" max="1023" width="5" style="144" customWidth="1"/>
    <col min="1024" max="1024" width="19.33203125" style="144" customWidth="1"/>
    <col min="1025" max="1025" width="2.33203125" style="144" customWidth="1"/>
    <col min="1026" max="1026" width="19.33203125" style="144" customWidth="1"/>
    <col min="1027" max="1027" width="2.33203125" style="144" customWidth="1"/>
    <col min="1028" max="1028" width="19.33203125" style="144" customWidth="1"/>
    <col min="1029" max="1029" width="19.33203125" style="144"/>
    <col min="1030" max="1030" width="6.5" style="144" customWidth="1"/>
    <col min="1031" max="1031" width="19.33203125" style="144" customWidth="1"/>
    <col min="1032" max="1032" width="2.33203125" style="144" customWidth="1"/>
    <col min="1033" max="1033" width="19.33203125" style="144" customWidth="1"/>
    <col min="1034" max="1034" width="2.33203125" style="144" customWidth="1"/>
    <col min="1035" max="1035" width="19.33203125" style="144"/>
    <col min="1036" max="1036" width="6.5" style="144" customWidth="1"/>
    <col min="1037" max="1037" width="19.33203125" style="144" customWidth="1"/>
    <col min="1038" max="1038" width="2.33203125" style="144" customWidth="1"/>
    <col min="1039" max="1039" width="19.33203125" style="144" customWidth="1"/>
    <col min="1040" max="1040" width="2.33203125" style="144" customWidth="1"/>
    <col min="1041" max="1041" width="19.33203125" style="144" customWidth="1"/>
    <col min="1042" max="1042" width="6.33203125" style="144" customWidth="1"/>
    <col min="1043" max="1043" width="19.33203125" style="144" customWidth="1"/>
    <col min="1044" max="1044" width="2.25" style="144" customWidth="1"/>
    <col min="1045" max="1045" width="19.33203125" style="144"/>
    <col min="1046" max="1046" width="2.25" style="144" customWidth="1"/>
    <col min="1047" max="1272" width="19.33203125" style="144"/>
    <col min="1273" max="1273" width="6.5" style="144" customWidth="1"/>
    <col min="1274" max="1274" width="10.5" style="144" customWidth="1"/>
    <col min="1275" max="1275" width="6.25" style="144" customWidth="1"/>
    <col min="1276" max="1276" width="35.5" style="144" customWidth="1"/>
    <col min="1277" max="1277" width="4.75" style="144" customWidth="1"/>
    <col min="1278" max="1278" width="39" style="144" customWidth="1"/>
    <col min="1279" max="1279" width="5" style="144" customWidth="1"/>
    <col min="1280" max="1280" width="19.33203125" style="144" customWidth="1"/>
    <col min="1281" max="1281" width="2.33203125" style="144" customWidth="1"/>
    <col min="1282" max="1282" width="19.33203125" style="144" customWidth="1"/>
    <col min="1283" max="1283" width="2.33203125" style="144" customWidth="1"/>
    <col min="1284" max="1284" width="19.33203125" style="144" customWidth="1"/>
    <col min="1285" max="1285" width="19.33203125" style="144"/>
    <col min="1286" max="1286" width="6.5" style="144" customWidth="1"/>
    <col min="1287" max="1287" width="19.33203125" style="144" customWidth="1"/>
    <col min="1288" max="1288" width="2.33203125" style="144" customWidth="1"/>
    <col min="1289" max="1289" width="19.33203125" style="144" customWidth="1"/>
    <col min="1290" max="1290" width="2.33203125" style="144" customWidth="1"/>
    <col min="1291" max="1291" width="19.33203125" style="144"/>
    <col min="1292" max="1292" width="6.5" style="144" customWidth="1"/>
    <col min="1293" max="1293" width="19.33203125" style="144" customWidth="1"/>
    <col min="1294" max="1294" width="2.33203125" style="144" customWidth="1"/>
    <col min="1295" max="1295" width="19.33203125" style="144" customWidth="1"/>
    <col min="1296" max="1296" width="2.33203125" style="144" customWidth="1"/>
    <col min="1297" max="1297" width="19.33203125" style="144" customWidth="1"/>
    <col min="1298" max="1298" width="6.33203125" style="144" customWidth="1"/>
    <col min="1299" max="1299" width="19.33203125" style="144" customWidth="1"/>
    <col min="1300" max="1300" width="2.25" style="144" customWidth="1"/>
    <col min="1301" max="1301" width="19.33203125" style="144"/>
    <col min="1302" max="1302" width="2.25" style="144" customWidth="1"/>
    <col min="1303" max="1528" width="19.33203125" style="144"/>
    <col min="1529" max="1529" width="6.5" style="144" customWidth="1"/>
    <col min="1530" max="1530" width="10.5" style="144" customWidth="1"/>
    <col min="1531" max="1531" width="6.25" style="144" customWidth="1"/>
    <col min="1532" max="1532" width="35.5" style="144" customWidth="1"/>
    <col min="1533" max="1533" width="4.75" style="144" customWidth="1"/>
    <col min="1534" max="1534" width="39" style="144" customWidth="1"/>
    <col min="1535" max="1535" width="5" style="144" customWidth="1"/>
    <col min="1536" max="1536" width="19.33203125" style="144" customWidth="1"/>
    <col min="1537" max="1537" width="2.33203125" style="144" customWidth="1"/>
    <col min="1538" max="1538" width="19.33203125" style="144" customWidth="1"/>
    <col min="1539" max="1539" width="2.33203125" style="144" customWidth="1"/>
    <col min="1540" max="1540" width="19.33203125" style="144" customWidth="1"/>
    <col min="1541" max="1541" width="19.33203125" style="144"/>
    <col min="1542" max="1542" width="6.5" style="144" customWidth="1"/>
    <col min="1543" max="1543" width="19.33203125" style="144" customWidth="1"/>
    <col min="1544" max="1544" width="2.33203125" style="144" customWidth="1"/>
    <col min="1545" max="1545" width="19.33203125" style="144" customWidth="1"/>
    <col min="1546" max="1546" width="2.33203125" style="144" customWidth="1"/>
    <col min="1547" max="1547" width="19.33203125" style="144"/>
    <col min="1548" max="1548" width="6.5" style="144" customWidth="1"/>
    <col min="1549" max="1549" width="19.33203125" style="144" customWidth="1"/>
    <col min="1550" max="1550" width="2.33203125" style="144" customWidth="1"/>
    <col min="1551" max="1551" width="19.33203125" style="144" customWidth="1"/>
    <col min="1552" max="1552" width="2.33203125" style="144" customWidth="1"/>
    <col min="1553" max="1553" width="19.33203125" style="144" customWidth="1"/>
    <col min="1554" max="1554" width="6.33203125" style="144" customWidth="1"/>
    <col min="1555" max="1555" width="19.33203125" style="144" customWidth="1"/>
    <col min="1556" max="1556" width="2.25" style="144" customWidth="1"/>
    <col min="1557" max="1557" width="19.33203125" style="144"/>
    <col min="1558" max="1558" width="2.25" style="144" customWidth="1"/>
    <col min="1559" max="1784" width="19.33203125" style="144"/>
    <col min="1785" max="1785" width="6.5" style="144" customWidth="1"/>
    <col min="1786" max="1786" width="10.5" style="144" customWidth="1"/>
    <col min="1787" max="1787" width="6.25" style="144" customWidth="1"/>
    <col min="1788" max="1788" width="35.5" style="144" customWidth="1"/>
    <col min="1789" max="1789" width="4.75" style="144" customWidth="1"/>
    <col min="1790" max="1790" width="39" style="144" customWidth="1"/>
    <col min="1791" max="1791" width="5" style="144" customWidth="1"/>
    <col min="1792" max="1792" width="19.33203125" style="144" customWidth="1"/>
    <col min="1793" max="1793" width="2.33203125" style="144" customWidth="1"/>
    <col min="1794" max="1794" width="19.33203125" style="144" customWidth="1"/>
    <col min="1795" max="1795" width="2.33203125" style="144" customWidth="1"/>
    <col min="1796" max="1796" width="19.33203125" style="144" customWidth="1"/>
    <col min="1797" max="1797" width="19.33203125" style="144"/>
    <col min="1798" max="1798" width="6.5" style="144" customWidth="1"/>
    <col min="1799" max="1799" width="19.33203125" style="144" customWidth="1"/>
    <col min="1800" max="1800" width="2.33203125" style="144" customWidth="1"/>
    <col min="1801" max="1801" width="19.33203125" style="144" customWidth="1"/>
    <col min="1802" max="1802" width="2.33203125" style="144" customWidth="1"/>
    <col min="1803" max="1803" width="19.33203125" style="144"/>
    <col min="1804" max="1804" width="6.5" style="144" customWidth="1"/>
    <col min="1805" max="1805" width="19.33203125" style="144" customWidth="1"/>
    <col min="1806" max="1806" width="2.33203125" style="144" customWidth="1"/>
    <col min="1807" max="1807" width="19.33203125" style="144" customWidth="1"/>
    <col min="1808" max="1808" width="2.33203125" style="144" customWidth="1"/>
    <col min="1809" max="1809" width="19.33203125" style="144" customWidth="1"/>
    <col min="1810" max="1810" width="6.33203125" style="144" customWidth="1"/>
    <col min="1811" max="1811" width="19.33203125" style="144" customWidth="1"/>
    <col min="1812" max="1812" width="2.25" style="144" customWidth="1"/>
    <col min="1813" max="1813" width="19.33203125" style="144"/>
    <col min="1814" max="1814" width="2.25" style="144" customWidth="1"/>
    <col min="1815" max="2040" width="19.33203125" style="144"/>
    <col min="2041" max="2041" width="6.5" style="144" customWidth="1"/>
    <col min="2042" max="2042" width="10.5" style="144" customWidth="1"/>
    <col min="2043" max="2043" width="6.25" style="144" customWidth="1"/>
    <col min="2044" max="2044" width="35.5" style="144" customWidth="1"/>
    <col min="2045" max="2045" width="4.75" style="144" customWidth="1"/>
    <col min="2046" max="2046" width="39" style="144" customWidth="1"/>
    <col min="2047" max="2047" width="5" style="144" customWidth="1"/>
    <col min="2048" max="2048" width="19.33203125" style="144" customWidth="1"/>
    <col min="2049" max="2049" width="2.33203125" style="144" customWidth="1"/>
    <col min="2050" max="2050" width="19.33203125" style="144" customWidth="1"/>
    <col min="2051" max="2051" width="2.33203125" style="144" customWidth="1"/>
    <col min="2052" max="2052" width="19.33203125" style="144" customWidth="1"/>
    <col min="2053" max="2053" width="19.33203125" style="144"/>
    <col min="2054" max="2054" width="6.5" style="144" customWidth="1"/>
    <col min="2055" max="2055" width="19.33203125" style="144" customWidth="1"/>
    <col min="2056" max="2056" width="2.33203125" style="144" customWidth="1"/>
    <col min="2057" max="2057" width="19.33203125" style="144" customWidth="1"/>
    <col min="2058" max="2058" width="2.33203125" style="144" customWidth="1"/>
    <col min="2059" max="2059" width="19.33203125" style="144"/>
    <col min="2060" max="2060" width="6.5" style="144" customWidth="1"/>
    <col min="2061" max="2061" width="19.33203125" style="144" customWidth="1"/>
    <col min="2062" max="2062" width="2.33203125" style="144" customWidth="1"/>
    <col min="2063" max="2063" width="19.33203125" style="144" customWidth="1"/>
    <col min="2064" max="2064" width="2.33203125" style="144" customWidth="1"/>
    <col min="2065" max="2065" width="19.33203125" style="144" customWidth="1"/>
    <col min="2066" max="2066" width="6.33203125" style="144" customWidth="1"/>
    <col min="2067" max="2067" width="19.33203125" style="144" customWidth="1"/>
    <col min="2068" max="2068" width="2.25" style="144" customWidth="1"/>
    <col min="2069" max="2069" width="19.33203125" style="144"/>
    <col min="2070" max="2070" width="2.25" style="144" customWidth="1"/>
    <col min="2071" max="2296" width="19.33203125" style="144"/>
    <col min="2297" max="2297" width="6.5" style="144" customWidth="1"/>
    <col min="2298" max="2298" width="10.5" style="144" customWidth="1"/>
    <col min="2299" max="2299" width="6.25" style="144" customWidth="1"/>
    <col min="2300" max="2300" width="35.5" style="144" customWidth="1"/>
    <col min="2301" max="2301" width="4.75" style="144" customWidth="1"/>
    <col min="2302" max="2302" width="39" style="144" customWidth="1"/>
    <col min="2303" max="2303" width="5" style="144" customWidth="1"/>
    <col min="2304" max="2304" width="19.33203125" style="144" customWidth="1"/>
    <col min="2305" max="2305" width="2.33203125" style="144" customWidth="1"/>
    <col min="2306" max="2306" width="19.33203125" style="144" customWidth="1"/>
    <col min="2307" max="2307" width="2.33203125" style="144" customWidth="1"/>
    <col min="2308" max="2308" width="19.33203125" style="144" customWidth="1"/>
    <col min="2309" max="2309" width="19.33203125" style="144"/>
    <col min="2310" max="2310" width="6.5" style="144" customWidth="1"/>
    <col min="2311" max="2311" width="19.33203125" style="144" customWidth="1"/>
    <col min="2312" max="2312" width="2.33203125" style="144" customWidth="1"/>
    <col min="2313" max="2313" width="19.33203125" style="144" customWidth="1"/>
    <col min="2314" max="2314" width="2.33203125" style="144" customWidth="1"/>
    <col min="2315" max="2315" width="19.33203125" style="144"/>
    <col min="2316" max="2316" width="6.5" style="144" customWidth="1"/>
    <col min="2317" max="2317" width="19.33203125" style="144" customWidth="1"/>
    <col min="2318" max="2318" width="2.33203125" style="144" customWidth="1"/>
    <col min="2319" max="2319" width="19.33203125" style="144" customWidth="1"/>
    <col min="2320" max="2320" width="2.33203125" style="144" customWidth="1"/>
    <col min="2321" max="2321" width="19.33203125" style="144" customWidth="1"/>
    <col min="2322" max="2322" width="6.33203125" style="144" customWidth="1"/>
    <col min="2323" max="2323" width="19.33203125" style="144" customWidth="1"/>
    <col min="2324" max="2324" width="2.25" style="144" customWidth="1"/>
    <col min="2325" max="2325" width="19.33203125" style="144"/>
    <col min="2326" max="2326" width="2.25" style="144" customWidth="1"/>
    <col min="2327" max="2552" width="19.33203125" style="144"/>
    <col min="2553" max="2553" width="6.5" style="144" customWidth="1"/>
    <col min="2554" max="2554" width="10.5" style="144" customWidth="1"/>
    <col min="2555" max="2555" width="6.25" style="144" customWidth="1"/>
    <col min="2556" max="2556" width="35.5" style="144" customWidth="1"/>
    <col min="2557" max="2557" width="4.75" style="144" customWidth="1"/>
    <col min="2558" max="2558" width="39" style="144" customWidth="1"/>
    <col min="2559" max="2559" width="5" style="144" customWidth="1"/>
    <col min="2560" max="2560" width="19.33203125" style="144" customWidth="1"/>
    <col min="2561" max="2561" width="2.33203125" style="144" customWidth="1"/>
    <col min="2562" max="2562" width="19.33203125" style="144" customWidth="1"/>
    <col min="2563" max="2563" width="2.33203125" style="144" customWidth="1"/>
    <col min="2564" max="2564" width="19.33203125" style="144" customWidth="1"/>
    <col min="2565" max="2565" width="19.33203125" style="144"/>
    <col min="2566" max="2566" width="6.5" style="144" customWidth="1"/>
    <col min="2567" max="2567" width="19.33203125" style="144" customWidth="1"/>
    <col min="2568" max="2568" width="2.33203125" style="144" customWidth="1"/>
    <col min="2569" max="2569" width="19.33203125" style="144" customWidth="1"/>
    <col min="2570" max="2570" width="2.33203125" style="144" customWidth="1"/>
    <col min="2571" max="2571" width="19.33203125" style="144"/>
    <col min="2572" max="2572" width="6.5" style="144" customWidth="1"/>
    <col min="2573" max="2573" width="19.33203125" style="144" customWidth="1"/>
    <col min="2574" max="2574" width="2.33203125" style="144" customWidth="1"/>
    <col min="2575" max="2575" width="19.33203125" style="144" customWidth="1"/>
    <col min="2576" max="2576" width="2.33203125" style="144" customWidth="1"/>
    <col min="2577" max="2577" width="19.33203125" style="144" customWidth="1"/>
    <col min="2578" max="2578" width="6.33203125" style="144" customWidth="1"/>
    <col min="2579" max="2579" width="19.33203125" style="144" customWidth="1"/>
    <col min="2580" max="2580" width="2.25" style="144" customWidth="1"/>
    <col min="2581" max="2581" width="19.33203125" style="144"/>
    <col min="2582" max="2582" width="2.25" style="144" customWidth="1"/>
    <col min="2583" max="2808" width="19.33203125" style="144"/>
    <col min="2809" max="2809" width="6.5" style="144" customWidth="1"/>
    <col min="2810" max="2810" width="10.5" style="144" customWidth="1"/>
    <col min="2811" max="2811" width="6.25" style="144" customWidth="1"/>
    <col min="2812" max="2812" width="35.5" style="144" customWidth="1"/>
    <col min="2813" max="2813" width="4.75" style="144" customWidth="1"/>
    <col min="2814" max="2814" width="39" style="144" customWidth="1"/>
    <col min="2815" max="2815" width="5" style="144" customWidth="1"/>
    <col min="2816" max="2816" width="19.33203125" style="144" customWidth="1"/>
    <col min="2817" max="2817" width="2.33203125" style="144" customWidth="1"/>
    <col min="2818" max="2818" width="19.33203125" style="144" customWidth="1"/>
    <col min="2819" max="2819" width="2.33203125" style="144" customWidth="1"/>
    <col min="2820" max="2820" width="19.33203125" style="144" customWidth="1"/>
    <col min="2821" max="2821" width="19.33203125" style="144"/>
    <col min="2822" max="2822" width="6.5" style="144" customWidth="1"/>
    <col min="2823" max="2823" width="19.33203125" style="144" customWidth="1"/>
    <col min="2824" max="2824" width="2.33203125" style="144" customWidth="1"/>
    <col min="2825" max="2825" width="19.33203125" style="144" customWidth="1"/>
    <col min="2826" max="2826" width="2.33203125" style="144" customWidth="1"/>
    <col min="2827" max="2827" width="19.33203125" style="144"/>
    <col min="2828" max="2828" width="6.5" style="144" customWidth="1"/>
    <col min="2829" max="2829" width="19.33203125" style="144" customWidth="1"/>
    <col min="2830" max="2830" width="2.33203125" style="144" customWidth="1"/>
    <col min="2831" max="2831" width="19.33203125" style="144" customWidth="1"/>
    <col min="2832" max="2832" width="2.33203125" style="144" customWidth="1"/>
    <col min="2833" max="2833" width="19.33203125" style="144" customWidth="1"/>
    <col min="2834" max="2834" width="6.33203125" style="144" customWidth="1"/>
    <col min="2835" max="2835" width="19.33203125" style="144" customWidth="1"/>
    <col min="2836" max="2836" width="2.25" style="144" customWidth="1"/>
    <col min="2837" max="2837" width="19.33203125" style="144"/>
    <col min="2838" max="2838" width="2.25" style="144" customWidth="1"/>
    <col min="2839" max="3064" width="19.33203125" style="144"/>
    <col min="3065" max="3065" width="6.5" style="144" customWidth="1"/>
    <col min="3066" max="3066" width="10.5" style="144" customWidth="1"/>
    <col min="3067" max="3067" width="6.25" style="144" customWidth="1"/>
    <col min="3068" max="3068" width="35.5" style="144" customWidth="1"/>
    <col min="3069" max="3069" width="4.75" style="144" customWidth="1"/>
    <col min="3070" max="3070" width="39" style="144" customWidth="1"/>
    <col min="3071" max="3071" width="5" style="144" customWidth="1"/>
    <col min="3072" max="3072" width="19.33203125" style="144" customWidth="1"/>
    <col min="3073" max="3073" width="2.33203125" style="144" customWidth="1"/>
    <col min="3074" max="3074" width="19.33203125" style="144" customWidth="1"/>
    <col min="3075" max="3075" width="2.33203125" style="144" customWidth="1"/>
    <col min="3076" max="3076" width="19.33203125" style="144" customWidth="1"/>
    <col min="3077" max="3077" width="19.33203125" style="144"/>
    <col min="3078" max="3078" width="6.5" style="144" customWidth="1"/>
    <col min="3079" max="3079" width="19.33203125" style="144" customWidth="1"/>
    <col min="3080" max="3080" width="2.33203125" style="144" customWidth="1"/>
    <col min="3081" max="3081" width="19.33203125" style="144" customWidth="1"/>
    <col min="3082" max="3082" width="2.33203125" style="144" customWidth="1"/>
    <col min="3083" max="3083" width="19.33203125" style="144"/>
    <col min="3084" max="3084" width="6.5" style="144" customWidth="1"/>
    <col min="3085" max="3085" width="19.33203125" style="144" customWidth="1"/>
    <col min="3086" max="3086" width="2.33203125" style="144" customWidth="1"/>
    <col min="3087" max="3087" width="19.33203125" style="144" customWidth="1"/>
    <col min="3088" max="3088" width="2.33203125" style="144" customWidth="1"/>
    <col min="3089" max="3089" width="19.33203125" style="144" customWidth="1"/>
    <col min="3090" max="3090" width="6.33203125" style="144" customWidth="1"/>
    <col min="3091" max="3091" width="19.33203125" style="144" customWidth="1"/>
    <col min="3092" max="3092" width="2.25" style="144" customWidth="1"/>
    <col min="3093" max="3093" width="19.33203125" style="144"/>
    <col min="3094" max="3094" width="2.25" style="144" customWidth="1"/>
    <col min="3095" max="3320" width="19.33203125" style="144"/>
    <col min="3321" max="3321" width="6.5" style="144" customWidth="1"/>
    <col min="3322" max="3322" width="10.5" style="144" customWidth="1"/>
    <col min="3323" max="3323" width="6.25" style="144" customWidth="1"/>
    <col min="3324" max="3324" width="35.5" style="144" customWidth="1"/>
    <col min="3325" max="3325" width="4.75" style="144" customWidth="1"/>
    <col min="3326" max="3326" width="39" style="144" customWidth="1"/>
    <col min="3327" max="3327" width="5" style="144" customWidth="1"/>
    <col min="3328" max="3328" width="19.33203125" style="144" customWidth="1"/>
    <col min="3329" max="3329" width="2.33203125" style="144" customWidth="1"/>
    <col min="3330" max="3330" width="19.33203125" style="144" customWidth="1"/>
    <col min="3331" max="3331" width="2.33203125" style="144" customWidth="1"/>
    <col min="3332" max="3332" width="19.33203125" style="144" customWidth="1"/>
    <col min="3333" max="3333" width="19.33203125" style="144"/>
    <col min="3334" max="3334" width="6.5" style="144" customWidth="1"/>
    <col min="3335" max="3335" width="19.33203125" style="144" customWidth="1"/>
    <col min="3336" max="3336" width="2.33203125" style="144" customWidth="1"/>
    <col min="3337" max="3337" width="19.33203125" style="144" customWidth="1"/>
    <col min="3338" max="3338" width="2.33203125" style="144" customWidth="1"/>
    <col min="3339" max="3339" width="19.33203125" style="144"/>
    <col min="3340" max="3340" width="6.5" style="144" customWidth="1"/>
    <col min="3341" max="3341" width="19.33203125" style="144" customWidth="1"/>
    <col min="3342" max="3342" width="2.33203125" style="144" customWidth="1"/>
    <col min="3343" max="3343" width="19.33203125" style="144" customWidth="1"/>
    <col min="3344" max="3344" width="2.33203125" style="144" customWidth="1"/>
    <col min="3345" max="3345" width="19.33203125" style="144" customWidth="1"/>
    <col min="3346" max="3346" width="6.33203125" style="144" customWidth="1"/>
    <col min="3347" max="3347" width="19.33203125" style="144" customWidth="1"/>
    <col min="3348" max="3348" width="2.25" style="144" customWidth="1"/>
    <col min="3349" max="3349" width="19.33203125" style="144"/>
    <col min="3350" max="3350" width="2.25" style="144" customWidth="1"/>
    <col min="3351" max="3576" width="19.33203125" style="144"/>
    <col min="3577" max="3577" width="6.5" style="144" customWidth="1"/>
    <col min="3578" max="3578" width="10.5" style="144" customWidth="1"/>
    <col min="3579" max="3579" width="6.25" style="144" customWidth="1"/>
    <col min="3580" max="3580" width="35.5" style="144" customWidth="1"/>
    <col min="3581" max="3581" width="4.75" style="144" customWidth="1"/>
    <col min="3582" max="3582" width="39" style="144" customWidth="1"/>
    <col min="3583" max="3583" width="5" style="144" customWidth="1"/>
    <col min="3584" max="3584" width="19.33203125" style="144" customWidth="1"/>
    <col min="3585" max="3585" width="2.33203125" style="144" customWidth="1"/>
    <col min="3586" max="3586" width="19.33203125" style="144" customWidth="1"/>
    <col min="3587" max="3587" width="2.33203125" style="144" customWidth="1"/>
    <col min="3588" max="3588" width="19.33203125" style="144" customWidth="1"/>
    <col min="3589" max="3589" width="19.33203125" style="144"/>
    <col min="3590" max="3590" width="6.5" style="144" customWidth="1"/>
    <col min="3591" max="3591" width="19.33203125" style="144" customWidth="1"/>
    <col min="3592" max="3592" width="2.33203125" style="144" customWidth="1"/>
    <col min="3593" max="3593" width="19.33203125" style="144" customWidth="1"/>
    <col min="3594" max="3594" width="2.33203125" style="144" customWidth="1"/>
    <col min="3595" max="3595" width="19.33203125" style="144"/>
    <col min="3596" max="3596" width="6.5" style="144" customWidth="1"/>
    <col min="3597" max="3597" width="19.33203125" style="144" customWidth="1"/>
    <col min="3598" max="3598" width="2.33203125" style="144" customWidth="1"/>
    <col min="3599" max="3599" width="19.33203125" style="144" customWidth="1"/>
    <col min="3600" max="3600" width="2.33203125" style="144" customWidth="1"/>
    <col min="3601" max="3601" width="19.33203125" style="144" customWidth="1"/>
    <col min="3602" max="3602" width="6.33203125" style="144" customWidth="1"/>
    <col min="3603" max="3603" width="19.33203125" style="144" customWidth="1"/>
    <col min="3604" max="3604" width="2.25" style="144" customWidth="1"/>
    <col min="3605" max="3605" width="19.33203125" style="144"/>
    <col min="3606" max="3606" width="2.25" style="144" customWidth="1"/>
    <col min="3607" max="3832" width="19.33203125" style="144"/>
    <col min="3833" max="3833" width="6.5" style="144" customWidth="1"/>
    <col min="3834" max="3834" width="10.5" style="144" customWidth="1"/>
    <col min="3835" max="3835" width="6.25" style="144" customWidth="1"/>
    <col min="3836" max="3836" width="35.5" style="144" customWidth="1"/>
    <col min="3837" max="3837" width="4.75" style="144" customWidth="1"/>
    <col min="3838" max="3838" width="39" style="144" customWidth="1"/>
    <col min="3839" max="3839" width="5" style="144" customWidth="1"/>
    <col min="3840" max="3840" width="19.33203125" style="144" customWidth="1"/>
    <col min="3841" max="3841" width="2.33203125" style="144" customWidth="1"/>
    <col min="3842" max="3842" width="19.33203125" style="144" customWidth="1"/>
    <col min="3843" max="3843" width="2.33203125" style="144" customWidth="1"/>
    <col min="3844" max="3844" width="19.33203125" style="144" customWidth="1"/>
    <col min="3845" max="3845" width="19.33203125" style="144"/>
    <col min="3846" max="3846" width="6.5" style="144" customWidth="1"/>
    <col min="3847" max="3847" width="19.33203125" style="144" customWidth="1"/>
    <col min="3848" max="3848" width="2.33203125" style="144" customWidth="1"/>
    <col min="3849" max="3849" width="19.33203125" style="144" customWidth="1"/>
    <col min="3850" max="3850" width="2.33203125" style="144" customWidth="1"/>
    <col min="3851" max="3851" width="19.33203125" style="144"/>
    <col min="3852" max="3852" width="6.5" style="144" customWidth="1"/>
    <col min="3853" max="3853" width="19.33203125" style="144" customWidth="1"/>
    <col min="3854" max="3854" width="2.33203125" style="144" customWidth="1"/>
    <col min="3855" max="3855" width="19.33203125" style="144" customWidth="1"/>
    <col min="3856" max="3856" width="2.33203125" style="144" customWidth="1"/>
    <col min="3857" max="3857" width="19.33203125" style="144" customWidth="1"/>
    <col min="3858" max="3858" width="6.33203125" style="144" customWidth="1"/>
    <col min="3859" max="3859" width="19.33203125" style="144" customWidth="1"/>
    <col min="3860" max="3860" width="2.25" style="144" customWidth="1"/>
    <col min="3861" max="3861" width="19.33203125" style="144"/>
    <col min="3862" max="3862" width="2.25" style="144" customWidth="1"/>
    <col min="3863" max="4088" width="19.33203125" style="144"/>
    <col min="4089" max="4089" width="6.5" style="144" customWidth="1"/>
    <col min="4090" max="4090" width="10.5" style="144" customWidth="1"/>
    <col min="4091" max="4091" width="6.25" style="144" customWidth="1"/>
    <col min="4092" max="4092" width="35.5" style="144" customWidth="1"/>
    <col min="4093" max="4093" width="4.75" style="144" customWidth="1"/>
    <col min="4094" max="4094" width="39" style="144" customWidth="1"/>
    <col min="4095" max="4095" width="5" style="144" customWidth="1"/>
    <col min="4096" max="4096" width="19.33203125" style="144" customWidth="1"/>
    <col min="4097" max="4097" width="2.33203125" style="144" customWidth="1"/>
    <col min="4098" max="4098" width="19.33203125" style="144" customWidth="1"/>
    <col min="4099" max="4099" width="2.33203125" style="144" customWidth="1"/>
    <col min="4100" max="4100" width="19.33203125" style="144" customWidth="1"/>
    <col min="4101" max="4101" width="19.33203125" style="144"/>
    <col min="4102" max="4102" width="6.5" style="144" customWidth="1"/>
    <col min="4103" max="4103" width="19.33203125" style="144" customWidth="1"/>
    <col min="4104" max="4104" width="2.33203125" style="144" customWidth="1"/>
    <col min="4105" max="4105" width="19.33203125" style="144" customWidth="1"/>
    <col min="4106" max="4106" width="2.33203125" style="144" customWidth="1"/>
    <col min="4107" max="4107" width="19.33203125" style="144"/>
    <col min="4108" max="4108" width="6.5" style="144" customWidth="1"/>
    <col min="4109" max="4109" width="19.33203125" style="144" customWidth="1"/>
    <col min="4110" max="4110" width="2.33203125" style="144" customWidth="1"/>
    <col min="4111" max="4111" width="19.33203125" style="144" customWidth="1"/>
    <col min="4112" max="4112" width="2.33203125" style="144" customWidth="1"/>
    <col min="4113" max="4113" width="19.33203125" style="144" customWidth="1"/>
    <col min="4114" max="4114" width="6.33203125" style="144" customWidth="1"/>
    <col min="4115" max="4115" width="19.33203125" style="144" customWidth="1"/>
    <col min="4116" max="4116" width="2.25" style="144" customWidth="1"/>
    <col min="4117" max="4117" width="19.33203125" style="144"/>
    <col min="4118" max="4118" width="2.25" style="144" customWidth="1"/>
    <col min="4119" max="4344" width="19.33203125" style="144"/>
    <col min="4345" max="4345" width="6.5" style="144" customWidth="1"/>
    <col min="4346" max="4346" width="10.5" style="144" customWidth="1"/>
    <col min="4347" max="4347" width="6.25" style="144" customWidth="1"/>
    <col min="4348" max="4348" width="35.5" style="144" customWidth="1"/>
    <col min="4349" max="4349" width="4.75" style="144" customWidth="1"/>
    <col min="4350" max="4350" width="39" style="144" customWidth="1"/>
    <col min="4351" max="4351" width="5" style="144" customWidth="1"/>
    <col min="4352" max="4352" width="19.33203125" style="144" customWidth="1"/>
    <col min="4353" max="4353" width="2.33203125" style="144" customWidth="1"/>
    <col min="4354" max="4354" width="19.33203125" style="144" customWidth="1"/>
    <col min="4355" max="4355" width="2.33203125" style="144" customWidth="1"/>
    <col min="4356" max="4356" width="19.33203125" style="144" customWidth="1"/>
    <col min="4357" max="4357" width="19.33203125" style="144"/>
    <col min="4358" max="4358" width="6.5" style="144" customWidth="1"/>
    <col min="4359" max="4359" width="19.33203125" style="144" customWidth="1"/>
    <col min="4360" max="4360" width="2.33203125" style="144" customWidth="1"/>
    <col min="4361" max="4361" width="19.33203125" style="144" customWidth="1"/>
    <col min="4362" max="4362" width="2.33203125" style="144" customWidth="1"/>
    <col min="4363" max="4363" width="19.33203125" style="144"/>
    <col min="4364" max="4364" width="6.5" style="144" customWidth="1"/>
    <col min="4365" max="4365" width="19.33203125" style="144" customWidth="1"/>
    <col min="4366" max="4366" width="2.33203125" style="144" customWidth="1"/>
    <col min="4367" max="4367" width="19.33203125" style="144" customWidth="1"/>
    <col min="4368" max="4368" width="2.33203125" style="144" customWidth="1"/>
    <col min="4369" max="4369" width="19.33203125" style="144" customWidth="1"/>
    <col min="4370" max="4370" width="6.33203125" style="144" customWidth="1"/>
    <col min="4371" max="4371" width="19.33203125" style="144" customWidth="1"/>
    <col min="4372" max="4372" width="2.25" style="144" customWidth="1"/>
    <col min="4373" max="4373" width="19.33203125" style="144"/>
    <col min="4374" max="4374" width="2.25" style="144" customWidth="1"/>
    <col min="4375" max="4600" width="19.33203125" style="144"/>
    <col min="4601" max="4601" width="6.5" style="144" customWidth="1"/>
    <col min="4602" max="4602" width="10.5" style="144" customWidth="1"/>
    <col min="4603" max="4603" width="6.25" style="144" customWidth="1"/>
    <col min="4604" max="4604" width="35.5" style="144" customWidth="1"/>
    <col min="4605" max="4605" width="4.75" style="144" customWidth="1"/>
    <col min="4606" max="4606" width="39" style="144" customWidth="1"/>
    <col min="4607" max="4607" width="5" style="144" customWidth="1"/>
    <col min="4608" max="4608" width="19.33203125" style="144" customWidth="1"/>
    <col min="4609" max="4609" width="2.33203125" style="144" customWidth="1"/>
    <col min="4610" max="4610" width="19.33203125" style="144" customWidth="1"/>
    <col min="4611" max="4611" width="2.33203125" style="144" customWidth="1"/>
    <col min="4612" max="4612" width="19.33203125" style="144" customWidth="1"/>
    <col min="4613" max="4613" width="19.33203125" style="144"/>
    <col min="4614" max="4614" width="6.5" style="144" customWidth="1"/>
    <col min="4615" max="4615" width="19.33203125" style="144" customWidth="1"/>
    <col min="4616" max="4616" width="2.33203125" style="144" customWidth="1"/>
    <col min="4617" max="4617" width="19.33203125" style="144" customWidth="1"/>
    <col min="4618" max="4618" width="2.33203125" style="144" customWidth="1"/>
    <col min="4619" max="4619" width="19.33203125" style="144"/>
    <col min="4620" max="4620" width="6.5" style="144" customWidth="1"/>
    <col min="4621" max="4621" width="19.33203125" style="144" customWidth="1"/>
    <col min="4622" max="4622" width="2.33203125" style="144" customWidth="1"/>
    <col min="4623" max="4623" width="19.33203125" style="144" customWidth="1"/>
    <col min="4624" max="4624" width="2.33203125" style="144" customWidth="1"/>
    <col min="4625" max="4625" width="19.33203125" style="144" customWidth="1"/>
    <col min="4626" max="4626" width="6.33203125" style="144" customWidth="1"/>
    <col min="4627" max="4627" width="19.33203125" style="144" customWidth="1"/>
    <col min="4628" max="4628" width="2.25" style="144" customWidth="1"/>
    <col min="4629" max="4629" width="19.33203125" style="144"/>
    <col min="4630" max="4630" width="2.25" style="144" customWidth="1"/>
    <col min="4631" max="4856" width="19.33203125" style="144"/>
    <col min="4857" max="4857" width="6.5" style="144" customWidth="1"/>
    <col min="4858" max="4858" width="10.5" style="144" customWidth="1"/>
    <col min="4859" max="4859" width="6.25" style="144" customWidth="1"/>
    <col min="4860" max="4860" width="35.5" style="144" customWidth="1"/>
    <col min="4861" max="4861" width="4.75" style="144" customWidth="1"/>
    <col min="4862" max="4862" width="39" style="144" customWidth="1"/>
    <col min="4863" max="4863" width="5" style="144" customWidth="1"/>
    <col min="4864" max="4864" width="19.33203125" style="144" customWidth="1"/>
    <col min="4865" max="4865" width="2.33203125" style="144" customWidth="1"/>
    <col min="4866" max="4866" width="19.33203125" style="144" customWidth="1"/>
    <col min="4867" max="4867" width="2.33203125" style="144" customWidth="1"/>
    <col min="4868" max="4868" width="19.33203125" style="144" customWidth="1"/>
    <col min="4869" max="4869" width="19.33203125" style="144"/>
    <col min="4870" max="4870" width="6.5" style="144" customWidth="1"/>
    <col min="4871" max="4871" width="19.33203125" style="144" customWidth="1"/>
    <col min="4872" max="4872" width="2.33203125" style="144" customWidth="1"/>
    <col min="4873" max="4873" width="19.33203125" style="144" customWidth="1"/>
    <col min="4874" max="4874" width="2.33203125" style="144" customWidth="1"/>
    <col min="4875" max="4875" width="19.33203125" style="144"/>
    <col min="4876" max="4876" width="6.5" style="144" customWidth="1"/>
    <col min="4877" max="4877" width="19.33203125" style="144" customWidth="1"/>
    <col min="4878" max="4878" width="2.33203125" style="144" customWidth="1"/>
    <col min="4879" max="4879" width="19.33203125" style="144" customWidth="1"/>
    <col min="4880" max="4880" width="2.33203125" style="144" customWidth="1"/>
    <col min="4881" max="4881" width="19.33203125" style="144" customWidth="1"/>
    <col min="4882" max="4882" width="6.33203125" style="144" customWidth="1"/>
    <col min="4883" max="4883" width="19.33203125" style="144" customWidth="1"/>
    <col min="4884" max="4884" width="2.25" style="144" customWidth="1"/>
    <col min="4885" max="4885" width="19.33203125" style="144"/>
    <col min="4886" max="4886" width="2.25" style="144" customWidth="1"/>
    <col min="4887" max="5112" width="19.33203125" style="144"/>
    <col min="5113" max="5113" width="6.5" style="144" customWidth="1"/>
    <col min="5114" max="5114" width="10.5" style="144" customWidth="1"/>
    <col min="5115" max="5115" width="6.25" style="144" customWidth="1"/>
    <col min="5116" max="5116" width="35.5" style="144" customWidth="1"/>
    <col min="5117" max="5117" width="4.75" style="144" customWidth="1"/>
    <col min="5118" max="5118" width="39" style="144" customWidth="1"/>
    <col min="5119" max="5119" width="5" style="144" customWidth="1"/>
    <col min="5120" max="5120" width="19.33203125" style="144" customWidth="1"/>
    <col min="5121" max="5121" width="2.33203125" style="144" customWidth="1"/>
    <col min="5122" max="5122" width="19.33203125" style="144" customWidth="1"/>
    <col min="5123" max="5123" width="2.33203125" style="144" customWidth="1"/>
    <col min="5124" max="5124" width="19.33203125" style="144" customWidth="1"/>
    <col min="5125" max="5125" width="19.33203125" style="144"/>
    <col min="5126" max="5126" width="6.5" style="144" customWidth="1"/>
    <col min="5127" max="5127" width="19.33203125" style="144" customWidth="1"/>
    <col min="5128" max="5128" width="2.33203125" style="144" customWidth="1"/>
    <col min="5129" max="5129" width="19.33203125" style="144" customWidth="1"/>
    <col min="5130" max="5130" width="2.33203125" style="144" customWidth="1"/>
    <col min="5131" max="5131" width="19.33203125" style="144"/>
    <col min="5132" max="5132" width="6.5" style="144" customWidth="1"/>
    <col min="5133" max="5133" width="19.33203125" style="144" customWidth="1"/>
    <col min="5134" max="5134" width="2.33203125" style="144" customWidth="1"/>
    <col min="5135" max="5135" width="19.33203125" style="144" customWidth="1"/>
    <col min="5136" max="5136" width="2.33203125" style="144" customWidth="1"/>
    <col min="5137" max="5137" width="19.33203125" style="144" customWidth="1"/>
    <col min="5138" max="5138" width="6.33203125" style="144" customWidth="1"/>
    <col min="5139" max="5139" width="19.33203125" style="144" customWidth="1"/>
    <col min="5140" max="5140" width="2.25" style="144" customWidth="1"/>
    <col min="5141" max="5141" width="19.33203125" style="144"/>
    <col min="5142" max="5142" width="2.25" style="144" customWidth="1"/>
    <col min="5143" max="5368" width="19.33203125" style="144"/>
    <col min="5369" max="5369" width="6.5" style="144" customWidth="1"/>
    <col min="5370" max="5370" width="10.5" style="144" customWidth="1"/>
    <col min="5371" max="5371" width="6.25" style="144" customWidth="1"/>
    <col min="5372" max="5372" width="35.5" style="144" customWidth="1"/>
    <col min="5373" max="5373" width="4.75" style="144" customWidth="1"/>
    <col min="5374" max="5374" width="39" style="144" customWidth="1"/>
    <col min="5375" max="5375" width="5" style="144" customWidth="1"/>
    <col min="5376" max="5376" width="19.33203125" style="144" customWidth="1"/>
    <col min="5377" max="5377" width="2.33203125" style="144" customWidth="1"/>
    <col min="5378" max="5378" width="19.33203125" style="144" customWidth="1"/>
    <col min="5379" max="5379" width="2.33203125" style="144" customWidth="1"/>
    <col min="5380" max="5380" width="19.33203125" style="144" customWidth="1"/>
    <col min="5381" max="5381" width="19.33203125" style="144"/>
    <col min="5382" max="5382" width="6.5" style="144" customWidth="1"/>
    <col min="5383" max="5383" width="19.33203125" style="144" customWidth="1"/>
    <col min="5384" max="5384" width="2.33203125" style="144" customWidth="1"/>
    <col min="5385" max="5385" width="19.33203125" style="144" customWidth="1"/>
    <col min="5386" max="5386" width="2.33203125" style="144" customWidth="1"/>
    <col min="5387" max="5387" width="19.33203125" style="144"/>
    <col min="5388" max="5388" width="6.5" style="144" customWidth="1"/>
    <col min="5389" max="5389" width="19.33203125" style="144" customWidth="1"/>
    <col min="5390" max="5390" width="2.33203125" style="144" customWidth="1"/>
    <col min="5391" max="5391" width="19.33203125" style="144" customWidth="1"/>
    <col min="5392" max="5392" width="2.33203125" style="144" customWidth="1"/>
    <col min="5393" max="5393" width="19.33203125" style="144" customWidth="1"/>
    <col min="5394" max="5394" width="6.33203125" style="144" customWidth="1"/>
    <col min="5395" max="5395" width="19.33203125" style="144" customWidth="1"/>
    <col min="5396" max="5396" width="2.25" style="144" customWidth="1"/>
    <col min="5397" max="5397" width="19.33203125" style="144"/>
    <col min="5398" max="5398" width="2.25" style="144" customWidth="1"/>
    <col min="5399" max="5624" width="19.33203125" style="144"/>
    <col min="5625" max="5625" width="6.5" style="144" customWidth="1"/>
    <col min="5626" max="5626" width="10.5" style="144" customWidth="1"/>
    <col min="5627" max="5627" width="6.25" style="144" customWidth="1"/>
    <col min="5628" max="5628" width="35.5" style="144" customWidth="1"/>
    <col min="5629" max="5629" width="4.75" style="144" customWidth="1"/>
    <col min="5630" max="5630" width="39" style="144" customWidth="1"/>
    <col min="5631" max="5631" width="5" style="144" customWidth="1"/>
    <col min="5632" max="5632" width="19.33203125" style="144" customWidth="1"/>
    <col min="5633" max="5633" width="2.33203125" style="144" customWidth="1"/>
    <col min="5634" max="5634" width="19.33203125" style="144" customWidth="1"/>
    <col min="5635" max="5635" width="2.33203125" style="144" customWidth="1"/>
    <col min="5636" max="5636" width="19.33203125" style="144" customWidth="1"/>
    <col min="5637" max="5637" width="19.33203125" style="144"/>
    <col min="5638" max="5638" width="6.5" style="144" customWidth="1"/>
    <col min="5639" max="5639" width="19.33203125" style="144" customWidth="1"/>
    <col min="5640" max="5640" width="2.33203125" style="144" customWidth="1"/>
    <col min="5641" max="5641" width="19.33203125" style="144" customWidth="1"/>
    <col min="5642" max="5642" width="2.33203125" style="144" customWidth="1"/>
    <col min="5643" max="5643" width="19.33203125" style="144"/>
    <col min="5644" max="5644" width="6.5" style="144" customWidth="1"/>
    <col min="5645" max="5645" width="19.33203125" style="144" customWidth="1"/>
    <col min="5646" max="5646" width="2.33203125" style="144" customWidth="1"/>
    <col min="5647" max="5647" width="19.33203125" style="144" customWidth="1"/>
    <col min="5648" max="5648" width="2.33203125" style="144" customWidth="1"/>
    <col min="5649" max="5649" width="19.33203125" style="144" customWidth="1"/>
    <col min="5650" max="5650" width="6.33203125" style="144" customWidth="1"/>
    <col min="5651" max="5651" width="19.33203125" style="144" customWidth="1"/>
    <col min="5652" max="5652" width="2.25" style="144" customWidth="1"/>
    <col min="5653" max="5653" width="19.33203125" style="144"/>
    <col min="5654" max="5654" width="2.25" style="144" customWidth="1"/>
    <col min="5655" max="5880" width="19.33203125" style="144"/>
    <col min="5881" max="5881" width="6.5" style="144" customWidth="1"/>
    <col min="5882" max="5882" width="10.5" style="144" customWidth="1"/>
    <col min="5883" max="5883" width="6.25" style="144" customWidth="1"/>
    <col min="5884" max="5884" width="35.5" style="144" customWidth="1"/>
    <col min="5885" max="5885" width="4.75" style="144" customWidth="1"/>
    <col min="5886" max="5886" width="39" style="144" customWidth="1"/>
    <col min="5887" max="5887" width="5" style="144" customWidth="1"/>
    <col min="5888" max="5888" width="19.33203125" style="144" customWidth="1"/>
    <col min="5889" max="5889" width="2.33203125" style="144" customWidth="1"/>
    <col min="5890" max="5890" width="19.33203125" style="144" customWidth="1"/>
    <col min="5891" max="5891" width="2.33203125" style="144" customWidth="1"/>
    <col min="5892" max="5892" width="19.33203125" style="144" customWidth="1"/>
    <col min="5893" max="5893" width="19.33203125" style="144"/>
    <col min="5894" max="5894" width="6.5" style="144" customWidth="1"/>
    <col min="5895" max="5895" width="19.33203125" style="144" customWidth="1"/>
    <col min="5896" max="5896" width="2.33203125" style="144" customWidth="1"/>
    <col min="5897" max="5897" width="19.33203125" style="144" customWidth="1"/>
    <col min="5898" max="5898" width="2.33203125" style="144" customWidth="1"/>
    <col min="5899" max="5899" width="19.33203125" style="144"/>
    <col min="5900" max="5900" width="6.5" style="144" customWidth="1"/>
    <col min="5901" max="5901" width="19.33203125" style="144" customWidth="1"/>
    <col min="5902" max="5902" width="2.33203125" style="144" customWidth="1"/>
    <col min="5903" max="5903" width="19.33203125" style="144" customWidth="1"/>
    <col min="5904" max="5904" width="2.33203125" style="144" customWidth="1"/>
    <col min="5905" max="5905" width="19.33203125" style="144" customWidth="1"/>
    <col min="5906" max="5906" width="6.33203125" style="144" customWidth="1"/>
    <col min="5907" max="5907" width="19.33203125" style="144" customWidth="1"/>
    <col min="5908" max="5908" width="2.25" style="144" customWidth="1"/>
    <col min="5909" max="5909" width="19.33203125" style="144"/>
    <col min="5910" max="5910" width="2.25" style="144" customWidth="1"/>
    <col min="5911" max="6136" width="19.33203125" style="144"/>
    <col min="6137" max="6137" width="6.5" style="144" customWidth="1"/>
    <col min="6138" max="6138" width="10.5" style="144" customWidth="1"/>
    <col min="6139" max="6139" width="6.25" style="144" customWidth="1"/>
    <col min="6140" max="6140" width="35.5" style="144" customWidth="1"/>
    <col min="6141" max="6141" width="4.75" style="144" customWidth="1"/>
    <col min="6142" max="6142" width="39" style="144" customWidth="1"/>
    <col min="6143" max="6143" width="5" style="144" customWidth="1"/>
    <col min="6144" max="6144" width="19.33203125" style="144" customWidth="1"/>
    <col min="6145" max="6145" width="2.33203125" style="144" customWidth="1"/>
    <col min="6146" max="6146" width="19.33203125" style="144" customWidth="1"/>
    <col min="6147" max="6147" width="2.33203125" style="144" customWidth="1"/>
    <col min="6148" max="6148" width="19.33203125" style="144" customWidth="1"/>
    <col min="6149" max="6149" width="19.33203125" style="144"/>
    <col min="6150" max="6150" width="6.5" style="144" customWidth="1"/>
    <col min="6151" max="6151" width="19.33203125" style="144" customWidth="1"/>
    <col min="6152" max="6152" width="2.33203125" style="144" customWidth="1"/>
    <col min="6153" max="6153" width="19.33203125" style="144" customWidth="1"/>
    <col min="6154" max="6154" width="2.33203125" style="144" customWidth="1"/>
    <col min="6155" max="6155" width="19.33203125" style="144"/>
    <col min="6156" max="6156" width="6.5" style="144" customWidth="1"/>
    <col min="6157" max="6157" width="19.33203125" style="144" customWidth="1"/>
    <col min="6158" max="6158" width="2.33203125" style="144" customWidth="1"/>
    <col min="6159" max="6159" width="19.33203125" style="144" customWidth="1"/>
    <col min="6160" max="6160" width="2.33203125" style="144" customWidth="1"/>
    <col min="6161" max="6161" width="19.33203125" style="144" customWidth="1"/>
    <col min="6162" max="6162" width="6.33203125" style="144" customWidth="1"/>
    <col min="6163" max="6163" width="19.33203125" style="144" customWidth="1"/>
    <col min="6164" max="6164" width="2.25" style="144" customWidth="1"/>
    <col min="6165" max="6165" width="19.33203125" style="144"/>
    <col min="6166" max="6166" width="2.25" style="144" customWidth="1"/>
    <col min="6167" max="6392" width="19.33203125" style="144"/>
    <col min="6393" max="6393" width="6.5" style="144" customWidth="1"/>
    <col min="6394" max="6394" width="10.5" style="144" customWidth="1"/>
    <col min="6395" max="6395" width="6.25" style="144" customWidth="1"/>
    <col min="6396" max="6396" width="35.5" style="144" customWidth="1"/>
    <col min="6397" max="6397" width="4.75" style="144" customWidth="1"/>
    <col min="6398" max="6398" width="39" style="144" customWidth="1"/>
    <col min="6399" max="6399" width="5" style="144" customWidth="1"/>
    <col min="6400" max="6400" width="19.33203125" style="144" customWidth="1"/>
    <col min="6401" max="6401" width="2.33203125" style="144" customWidth="1"/>
    <col min="6402" max="6402" width="19.33203125" style="144" customWidth="1"/>
    <col min="6403" max="6403" width="2.33203125" style="144" customWidth="1"/>
    <col min="6404" max="6404" width="19.33203125" style="144" customWidth="1"/>
    <col min="6405" max="6405" width="19.33203125" style="144"/>
    <col min="6406" max="6406" width="6.5" style="144" customWidth="1"/>
    <col min="6407" max="6407" width="19.33203125" style="144" customWidth="1"/>
    <col min="6408" max="6408" width="2.33203125" style="144" customWidth="1"/>
    <col min="6409" max="6409" width="19.33203125" style="144" customWidth="1"/>
    <col min="6410" max="6410" width="2.33203125" style="144" customWidth="1"/>
    <col min="6411" max="6411" width="19.33203125" style="144"/>
    <col min="6412" max="6412" width="6.5" style="144" customWidth="1"/>
    <col min="6413" max="6413" width="19.33203125" style="144" customWidth="1"/>
    <col min="6414" max="6414" width="2.33203125" style="144" customWidth="1"/>
    <col min="6415" max="6415" width="19.33203125" style="144" customWidth="1"/>
    <col min="6416" max="6416" width="2.33203125" style="144" customWidth="1"/>
    <col min="6417" max="6417" width="19.33203125" style="144" customWidth="1"/>
    <col min="6418" max="6418" width="6.33203125" style="144" customWidth="1"/>
    <col min="6419" max="6419" width="19.33203125" style="144" customWidth="1"/>
    <col min="6420" max="6420" width="2.25" style="144" customWidth="1"/>
    <col min="6421" max="6421" width="19.33203125" style="144"/>
    <col min="6422" max="6422" width="2.25" style="144" customWidth="1"/>
    <col min="6423" max="6648" width="19.33203125" style="144"/>
    <col min="6649" max="6649" width="6.5" style="144" customWidth="1"/>
    <col min="6650" max="6650" width="10.5" style="144" customWidth="1"/>
    <col min="6651" max="6651" width="6.25" style="144" customWidth="1"/>
    <col min="6652" max="6652" width="35.5" style="144" customWidth="1"/>
    <col min="6653" max="6653" width="4.75" style="144" customWidth="1"/>
    <col min="6654" max="6654" width="39" style="144" customWidth="1"/>
    <col min="6655" max="6655" width="5" style="144" customWidth="1"/>
    <col min="6656" max="6656" width="19.33203125" style="144" customWidth="1"/>
    <col min="6657" max="6657" width="2.33203125" style="144" customWidth="1"/>
    <col min="6658" max="6658" width="19.33203125" style="144" customWidth="1"/>
    <col min="6659" max="6659" width="2.33203125" style="144" customWidth="1"/>
    <col min="6660" max="6660" width="19.33203125" style="144" customWidth="1"/>
    <col min="6661" max="6661" width="19.33203125" style="144"/>
    <col min="6662" max="6662" width="6.5" style="144" customWidth="1"/>
    <col min="6663" max="6663" width="19.33203125" style="144" customWidth="1"/>
    <col min="6664" max="6664" width="2.33203125" style="144" customWidth="1"/>
    <col min="6665" max="6665" width="19.33203125" style="144" customWidth="1"/>
    <col min="6666" max="6666" width="2.33203125" style="144" customWidth="1"/>
    <col min="6667" max="6667" width="19.33203125" style="144"/>
    <col min="6668" max="6668" width="6.5" style="144" customWidth="1"/>
    <col min="6669" max="6669" width="19.33203125" style="144" customWidth="1"/>
    <col min="6670" max="6670" width="2.33203125" style="144" customWidth="1"/>
    <col min="6671" max="6671" width="19.33203125" style="144" customWidth="1"/>
    <col min="6672" max="6672" width="2.33203125" style="144" customWidth="1"/>
    <col min="6673" max="6673" width="19.33203125" style="144" customWidth="1"/>
    <col min="6674" max="6674" width="6.33203125" style="144" customWidth="1"/>
    <col min="6675" max="6675" width="19.33203125" style="144" customWidth="1"/>
    <col min="6676" max="6676" width="2.25" style="144" customWidth="1"/>
    <col min="6677" max="6677" width="19.33203125" style="144"/>
    <col min="6678" max="6678" width="2.25" style="144" customWidth="1"/>
    <col min="6679" max="6904" width="19.33203125" style="144"/>
    <col min="6905" max="6905" width="6.5" style="144" customWidth="1"/>
    <col min="6906" max="6906" width="10.5" style="144" customWidth="1"/>
    <col min="6907" max="6907" width="6.25" style="144" customWidth="1"/>
    <col min="6908" max="6908" width="35.5" style="144" customWidth="1"/>
    <col min="6909" max="6909" width="4.75" style="144" customWidth="1"/>
    <col min="6910" max="6910" width="39" style="144" customWidth="1"/>
    <col min="6911" max="6911" width="5" style="144" customWidth="1"/>
    <col min="6912" max="6912" width="19.33203125" style="144" customWidth="1"/>
    <col min="6913" max="6913" width="2.33203125" style="144" customWidth="1"/>
    <col min="6914" max="6914" width="19.33203125" style="144" customWidth="1"/>
    <col min="6915" max="6915" width="2.33203125" style="144" customWidth="1"/>
    <col min="6916" max="6916" width="19.33203125" style="144" customWidth="1"/>
    <col min="6917" max="6917" width="19.33203125" style="144"/>
    <col min="6918" max="6918" width="6.5" style="144" customWidth="1"/>
    <col min="6919" max="6919" width="19.33203125" style="144" customWidth="1"/>
    <col min="6920" max="6920" width="2.33203125" style="144" customWidth="1"/>
    <col min="6921" max="6921" width="19.33203125" style="144" customWidth="1"/>
    <col min="6922" max="6922" width="2.33203125" style="144" customWidth="1"/>
    <col min="6923" max="6923" width="19.33203125" style="144"/>
    <col min="6924" max="6924" width="6.5" style="144" customWidth="1"/>
    <col min="6925" max="6925" width="19.33203125" style="144" customWidth="1"/>
    <col min="6926" max="6926" width="2.33203125" style="144" customWidth="1"/>
    <col min="6927" max="6927" width="19.33203125" style="144" customWidth="1"/>
    <col min="6928" max="6928" width="2.33203125" style="144" customWidth="1"/>
    <col min="6929" max="6929" width="19.33203125" style="144" customWidth="1"/>
    <col min="6930" max="6930" width="6.33203125" style="144" customWidth="1"/>
    <col min="6931" max="6931" width="19.33203125" style="144" customWidth="1"/>
    <col min="6932" max="6932" width="2.25" style="144" customWidth="1"/>
    <col min="6933" max="6933" width="19.33203125" style="144"/>
    <col min="6934" max="6934" width="2.25" style="144" customWidth="1"/>
    <col min="6935" max="7160" width="19.33203125" style="144"/>
    <col min="7161" max="7161" width="6.5" style="144" customWidth="1"/>
    <col min="7162" max="7162" width="10.5" style="144" customWidth="1"/>
    <col min="7163" max="7163" width="6.25" style="144" customWidth="1"/>
    <col min="7164" max="7164" width="35.5" style="144" customWidth="1"/>
    <col min="7165" max="7165" width="4.75" style="144" customWidth="1"/>
    <col min="7166" max="7166" width="39" style="144" customWidth="1"/>
    <col min="7167" max="7167" width="5" style="144" customWidth="1"/>
    <col min="7168" max="7168" width="19.33203125" style="144" customWidth="1"/>
    <col min="7169" max="7169" width="2.33203125" style="144" customWidth="1"/>
    <col min="7170" max="7170" width="19.33203125" style="144" customWidth="1"/>
    <col min="7171" max="7171" width="2.33203125" style="144" customWidth="1"/>
    <col min="7172" max="7172" width="19.33203125" style="144" customWidth="1"/>
    <col min="7173" max="7173" width="19.33203125" style="144"/>
    <col min="7174" max="7174" width="6.5" style="144" customWidth="1"/>
    <col min="7175" max="7175" width="19.33203125" style="144" customWidth="1"/>
    <col min="7176" max="7176" width="2.33203125" style="144" customWidth="1"/>
    <col min="7177" max="7177" width="19.33203125" style="144" customWidth="1"/>
    <col min="7178" max="7178" width="2.33203125" style="144" customWidth="1"/>
    <col min="7179" max="7179" width="19.33203125" style="144"/>
    <col min="7180" max="7180" width="6.5" style="144" customWidth="1"/>
    <col min="7181" max="7181" width="19.33203125" style="144" customWidth="1"/>
    <col min="7182" max="7182" width="2.33203125" style="144" customWidth="1"/>
    <col min="7183" max="7183" width="19.33203125" style="144" customWidth="1"/>
    <col min="7184" max="7184" width="2.33203125" style="144" customWidth="1"/>
    <col min="7185" max="7185" width="19.33203125" style="144" customWidth="1"/>
    <col min="7186" max="7186" width="6.33203125" style="144" customWidth="1"/>
    <col min="7187" max="7187" width="19.33203125" style="144" customWidth="1"/>
    <col min="7188" max="7188" width="2.25" style="144" customWidth="1"/>
    <col min="7189" max="7189" width="19.33203125" style="144"/>
    <col min="7190" max="7190" width="2.25" style="144" customWidth="1"/>
    <col min="7191" max="7416" width="19.33203125" style="144"/>
    <col min="7417" max="7417" width="6.5" style="144" customWidth="1"/>
    <col min="7418" max="7418" width="10.5" style="144" customWidth="1"/>
    <col min="7419" max="7419" width="6.25" style="144" customWidth="1"/>
    <col min="7420" max="7420" width="35.5" style="144" customWidth="1"/>
    <col min="7421" max="7421" width="4.75" style="144" customWidth="1"/>
    <col min="7422" max="7422" width="39" style="144" customWidth="1"/>
    <col min="7423" max="7423" width="5" style="144" customWidth="1"/>
    <col min="7424" max="7424" width="19.33203125" style="144" customWidth="1"/>
    <col min="7425" max="7425" width="2.33203125" style="144" customWidth="1"/>
    <col min="7426" max="7426" width="19.33203125" style="144" customWidth="1"/>
    <col min="7427" max="7427" width="2.33203125" style="144" customWidth="1"/>
    <col min="7428" max="7428" width="19.33203125" style="144" customWidth="1"/>
    <col min="7429" max="7429" width="19.33203125" style="144"/>
    <col min="7430" max="7430" width="6.5" style="144" customWidth="1"/>
    <col min="7431" max="7431" width="19.33203125" style="144" customWidth="1"/>
    <col min="7432" max="7432" width="2.33203125" style="144" customWidth="1"/>
    <col min="7433" max="7433" width="19.33203125" style="144" customWidth="1"/>
    <col min="7434" max="7434" width="2.33203125" style="144" customWidth="1"/>
    <col min="7435" max="7435" width="19.33203125" style="144"/>
    <col min="7436" max="7436" width="6.5" style="144" customWidth="1"/>
    <col min="7437" max="7437" width="19.33203125" style="144" customWidth="1"/>
    <col min="7438" max="7438" width="2.33203125" style="144" customWidth="1"/>
    <col min="7439" max="7439" width="19.33203125" style="144" customWidth="1"/>
    <col min="7440" max="7440" width="2.33203125" style="144" customWidth="1"/>
    <col min="7441" max="7441" width="19.33203125" style="144" customWidth="1"/>
    <col min="7442" max="7442" width="6.33203125" style="144" customWidth="1"/>
    <col min="7443" max="7443" width="19.33203125" style="144" customWidth="1"/>
    <col min="7444" max="7444" width="2.25" style="144" customWidth="1"/>
    <col min="7445" max="7445" width="19.33203125" style="144"/>
    <col min="7446" max="7446" width="2.25" style="144" customWidth="1"/>
    <col min="7447" max="7672" width="19.33203125" style="144"/>
    <col min="7673" max="7673" width="6.5" style="144" customWidth="1"/>
    <col min="7674" max="7674" width="10.5" style="144" customWidth="1"/>
    <col min="7675" max="7675" width="6.25" style="144" customWidth="1"/>
    <col min="7676" max="7676" width="35.5" style="144" customWidth="1"/>
    <col min="7677" max="7677" width="4.75" style="144" customWidth="1"/>
    <col min="7678" max="7678" width="39" style="144" customWidth="1"/>
    <col min="7679" max="7679" width="5" style="144" customWidth="1"/>
    <col min="7680" max="7680" width="19.33203125" style="144" customWidth="1"/>
    <col min="7681" max="7681" width="2.33203125" style="144" customWidth="1"/>
    <col min="7682" max="7682" width="19.33203125" style="144" customWidth="1"/>
    <col min="7683" max="7683" width="2.33203125" style="144" customWidth="1"/>
    <col min="7684" max="7684" width="19.33203125" style="144" customWidth="1"/>
    <col min="7685" max="7685" width="19.33203125" style="144"/>
    <col min="7686" max="7686" width="6.5" style="144" customWidth="1"/>
    <col min="7687" max="7687" width="19.33203125" style="144" customWidth="1"/>
    <col min="7688" max="7688" width="2.33203125" style="144" customWidth="1"/>
    <col min="7689" max="7689" width="19.33203125" style="144" customWidth="1"/>
    <col min="7690" max="7690" width="2.33203125" style="144" customWidth="1"/>
    <col min="7691" max="7691" width="19.33203125" style="144"/>
    <col min="7692" max="7692" width="6.5" style="144" customWidth="1"/>
    <col min="7693" max="7693" width="19.33203125" style="144" customWidth="1"/>
    <col min="7694" max="7694" width="2.33203125" style="144" customWidth="1"/>
    <col min="7695" max="7695" width="19.33203125" style="144" customWidth="1"/>
    <col min="7696" max="7696" width="2.33203125" style="144" customWidth="1"/>
    <col min="7697" max="7697" width="19.33203125" style="144" customWidth="1"/>
    <col min="7698" max="7698" width="6.33203125" style="144" customWidth="1"/>
    <col min="7699" max="7699" width="19.33203125" style="144" customWidth="1"/>
    <col min="7700" max="7700" width="2.25" style="144" customWidth="1"/>
    <col min="7701" max="7701" width="19.33203125" style="144"/>
    <col min="7702" max="7702" width="2.25" style="144" customWidth="1"/>
    <col min="7703" max="7928" width="19.33203125" style="144"/>
    <col min="7929" max="7929" width="6.5" style="144" customWidth="1"/>
    <col min="7930" max="7930" width="10.5" style="144" customWidth="1"/>
    <col min="7931" max="7931" width="6.25" style="144" customWidth="1"/>
    <col min="7932" max="7932" width="35.5" style="144" customWidth="1"/>
    <col min="7933" max="7933" width="4.75" style="144" customWidth="1"/>
    <col min="7934" max="7934" width="39" style="144" customWidth="1"/>
    <col min="7935" max="7935" width="5" style="144" customWidth="1"/>
    <col min="7936" max="7936" width="19.33203125" style="144" customWidth="1"/>
    <col min="7937" max="7937" width="2.33203125" style="144" customWidth="1"/>
    <col min="7938" max="7938" width="19.33203125" style="144" customWidth="1"/>
    <col min="7939" max="7939" width="2.33203125" style="144" customWidth="1"/>
    <col min="7940" max="7940" width="19.33203125" style="144" customWidth="1"/>
    <col min="7941" max="7941" width="19.33203125" style="144"/>
    <col min="7942" max="7942" width="6.5" style="144" customWidth="1"/>
    <col min="7943" max="7943" width="19.33203125" style="144" customWidth="1"/>
    <col min="7944" max="7944" width="2.33203125" style="144" customWidth="1"/>
    <col min="7945" max="7945" width="19.33203125" style="144" customWidth="1"/>
    <col min="7946" max="7946" width="2.33203125" style="144" customWidth="1"/>
    <col min="7947" max="7947" width="19.33203125" style="144"/>
    <col min="7948" max="7948" width="6.5" style="144" customWidth="1"/>
    <col min="7949" max="7949" width="19.33203125" style="144" customWidth="1"/>
    <col min="7950" max="7950" width="2.33203125" style="144" customWidth="1"/>
    <col min="7951" max="7951" width="19.33203125" style="144" customWidth="1"/>
    <col min="7952" max="7952" width="2.33203125" style="144" customWidth="1"/>
    <col min="7953" max="7953" width="19.33203125" style="144" customWidth="1"/>
    <col min="7954" max="7954" width="6.33203125" style="144" customWidth="1"/>
    <col min="7955" max="7955" width="19.33203125" style="144" customWidth="1"/>
    <col min="7956" max="7956" width="2.25" style="144" customWidth="1"/>
    <col min="7957" max="7957" width="19.33203125" style="144"/>
    <col min="7958" max="7958" width="2.25" style="144" customWidth="1"/>
    <col min="7959" max="8184" width="19.33203125" style="144"/>
    <col min="8185" max="8185" width="6.5" style="144" customWidth="1"/>
    <col min="8186" max="8186" width="10.5" style="144" customWidth="1"/>
    <col min="8187" max="8187" width="6.25" style="144" customWidth="1"/>
    <col min="8188" max="8188" width="35.5" style="144" customWidth="1"/>
    <col min="8189" max="8189" width="4.75" style="144" customWidth="1"/>
    <col min="8190" max="8190" width="39" style="144" customWidth="1"/>
    <col min="8191" max="8191" width="5" style="144" customWidth="1"/>
    <col min="8192" max="8192" width="19.33203125" style="144" customWidth="1"/>
    <col min="8193" max="8193" width="2.33203125" style="144" customWidth="1"/>
    <col min="8194" max="8194" width="19.33203125" style="144" customWidth="1"/>
    <col min="8195" max="8195" width="2.33203125" style="144" customWidth="1"/>
    <col min="8196" max="8196" width="19.33203125" style="144" customWidth="1"/>
    <col min="8197" max="8197" width="19.33203125" style="144"/>
    <col min="8198" max="8198" width="6.5" style="144" customWidth="1"/>
    <col min="8199" max="8199" width="19.33203125" style="144" customWidth="1"/>
    <col min="8200" max="8200" width="2.33203125" style="144" customWidth="1"/>
    <col min="8201" max="8201" width="19.33203125" style="144" customWidth="1"/>
    <col min="8202" max="8202" width="2.33203125" style="144" customWidth="1"/>
    <col min="8203" max="8203" width="19.33203125" style="144"/>
    <col min="8204" max="8204" width="6.5" style="144" customWidth="1"/>
    <col min="8205" max="8205" width="19.33203125" style="144" customWidth="1"/>
    <col min="8206" max="8206" width="2.33203125" style="144" customWidth="1"/>
    <col min="8207" max="8207" width="19.33203125" style="144" customWidth="1"/>
    <col min="8208" max="8208" width="2.33203125" style="144" customWidth="1"/>
    <col min="8209" max="8209" width="19.33203125" style="144" customWidth="1"/>
    <col min="8210" max="8210" width="6.33203125" style="144" customWidth="1"/>
    <col min="8211" max="8211" width="19.33203125" style="144" customWidth="1"/>
    <col min="8212" max="8212" width="2.25" style="144" customWidth="1"/>
    <col min="8213" max="8213" width="19.33203125" style="144"/>
    <col min="8214" max="8214" width="2.25" style="144" customWidth="1"/>
    <col min="8215" max="8440" width="19.33203125" style="144"/>
    <col min="8441" max="8441" width="6.5" style="144" customWidth="1"/>
    <col min="8442" max="8442" width="10.5" style="144" customWidth="1"/>
    <col min="8443" max="8443" width="6.25" style="144" customWidth="1"/>
    <col min="8444" max="8444" width="35.5" style="144" customWidth="1"/>
    <col min="8445" max="8445" width="4.75" style="144" customWidth="1"/>
    <col min="8446" max="8446" width="39" style="144" customWidth="1"/>
    <col min="8447" max="8447" width="5" style="144" customWidth="1"/>
    <col min="8448" max="8448" width="19.33203125" style="144" customWidth="1"/>
    <col min="8449" max="8449" width="2.33203125" style="144" customWidth="1"/>
    <col min="8450" max="8450" width="19.33203125" style="144" customWidth="1"/>
    <col min="8451" max="8451" width="2.33203125" style="144" customWidth="1"/>
    <col min="8452" max="8452" width="19.33203125" style="144" customWidth="1"/>
    <col min="8453" max="8453" width="19.33203125" style="144"/>
    <col min="8454" max="8454" width="6.5" style="144" customWidth="1"/>
    <col min="8455" max="8455" width="19.33203125" style="144" customWidth="1"/>
    <col min="8456" max="8456" width="2.33203125" style="144" customWidth="1"/>
    <col min="8457" max="8457" width="19.33203125" style="144" customWidth="1"/>
    <col min="8458" max="8458" width="2.33203125" style="144" customWidth="1"/>
    <col min="8459" max="8459" width="19.33203125" style="144"/>
    <col min="8460" max="8460" width="6.5" style="144" customWidth="1"/>
    <col min="8461" max="8461" width="19.33203125" style="144" customWidth="1"/>
    <col min="8462" max="8462" width="2.33203125" style="144" customWidth="1"/>
    <col min="8463" max="8463" width="19.33203125" style="144" customWidth="1"/>
    <col min="8464" max="8464" width="2.33203125" style="144" customWidth="1"/>
    <col min="8465" max="8465" width="19.33203125" style="144" customWidth="1"/>
    <col min="8466" max="8466" width="6.33203125" style="144" customWidth="1"/>
    <col min="8467" max="8467" width="19.33203125" style="144" customWidth="1"/>
    <col min="8468" max="8468" width="2.25" style="144" customWidth="1"/>
    <col min="8469" max="8469" width="19.33203125" style="144"/>
    <col min="8470" max="8470" width="2.25" style="144" customWidth="1"/>
    <col min="8471" max="8696" width="19.33203125" style="144"/>
    <col min="8697" max="8697" width="6.5" style="144" customWidth="1"/>
    <col min="8698" max="8698" width="10.5" style="144" customWidth="1"/>
    <col min="8699" max="8699" width="6.25" style="144" customWidth="1"/>
    <col min="8700" max="8700" width="35.5" style="144" customWidth="1"/>
    <col min="8701" max="8701" width="4.75" style="144" customWidth="1"/>
    <col min="8702" max="8702" width="39" style="144" customWidth="1"/>
    <col min="8703" max="8703" width="5" style="144" customWidth="1"/>
    <col min="8704" max="8704" width="19.33203125" style="144" customWidth="1"/>
    <col min="8705" max="8705" width="2.33203125" style="144" customWidth="1"/>
    <col min="8706" max="8706" width="19.33203125" style="144" customWidth="1"/>
    <col min="8707" max="8707" width="2.33203125" style="144" customWidth="1"/>
    <col min="8708" max="8708" width="19.33203125" style="144" customWidth="1"/>
    <col min="8709" max="8709" width="19.33203125" style="144"/>
    <col min="8710" max="8710" width="6.5" style="144" customWidth="1"/>
    <col min="8711" max="8711" width="19.33203125" style="144" customWidth="1"/>
    <col min="8712" max="8712" width="2.33203125" style="144" customWidth="1"/>
    <col min="8713" max="8713" width="19.33203125" style="144" customWidth="1"/>
    <col min="8714" max="8714" width="2.33203125" style="144" customWidth="1"/>
    <col min="8715" max="8715" width="19.33203125" style="144"/>
    <col min="8716" max="8716" width="6.5" style="144" customWidth="1"/>
    <col min="8717" max="8717" width="19.33203125" style="144" customWidth="1"/>
    <col min="8718" max="8718" width="2.33203125" style="144" customWidth="1"/>
    <col min="8719" max="8719" width="19.33203125" style="144" customWidth="1"/>
    <col min="8720" max="8720" width="2.33203125" style="144" customWidth="1"/>
    <col min="8721" max="8721" width="19.33203125" style="144" customWidth="1"/>
    <col min="8722" max="8722" width="6.33203125" style="144" customWidth="1"/>
    <col min="8723" max="8723" width="19.33203125" style="144" customWidth="1"/>
    <col min="8724" max="8724" width="2.25" style="144" customWidth="1"/>
    <col min="8725" max="8725" width="19.33203125" style="144"/>
    <col min="8726" max="8726" width="2.25" style="144" customWidth="1"/>
    <col min="8727" max="8952" width="19.33203125" style="144"/>
    <col min="8953" max="8953" width="6.5" style="144" customWidth="1"/>
    <col min="8954" max="8954" width="10.5" style="144" customWidth="1"/>
    <col min="8955" max="8955" width="6.25" style="144" customWidth="1"/>
    <col min="8956" max="8956" width="35.5" style="144" customWidth="1"/>
    <col min="8957" max="8957" width="4.75" style="144" customWidth="1"/>
    <col min="8958" max="8958" width="39" style="144" customWidth="1"/>
    <col min="8959" max="8959" width="5" style="144" customWidth="1"/>
    <col min="8960" max="8960" width="19.33203125" style="144" customWidth="1"/>
    <col min="8961" max="8961" width="2.33203125" style="144" customWidth="1"/>
    <col min="8962" max="8962" width="19.33203125" style="144" customWidth="1"/>
    <col min="8963" max="8963" width="2.33203125" style="144" customWidth="1"/>
    <col min="8964" max="8964" width="19.33203125" style="144" customWidth="1"/>
    <col min="8965" max="8965" width="19.33203125" style="144"/>
    <col min="8966" max="8966" width="6.5" style="144" customWidth="1"/>
    <col min="8967" max="8967" width="19.33203125" style="144" customWidth="1"/>
    <col min="8968" max="8968" width="2.33203125" style="144" customWidth="1"/>
    <col min="8969" max="8969" width="19.33203125" style="144" customWidth="1"/>
    <col min="8970" max="8970" width="2.33203125" style="144" customWidth="1"/>
    <col min="8971" max="8971" width="19.33203125" style="144"/>
    <col min="8972" max="8972" width="6.5" style="144" customWidth="1"/>
    <col min="8973" max="8973" width="19.33203125" style="144" customWidth="1"/>
    <col min="8974" max="8974" width="2.33203125" style="144" customWidth="1"/>
    <col min="8975" max="8975" width="19.33203125" style="144" customWidth="1"/>
    <col min="8976" max="8976" width="2.33203125" style="144" customWidth="1"/>
    <col min="8977" max="8977" width="19.33203125" style="144" customWidth="1"/>
    <col min="8978" max="8978" width="6.33203125" style="144" customWidth="1"/>
    <col min="8979" max="8979" width="19.33203125" style="144" customWidth="1"/>
    <col min="8980" max="8980" width="2.25" style="144" customWidth="1"/>
    <col min="8981" max="8981" width="19.33203125" style="144"/>
    <col min="8982" max="8982" width="2.25" style="144" customWidth="1"/>
    <col min="8983" max="9208" width="19.33203125" style="144"/>
    <col min="9209" max="9209" width="6.5" style="144" customWidth="1"/>
    <col min="9210" max="9210" width="10.5" style="144" customWidth="1"/>
    <col min="9211" max="9211" width="6.25" style="144" customWidth="1"/>
    <col min="9212" max="9212" width="35.5" style="144" customWidth="1"/>
    <col min="9213" max="9213" width="4.75" style="144" customWidth="1"/>
    <col min="9214" max="9214" width="39" style="144" customWidth="1"/>
    <col min="9215" max="9215" width="5" style="144" customWidth="1"/>
    <col min="9216" max="9216" width="19.33203125" style="144" customWidth="1"/>
    <col min="9217" max="9217" width="2.33203125" style="144" customWidth="1"/>
    <col min="9218" max="9218" width="19.33203125" style="144" customWidth="1"/>
    <col min="9219" max="9219" width="2.33203125" style="144" customWidth="1"/>
    <col min="9220" max="9220" width="19.33203125" style="144" customWidth="1"/>
    <col min="9221" max="9221" width="19.33203125" style="144"/>
    <col min="9222" max="9222" width="6.5" style="144" customWidth="1"/>
    <col min="9223" max="9223" width="19.33203125" style="144" customWidth="1"/>
    <col min="9224" max="9224" width="2.33203125" style="144" customWidth="1"/>
    <col min="9225" max="9225" width="19.33203125" style="144" customWidth="1"/>
    <col min="9226" max="9226" width="2.33203125" style="144" customWidth="1"/>
    <col min="9227" max="9227" width="19.33203125" style="144"/>
    <col min="9228" max="9228" width="6.5" style="144" customWidth="1"/>
    <col min="9229" max="9229" width="19.33203125" style="144" customWidth="1"/>
    <col min="9230" max="9230" width="2.33203125" style="144" customWidth="1"/>
    <col min="9231" max="9231" width="19.33203125" style="144" customWidth="1"/>
    <col min="9232" max="9232" width="2.33203125" style="144" customWidth="1"/>
    <col min="9233" max="9233" width="19.33203125" style="144" customWidth="1"/>
    <col min="9234" max="9234" width="6.33203125" style="144" customWidth="1"/>
    <col min="9235" max="9235" width="19.33203125" style="144" customWidth="1"/>
    <col min="9236" max="9236" width="2.25" style="144" customWidth="1"/>
    <col min="9237" max="9237" width="19.33203125" style="144"/>
    <col min="9238" max="9238" width="2.25" style="144" customWidth="1"/>
    <col min="9239" max="9464" width="19.33203125" style="144"/>
    <col min="9465" max="9465" width="6.5" style="144" customWidth="1"/>
    <col min="9466" max="9466" width="10.5" style="144" customWidth="1"/>
    <col min="9467" max="9467" width="6.25" style="144" customWidth="1"/>
    <col min="9468" max="9468" width="35.5" style="144" customWidth="1"/>
    <col min="9469" max="9469" width="4.75" style="144" customWidth="1"/>
    <col min="9470" max="9470" width="39" style="144" customWidth="1"/>
    <col min="9471" max="9471" width="5" style="144" customWidth="1"/>
    <col min="9472" max="9472" width="19.33203125" style="144" customWidth="1"/>
    <col min="9473" max="9473" width="2.33203125" style="144" customWidth="1"/>
    <col min="9474" max="9474" width="19.33203125" style="144" customWidth="1"/>
    <col min="9475" max="9475" width="2.33203125" style="144" customWidth="1"/>
    <col min="9476" max="9476" width="19.33203125" style="144" customWidth="1"/>
    <col min="9477" max="9477" width="19.33203125" style="144"/>
    <col min="9478" max="9478" width="6.5" style="144" customWidth="1"/>
    <col min="9479" max="9479" width="19.33203125" style="144" customWidth="1"/>
    <col min="9480" max="9480" width="2.33203125" style="144" customWidth="1"/>
    <col min="9481" max="9481" width="19.33203125" style="144" customWidth="1"/>
    <col min="9482" max="9482" width="2.33203125" style="144" customWidth="1"/>
    <col min="9483" max="9483" width="19.33203125" style="144"/>
    <col min="9484" max="9484" width="6.5" style="144" customWidth="1"/>
    <col min="9485" max="9485" width="19.33203125" style="144" customWidth="1"/>
    <col min="9486" max="9486" width="2.33203125" style="144" customWidth="1"/>
    <col min="9487" max="9487" width="19.33203125" style="144" customWidth="1"/>
    <col min="9488" max="9488" width="2.33203125" style="144" customWidth="1"/>
    <col min="9489" max="9489" width="19.33203125" style="144" customWidth="1"/>
    <col min="9490" max="9490" width="6.33203125" style="144" customWidth="1"/>
    <col min="9491" max="9491" width="19.33203125" style="144" customWidth="1"/>
    <col min="9492" max="9492" width="2.25" style="144" customWidth="1"/>
    <col min="9493" max="9493" width="19.33203125" style="144"/>
    <col min="9494" max="9494" width="2.25" style="144" customWidth="1"/>
    <col min="9495" max="9720" width="19.33203125" style="144"/>
    <col min="9721" max="9721" width="6.5" style="144" customWidth="1"/>
    <col min="9722" max="9722" width="10.5" style="144" customWidth="1"/>
    <col min="9723" max="9723" width="6.25" style="144" customWidth="1"/>
    <col min="9724" max="9724" width="35.5" style="144" customWidth="1"/>
    <col min="9725" max="9725" width="4.75" style="144" customWidth="1"/>
    <col min="9726" max="9726" width="39" style="144" customWidth="1"/>
    <col min="9727" max="9727" width="5" style="144" customWidth="1"/>
    <col min="9728" max="9728" width="19.33203125" style="144" customWidth="1"/>
    <col min="9729" max="9729" width="2.33203125" style="144" customWidth="1"/>
    <col min="9730" max="9730" width="19.33203125" style="144" customWidth="1"/>
    <col min="9731" max="9731" width="2.33203125" style="144" customWidth="1"/>
    <col min="9732" max="9732" width="19.33203125" style="144" customWidth="1"/>
    <col min="9733" max="9733" width="19.33203125" style="144"/>
    <col min="9734" max="9734" width="6.5" style="144" customWidth="1"/>
    <col min="9735" max="9735" width="19.33203125" style="144" customWidth="1"/>
    <col min="9736" max="9736" width="2.33203125" style="144" customWidth="1"/>
    <col min="9737" max="9737" width="19.33203125" style="144" customWidth="1"/>
    <col min="9738" max="9738" width="2.33203125" style="144" customWidth="1"/>
    <col min="9739" max="9739" width="19.33203125" style="144"/>
    <col min="9740" max="9740" width="6.5" style="144" customWidth="1"/>
    <col min="9741" max="9741" width="19.33203125" style="144" customWidth="1"/>
    <col min="9742" max="9742" width="2.33203125" style="144" customWidth="1"/>
    <col min="9743" max="9743" width="19.33203125" style="144" customWidth="1"/>
    <col min="9744" max="9744" width="2.33203125" style="144" customWidth="1"/>
    <col min="9745" max="9745" width="19.33203125" style="144" customWidth="1"/>
    <col min="9746" max="9746" width="6.33203125" style="144" customWidth="1"/>
    <col min="9747" max="9747" width="19.33203125" style="144" customWidth="1"/>
    <col min="9748" max="9748" width="2.25" style="144" customWidth="1"/>
    <col min="9749" max="9749" width="19.33203125" style="144"/>
    <col min="9750" max="9750" width="2.25" style="144" customWidth="1"/>
    <col min="9751" max="9976" width="19.33203125" style="144"/>
    <col min="9977" max="9977" width="6.5" style="144" customWidth="1"/>
    <col min="9978" max="9978" width="10.5" style="144" customWidth="1"/>
    <col min="9979" max="9979" width="6.25" style="144" customWidth="1"/>
    <col min="9980" max="9980" width="35.5" style="144" customWidth="1"/>
    <col min="9981" max="9981" width="4.75" style="144" customWidth="1"/>
    <col min="9982" max="9982" width="39" style="144" customWidth="1"/>
    <col min="9983" max="9983" width="5" style="144" customWidth="1"/>
    <col min="9984" max="9984" width="19.33203125" style="144" customWidth="1"/>
    <col min="9985" max="9985" width="2.33203125" style="144" customWidth="1"/>
    <col min="9986" max="9986" width="19.33203125" style="144" customWidth="1"/>
    <col min="9987" max="9987" width="2.33203125" style="144" customWidth="1"/>
    <col min="9988" max="9988" width="19.33203125" style="144" customWidth="1"/>
    <col min="9989" max="9989" width="19.33203125" style="144"/>
    <col min="9990" max="9990" width="6.5" style="144" customWidth="1"/>
    <col min="9991" max="9991" width="19.33203125" style="144" customWidth="1"/>
    <col min="9992" max="9992" width="2.33203125" style="144" customWidth="1"/>
    <col min="9993" max="9993" width="19.33203125" style="144" customWidth="1"/>
    <col min="9994" max="9994" width="2.33203125" style="144" customWidth="1"/>
    <col min="9995" max="9995" width="19.33203125" style="144"/>
    <col min="9996" max="9996" width="6.5" style="144" customWidth="1"/>
    <col min="9997" max="9997" width="19.33203125" style="144" customWidth="1"/>
    <col min="9998" max="9998" width="2.33203125" style="144" customWidth="1"/>
    <col min="9999" max="9999" width="19.33203125" style="144" customWidth="1"/>
    <col min="10000" max="10000" width="2.33203125" style="144" customWidth="1"/>
    <col min="10001" max="10001" width="19.33203125" style="144" customWidth="1"/>
    <col min="10002" max="10002" width="6.33203125" style="144" customWidth="1"/>
    <col min="10003" max="10003" width="19.33203125" style="144" customWidth="1"/>
    <col min="10004" max="10004" width="2.25" style="144" customWidth="1"/>
    <col min="10005" max="10005" width="19.33203125" style="144"/>
    <col min="10006" max="10006" width="2.25" style="144" customWidth="1"/>
    <col min="10007" max="10232" width="19.33203125" style="144"/>
    <col min="10233" max="10233" width="6.5" style="144" customWidth="1"/>
    <col min="10234" max="10234" width="10.5" style="144" customWidth="1"/>
    <col min="10235" max="10235" width="6.25" style="144" customWidth="1"/>
    <col min="10236" max="10236" width="35.5" style="144" customWidth="1"/>
    <col min="10237" max="10237" width="4.75" style="144" customWidth="1"/>
    <col min="10238" max="10238" width="39" style="144" customWidth="1"/>
    <col min="10239" max="10239" width="5" style="144" customWidth="1"/>
    <col min="10240" max="10240" width="19.33203125" style="144" customWidth="1"/>
    <col min="10241" max="10241" width="2.33203125" style="144" customWidth="1"/>
    <col min="10242" max="10242" width="19.33203125" style="144" customWidth="1"/>
    <col min="10243" max="10243" width="2.33203125" style="144" customWidth="1"/>
    <col min="10244" max="10244" width="19.33203125" style="144" customWidth="1"/>
    <col min="10245" max="10245" width="19.33203125" style="144"/>
    <col min="10246" max="10246" width="6.5" style="144" customWidth="1"/>
    <col min="10247" max="10247" width="19.33203125" style="144" customWidth="1"/>
    <col min="10248" max="10248" width="2.33203125" style="144" customWidth="1"/>
    <col min="10249" max="10249" width="19.33203125" style="144" customWidth="1"/>
    <col min="10250" max="10250" width="2.33203125" style="144" customWidth="1"/>
    <col min="10251" max="10251" width="19.33203125" style="144"/>
    <col min="10252" max="10252" width="6.5" style="144" customWidth="1"/>
    <col min="10253" max="10253" width="19.33203125" style="144" customWidth="1"/>
    <col min="10254" max="10254" width="2.33203125" style="144" customWidth="1"/>
    <col min="10255" max="10255" width="19.33203125" style="144" customWidth="1"/>
    <col min="10256" max="10256" width="2.33203125" style="144" customWidth="1"/>
    <col min="10257" max="10257" width="19.33203125" style="144" customWidth="1"/>
    <col min="10258" max="10258" width="6.33203125" style="144" customWidth="1"/>
    <col min="10259" max="10259" width="19.33203125" style="144" customWidth="1"/>
    <col min="10260" max="10260" width="2.25" style="144" customWidth="1"/>
    <col min="10261" max="10261" width="19.33203125" style="144"/>
    <col min="10262" max="10262" width="2.25" style="144" customWidth="1"/>
    <col min="10263" max="10488" width="19.33203125" style="144"/>
    <col min="10489" max="10489" width="6.5" style="144" customWidth="1"/>
    <col min="10490" max="10490" width="10.5" style="144" customWidth="1"/>
    <col min="10491" max="10491" width="6.25" style="144" customWidth="1"/>
    <col min="10492" max="10492" width="35.5" style="144" customWidth="1"/>
    <col min="10493" max="10493" width="4.75" style="144" customWidth="1"/>
    <col min="10494" max="10494" width="39" style="144" customWidth="1"/>
    <col min="10495" max="10495" width="5" style="144" customWidth="1"/>
    <col min="10496" max="10496" width="19.33203125" style="144" customWidth="1"/>
    <col min="10497" max="10497" width="2.33203125" style="144" customWidth="1"/>
    <col min="10498" max="10498" width="19.33203125" style="144" customWidth="1"/>
    <col min="10499" max="10499" width="2.33203125" style="144" customWidth="1"/>
    <col min="10500" max="10500" width="19.33203125" style="144" customWidth="1"/>
    <col min="10501" max="10501" width="19.33203125" style="144"/>
    <col min="10502" max="10502" width="6.5" style="144" customWidth="1"/>
    <col min="10503" max="10503" width="19.33203125" style="144" customWidth="1"/>
    <col min="10504" max="10504" width="2.33203125" style="144" customWidth="1"/>
    <col min="10505" max="10505" width="19.33203125" style="144" customWidth="1"/>
    <col min="10506" max="10506" width="2.33203125" style="144" customWidth="1"/>
    <col min="10507" max="10507" width="19.33203125" style="144"/>
    <col min="10508" max="10508" width="6.5" style="144" customWidth="1"/>
    <col min="10509" max="10509" width="19.33203125" style="144" customWidth="1"/>
    <col min="10510" max="10510" width="2.33203125" style="144" customWidth="1"/>
    <col min="10511" max="10511" width="19.33203125" style="144" customWidth="1"/>
    <col min="10512" max="10512" width="2.33203125" style="144" customWidth="1"/>
    <col min="10513" max="10513" width="19.33203125" style="144" customWidth="1"/>
    <col min="10514" max="10514" width="6.33203125" style="144" customWidth="1"/>
    <col min="10515" max="10515" width="19.33203125" style="144" customWidth="1"/>
    <col min="10516" max="10516" width="2.25" style="144" customWidth="1"/>
    <col min="10517" max="10517" width="19.33203125" style="144"/>
    <col min="10518" max="10518" width="2.25" style="144" customWidth="1"/>
    <col min="10519" max="10744" width="19.33203125" style="144"/>
    <col min="10745" max="10745" width="6.5" style="144" customWidth="1"/>
    <col min="10746" max="10746" width="10.5" style="144" customWidth="1"/>
    <col min="10747" max="10747" width="6.25" style="144" customWidth="1"/>
    <col min="10748" max="10748" width="35.5" style="144" customWidth="1"/>
    <col min="10749" max="10749" width="4.75" style="144" customWidth="1"/>
    <col min="10750" max="10750" width="39" style="144" customWidth="1"/>
    <col min="10751" max="10751" width="5" style="144" customWidth="1"/>
    <col min="10752" max="10752" width="19.33203125" style="144" customWidth="1"/>
    <col min="10753" max="10753" width="2.33203125" style="144" customWidth="1"/>
    <col min="10754" max="10754" width="19.33203125" style="144" customWidth="1"/>
    <col min="10755" max="10755" width="2.33203125" style="144" customWidth="1"/>
    <col min="10756" max="10756" width="19.33203125" style="144" customWidth="1"/>
    <col min="10757" max="10757" width="19.33203125" style="144"/>
    <col min="10758" max="10758" width="6.5" style="144" customWidth="1"/>
    <col min="10759" max="10759" width="19.33203125" style="144" customWidth="1"/>
    <col min="10760" max="10760" width="2.33203125" style="144" customWidth="1"/>
    <col min="10761" max="10761" width="19.33203125" style="144" customWidth="1"/>
    <col min="10762" max="10762" width="2.33203125" style="144" customWidth="1"/>
    <col min="10763" max="10763" width="19.33203125" style="144"/>
    <col min="10764" max="10764" width="6.5" style="144" customWidth="1"/>
    <col min="10765" max="10765" width="19.33203125" style="144" customWidth="1"/>
    <col min="10766" max="10766" width="2.33203125" style="144" customWidth="1"/>
    <col min="10767" max="10767" width="19.33203125" style="144" customWidth="1"/>
    <col min="10768" max="10768" width="2.33203125" style="144" customWidth="1"/>
    <col min="10769" max="10769" width="19.33203125" style="144" customWidth="1"/>
    <col min="10770" max="10770" width="6.33203125" style="144" customWidth="1"/>
    <col min="10771" max="10771" width="19.33203125" style="144" customWidth="1"/>
    <col min="10772" max="10772" width="2.25" style="144" customWidth="1"/>
    <col min="10773" max="10773" width="19.33203125" style="144"/>
    <col min="10774" max="10774" width="2.25" style="144" customWidth="1"/>
    <col min="10775" max="11000" width="19.33203125" style="144"/>
    <col min="11001" max="11001" width="6.5" style="144" customWidth="1"/>
    <col min="11002" max="11002" width="10.5" style="144" customWidth="1"/>
    <col min="11003" max="11003" width="6.25" style="144" customWidth="1"/>
    <col min="11004" max="11004" width="35.5" style="144" customWidth="1"/>
    <col min="11005" max="11005" width="4.75" style="144" customWidth="1"/>
    <col min="11006" max="11006" width="39" style="144" customWidth="1"/>
    <col min="11007" max="11007" width="5" style="144" customWidth="1"/>
    <col min="11008" max="11008" width="19.33203125" style="144" customWidth="1"/>
    <col min="11009" max="11009" width="2.33203125" style="144" customWidth="1"/>
    <col min="11010" max="11010" width="19.33203125" style="144" customWidth="1"/>
    <col min="11011" max="11011" width="2.33203125" style="144" customWidth="1"/>
    <col min="11012" max="11012" width="19.33203125" style="144" customWidth="1"/>
    <col min="11013" max="11013" width="19.33203125" style="144"/>
    <col min="11014" max="11014" width="6.5" style="144" customWidth="1"/>
    <col min="11015" max="11015" width="19.33203125" style="144" customWidth="1"/>
    <col min="11016" max="11016" width="2.33203125" style="144" customWidth="1"/>
    <col min="11017" max="11017" width="19.33203125" style="144" customWidth="1"/>
    <col min="11018" max="11018" width="2.33203125" style="144" customWidth="1"/>
    <col min="11019" max="11019" width="19.33203125" style="144"/>
    <col min="11020" max="11020" width="6.5" style="144" customWidth="1"/>
    <col min="11021" max="11021" width="19.33203125" style="144" customWidth="1"/>
    <col min="11022" max="11022" width="2.33203125" style="144" customWidth="1"/>
    <col min="11023" max="11023" width="19.33203125" style="144" customWidth="1"/>
    <col min="11024" max="11024" width="2.33203125" style="144" customWidth="1"/>
    <col min="11025" max="11025" width="19.33203125" style="144" customWidth="1"/>
    <col min="11026" max="11026" width="6.33203125" style="144" customWidth="1"/>
    <col min="11027" max="11027" width="19.33203125" style="144" customWidth="1"/>
    <col min="11028" max="11028" width="2.25" style="144" customWidth="1"/>
    <col min="11029" max="11029" width="19.33203125" style="144"/>
    <col min="11030" max="11030" width="2.25" style="144" customWidth="1"/>
    <col min="11031" max="11256" width="19.33203125" style="144"/>
    <col min="11257" max="11257" width="6.5" style="144" customWidth="1"/>
    <col min="11258" max="11258" width="10.5" style="144" customWidth="1"/>
    <col min="11259" max="11259" width="6.25" style="144" customWidth="1"/>
    <col min="11260" max="11260" width="35.5" style="144" customWidth="1"/>
    <col min="11261" max="11261" width="4.75" style="144" customWidth="1"/>
    <col min="11262" max="11262" width="39" style="144" customWidth="1"/>
    <col min="11263" max="11263" width="5" style="144" customWidth="1"/>
    <col min="11264" max="11264" width="19.33203125" style="144" customWidth="1"/>
    <col min="11265" max="11265" width="2.33203125" style="144" customWidth="1"/>
    <col min="11266" max="11266" width="19.33203125" style="144" customWidth="1"/>
    <col min="11267" max="11267" width="2.33203125" style="144" customWidth="1"/>
    <col min="11268" max="11268" width="19.33203125" style="144" customWidth="1"/>
    <col min="11269" max="11269" width="19.33203125" style="144"/>
    <col min="11270" max="11270" width="6.5" style="144" customWidth="1"/>
    <col min="11271" max="11271" width="19.33203125" style="144" customWidth="1"/>
    <col min="11272" max="11272" width="2.33203125" style="144" customWidth="1"/>
    <col min="11273" max="11273" width="19.33203125" style="144" customWidth="1"/>
    <col min="11274" max="11274" width="2.33203125" style="144" customWidth="1"/>
    <col min="11275" max="11275" width="19.33203125" style="144"/>
    <col min="11276" max="11276" width="6.5" style="144" customWidth="1"/>
    <col min="11277" max="11277" width="19.33203125" style="144" customWidth="1"/>
    <col min="11278" max="11278" width="2.33203125" style="144" customWidth="1"/>
    <col min="11279" max="11279" width="19.33203125" style="144" customWidth="1"/>
    <col min="11280" max="11280" width="2.33203125" style="144" customWidth="1"/>
    <col min="11281" max="11281" width="19.33203125" style="144" customWidth="1"/>
    <col min="11282" max="11282" width="6.33203125" style="144" customWidth="1"/>
    <col min="11283" max="11283" width="19.33203125" style="144" customWidth="1"/>
    <col min="11284" max="11284" width="2.25" style="144" customWidth="1"/>
    <col min="11285" max="11285" width="19.33203125" style="144"/>
    <col min="11286" max="11286" width="2.25" style="144" customWidth="1"/>
    <col min="11287" max="11512" width="19.33203125" style="144"/>
    <col min="11513" max="11513" width="6.5" style="144" customWidth="1"/>
    <col min="11514" max="11514" width="10.5" style="144" customWidth="1"/>
    <col min="11515" max="11515" width="6.25" style="144" customWidth="1"/>
    <col min="11516" max="11516" width="35.5" style="144" customWidth="1"/>
    <col min="11517" max="11517" width="4.75" style="144" customWidth="1"/>
    <col min="11518" max="11518" width="39" style="144" customWidth="1"/>
    <col min="11519" max="11519" width="5" style="144" customWidth="1"/>
    <col min="11520" max="11520" width="19.33203125" style="144" customWidth="1"/>
    <col min="11521" max="11521" width="2.33203125" style="144" customWidth="1"/>
    <col min="11522" max="11522" width="19.33203125" style="144" customWidth="1"/>
    <col min="11523" max="11523" width="2.33203125" style="144" customWidth="1"/>
    <col min="11524" max="11524" width="19.33203125" style="144" customWidth="1"/>
    <col min="11525" max="11525" width="19.33203125" style="144"/>
    <col min="11526" max="11526" width="6.5" style="144" customWidth="1"/>
    <col min="11527" max="11527" width="19.33203125" style="144" customWidth="1"/>
    <col min="11528" max="11528" width="2.33203125" style="144" customWidth="1"/>
    <col min="11529" max="11529" width="19.33203125" style="144" customWidth="1"/>
    <col min="11530" max="11530" width="2.33203125" style="144" customWidth="1"/>
    <col min="11531" max="11531" width="19.33203125" style="144"/>
    <col min="11532" max="11532" width="6.5" style="144" customWidth="1"/>
    <col min="11533" max="11533" width="19.33203125" style="144" customWidth="1"/>
    <col min="11534" max="11534" width="2.33203125" style="144" customWidth="1"/>
    <col min="11535" max="11535" width="19.33203125" style="144" customWidth="1"/>
    <col min="11536" max="11536" width="2.33203125" style="144" customWidth="1"/>
    <col min="11537" max="11537" width="19.33203125" style="144" customWidth="1"/>
    <col min="11538" max="11538" width="6.33203125" style="144" customWidth="1"/>
    <col min="11539" max="11539" width="19.33203125" style="144" customWidth="1"/>
    <col min="11540" max="11540" width="2.25" style="144" customWidth="1"/>
    <col min="11541" max="11541" width="19.33203125" style="144"/>
    <col min="11542" max="11542" width="2.25" style="144" customWidth="1"/>
    <col min="11543" max="11768" width="19.33203125" style="144"/>
    <col min="11769" max="11769" width="6.5" style="144" customWidth="1"/>
    <col min="11770" max="11770" width="10.5" style="144" customWidth="1"/>
    <col min="11771" max="11771" width="6.25" style="144" customWidth="1"/>
    <col min="11772" max="11772" width="35.5" style="144" customWidth="1"/>
    <col min="11773" max="11773" width="4.75" style="144" customWidth="1"/>
    <col min="11774" max="11774" width="39" style="144" customWidth="1"/>
    <col min="11775" max="11775" width="5" style="144" customWidth="1"/>
    <col min="11776" max="11776" width="19.33203125" style="144" customWidth="1"/>
    <col min="11777" max="11777" width="2.33203125" style="144" customWidth="1"/>
    <col min="11778" max="11778" width="19.33203125" style="144" customWidth="1"/>
    <col min="11779" max="11779" width="2.33203125" style="144" customWidth="1"/>
    <col min="11780" max="11780" width="19.33203125" style="144" customWidth="1"/>
    <col min="11781" max="11781" width="19.33203125" style="144"/>
    <col min="11782" max="11782" width="6.5" style="144" customWidth="1"/>
    <col min="11783" max="11783" width="19.33203125" style="144" customWidth="1"/>
    <col min="11784" max="11784" width="2.33203125" style="144" customWidth="1"/>
    <col min="11785" max="11785" width="19.33203125" style="144" customWidth="1"/>
    <col min="11786" max="11786" width="2.33203125" style="144" customWidth="1"/>
    <col min="11787" max="11787" width="19.33203125" style="144"/>
    <col min="11788" max="11788" width="6.5" style="144" customWidth="1"/>
    <col min="11789" max="11789" width="19.33203125" style="144" customWidth="1"/>
    <col min="11790" max="11790" width="2.33203125" style="144" customWidth="1"/>
    <col min="11791" max="11791" width="19.33203125" style="144" customWidth="1"/>
    <col min="11792" max="11792" width="2.33203125" style="144" customWidth="1"/>
    <col min="11793" max="11793" width="19.33203125" style="144" customWidth="1"/>
    <col min="11794" max="11794" width="6.33203125" style="144" customWidth="1"/>
    <col min="11795" max="11795" width="19.33203125" style="144" customWidth="1"/>
    <col min="11796" max="11796" width="2.25" style="144" customWidth="1"/>
    <col min="11797" max="11797" width="19.33203125" style="144"/>
    <col min="11798" max="11798" width="2.25" style="144" customWidth="1"/>
    <col min="11799" max="12024" width="19.33203125" style="144"/>
    <col min="12025" max="12025" width="6.5" style="144" customWidth="1"/>
    <col min="12026" max="12026" width="10.5" style="144" customWidth="1"/>
    <col min="12027" max="12027" width="6.25" style="144" customWidth="1"/>
    <col min="12028" max="12028" width="35.5" style="144" customWidth="1"/>
    <col min="12029" max="12029" width="4.75" style="144" customWidth="1"/>
    <col min="12030" max="12030" width="39" style="144" customWidth="1"/>
    <col min="12031" max="12031" width="5" style="144" customWidth="1"/>
    <col min="12032" max="12032" width="19.33203125" style="144" customWidth="1"/>
    <col min="12033" max="12033" width="2.33203125" style="144" customWidth="1"/>
    <col min="12034" max="12034" width="19.33203125" style="144" customWidth="1"/>
    <col min="12035" max="12035" width="2.33203125" style="144" customWidth="1"/>
    <col min="12036" max="12036" width="19.33203125" style="144" customWidth="1"/>
    <col min="12037" max="12037" width="19.33203125" style="144"/>
    <col min="12038" max="12038" width="6.5" style="144" customWidth="1"/>
    <col min="12039" max="12039" width="19.33203125" style="144" customWidth="1"/>
    <col min="12040" max="12040" width="2.33203125" style="144" customWidth="1"/>
    <col min="12041" max="12041" width="19.33203125" style="144" customWidth="1"/>
    <col min="12042" max="12042" width="2.33203125" style="144" customWidth="1"/>
    <col min="12043" max="12043" width="19.33203125" style="144"/>
    <col min="12044" max="12044" width="6.5" style="144" customWidth="1"/>
    <col min="12045" max="12045" width="19.33203125" style="144" customWidth="1"/>
    <col min="12046" max="12046" width="2.33203125" style="144" customWidth="1"/>
    <col min="12047" max="12047" width="19.33203125" style="144" customWidth="1"/>
    <col min="12048" max="12048" width="2.33203125" style="144" customWidth="1"/>
    <col min="12049" max="12049" width="19.33203125" style="144" customWidth="1"/>
    <col min="12050" max="12050" width="6.33203125" style="144" customWidth="1"/>
    <col min="12051" max="12051" width="19.33203125" style="144" customWidth="1"/>
    <col min="12052" max="12052" width="2.25" style="144" customWidth="1"/>
    <col min="12053" max="12053" width="19.33203125" style="144"/>
    <col min="12054" max="12054" width="2.25" style="144" customWidth="1"/>
    <col min="12055" max="12280" width="19.33203125" style="144"/>
    <col min="12281" max="12281" width="6.5" style="144" customWidth="1"/>
    <col min="12282" max="12282" width="10.5" style="144" customWidth="1"/>
    <col min="12283" max="12283" width="6.25" style="144" customWidth="1"/>
    <col min="12284" max="12284" width="35.5" style="144" customWidth="1"/>
    <col min="12285" max="12285" width="4.75" style="144" customWidth="1"/>
    <col min="12286" max="12286" width="39" style="144" customWidth="1"/>
    <col min="12287" max="12287" width="5" style="144" customWidth="1"/>
    <col min="12288" max="12288" width="19.33203125" style="144" customWidth="1"/>
    <col min="12289" max="12289" width="2.33203125" style="144" customWidth="1"/>
    <col min="12290" max="12290" width="19.33203125" style="144" customWidth="1"/>
    <col min="12291" max="12291" width="2.33203125" style="144" customWidth="1"/>
    <col min="12292" max="12292" width="19.33203125" style="144" customWidth="1"/>
    <col min="12293" max="12293" width="19.33203125" style="144"/>
    <col min="12294" max="12294" width="6.5" style="144" customWidth="1"/>
    <col min="12295" max="12295" width="19.33203125" style="144" customWidth="1"/>
    <col min="12296" max="12296" width="2.33203125" style="144" customWidth="1"/>
    <col min="12297" max="12297" width="19.33203125" style="144" customWidth="1"/>
    <col min="12298" max="12298" width="2.33203125" style="144" customWidth="1"/>
    <col min="12299" max="12299" width="19.33203125" style="144"/>
    <col min="12300" max="12300" width="6.5" style="144" customWidth="1"/>
    <col min="12301" max="12301" width="19.33203125" style="144" customWidth="1"/>
    <col min="12302" max="12302" width="2.33203125" style="144" customWidth="1"/>
    <col min="12303" max="12303" width="19.33203125" style="144" customWidth="1"/>
    <col min="12304" max="12304" width="2.33203125" style="144" customWidth="1"/>
    <col min="12305" max="12305" width="19.33203125" style="144" customWidth="1"/>
    <col min="12306" max="12306" width="6.33203125" style="144" customWidth="1"/>
    <col min="12307" max="12307" width="19.33203125" style="144" customWidth="1"/>
    <col min="12308" max="12308" width="2.25" style="144" customWidth="1"/>
    <col min="12309" max="12309" width="19.33203125" style="144"/>
    <col min="12310" max="12310" width="2.25" style="144" customWidth="1"/>
    <col min="12311" max="12536" width="19.33203125" style="144"/>
    <col min="12537" max="12537" width="6.5" style="144" customWidth="1"/>
    <col min="12538" max="12538" width="10.5" style="144" customWidth="1"/>
    <col min="12539" max="12539" width="6.25" style="144" customWidth="1"/>
    <col min="12540" max="12540" width="35.5" style="144" customWidth="1"/>
    <col min="12541" max="12541" width="4.75" style="144" customWidth="1"/>
    <col min="12542" max="12542" width="39" style="144" customWidth="1"/>
    <col min="12543" max="12543" width="5" style="144" customWidth="1"/>
    <col min="12544" max="12544" width="19.33203125" style="144" customWidth="1"/>
    <col min="12545" max="12545" width="2.33203125" style="144" customWidth="1"/>
    <col min="12546" max="12546" width="19.33203125" style="144" customWidth="1"/>
    <col min="12547" max="12547" width="2.33203125" style="144" customWidth="1"/>
    <col min="12548" max="12548" width="19.33203125" style="144" customWidth="1"/>
    <col min="12549" max="12549" width="19.33203125" style="144"/>
    <col min="12550" max="12550" width="6.5" style="144" customWidth="1"/>
    <col min="12551" max="12551" width="19.33203125" style="144" customWidth="1"/>
    <col min="12552" max="12552" width="2.33203125" style="144" customWidth="1"/>
    <col min="12553" max="12553" width="19.33203125" style="144" customWidth="1"/>
    <col min="12554" max="12554" width="2.33203125" style="144" customWidth="1"/>
    <col min="12555" max="12555" width="19.33203125" style="144"/>
    <col min="12556" max="12556" width="6.5" style="144" customWidth="1"/>
    <col min="12557" max="12557" width="19.33203125" style="144" customWidth="1"/>
    <col min="12558" max="12558" width="2.33203125" style="144" customWidth="1"/>
    <col min="12559" max="12559" width="19.33203125" style="144" customWidth="1"/>
    <col min="12560" max="12560" width="2.33203125" style="144" customWidth="1"/>
    <col min="12561" max="12561" width="19.33203125" style="144" customWidth="1"/>
    <col min="12562" max="12562" width="6.33203125" style="144" customWidth="1"/>
    <col min="12563" max="12563" width="19.33203125" style="144" customWidth="1"/>
    <col min="12564" max="12564" width="2.25" style="144" customWidth="1"/>
    <col min="12565" max="12565" width="19.33203125" style="144"/>
    <col min="12566" max="12566" width="2.25" style="144" customWidth="1"/>
    <col min="12567" max="12792" width="19.33203125" style="144"/>
    <col min="12793" max="12793" width="6.5" style="144" customWidth="1"/>
    <col min="12794" max="12794" width="10.5" style="144" customWidth="1"/>
    <col min="12795" max="12795" width="6.25" style="144" customWidth="1"/>
    <col min="12796" max="12796" width="35.5" style="144" customWidth="1"/>
    <col min="12797" max="12797" width="4.75" style="144" customWidth="1"/>
    <col min="12798" max="12798" width="39" style="144" customWidth="1"/>
    <col min="12799" max="12799" width="5" style="144" customWidth="1"/>
    <col min="12800" max="12800" width="19.33203125" style="144" customWidth="1"/>
    <col min="12801" max="12801" width="2.33203125" style="144" customWidth="1"/>
    <col min="12802" max="12802" width="19.33203125" style="144" customWidth="1"/>
    <col min="12803" max="12803" width="2.33203125" style="144" customWidth="1"/>
    <col min="12804" max="12804" width="19.33203125" style="144" customWidth="1"/>
    <col min="12805" max="12805" width="19.33203125" style="144"/>
    <col min="12806" max="12806" width="6.5" style="144" customWidth="1"/>
    <col min="12807" max="12807" width="19.33203125" style="144" customWidth="1"/>
    <col min="12808" max="12808" width="2.33203125" style="144" customWidth="1"/>
    <col min="12809" max="12809" width="19.33203125" style="144" customWidth="1"/>
    <col min="12810" max="12810" width="2.33203125" style="144" customWidth="1"/>
    <col min="12811" max="12811" width="19.33203125" style="144"/>
    <col min="12812" max="12812" width="6.5" style="144" customWidth="1"/>
    <col min="12813" max="12813" width="19.33203125" style="144" customWidth="1"/>
    <col min="12814" max="12814" width="2.33203125" style="144" customWidth="1"/>
    <col min="12815" max="12815" width="19.33203125" style="144" customWidth="1"/>
    <col min="12816" max="12816" width="2.33203125" style="144" customWidth="1"/>
    <col min="12817" max="12817" width="19.33203125" style="144" customWidth="1"/>
    <col min="12818" max="12818" width="6.33203125" style="144" customWidth="1"/>
    <col min="12819" max="12819" width="19.33203125" style="144" customWidth="1"/>
    <col min="12820" max="12820" width="2.25" style="144" customWidth="1"/>
    <col min="12821" max="12821" width="19.33203125" style="144"/>
    <col min="12822" max="12822" width="2.25" style="144" customWidth="1"/>
    <col min="12823" max="13048" width="19.33203125" style="144"/>
    <col min="13049" max="13049" width="6.5" style="144" customWidth="1"/>
    <col min="13050" max="13050" width="10.5" style="144" customWidth="1"/>
    <col min="13051" max="13051" width="6.25" style="144" customWidth="1"/>
    <col min="13052" max="13052" width="35.5" style="144" customWidth="1"/>
    <col min="13053" max="13053" width="4.75" style="144" customWidth="1"/>
    <col min="13054" max="13054" width="39" style="144" customWidth="1"/>
    <col min="13055" max="13055" width="5" style="144" customWidth="1"/>
    <col min="13056" max="13056" width="19.33203125" style="144" customWidth="1"/>
    <col min="13057" max="13057" width="2.33203125" style="144" customWidth="1"/>
    <col min="13058" max="13058" width="19.33203125" style="144" customWidth="1"/>
    <col min="13059" max="13059" width="2.33203125" style="144" customWidth="1"/>
    <col min="13060" max="13060" width="19.33203125" style="144" customWidth="1"/>
    <col min="13061" max="13061" width="19.33203125" style="144"/>
    <col min="13062" max="13062" width="6.5" style="144" customWidth="1"/>
    <col min="13063" max="13063" width="19.33203125" style="144" customWidth="1"/>
    <col min="13064" max="13064" width="2.33203125" style="144" customWidth="1"/>
    <col min="13065" max="13065" width="19.33203125" style="144" customWidth="1"/>
    <col min="13066" max="13066" width="2.33203125" style="144" customWidth="1"/>
    <col min="13067" max="13067" width="19.33203125" style="144"/>
    <col min="13068" max="13068" width="6.5" style="144" customWidth="1"/>
    <col min="13069" max="13069" width="19.33203125" style="144" customWidth="1"/>
    <col min="13070" max="13070" width="2.33203125" style="144" customWidth="1"/>
    <col min="13071" max="13071" width="19.33203125" style="144" customWidth="1"/>
    <col min="13072" max="13072" width="2.33203125" style="144" customWidth="1"/>
    <col min="13073" max="13073" width="19.33203125" style="144" customWidth="1"/>
    <col min="13074" max="13074" width="6.33203125" style="144" customWidth="1"/>
    <col min="13075" max="13075" width="19.33203125" style="144" customWidth="1"/>
    <col min="13076" max="13076" width="2.25" style="144" customWidth="1"/>
    <col min="13077" max="13077" width="19.33203125" style="144"/>
    <col min="13078" max="13078" width="2.25" style="144" customWidth="1"/>
    <col min="13079" max="13304" width="19.33203125" style="144"/>
    <col min="13305" max="13305" width="6.5" style="144" customWidth="1"/>
    <col min="13306" max="13306" width="10.5" style="144" customWidth="1"/>
    <col min="13307" max="13307" width="6.25" style="144" customWidth="1"/>
    <col min="13308" max="13308" width="35.5" style="144" customWidth="1"/>
    <col min="13309" max="13309" width="4.75" style="144" customWidth="1"/>
    <col min="13310" max="13310" width="39" style="144" customWidth="1"/>
    <col min="13311" max="13311" width="5" style="144" customWidth="1"/>
    <col min="13312" max="13312" width="19.33203125" style="144" customWidth="1"/>
    <col min="13313" max="13313" width="2.33203125" style="144" customWidth="1"/>
    <col min="13314" max="13314" width="19.33203125" style="144" customWidth="1"/>
    <col min="13315" max="13315" width="2.33203125" style="144" customWidth="1"/>
    <col min="13316" max="13316" width="19.33203125" style="144" customWidth="1"/>
    <col min="13317" max="13317" width="19.33203125" style="144"/>
    <col min="13318" max="13318" width="6.5" style="144" customWidth="1"/>
    <col min="13319" max="13319" width="19.33203125" style="144" customWidth="1"/>
    <col min="13320" max="13320" width="2.33203125" style="144" customWidth="1"/>
    <col min="13321" max="13321" width="19.33203125" style="144" customWidth="1"/>
    <col min="13322" max="13322" width="2.33203125" style="144" customWidth="1"/>
    <col min="13323" max="13323" width="19.33203125" style="144"/>
    <col min="13324" max="13324" width="6.5" style="144" customWidth="1"/>
    <col min="13325" max="13325" width="19.33203125" style="144" customWidth="1"/>
    <col min="13326" max="13326" width="2.33203125" style="144" customWidth="1"/>
    <col min="13327" max="13327" width="19.33203125" style="144" customWidth="1"/>
    <col min="13328" max="13328" width="2.33203125" style="144" customWidth="1"/>
    <col min="13329" max="13329" width="19.33203125" style="144" customWidth="1"/>
    <col min="13330" max="13330" width="6.33203125" style="144" customWidth="1"/>
    <col min="13331" max="13331" width="19.33203125" style="144" customWidth="1"/>
    <col min="13332" max="13332" width="2.25" style="144" customWidth="1"/>
    <col min="13333" max="13333" width="19.33203125" style="144"/>
    <col min="13334" max="13334" width="2.25" style="144" customWidth="1"/>
    <col min="13335" max="13560" width="19.33203125" style="144"/>
    <col min="13561" max="13561" width="6.5" style="144" customWidth="1"/>
    <col min="13562" max="13562" width="10.5" style="144" customWidth="1"/>
    <col min="13563" max="13563" width="6.25" style="144" customWidth="1"/>
    <col min="13564" max="13564" width="35.5" style="144" customWidth="1"/>
    <col min="13565" max="13565" width="4.75" style="144" customWidth="1"/>
    <col min="13566" max="13566" width="39" style="144" customWidth="1"/>
    <col min="13567" max="13567" width="5" style="144" customWidth="1"/>
    <col min="13568" max="13568" width="19.33203125" style="144" customWidth="1"/>
    <col min="13569" max="13569" width="2.33203125" style="144" customWidth="1"/>
    <col min="13570" max="13570" width="19.33203125" style="144" customWidth="1"/>
    <col min="13571" max="13571" width="2.33203125" style="144" customWidth="1"/>
    <col min="13572" max="13572" width="19.33203125" style="144" customWidth="1"/>
    <col min="13573" max="13573" width="19.33203125" style="144"/>
    <col min="13574" max="13574" width="6.5" style="144" customWidth="1"/>
    <col min="13575" max="13575" width="19.33203125" style="144" customWidth="1"/>
    <col min="13576" max="13576" width="2.33203125" style="144" customWidth="1"/>
    <col min="13577" max="13577" width="19.33203125" style="144" customWidth="1"/>
    <col min="13578" max="13578" width="2.33203125" style="144" customWidth="1"/>
    <col min="13579" max="13579" width="19.33203125" style="144"/>
    <col min="13580" max="13580" width="6.5" style="144" customWidth="1"/>
    <col min="13581" max="13581" width="19.33203125" style="144" customWidth="1"/>
    <col min="13582" max="13582" width="2.33203125" style="144" customWidth="1"/>
    <col min="13583" max="13583" width="19.33203125" style="144" customWidth="1"/>
    <col min="13584" max="13584" width="2.33203125" style="144" customWidth="1"/>
    <col min="13585" max="13585" width="19.33203125" style="144" customWidth="1"/>
    <col min="13586" max="13586" width="6.33203125" style="144" customWidth="1"/>
    <col min="13587" max="13587" width="19.33203125" style="144" customWidth="1"/>
    <col min="13588" max="13588" width="2.25" style="144" customWidth="1"/>
    <col min="13589" max="13589" width="19.33203125" style="144"/>
    <col min="13590" max="13590" width="2.25" style="144" customWidth="1"/>
    <col min="13591" max="13816" width="19.33203125" style="144"/>
    <col min="13817" max="13817" width="6.5" style="144" customWidth="1"/>
    <col min="13818" max="13818" width="10.5" style="144" customWidth="1"/>
    <col min="13819" max="13819" width="6.25" style="144" customWidth="1"/>
    <col min="13820" max="13820" width="35.5" style="144" customWidth="1"/>
    <col min="13821" max="13821" width="4.75" style="144" customWidth="1"/>
    <col min="13822" max="13822" width="39" style="144" customWidth="1"/>
    <col min="13823" max="13823" width="5" style="144" customWidth="1"/>
    <col min="13824" max="13824" width="19.33203125" style="144" customWidth="1"/>
    <col min="13825" max="13825" width="2.33203125" style="144" customWidth="1"/>
    <col min="13826" max="13826" width="19.33203125" style="144" customWidth="1"/>
    <col min="13827" max="13827" width="2.33203125" style="144" customWidth="1"/>
    <col min="13828" max="13828" width="19.33203125" style="144" customWidth="1"/>
    <col min="13829" max="13829" width="19.33203125" style="144"/>
    <col min="13830" max="13830" width="6.5" style="144" customWidth="1"/>
    <col min="13831" max="13831" width="19.33203125" style="144" customWidth="1"/>
    <col min="13832" max="13832" width="2.33203125" style="144" customWidth="1"/>
    <col min="13833" max="13833" width="19.33203125" style="144" customWidth="1"/>
    <col min="13834" max="13834" width="2.33203125" style="144" customWidth="1"/>
    <col min="13835" max="13835" width="19.33203125" style="144"/>
    <col min="13836" max="13836" width="6.5" style="144" customWidth="1"/>
    <col min="13837" max="13837" width="19.33203125" style="144" customWidth="1"/>
    <col min="13838" max="13838" width="2.33203125" style="144" customWidth="1"/>
    <col min="13839" max="13839" width="19.33203125" style="144" customWidth="1"/>
    <col min="13840" max="13840" width="2.33203125" style="144" customWidth="1"/>
    <col min="13841" max="13841" width="19.33203125" style="144" customWidth="1"/>
    <col min="13842" max="13842" width="6.33203125" style="144" customWidth="1"/>
    <col min="13843" max="13843" width="19.33203125" style="144" customWidth="1"/>
    <col min="13844" max="13844" width="2.25" style="144" customWidth="1"/>
    <col min="13845" max="13845" width="19.33203125" style="144"/>
    <col min="13846" max="13846" width="2.25" style="144" customWidth="1"/>
    <col min="13847" max="14072" width="19.33203125" style="144"/>
    <col min="14073" max="14073" width="6.5" style="144" customWidth="1"/>
    <col min="14074" max="14074" width="10.5" style="144" customWidth="1"/>
    <col min="14075" max="14075" width="6.25" style="144" customWidth="1"/>
    <col min="14076" max="14076" width="35.5" style="144" customWidth="1"/>
    <col min="14077" max="14077" width="4.75" style="144" customWidth="1"/>
    <col min="14078" max="14078" width="39" style="144" customWidth="1"/>
    <col min="14079" max="14079" width="5" style="144" customWidth="1"/>
    <col min="14080" max="14080" width="19.33203125" style="144" customWidth="1"/>
    <col min="14081" max="14081" width="2.33203125" style="144" customWidth="1"/>
    <col min="14082" max="14082" width="19.33203125" style="144" customWidth="1"/>
    <col min="14083" max="14083" width="2.33203125" style="144" customWidth="1"/>
    <col min="14084" max="14084" width="19.33203125" style="144" customWidth="1"/>
    <col min="14085" max="14085" width="19.33203125" style="144"/>
    <col min="14086" max="14086" width="6.5" style="144" customWidth="1"/>
    <col min="14087" max="14087" width="19.33203125" style="144" customWidth="1"/>
    <col min="14088" max="14088" width="2.33203125" style="144" customWidth="1"/>
    <col min="14089" max="14089" width="19.33203125" style="144" customWidth="1"/>
    <col min="14090" max="14090" width="2.33203125" style="144" customWidth="1"/>
    <col min="14091" max="14091" width="19.33203125" style="144"/>
    <col min="14092" max="14092" width="6.5" style="144" customWidth="1"/>
    <col min="14093" max="14093" width="19.33203125" style="144" customWidth="1"/>
    <col min="14094" max="14094" width="2.33203125" style="144" customWidth="1"/>
    <col min="14095" max="14095" width="19.33203125" style="144" customWidth="1"/>
    <col min="14096" max="14096" width="2.33203125" style="144" customWidth="1"/>
    <col min="14097" max="14097" width="19.33203125" style="144" customWidth="1"/>
    <col min="14098" max="14098" width="6.33203125" style="144" customWidth="1"/>
    <col min="14099" max="14099" width="19.33203125" style="144" customWidth="1"/>
    <col min="14100" max="14100" width="2.25" style="144" customWidth="1"/>
    <col min="14101" max="14101" width="19.33203125" style="144"/>
    <col min="14102" max="14102" width="2.25" style="144" customWidth="1"/>
    <col min="14103" max="14328" width="19.33203125" style="144"/>
    <col min="14329" max="14329" width="6.5" style="144" customWidth="1"/>
    <col min="14330" max="14330" width="10.5" style="144" customWidth="1"/>
    <col min="14331" max="14331" width="6.25" style="144" customWidth="1"/>
    <col min="14332" max="14332" width="35.5" style="144" customWidth="1"/>
    <col min="14333" max="14333" width="4.75" style="144" customWidth="1"/>
    <col min="14334" max="14334" width="39" style="144" customWidth="1"/>
    <col min="14335" max="14335" width="5" style="144" customWidth="1"/>
    <col min="14336" max="14336" width="19.33203125" style="144" customWidth="1"/>
    <col min="14337" max="14337" width="2.33203125" style="144" customWidth="1"/>
    <col min="14338" max="14338" width="19.33203125" style="144" customWidth="1"/>
    <col min="14339" max="14339" width="2.33203125" style="144" customWidth="1"/>
    <col min="14340" max="14340" width="19.33203125" style="144" customWidth="1"/>
    <col min="14341" max="14341" width="19.33203125" style="144"/>
    <col min="14342" max="14342" width="6.5" style="144" customWidth="1"/>
    <col min="14343" max="14343" width="19.33203125" style="144" customWidth="1"/>
    <col min="14344" max="14344" width="2.33203125" style="144" customWidth="1"/>
    <col min="14345" max="14345" width="19.33203125" style="144" customWidth="1"/>
    <col min="14346" max="14346" width="2.33203125" style="144" customWidth="1"/>
    <col min="14347" max="14347" width="19.33203125" style="144"/>
    <col min="14348" max="14348" width="6.5" style="144" customWidth="1"/>
    <col min="14349" max="14349" width="19.33203125" style="144" customWidth="1"/>
    <col min="14350" max="14350" width="2.33203125" style="144" customWidth="1"/>
    <col min="14351" max="14351" width="19.33203125" style="144" customWidth="1"/>
    <col min="14352" max="14352" width="2.33203125" style="144" customWidth="1"/>
    <col min="14353" max="14353" width="19.33203125" style="144" customWidth="1"/>
    <col min="14354" max="14354" width="6.33203125" style="144" customWidth="1"/>
    <col min="14355" max="14355" width="19.33203125" style="144" customWidth="1"/>
    <col min="14356" max="14356" width="2.25" style="144" customWidth="1"/>
    <col min="14357" max="14357" width="19.33203125" style="144"/>
    <col min="14358" max="14358" width="2.25" style="144" customWidth="1"/>
    <col min="14359" max="14584" width="19.33203125" style="144"/>
    <col min="14585" max="14585" width="6.5" style="144" customWidth="1"/>
    <col min="14586" max="14586" width="10.5" style="144" customWidth="1"/>
    <col min="14587" max="14587" width="6.25" style="144" customWidth="1"/>
    <col min="14588" max="14588" width="35.5" style="144" customWidth="1"/>
    <col min="14589" max="14589" width="4.75" style="144" customWidth="1"/>
    <col min="14590" max="14590" width="39" style="144" customWidth="1"/>
    <col min="14591" max="14591" width="5" style="144" customWidth="1"/>
    <col min="14592" max="14592" width="19.33203125" style="144" customWidth="1"/>
    <col min="14593" max="14593" width="2.33203125" style="144" customWidth="1"/>
    <col min="14594" max="14594" width="19.33203125" style="144" customWidth="1"/>
    <col min="14595" max="14595" width="2.33203125" style="144" customWidth="1"/>
    <col min="14596" max="14596" width="19.33203125" style="144" customWidth="1"/>
    <col min="14597" max="14597" width="19.33203125" style="144"/>
    <col min="14598" max="14598" width="6.5" style="144" customWidth="1"/>
    <col min="14599" max="14599" width="19.33203125" style="144" customWidth="1"/>
    <col min="14600" max="14600" width="2.33203125" style="144" customWidth="1"/>
    <col min="14601" max="14601" width="19.33203125" style="144" customWidth="1"/>
    <col min="14602" max="14602" width="2.33203125" style="144" customWidth="1"/>
    <col min="14603" max="14603" width="19.33203125" style="144"/>
    <col min="14604" max="14604" width="6.5" style="144" customWidth="1"/>
    <col min="14605" max="14605" width="19.33203125" style="144" customWidth="1"/>
    <col min="14606" max="14606" width="2.33203125" style="144" customWidth="1"/>
    <col min="14607" max="14607" width="19.33203125" style="144" customWidth="1"/>
    <col min="14608" max="14608" width="2.33203125" style="144" customWidth="1"/>
    <col min="14609" max="14609" width="19.33203125" style="144" customWidth="1"/>
    <col min="14610" max="14610" width="6.33203125" style="144" customWidth="1"/>
    <col min="14611" max="14611" width="19.33203125" style="144" customWidth="1"/>
    <col min="14612" max="14612" width="2.25" style="144" customWidth="1"/>
    <col min="14613" max="14613" width="19.33203125" style="144"/>
    <col min="14614" max="14614" width="2.25" style="144" customWidth="1"/>
    <col min="14615" max="14840" width="19.33203125" style="144"/>
    <col min="14841" max="14841" width="6.5" style="144" customWidth="1"/>
    <col min="14842" max="14842" width="10.5" style="144" customWidth="1"/>
    <col min="14843" max="14843" width="6.25" style="144" customWidth="1"/>
    <col min="14844" max="14844" width="35.5" style="144" customWidth="1"/>
    <col min="14845" max="14845" width="4.75" style="144" customWidth="1"/>
    <col min="14846" max="14846" width="39" style="144" customWidth="1"/>
    <col min="14847" max="14847" width="5" style="144" customWidth="1"/>
    <col min="14848" max="14848" width="19.33203125" style="144" customWidth="1"/>
    <col min="14849" max="14849" width="2.33203125" style="144" customWidth="1"/>
    <col min="14850" max="14850" width="19.33203125" style="144" customWidth="1"/>
    <col min="14851" max="14851" width="2.33203125" style="144" customWidth="1"/>
    <col min="14852" max="14852" width="19.33203125" style="144" customWidth="1"/>
    <col min="14853" max="14853" width="19.33203125" style="144"/>
    <col min="14854" max="14854" width="6.5" style="144" customWidth="1"/>
    <col min="14855" max="14855" width="19.33203125" style="144" customWidth="1"/>
    <col min="14856" max="14856" width="2.33203125" style="144" customWidth="1"/>
    <col min="14857" max="14857" width="19.33203125" style="144" customWidth="1"/>
    <col min="14858" max="14858" width="2.33203125" style="144" customWidth="1"/>
    <col min="14859" max="14859" width="19.33203125" style="144"/>
    <col min="14860" max="14860" width="6.5" style="144" customWidth="1"/>
    <col min="14861" max="14861" width="19.33203125" style="144" customWidth="1"/>
    <col min="14862" max="14862" width="2.33203125" style="144" customWidth="1"/>
    <col min="14863" max="14863" width="19.33203125" style="144" customWidth="1"/>
    <col min="14864" max="14864" width="2.33203125" style="144" customWidth="1"/>
    <col min="14865" max="14865" width="19.33203125" style="144" customWidth="1"/>
    <col min="14866" max="14866" width="6.33203125" style="144" customWidth="1"/>
    <col min="14867" max="14867" width="19.33203125" style="144" customWidth="1"/>
    <col min="14868" max="14868" width="2.25" style="144" customWidth="1"/>
    <col min="14869" max="14869" width="19.33203125" style="144"/>
    <col min="14870" max="14870" width="2.25" style="144" customWidth="1"/>
    <col min="14871" max="15096" width="19.33203125" style="144"/>
    <col min="15097" max="15097" width="6.5" style="144" customWidth="1"/>
    <col min="15098" max="15098" width="10.5" style="144" customWidth="1"/>
    <col min="15099" max="15099" width="6.25" style="144" customWidth="1"/>
    <col min="15100" max="15100" width="35.5" style="144" customWidth="1"/>
    <col min="15101" max="15101" width="4.75" style="144" customWidth="1"/>
    <col min="15102" max="15102" width="39" style="144" customWidth="1"/>
    <col min="15103" max="15103" width="5" style="144" customWidth="1"/>
    <col min="15104" max="15104" width="19.33203125" style="144" customWidth="1"/>
    <col min="15105" max="15105" width="2.33203125" style="144" customWidth="1"/>
    <col min="15106" max="15106" width="19.33203125" style="144" customWidth="1"/>
    <col min="15107" max="15107" width="2.33203125" style="144" customWidth="1"/>
    <col min="15108" max="15108" width="19.33203125" style="144" customWidth="1"/>
    <col min="15109" max="15109" width="19.33203125" style="144"/>
    <col min="15110" max="15110" width="6.5" style="144" customWidth="1"/>
    <col min="15111" max="15111" width="19.33203125" style="144" customWidth="1"/>
    <col min="15112" max="15112" width="2.33203125" style="144" customWidth="1"/>
    <col min="15113" max="15113" width="19.33203125" style="144" customWidth="1"/>
    <col min="15114" max="15114" width="2.33203125" style="144" customWidth="1"/>
    <col min="15115" max="15115" width="19.33203125" style="144"/>
    <col min="15116" max="15116" width="6.5" style="144" customWidth="1"/>
    <col min="15117" max="15117" width="19.33203125" style="144" customWidth="1"/>
    <col min="15118" max="15118" width="2.33203125" style="144" customWidth="1"/>
    <col min="15119" max="15119" width="19.33203125" style="144" customWidth="1"/>
    <col min="15120" max="15120" width="2.33203125" style="144" customWidth="1"/>
    <col min="15121" max="15121" width="19.33203125" style="144" customWidth="1"/>
    <col min="15122" max="15122" width="6.33203125" style="144" customWidth="1"/>
    <col min="15123" max="15123" width="19.33203125" style="144" customWidth="1"/>
    <col min="15124" max="15124" width="2.25" style="144" customWidth="1"/>
    <col min="15125" max="15125" width="19.33203125" style="144"/>
    <col min="15126" max="15126" width="2.25" style="144" customWidth="1"/>
    <col min="15127" max="15352" width="19.33203125" style="144"/>
    <col min="15353" max="15353" width="6.5" style="144" customWidth="1"/>
    <col min="15354" max="15354" width="10.5" style="144" customWidth="1"/>
    <col min="15355" max="15355" width="6.25" style="144" customWidth="1"/>
    <col min="15356" max="15356" width="35.5" style="144" customWidth="1"/>
    <col min="15357" max="15357" width="4.75" style="144" customWidth="1"/>
    <col min="15358" max="15358" width="39" style="144" customWidth="1"/>
    <col min="15359" max="15359" width="5" style="144" customWidth="1"/>
    <col min="15360" max="15360" width="19.33203125" style="144" customWidth="1"/>
    <col min="15361" max="15361" width="2.33203125" style="144" customWidth="1"/>
    <col min="15362" max="15362" width="19.33203125" style="144" customWidth="1"/>
    <col min="15363" max="15363" width="2.33203125" style="144" customWidth="1"/>
    <col min="15364" max="15364" width="19.33203125" style="144" customWidth="1"/>
    <col min="15365" max="15365" width="19.33203125" style="144"/>
    <col min="15366" max="15366" width="6.5" style="144" customWidth="1"/>
    <col min="15367" max="15367" width="19.33203125" style="144" customWidth="1"/>
    <col min="15368" max="15368" width="2.33203125" style="144" customWidth="1"/>
    <col min="15369" max="15369" width="19.33203125" style="144" customWidth="1"/>
    <col min="15370" max="15370" width="2.33203125" style="144" customWidth="1"/>
    <col min="15371" max="15371" width="19.33203125" style="144"/>
    <col min="15372" max="15372" width="6.5" style="144" customWidth="1"/>
    <col min="15373" max="15373" width="19.33203125" style="144" customWidth="1"/>
    <col min="15374" max="15374" width="2.33203125" style="144" customWidth="1"/>
    <col min="15375" max="15375" width="19.33203125" style="144" customWidth="1"/>
    <col min="15376" max="15376" width="2.33203125" style="144" customWidth="1"/>
    <col min="15377" max="15377" width="19.33203125" style="144" customWidth="1"/>
    <col min="15378" max="15378" width="6.33203125" style="144" customWidth="1"/>
    <col min="15379" max="15379" width="19.33203125" style="144" customWidth="1"/>
    <col min="15380" max="15380" width="2.25" style="144" customWidth="1"/>
    <col min="15381" max="15381" width="19.33203125" style="144"/>
    <col min="15382" max="15382" width="2.25" style="144" customWidth="1"/>
    <col min="15383" max="15608" width="19.33203125" style="144"/>
    <col min="15609" max="15609" width="6.5" style="144" customWidth="1"/>
    <col min="15610" max="15610" width="10.5" style="144" customWidth="1"/>
    <col min="15611" max="15611" width="6.25" style="144" customWidth="1"/>
    <col min="15612" max="15612" width="35.5" style="144" customWidth="1"/>
    <col min="15613" max="15613" width="4.75" style="144" customWidth="1"/>
    <col min="15614" max="15614" width="39" style="144" customWidth="1"/>
    <col min="15615" max="15615" width="5" style="144" customWidth="1"/>
    <col min="15616" max="15616" width="19.33203125" style="144" customWidth="1"/>
    <col min="15617" max="15617" width="2.33203125" style="144" customWidth="1"/>
    <col min="15618" max="15618" width="19.33203125" style="144" customWidth="1"/>
    <col min="15619" max="15619" width="2.33203125" style="144" customWidth="1"/>
    <col min="15620" max="15620" width="19.33203125" style="144" customWidth="1"/>
    <col min="15621" max="15621" width="19.33203125" style="144"/>
    <col min="15622" max="15622" width="6.5" style="144" customWidth="1"/>
    <col min="15623" max="15623" width="19.33203125" style="144" customWidth="1"/>
    <col min="15624" max="15624" width="2.33203125" style="144" customWidth="1"/>
    <col min="15625" max="15625" width="19.33203125" style="144" customWidth="1"/>
    <col min="15626" max="15626" width="2.33203125" style="144" customWidth="1"/>
    <col min="15627" max="15627" width="19.33203125" style="144"/>
    <col min="15628" max="15628" width="6.5" style="144" customWidth="1"/>
    <col min="15629" max="15629" width="19.33203125" style="144" customWidth="1"/>
    <col min="15630" max="15630" width="2.33203125" style="144" customWidth="1"/>
    <col min="15631" max="15631" width="19.33203125" style="144" customWidth="1"/>
    <col min="15632" max="15632" width="2.33203125" style="144" customWidth="1"/>
    <col min="15633" max="15633" width="19.33203125" style="144" customWidth="1"/>
    <col min="15634" max="15634" width="6.33203125" style="144" customWidth="1"/>
    <col min="15635" max="15635" width="19.33203125" style="144" customWidth="1"/>
    <col min="15636" max="15636" width="2.25" style="144" customWidth="1"/>
    <col min="15637" max="15637" width="19.33203125" style="144"/>
    <col min="15638" max="15638" width="2.25" style="144" customWidth="1"/>
    <col min="15639" max="15864" width="19.33203125" style="144"/>
    <col min="15865" max="15865" width="6.5" style="144" customWidth="1"/>
    <col min="15866" max="15866" width="10.5" style="144" customWidth="1"/>
    <col min="15867" max="15867" width="6.25" style="144" customWidth="1"/>
    <col min="15868" max="15868" width="35.5" style="144" customWidth="1"/>
    <col min="15869" max="15869" width="4.75" style="144" customWidth="1"/>
    <col min="15870" max="15870" width="39" style="144" customWidth="1"/>
    <col min="15871" max="15871" width="5" style="144" customWidth="1"/>
    <col min="15872" max="15872" width="19.33203125" style="144" customWidth="1"/>
    <col min="15873" max="15873" width="2.33203125" style="144" customWidth="1"/>
    <col min="15874" max="15874" width="19.33203125" style="144" customWidth="1"/>
    <col min="15875" max="15875" width="2.33203125" style="144" customWidth="1"/>
    <col min="15876" max="15876" width="19.33203125" style="144" customWidth="1"/>
    <col min="15877" max="15877" width="19.33203125" style="144"/>
    <col min="15878" max="15878" width="6.5" style="144" customWidth="1"/>
    <col min="15879" max="15879" width="19.33203125" style="144" customWidth="1"/>
    <col min="15880" max="15880" width="2.33203125" style="144" customWidth="1"/>
    <col min="15881" max="15881" width="19.33203125" style="144" customWidth="1"/>
    <col min="15882" max="15882" width="2.33203125" style="144" customWidth="1"/>
    <col min="15883" max="15883" width="19.33203125" style="144"/>
    <col min="15884" max="15884" width="6.5" style="144" customWidth="1"/>
    <col min="15885" max="15885" width="19.33203125" style="144" customWidth="1"/>
    <col min="15886" max="15886" width="2.33203125" style="144" customWidth="1"/>
    <col min="15887" max="15887" width="19.33203125" style="144" customWidth="1"/>
    <col min="15888" max="15888" width="2.33203125" style="144" customWidth="1"/>
    <col min="15889" max="15889" width="19.33203125" style="144" customWidth="1"/>
    <col min="15890" max="15890" width="6.33203125" style="144" customWidth="1"/>
    <col min="15891" max="15891" width="19.33203125" style="144" customWidth="1"/>
    <col min="15892" max="15892" width="2.25" style="144" customWidth="1"/>
    <col min="15893" max="15893" width="19.33203125" style="144"/>
    <col min="15894" max="15894" width="2.25" style="144" customWidth="1"/>
    <col min="15895" max="16120" width="19.33203125" style="144"/>
    <col min="16121" max="16121" width="6.5" style="144" customWidth="1"/>
    <col min="16122" max="16122" width="10.5" style="144" customWidth="1"/>
    <col min="16123" max="16123" width="6.25" style="144" customWidth="1"/>
    <col min="16124" max="16124" width="35.5" style="144" customWidth="1"/>
    <col min="16125" max="16125" width="4.75" style="144" customWidth="1"/>
    <col min="16126" max="16126" width="39" style="144" customWidth="1"/>
    <col min="16127" max="16127" width="5" style="144" customWidth="1"/>
    <col min="16128" max="16128" width="19.33203125" style="144" customWidth="1"/>
    <col min="16129" max="16129" width="2.33203125" style="144" customWidth="1"/>
    <col min="16130" max="16130" width="19.33203125" style="144" customWidth="1"/>
    <col min="16131" max="16131" width="2.33203125" style="144" customWidth="1"/>
    <col min="16132" max="16132" width="19.33203125" style="144" customWidth="1"/>
    <col min="16133" max="16133" width="19.33203125" style="144"/>
    <col min="16134" max="16134" width="6.5" style="144" customWidth="1"/>
    <col min="16135" max="16135" width="19.33203125" style="144" customWidth="1"/>
    <col min="16136" max="16136" width="2.33203125" style="144" customWidth="1"/>
    <col min="16137" max="16137" width="19.33203125" style="144" customWidth="1"/>
    <col min="16138" max="16138" width="2.33203125" style="144" customWidth="1"/>
    <col min="16139" max="16139" width="19.33203125" style="144"/>
    <col min="16140" max="16140" width="6.5" style="144" customWidth="1"/>
    <col min="16141" max="16141" width="19.33203125" style="144" customWidth="1"/>
    <col min="16142" max="16142" width="2.33203125" style="144" customWidth="1"/>
    <col min="16143" max="16143" width="19.33203125" style="144" customWidth="1"/>
    <col min="16144" max="16144" width="2.33203125" style="144" customWidth="1"/>
    <col min="16145" max="16145" width="19.33203125" style="144" customWidth="1"/>
    <col min="16146" max="16146" width="6.33203125" style="144" customWidth="1"/>
    <col min="16147" max="16147" width="19.33203125" style="144" customWidth="1"/>
    <col min="16148" max="16148" width="2.25" style="144" customWidth="1"/>
    <col min="16149" max="16149" width="19.33203125" style="144"/>
    <col min="16150" max="16150" width="2.25" style="144" customWidth="1"/>
    <col min="16151" max="16384" width="19.33203125" style="144"/>
  </cols>
  <sheetData>
    <row r="1" spans="1:23" s="145" customFormat="1">
      <c r="A1" s="394"/>
      <c r="B1" s="394"/>
      <c r="C1" s="395"/>
      <c r="D1" s="395"/>
      <c r="E1" s="399"/>
      <c r="F1" s="399"/>
      <c r="G1" s="365" t="s">
        <v>964</v>
      </c>
      <c r="H1" s="394"/>
      <c r="I1" s="394"/>
      <c r="J1" s="394"/>
      <c r="K1" s="670"/>
      <c r="L1" s="670"/>
      <c r="M1" s="670"/>
      <c r="N1" s="670"/>
      <c r="O1" s="670"/>
      <c r="P1" s="670"/>
      <c r="Q1" s="670"/>
      <c r="R1" s="146"/>
    </row>
    <row r="2" spans="1:23" s="145" customFormat="1">
      <c r="A2" s="394"/>
      <c r="B2" s="394"/>
      <c r="C2" s="395"/>
      <c r="D2" s="395"/>
      <c r="E2" s="399"/>
      <c r="F2" s="399"/>
      <c r="G2" s="313"/>
      <c r="H2" s="394"/>
      <c r="I2" s="394"/>
      <c r="J2" s="394"/>
      <c r="K2" s="670"/>
      <c r="L2" s="670"/>
      <c r="M2" s="670"/>
      <c r="N2" s="670"/>
      <c r="O2" s="670"/>
      <c r="P2" s="670"/>
      <c r="Q2" s="670"/>
      <c r="R2" s="146"/>
    </row>
    <row r="3" spans="1:23" s="145" customFormat="1">
      <c r="A3" s="394"/>
      <c r="B3" s="394"/>
      <c r="C3" s="395"/>
      <c r="D3" s="395"/>
      <c r="E3" s="399"/>
      <c r="F3" s="399"/>
      <c r="G3" s="394"/>
      <c r="H3" s="396"/>
      <c r="I3" s="396"/>
      <c r="J3" s="394"/>
      <c r="K3" s="670"/>
      <c r="L3" s="670"/>
      <c r="M3" s="670"/>
      <c r="N3" s="670"/>
      <c r="O3" s="670"/>
      <c r="P3" s="670"/>
      <c r="Q3" s="670"/>
      <c r="R3" s="146"/>
    </row>
    <row r="4" spans="1:23" s="13" customFormat="1" ht="18">
      <c r="A4" s="397"/>
      <c r="B4" s="397"/>
      <c r="C4" s="397"/>
      <c r="D4" s="397"/>
      <c r="E4" s="1366"/>
      <c r="F4" s="1366"/>
      <c r="G4" s="1742" t="s">
        <v>200</v>
      </c>
      <c r="H4" s="1742"/>
      <c r="I4" s="1742"/>
      <c r="J4" s="1742"/>
      <c r="K4" s="1742"/>
      <c r="L4" s="1742"/>
      <c r="M4" s="1742"/>
      <c r="N4" s="1742"/>
      <c r="O4" s="1742"/>
      <c r="P4" s="1742"/>
      <c r="Q4" s="1742"/>
    </row>
    <row r="5" spans="1:23" s="13" customFormat="1" ht="18">
      <c r="A5" s="397"/>
      <c r="B5" s="397"/>
      <c r="C5" s="397"/>
      <c r="D5" s="397"/>
      <c r="E5" s="1366"/>
      <c r="F5" s="1366"/>
      <c r="G5" s="1742" t="s">
        <v>103</v>
      </c>
      <c r="H5" s="1742"/>
      <c r="I5" s="1742"/>
      <c r="J5" s="1742"/>
      <c r="K5" s="1742"/>
      <c r="L5" s="1742"/>
      <c r="M5" s="1742"/>
      <c r="N5" s="1742"/>
      <c r="O5" s="1742"/>
      <c r="P5" s="1742"/>
      <c r="Q5" s="1742"/>
    </row>
    <row r="6" spans="1:23" s="13" customFormat="1" ht="18">
      <c r="A6" s="397"/>
      <c r="B6" s="397"/>
      <c r="C6" s="397"/>
      <c r="D6" s="397"/>
      <c r="E6" s="1366"/>
      <c r="F6" s="1366"/>
      <c r="G6" s="1687" t="s">
        <v>1820</v>
      </c>
      <c r="H6" s="1687"/>
      <c r="I6" s="1687"/>
      <c r="J6" s="1687"/>
      <c r="K6" s="1687"/>
      <c r="L6" s="1687"/>
      <c r="M6" s="1687"/>
      <c r="N6" s="1687"/>
      <c r="O6" s="1687"/>
      <c r="P6" s="1687"/>
      <c r="Q6" s="1687"/>
    </row>
    <row r="7" spans="1:23" s="13" customFormat="1" ht="12" customHeight="1">
      <c r="A7" s="370"/>
      <c r="B7" s="372"/>
      <c r="C7" s="370"/>
      <c r="D7" s="370"/>
      <c r="E7" s="1367"/>
      <c r="F7" s="1367"/>
      <c r="G7" s="370"/>
      <c r="H7" s="370"/>
      <c r="I7" s="370"/>
      <c r="J7" s="313"/>
      <c r="K7" s="656"/>
      <c r="L7" s="656"/>
      <c r="M7" s="656"/>
      <c r="N7" s="656"/>
      <c r="O7" s="656"/>
      <c r="P7" s="656"/>
      <c r="Q7" s="656"/>
    </row>
    <row r="8" spans="1:23" s="13" customFormat="1" ht="18">
      <c r="A8" s="398"/>
      <c r="B8" s="398"/>
      <c r="C8" s="398"/>
      <c r="D8" s="398"/>
      <c r="E8" s="1368"/>
      <c r="F8" s="1368"/>
      <c r="G8" s="1743" t="s">
        <v>963</v>
      </c>
      <c r="H8" s="1743"/>
      <c r="I8" s="1743"/>
      <c r="J8" s="1743"/>
      <c r="K8" s="1743"/>
      <c r="L8" s="1743"/>
      <c r="M8" s="1743"/>
      <c r="N8" s="1743"/>
      <c r="O8" s="1743"/>
      <c r="P8" s="1743"/>
      <c r="Q8" s="1743"/>
    </row>
    <row r="9" spans="1:23" s="13" customFormat="1" ht="18">
      <c r="A9" s="397"/>
      <c r="B9" s="397"/>
      <c r="C9" s="397"/>
      <c r="D9" s="397"/>
      <c r="E9" s="1366"/>
      <c r="F9" s="1366"/>
      <c r="G9" s="1742" t="s">
        <v>1829</v>
      </c>
      <c r="H9" s="1742"/>
      <c r="I9" s="1742"/>
      <c r="J9" s="1742"/>
      <c r="K9" s="1742"/>
      <c r="L9" s="1742"/>
      <c r="M9" s="1742"/>
      <c r="N9" s="1742"/>
      <c r="O9" s="1742"/>
      <c r="P9" s="1742"/>
      <c r="Q9" s="1742"/>
    </row>
    <row r="10" spans="1:23" s="13" customFormat="1" ht="18">
      <c r="A10" s="373"/>
      <c r="B10" s="373"/>
      <c r="C10" s="373"/>
      <c r="D10" s="1323"/>
      <c r="E10" s="1366"/>
      <c r="F10" s="1366"/>
      <c r="G10" s="1326" t="s">
        <v>192</v>
      </c>
      <c r="H10" s="1326" t="s">
        <v>193</v>
      </c>
      <c r="I10" s="1326" t="s">
        <v>194</v>
      </c>
      <c r="J10" s="1326"/>
      <c r="K10" s="1326" t="s">
        <v>195</v>
      </c>
      <c r="L10" s="1326" t="s">
        <v>196</v>
      </c>
      <c r="M10" s="1326" t="s">
        <v>371</v>
      </c>
      <c r="N10" s="1326" t="s">
        <v>372</v>
      </c>
      <c r="O10" s="1326" t="s">
        <v>901</v>
      </c>
      <c r="P10" s="1326" t="s">
        <v>902</v>
      </c>
      <c r="Q10" s="1326" t="s">
        <v>903</v>
      </c>
      <c r="R10" s="1326" t="s">
        <v>904</v>
      </c>
    </row>
    <row r="11" spans="1:23" s="13" customFormat="1" ht="18">
      <c r="A11" s="1361"/>
      <c r="B11" s="1361"/>
      <c r="C11" s="1361"/>
      <c r="D11" s="1361"/>
      <c r="E11" s="1366"/>
      <c r="F11" s="1366"/>
      <c r="G11" s="1361"/>
      <c r="H11" s="1412"/>
      <c r="I11" s="1361"/>
      <c r="J11" s="313"/>
      <c r="K11" s="656"/>
      <c r="L11" s="656"/>
      <c r="M11" s="656"/>
      <c r="N11" s="656"/>
      <c r="O11" s="656"/>
      <c r="P11" s="656"/>
      <c r="Q11" s="656"/>
    </row>
    <row r="12" spans="1:23" s="13" customFormat="1" ht="18">
      <c r="A12" s="1361"/>
      <c r="B12" s="1361"/>
      <c r="C12" s="1361"/>
      <c r="D12" s="1361"/>
      <c r="E12" s="1366"/>
      <c r="F12" s="1366"/>
      <c r="G12" s="1361"/>
      <c r="H12" s="1412"/>
      <c r="I12" s="1361"/>
      <c r="J12" s="313"/>
      <c r="K12" s="656"/>
      <c r="L12" s="656"/>
      <c r="M12" s="656"/>
      <c r="N12" s="656"/>
      <c r="O12" s="656"/>
      <c r="P12" s="656"/>
      <c r="Q12" s="656"/>
    </row>
    <row r="13" spans="1:23" s="13" customFormat="1" ht="18">
      <c r="A13" s="373"/>
      <c r="B13" s="373"/>
      <c r="C13" s="373"/>
      <c r="D13" s="1323"/>
      <c r="E13" s="1366"/>
      <c r="F13" s="1366"/>
      <c r="G13" s="649"/>
      <c r="H13" s="1412"/>
      <c r="I13" s="649"/>
      <c r="J13" s="313"/>
      <c r="K13" s="1739" t="s">
        <v>1818</v>
      </c>
      <c r="L13" s="1740"/>
      <c r="M13" s="1740"/>
      <c r="N13" s="1741"/>
      <c r="O13" s="1739" t="s">
        <v>1818</v>
      </c>
      <c r="P13" s="1740"/>
      <c r="Q13" s="1740"/>
      <c r="R13" s="1741"/>
      <c r="S13" s="335"/>
    </row>
    <row r="14" spans="1:23" s="282" customFormat="1">
      <c r="A14" s="374"/>
      <c r="B14" s="375"/>
      <c r="C14" s="375"/>
      <c r="D14" s="375"/>
      <c r="E14" s="1369"/>
      <c r="F14" s="1369"/>
      <c r="G14" s="375"/>
      <c r="H14" s="375"/>
      <c r="I14" s="375"/>
      <c r="J14" s="375"/>
      <c r="K14" s="657"/>
      <c r="L14" s="657"/>
      <c r="M14" s="671"/>
      <c r="N14" s="671"/>
      <c r="O14" s="671"/>
      <c r="P14" s="671"/>
      <c r="Q14" s="671"/>
    </row>
    <row r="15" spans="1:23" s="833" customFormat="1">
      <c r="A15" s="828"/>
      <c r="B15" s="828"/>
      <c r="C15" s="829"/>
      <c r="D15" s="829"/>
      <c r="E15" s="830"/>
      <c r="F15" s="830"/>
      <c r="G15" s="830"/>
      <c r="H15" s="828"/>
      <c r="I15" s="828"/>
      <c r="J15" s="828"/>
      <c r="K15" s="831" t="s">
        <v>105</v>
      </c>
      <c r="L15" s="657"/>
      <c r="M15" s="831" t="s">
        <v>105</v>
      </c>
      <c r="N15" s="831"/>
      <c r="O15" s="831" t="s">
        <v>105</v>
      </c>
      <c r="P15" s="657"/>
      <c r="Q15" s="831" t="s">
        <v>105</v>
      </c>
      <c r="R15" s="34"/>
      <c r="S15" s="832" t="s">
        <v>105</v>
      </c>
      <c r="W15" s="832" t="s">
        <v>105</v>
      </c>
    </row>
    <row r="16" spans="1:23" s="833" customFormat="1">
      <c r="A16" s="828"/>
      <c r="B16" s="828"/>
      <c r="C16" s="829"/>
      <c r="D16" s="829"/>
      <c r="E16" s="830"/>
      <c r="F16" s="830"/>
      <c r="G16" s="830"/>
      <c r="H16" s="834"/>
      <c r="I16" s="834"/>
      <c r="J16" s="828"/>
      <c r="K16" s="831" t="s">
        <v>234</v>
      </c>
      <c r="L16" s="831" t="s">
        <v>150</v>
      </c>
      <c r="M16" s="831" t="s">
        <v>234</v>
      </c>
      <c r="N16" s="831" t="s">
        <v>68</v>
      </c>
      <c r="O16" s="831" t="s">
        <v>234</v>
      </c>
      <c r="P16" s="831" t="s">
        <v>150</v>
      </c>
      <c r="Q16" s="831" t="s">
        <v>234</v>
      </c>
      <c r="R16" s="831" t="s">
        <v>68</v>
      </c>
      <c r="S16" s="832" t="s">
        <v>149</v>
      </c>
      <c r="U16" s="832" t="s">
        <v>150</v>
      </c>
      <c r="W16" s="832" t="s">
        <v>149</v>
      </c>
    </row>
    <row r="17" spans="1:25" s="833" customFormat="1" ht="16" thickBot="1">
      <c r="A17" s="828"/>
      <c r="B17" s="828"/>
      <c r="C17" s="829"/>
      <c r="D17" s="829"/>
      <c r="E17" s="830"/>
      <c r="F17" s="830"/>
      <c r="G17" s="830"/>
      <c r="H17" s="828"/>
      <c r="I17" s="828"/>
      <c r="J17" s="828"/>
      <c r="K17" s="835" t="s">
        <v>792</v>
      </c>
      <c r="L17" s="835" t="s">
        <v>280</v>
      </c>
      <c r="M17" s="835" t="s">
        <v>795</v>
      </c>
      <c r="N17" s="835" t="s">
        <v>794</v>
      </c>
      <c r="O17" s="835" t="s">
        <v>792</v>
      </c>
      <c r="P17" s="835" t="s">
        <v>280</v>
      </c>
      <c r="Q17" s="835" t="s">
        <v>795</v>
      </c>
      <c r="R17" s="835" t="s">
        <v>794</v>
      </c>
      <c r="S17" s="836" t="s">
        <v>151</v>
      </c>
      <c r="U17" s="836" t="s">
        <v>68</v>
      </c>
      <c r="W17" s="836" t="s">
        <v>152</v>
      </c>
    </row>
    <row r="18" spans="1:25" s="149" customFormat="1" ht="18.5">
      <c r="A18" s="400"/>
      <c r="B18" s="401"/>
      <c r="C18" s="402"/>
      <c r="D18" s="402"/>
      <c r="E18" s="1370" t="s">
        <v>1</v>
      </c>
      <c r="F18" s="791" t="s">
        <v>35</v>
      </c>
      <c r="G18" s="403" t="s">
        <v>240</v>
      </c>
      <c r="H18" s="400"/>
      <c r="I18" s="400"/>
      <c r="J18" s="400"/>
      <c r="K18" s="672"/>
      <c r="L18" s="672"/>
      <c r="M18" s="670"/>
      <c r="N18" s="670"/>
      <c r="O18" s="672"/>
      <c r="P18" s="672"/>
      <c r="Q18" s="670"/>
      <c r="R18" s="670"/>
      <c r="S18" s="166"/>
      <c r="T18" s="164"/>
      <c r="U18" s="166"/>
      <c r="V18" s="164"/>
      <c r="W18" s="166"/>
    </row>
    <row r="19" spans="1:25" s="149" customFormat="1" ht="12.75" customHeight="1">
      <c r="A19" s="400"/>
      <c r="B19" s="401"/>
      <c r="C19" s="404"/>
      <c r="D19" s="662"/>
      <c r="E19" s="1370">
        <v>1</v>
      </c>
      <c r="F19" s="1370"/>
      <c r="G19" s="405"/>
      <c r="H19" s="400"/>
      <c r="I19" s="400"/>
      <c r="J19" s="400"/>
      <c r="K19" s="672"/>
      <c r="L19" s="672"/>
      <c r="M19" s="670"/>
      <c r="N19" s="670"/>
      <c r="O19" s="672"/>
      <c r="P19" s="672"/>
      <c r="Q19" s="670"/>
      <c r="R19" s="670"/>
      <c r="S19" s="166"/>
      <c r="T19" s="164"/>
      <c r="U19" s="166"/>
      <c r="V19" s="164"/>
      <c r="W19" s="166"/>
    </row>
    <row r="20" spans="1:25" s="823" customFormat="1">
      <c r="A20" s="366" t="s">
        <v>148</v>
      </c>
      <c r="B20" s="825" t="s">
        <v>241</v>
      </c>
      <c r="C20" s="813" t="s">
        <v>153</v>
      </c>
      <c r="D20" s="1345" t="str">
        <f>CONCATENATE(H20,G20,I20)</f>
        <v/>
      </c>
      <c r="E20" s="1373" t="s">
        <v>471</v>
      </c>
      <c r="F20" s="734"/>
      <c r="G20" s="1433"/>
      <c r="H20" s="1434"/>
      <c r="I20" s="666"/>
      <c r="J20" s="366"/>
      <c r="K20" s="1354">
        <f>VLOOKUP($D20,'WP-BC'!$A$1:$N$341,7,FALSE)</f>
        <v>0</v>
      </c>
      <c r="L20" s="1354">
        <f>VLOOKUP($D20,'WP-BC'!$A$1:$N$341,8,FALSE)</f>
        <v>0</v>
      </c>
      <c r="M20" s="1355">
        <f>+K20-L20</f>
        <v>0</v>
      </c>
      <c r="N20" s="1354">
        <f>VLOOKUP($D20,'WP-BC'!$A$1:$N$341,10,FALSE)</f>
        <v>0</v>
      </c>
      <c r="O20" s="1354">
        <f>VLOOKUP($D20,'WP-BC'!$A$1:$N$341,11,FALSE)</f>
        <v>0</v>
      </c>
      <c r="P20" s="1354">
        <f>VLOOKUP($D20,'WP-BC'!$A$1:$N$341,12,FALSE)</f>
        <v>0</v>
      </c>
      <c r="Q20" s="1355">
        <f>+O20-P20</f>
        <v>0</v>
      </c>
      <c r="R20" s="1354">
        <f>VLOOKUP($D20,'WP-BC'!$A$1:$N$341,14,FALSE)</f>
        <v>0</v>
      </c>
      <c r="S20" s="1347">
        <v>71707767.760000005</v>
      </c>
      <c r="T20" s="1347"/>
      <c r="U20" s="1347">
        <v>9509690.2599999998</v>
      </c>
      <c r="V20" s="1347"/>
      <c r="W20" s="1347">
        <f>+S20-U20</f>
        <v>62198077.500000007</v>
      </c>
      <c r="X20" s="1348"/>
      <c r="Y20" s="1348"/>
    </row>
    <row r="21" spans="1:25" s="823" customFormat="1">
      <c r="A21" s="366"/>
      <c r="B21" s="825" t="s">
        <v>241</v>
      </c>
      <c r="C21" s="813" t="s">
        <v>153</v>
      </c>
      <c r="D21" s="1345" t="str">
        <f>CONCATENATE(H21,G21,I21)</f>
        <v/>
      </c>
      <c r="E21" s="1373" t="s">
        <v>541</v>
      </c>
      <c r="F21" s="1435"/>
      <c r="G21" s="1436"/>
      <c r="H21" s="1437"/>
      <c r="I21" s="1435"/>
      <c r="J21" s="366"/>
      <c r="K21" s="1356" t="s">
        <v>1166</v>
      </c>
      <c r="L21" s="1356" t="s">
        <v>1166</v>
      </c>
      <c r="M21" s="1356" t="s">
        <v>1166</v>
      </c>
      <c r="N21" s="1356" t="s">
        <v>1166</v>
      </c>
      <c r="O21" s="1356" t="s">
        <v>1166</v>
      </c>
      <c r="P21" s="1356" t="s">
        <v>1166</v>
      </c>
      <c r="Q21" s="1356" t="s">
        <v>1166</v>
      </c>
      <c r="R21" s="1356" t="s">
        <v>1166</v>
      </c>
      <c r="S21" s="1347"/>
      <c r="T21" s="1347"/>
      <c r="U21" s="1347"/>
      <c r="V21" s="1347"/>
      <c r="W21" s="1347"/>
      <c r="X21" s="1348"/>
      <c r="Y21" s="1348"/>
    </row>
    <row r="22" spans="1:25" s="823" customFormat="1">
      <c r="A22" s="366"/>
      <c r="B22" s="825"/>
      <c r="C22" s="813"/>
      <c r="D22" s="1345"/>
      <c r="E22" s="1375"/>
      <c r="F22" s="793"/>
      <c r="G22" s="814"/>
      <c r="H22" s="811"/>
      <c r="I22" s="811"/>
      <c r="J22" s="366"/>
      <c r="K22" s="1352"/>
      <c r="L22" s="1352"/>
      <c r="M22" s="1353"/>
      <c r="N22" s="1352"/>
      <c r="O22" s="1352"/>
      <c r="P22" s="1352"/>
      <c r="Q22" s="1353"/>
      <c r="R22" s="1352"/>
      <c r="S22" s="1347"/>
      <c r="T22" s="1347"/>
      <c r="U22" s="1347"/>
      <c r="V22" s="1347"/>
      <c r="W22" s="1347"/>
      <c r="X22" s="1348"/>
      <c r="Y22" s="1348"/>
    </row>
    <row r="23" spans="1:25" s="823" customFormat="1">
      <c r="A23" s="366"/>
      <c r="B23" s="825"/>
      <c r="C23" s="813"/>
      <c r="D23" s="1345"/>
      <c r="E23" s="1375">
        <v>2</v>
      </c>
      <c r="F23" s="793"/>
      <c r="G23" s="822" t="s">
        <v>1311</v>
      </c>
      <c r="H23" s="811"/>
      <c r="I23" s="811"/>
      <c r="J23" s="366"/>
      <c r="K23" s="1352">
        <f>SUM(K20:K21)</f>
        <v>0</v>
      </c>
      <c r="L23" s="1352">
        <f t="shared" ref="L23:R23" si="0">SUM(L20:L21)</f>
        <v>0</v>
      </c>
      <c r="M23" s="1352">
        <f t="shared" si="0"/>
        <v>0</v>
      </c>
      <c r="N23" s="1352">
        <f t="shared" si="0"/>
        <v>0</v>
      </c>
      <c r="O23" s="1352">
        <f t="shared" si="0"/>
        <v>0</v>
      </c>
      <c r="P23" s="1352">
        <f t="shared" si="0"/>
        <v>0</v>
      </c>
      <c r="Q23" s="1352">
        <f t="shared" si="0"/>
        <v>0</v>
      </c>
      <c r="R23" s="1352">
        <f t="shared" si="0"/>
        <v>0</v>
      </c>
      <c r="S23" s="1347"/>
      <c r="T23" s="1347"/>
      <c r="U23" s="1347"/>
      <c r="V23" s="1347"/>
      <c r="W23" s="1347"/>
      <c r="X23" s="1348"/>
      <c r="Y23" s="1348"/>
    </row>
    <row r="24" spans="1:25" s="818" customFormat="1">
      <c r="A24" s="811"/>
      <c r="B24" s="812"/>
      <c r="C24" s="813"/>
      <c r="D24" s="1345" t="str">
        <f t="shared" ref="D24:D110" si="1">CONCATENATE(H24,G24,I24)</f>
        <v/>
      </c>
      <c r="E24" s="1451">
        <v>3</v>
      </c>
      <c r="F24" s="1374"/>
      <c r="G24" s="814"/>
      <c r="H24" s="811"/>
      <c r="I24" s="811"/>
      <c r="J24" s="811"/>
      <c r="K24" s="1354"/>
      <c r="L24" s="1354"/>
      <c r="M24" s="1355"/>
      <c r="N24" s="1354"/>
      <c r="O24" s="1352"/>
      <c r="P24" s="1352"/>
      <c r="Q24" s="1353"/>
      <c r="R24" s="1352"/>
      <c r="S24" s="1349"/>
      <c r="T24" s="1349"/>
      <c r="U24" s="1349"/>
      <c r="V24" s="1349"/>
      <c r="W24" s="1349"/>
      <c r="X24" s="1350"/>
      <c r="Y24" s="1350"/>
    </row>
    <row r="25" spans="1:25" s="818" customFormat="1">
      <c r="A25" s="811" t="s">
        <v>148</v>
      </c>
      <c r="B25" s="812" t="s">
        <v>241</v>
      </c>
      <c r="C25" s="813" t="s">
        <v>448</v>
      </c>
      <c r="D25" s="1345" t="str">
        <f t="shared" si="1"/>
        <v/>
      </c>
      <c r="E25" s="313" t="s">
        <v>1277</v>
      </c>
      <c r="F25" s="725"/>
      <c r="G25" s="1436"/>
      <c r="H25" s="1434"/>
      <c r="I25" s="1435"/>
      <c r="J25" s="811"/>
      <c r="K25" s="1354">
        <f>VLOOKUP($D25,'WP-BC'!$A$1:$N$341,7,FALSE)</f>
        <v>0</v>
      </c>
      <c r="L25" s="1354">
        <f>VLOOKUP($D25,'WP-BC'!$A$1:$N$341,8,FALSE)</f>
        <v>0</v>
      </c>
      <c r="M25" s="1355">
        <f t="shared" ref="M25:M32" si="2">+K25-L25</f>
        <v>0</v>
      </c>
      <c r="N25" s="1354">
        <f>VLOOKUP($D25,'WP-BC'!$A$1:$N$341,10,FALSE)</f>
        <v>0</v>
      </c>
      <c r="O25" s="1352">
        <f>VLOOKUP($D25,'WP-BC'!$A$1:$N$341,11,FALSE)</f>
        <v>0</v>
      </c>
      <c r="P25" s="1352">
        <f>VLOOKUP($D25,'WP-BC'!$A$1:$N$341,12,FALSE)</f>
        <v>0</v>
      </c>
      <c r="Q25" s="1353">
        <f t="shared" ref="Q25:Q32" si="3">+O25-P25</f>
        <v>0</v>
      </c>
      <c r="R25" s="1352">
        <f>VLOOKUP($D25,'WP-BC'!$A$1:$N$341,14,FALSE)</f>
        <v>0</v>
      </c>
      <c r="S25" s="1349"/>
      <c r="T25" s="1349"/>
      <c r="U25" s="1349"/>
      <c r="V25" s="1349"/>
      <c r="W25" s="1349"/>
      <c r="X25" s="1350"/>
      <c r="Y25" s="1350"/>
    </row>
    <row r="26" spans="1:25" s="818" customFormat="1">
      <c r="A26" s="811" t="s">
        <v>148</v>
      </c>
      <c r="B26" s="812" t="s">
        <v>241</v>
      </c>
      <c r="C26" s="813" t="s">
        <v>448</v>
      </c>
      <c r="D26" s="1345" t="str">
        <f t="shared" si="1"/>
        <v/>
      </c>
      <c r="E26" s="313" t="s">
        <v>1278</v>
      </c>
      <c r="F26" s="725"/>
      <c r="G26" s="1436"/>
      <c r="H26" s="1434"/>
      <c r="I26" s="1435"/>
      <c r="J26" s="811"/>
      <c r="K26" s="1354">
        <f>VLOOKUP($D26,'WP-BC'!$A$1:$N$341,7,FALSE)</f>
        <v>0</v>
      </c>
      <c r="L26" s="1354">
        <f>VLOOKUP($D26,'WP-BC'!$A$1:$N$341,8,FALSE)</f>
        <v>0</v>
      </c>
      <c r="M26" s="1355">
        <f t="shared" si="2"/>
        <v>0</v>
      </c>
      <c r="N26" s="1354">
        <f>VLOOKUP($D26,'WP-BC'!$A$1:$N$341,10,FALSE)</f>
        <v>0</v>
      </c>
      <c r="O26" s="1354">
        <f>VLOOKUP($D26,'WP-BC'!$A$1:$N$341,11,FALSE)</f>
        <v>0</v>
      </c>
      <c r="P26" s="1354">
        <f>VLOOKUP($D26,'WP-BC'!$A$1:$N$341,12,FALSE)</f>
        <v>0</v>
      </c>
      <c r="Q26" s="1355">
        <f t="shared" si="3"/>
        <v>0</v>
      </c>
      <c r="R26" s="1354">
        <f>VLOOKUP($D26,'WP-BC'!$A$1:$N$341,14,FALSE)</f>
        <v>0</v>
      </c>
      <c r="S26" s="1349"/>
      <c r="T26" s="1349"/>
      <c r="U26" s="1349"/>
      <c r="V26" s="1349"/>
      <c r="W26" s="1349"/>
      <c r="X26" s="1350"/>
      <c r="Y26" s="1350"/>
    </row>
    <row r="27" spans="1:25" s="818" customFormat="1">
      <c r="A27" s="811" t="s">
        <v>148</v>
      </c>
      <c r="B27" s="812" t="s">
        <v>241</v>
      </c>
      <c r="C27" s="813" t="s">
        <v>448</v>
      </c>
      <c r="D27" s="1345" t="str">
        <f t="shared" si="1"/>
        <v/>
      </c>
      <c r="E27" s="313" t="s">
        <v>1279</v>
      </c>
      <c r="F27" s="725"/>
      <c r="G27" s="1436"/>
      <c r="H27" s="1434"/>
      <c r="I27" s="1435"/>
      <c r="J27" s="811"/>
      <c r="K27" s="1354">
        <f>VLOOKUP($D27,'WP-BC'!$A$1:$N$341,7,FALSE)</f>
        <v>0</v>
      </c>
      <c r="L27" s="1354">
        <f>VLOOKUP($D27,'WP-BC'!$A$1:$N$341,8,FALSE)</f>
        <v>0</v>
      </c>
      <c r="M27" s="1355">
        <f t="shared" si="2"/>
        <v>0</v>
      </c>
      <c r="N27" s="1354">
        <f>VLOOKUP($D27,'WP-BC'!$A$1:$N$341,10,FALSE)</f>
        <v>0</v>
      </c>
      <c r="O27" s="1354">
        <f>VLOOKUP($D27,'WP-BC'!$A$1:$N$341,11,FALSE)</f>
        <v>0</v>
      </c>
      <c r="P27" s="1354">
        <f>VLOOKUP($D27,'WP-BC'!$A$1:$N$341,12,FALSE)</f>
        <v>0</v>
      </c>
      <c r="Q27" s="1355">
        <f t="shared" si="3"/>
        <v>0</v>
      </c>
      <c r="R27" s="1354">
        <f>VLOOKUP($D27,'WP-BC'!$A$1:$N$341,14,FALSE)</f>
        <v>0</v>
      </c>
      <c r="S27" s="1349"/>
      <c r="T27" s="1349"/>
      <c r="U27" s="1349"/>
      <c r="V27" s="1349"/>
      <c r="W27" s="1349"/>
      <c r="X27" s="1350"/>
      <c r="Y27" s="1350"/>
    </row>
    <row r="28" spans="1:25" s="818" customFormat="1">
      <c r="A28" s="811" t="s">
        <v>148</v>
      </c>
      <c r="B28" s="812" t="s">
        <v>241</v>
      </c>
      <c r="C28" s="813" t="s">
        <v>448</v>
      </c>
      <c r="D28" s="1345" t="str">
        <f t="shared" si="1"/>
        <v/>
      </c>
      <c r="E28" s="313" t="s">
        <v>1280</v>
      </c>
      <c r="F28" s="725"/>
      <c r="G28" s="1436"/>
      <c r="H28" s="1434"/>
      <c r="I28" s="1435"/>
      <c r="J28" s="811"/>
      <c r="K28" s="1354">
        <f>VLOOKUP($D28,'WP-BC'!$A$1:$N$341,7,FALSE)</f>
        <v>0</v>
      </c>
      <c r="L28" s="1354">
        <f>VLOOKUP($D28,'WP-BC'!$A$1:$N$341,8,FALSE)</f>
        <v>0</v>
      </c>
      <c r="M28" s="1355">
        <f t="shared" si="2"/>
        <v>0</v>
      </c>
      <c r="N28" s="1354">
        <f>VLOOKUP($D28,'WP-BC'!$A$1:$N$341,10,FALSE)</f>
        <v>0</v>
      </c>
      <c r="O28" s="1354">
        <f>VLOOKUP($D28,'WP-BC'!$A$1:$N$341,11,FALSE)</f>
        <v>0</v>
      </c>
      <c r="P28" s="1354">
        <f>VLOOKUP($D28,'WP-BC'!$A$1:$N$341,12,FALSE)</f>
        <v>0</v>
      </c>
      <c r="Q28" s="1355">
        <f t="shared" si="3"/>
        <v>0</v>
      </c>
      <c r="R28" s="1354">
        <f>VLOOKUP($D28,'WP-BC'!$A$1:$N$341,14,FALSE)</f>
        <v>0</v>
      </c>
      <c r="S28" s="1349"/>
      <c r="T28" s="1349"/>
      <c r="U28" s="1349"/>
      <c r="V28" s="1349"/>
      <c r="W28" s="1349"/>
      <c r="X28" s="1350"/>
      <c r="Y28" s="1350"/>
    </row>
    <row r="29" spans="1:25" s="818" customFormat="1">
      <c r="A29" s="811" t="s">
        <v>148</v>
      </c>
      <c r="B29" s="812" t="s">
        <v>241</v>
      </c>
      <c r="C29" s="813" t="s">
        <v>448</v>
      </c>
      <c r="D29" s="1345" t="str">
        <f t="shared" si="1"/>
        <v/>
      </c>
      <c r="E29" s="313" t="s">
        <v>1281</v>
      </c>
      <c r="F29" s="725"/>
      <c r="G29" s="1436"/>
      <c r="H29" s="1434"/>
      <c r="I29" s="1435"/>
      <c r="J29" s="811"/>
      <c r="K29" s="1354">
        <f>VLOOKUP($D29,'WP-BC'!$A$1:$N$341,7,FALSE)</f>
        <v>0</v>
      </c>
      <c r="L29" s="1354">
        <f>VLOOKUP($D29,'WP-BC'!$A$1:$N$341,8,FALSE)</f>
        <v>0</v>
      </c>
      <c r="M29" s="1355">
        <f t="shared" si="2"/>
        <v>0</v>
      </c>
      <c r="N29" s="1354">
        <f>VLOOKUP($D29,'WP-BC'!$A$1:$N$341,10,FALSE)</f>
        <v>0</v>
      </c>
      <c r="O29" s="1354">
        <f>VLOOKUP($D29,'WP-BC'!$A$1:$N$341,11,FALSE)</f>
        <v>0</v>
      </c>
      <c r="P29" s="1354">
        <f>VLOOKUP($D29,'WP-BC'!$A$1:$N$341,12,FALSE)</f>
        <v>0</v>
      </c>
      <c r="Q29" s="1355">
        <f t="shared" si="3"/>
        <v>0</v>
      </c>
      <c r="R29" s="1354">
        <f>VLOOKUP($D29,'WP-BC'!$A$1:$N$341,14,FALSE)</f>
        <v>0</v>
      </c>
      <c r="S29" s="1349"/>
      <c r="T29" s="1349"/>
      <c r="U29" s="1349"/>
      <c r="V29" s="1349"/>
      <c r="W29" s="1349"/>
      <c r="X29" s="1350"/>
      <c r="Y29" s="1350"/>
    </row>
    <row r="30" spans="1:25" s="818" customFormat="1">
      <c r="A30" s="811" t="s">
        <v>148</v>
      </c>
      <c r="B30" s="812" t="s">
        <v>241</v>
      </c>
      <c r="C30" s="813" t="s">
        <v>448</v>
      </c>
      <c r="D30" s="1345" t="str">
        <f t="shared" si="1"/>
        <v/>
      </c>
      <c r="E30" s="313" t="s">
        <v>1313</v>
      </c>
      <c r="F30" s="725"/>
      <c r="G30" s="1436"/>
      <c r="H30" s="1434"/>
      <c r="I30" s="1435"/>
      <c r="J30" s="811"/>
      <c r="K30" s="1354">
        <f>VLOOKUP($D30,'WP-BC'!$A$1:$N$341,7,FALSE)</f>
        <v>0</v>
      </c>
      <c r="L30" s="1354">
        <f>VLOOKUP($D30,'WP-BC'!$A$1:$N$341,8,FALSE)</f>
        <v>0</v>
      </c>
      <c r="M30" s="1355">
        <f t="shared" si="2"/>
        <v>0</v>
      </c>
      <c r="N30" s="1354">
        <f>VLOOKUP($D30,'WP-BC'!$A$1:$N$341,10,FALSE)</f>
        <v>0</v>
      </c>
      <c r="O30" s="1354">
        <f>VLOOKUP($D30,'WP-BC'!$A$1:$N$341,11,FALSE)</f>
        <v>0</v>
      </c>
      <c r="P30" s="1354">
        <f>VLOOKUP($D30,'WP-BC'!$A$1:$N$341,12,FALSE)</f>
        <v>0</v>
      </c>
      <c r="Q30" s="1355">
        <f t="shared" si="3"/>
        <v>0</v>
      </c>
      <c r="R30" s="1354">
        <f>VLOOKUP($D30,'WP-BC'!$A$1:$N$341,14,FALSE)</f>
        <v>0</v>
      </c>
      <c r="S30" s="1349"/>
      <c r="T30" s="1349"/>
      <c r="U30" s="1349"/>
      <c r="V30" s="1349"/>
      <c r="W30" s="1349"/>
      <c r="X30" s="1350"/>
      <c r="Y30" s="1350"/>
    </row>
    <row r="31" spans="1:25" s="818" customFormat="1">
      <c r="A31" s="811" t="s">
        <v>148</v>
      </c>
      <c r="B31" s="812" t="s">
        <v>241</v>
      </c>
      <c r="C31" s="813" t="s">
        <v>448</v>
      </c>
      <c r="D31" s="1345" t="str">
        <f t="shared" si="1"/>
        <v/>
      </c>
      <c r="E31" s="313" t="s">
        <v>1314</v>
      </c>
      <c r="F31" s="725"/>
      <c r="G31" s="1436"/>
      <c r="H31" s="1434"/>
      <c r="I31" s="1435"/>
      <c r="J31" s="811"/>
      <c r="K31" s="1354">
        <f>VLOOKUP($D31,'WP-BC'!$A$1:$N$341,7,FALSE)</f>
        <v>0</v>
      </c>
      <c r="L31" s="1354">
        <f>VLOOKUP($D31,'WP-BC'!$A$1:$N$341,8,FALSE)</f>
        <v>0</v>
      </c>
      <c r="M31" s="1355">
        <f t="shared" si="2"/>
        <v>0</v>
      </c>
      <c r="N31" s="1354">
        <f>VLOOKUP($D31,'WP-BC'!$A$1:$N$341,10,FALSE)</f>
        <v>0</v>
      </c>
      <c r="O31" s="1354">
        <f>VLOOKUP($D31,'WP-BC'!$A$1:$N$341,11,FALSE)</f>
        <v>0</v>
      </c>
      <c r="P31" s="1354">
        <f>VLOOKUP($D31,'WP-BC'!$A$1:$N$341,12,FALSE)</f>
        <v>0</v>
      </c>
      <c r="Q31" s="1355">
        <f t="shared" si="3"/>
        <v>0</v>
      </c>
      <c r="R31" s="1354">
        <f>VLOOKUP($D31,'WP-BC'!$A$1:$N$341,14,FALSE)</f>
        <v>0</v>
      </c>
      <c r="S31" s="1349"/>
      <c r="T31" s="1349"/>
      <c r="U31" s="1349"/>
      <c r="V31" s="1349"/>
      <c r="W31" s="1349"/>
      <c r="X31" s="1350"/>
      <c r="Y31" s="1350"/>
    </row>
    <row r="32" spans="1:25" s="818" customFormat="1">
      <c r="A32" s="811" t="s">
        <v>148</v>
      </c>
      <c r="B32" s="812" t="s">
        <v>241</v>
      </c>
      <c r="C32" s="813" t="s">
        <v>448</v>
      </c>
      <c r="D32" s="1345" t="str">
        <f t="shared" si="1"/>
        <v/>
      </c>
      <c r="E32" s="313" t="s">
        <v>1315</v>
      </c>
      <c r="F32" s="725"/>
      <c r="G32" s="1436"/>
      <c r="H32" s="1434"/>
      <c r="I32" s="1435"/>
      <c r="J32" s="811"/>
      <c r="K32" s="1354">
        <f>VLOOKUP($D32,'WP-BC'!$A$1:$N$341,7,FALSE)</f>
        <v>0</v>
      </c>
      <c r="L32" s="1354">
        <f>VLOOKUP($D32,'WP-BC'!$A$1:$N$341,8,FALSE)</f>
        <v>0</v>
      </c>
      <c r="M32" s="1355">
        <f t="shared" si="2"/>
        <v>0</v>
      </c>
      <c r="N32" s="1354">
        <f>VLOOKUP($D32,'WP-BC'!$A$1:$N$341,10,FALSE)</f>
        <v>0</v>
      </c>
      <c r="O32" s="1352">
        <f>VLOOKUP($D32,'WP-BC'!$A$1:$N$341,11,FALSE)</f>
        <v>0</v>
      </c>
      <c r="P32" s="1352">
        <f>VLOOKUP($D32,'WP-BC'!$A$1:$N$341,12,FALSE)</f>
        <v>0</v>
      </c>
      <c r="Q32" s="1353">
        <f t="shared" si="3"/>
        <v>0</v>
      </c>
      <c r="R32" s="1352">
        <f>VLOOKUP($D32,'WP-BC'!$A$1:$N$341,14,FALSE)</f>
        <v>0</v>
      </c>
      <c r="S32" s="1349"/>
      <c r="T32" s="1349"/>
      <c r="U32" s="1349"/>
      <c r="V32" s="1349"/>
      <c r="W32" s="1349"/>
      <c r="X32" s="1350"/>
      <c r="Y32" s="1350"/>
    </row>
    <row r="33" spans="1:25" s="818" customFormat="1">
      <c r="A33" s="811" t="s">
        <v>148</v>
      </c>
      <c r="B33" s="812" t="s">
        <v>241</v>
      </c>
      <c r="C33" s="813" t="s">
        <v>448</v>
      </c>
      <c r="D33" s="1345" t="str">
        <f t="shared" si="1"/>
        <v/>
      </c>
      <c r="E33" s="313" t="s">
        <v>1316</v>
      </c>
      <c r="F33" s="725"/>
      <c r="G33" s="1436"/>
      <c r="H33" s="1434"/>
      <c r="I33" s="1435"/>
      <c r="J33" s="811"/>
      <c r="K33" s="1354">
        <f>'WP-BC'!G221</f>
        <v>0</v>
      </c>
      <c r="L33" s="1354">
        <f>'WP-BC'!H221</f>
        <v>0</v>
      </c>
      <c r="M33" s="1355">
        <f t="shared" ref="M33" si="4">+K33-L33</f>
        <v>0</v>
      </c>
      <c r="N33" s="1354">
        <f>'WP-BC'!J221</f>
        <v>0</v>
      </c>
      <c r="O33" s="1354">
        <f>'WP-BC'!K221</f>
        <v>0</v>
      </c>
      <c r="P33" s="1354">
        <f>'WP-BC'!L221</f>
        <v>0</v>
      </c>
      <c r="Q33" s="1355">
        <f t="shared" ref="Q33" si="5">+O33-P33</f>
        <v>0</v>
      </c>
      <c r="R33" s="1354">
        <f>'WP-BC'!N221</f>
        <v>0</v>
      </c>
      <c r="S33" s="1351"/>
      <c r="T33" s="1351"/>
      <c r="U33" s="1351"/>
      <c r="V33" s="1351"/>
      <c r="W33" s="1351"/>
      <c r="X33" s="1350"/>
      <c r="Y33" s="1350"/>
    </row>
    <row r="34" spans="1:25" s="818" customFormat="1">
      <c r="A34" s="811"/>
      <c r="B34" s="812"/>
      <c r="C34" s="813"/>
      <c r="D34" s="1345"/>
      <c r="E34" s="1371" t="s">
        <v>541</v>
      </c>
      <c r="F34" s="1435"/>
      <c r="G34" s="1436"/>
      <c r="H34" s="1437"/>
      <c r="I34" s="1435"/>
      <c r="J34" s="811"/>
      <c r="K34" s="1356" t="s">
        <v>1166</v>
      </c>
      <c r="L34" s="1356" t="s">
        <v>1166</v>
      </c>
      <c r="M34" s="1356" t="s">
        <v>1166</v>
      </c>
      <c r="N34" s="1356" t="s">
        <v>1166</v>
      </c>
      <c r="O34" s="1356" t="s">
        <v>1166</v>
      </c>
      <c r="P34" s="1356" t="s">
        <v>1166</v>
      </c>
      <c r="Q34" s="1356" t="s">
        <v>1166</v>
      </c>
      <c r="R34" s="1356" t="s">
        <v>1166</v>
      </c>
      <c r="S34" s="1349"/>
      <c r="T34" s="1349"/>
      <c r="U34" s="1349"/>
      <c r="V34" s="1349"/>
      <c r="W34" s="1349"/>
      <c r="X34" s="1350"/>
      <c r="Y34" s="1350"/>
    </row>
    <row r="35" spans="1:25" s="818" customFormat="1">
      <c r="A35" s="811"/>
      <c r="B35" s="812"/>
      <c r="C35" s="813"/>
      <c r="D35" s="1345"/>
      <c r="E35" s="1371"/>
      <c r="F35" s="1371"/>
      <c r="G35" s="814"/>
      <c r="H35" s="811"/>
      <c r="I35" s="811"/>
      <c r="J35" s="811"/>
      <c r="K35" s="1354"/>
      <c r="L35" s="1354"/>
      <c r="M35" s="1354"/>
      <c r="N35" s="1354"/>
      <c r="O35" s="1354"/>
      <c r="P35" s="1354"/>
      <c r="Q35" s="1354"/>
      <c r="R35" s="1354"/>
      <c r="S35" s="1349"/>
      <c r="T35" s="1349"/>
      <c r="U35" s="1349"/>
      <c r="V35" s="1349"/>
      <c r="W35" s="1349"/>
      <c r="X35" s="1350"/>
      <c r="Y35" s="1350"/>
    </row>
    <row r="36" spans="1:25" s="818" customFormat="1">
      <c r="A36" s="811"/>
      <c r="B36" s="812"/>
      <c r="C36" s="813"/>
      <c r="D36" s="1345" t="str">
        <f t="shared" si="1"/>
        <v>SUBTOTAL Astoria 2 (AE-II) Substation</v>
      </c>
      <c r="E36" s="1451">
        <v>4</v>
      </c>
      <c r="F36" s="1376"/>
      <c r="G36" s="822" t="s">
        <v>620</v>
      </c>
      <c r="H36" s="811"/>
      <c r="I36" s="811"/>
      <c r="J36" s="811"/>
      <c r="K36" s="1352">
        <f t="shared" ref="K36:R36" si="6">SUM(K25:K33)</f>
        <v>0</v>
      </c>
      <c r="L36" s="1352">
        <f t="shared" si="6"/>
        <v>0</v>
      </c>
      <c r="M36" s="1352">
        <f t="shared" si="6"/>
        <v>0</v>
      </c>
      <c r="N36" s="1352">
        <f t="shared" si="6"/>
        <v>0</v>
      </c>
      <c r="O36" s="1352">
        <f t="shared" si="6"/>
        <v>0</v>
      </c>
      <c r="P36" s="1352">
        <f t="shared" si="6"/>
        <v>0</v>
      </c>
      <c r="Q36" s="1352">
        <f t="shared" si="6"/>
        <v>0</v>
      </c>
      <c r="R36" s="1352">
        <f t="shared" si="6"/>
        <v>0</v>
      </c>
      <c r="S36" s="1349"/>
      <c r="T36" s="1349"/>
      <c r="U36" s="1349"/>
      <c r="V36" s="1349"/>
      <c r="W36" s="1349"/>
      <c r="X36" s="1350"/>
      <c r="Y36" s="1350"/>
    </row>
    <row r="37" spans="1:25" s="818" customFormat="1">
      <c r="A37" s="811"/>
      <c r="B37" s="812"/>
      <c r="C37" s="813"/>
      <c r="D37" s="1345" t="str">
        <f t="shared" si="1"/>
        <v/>
      </c>
      <c r="E37" s="1375">
        <v>5</v>
      </c>
      <c r="F37" s="1373"/>
      <c r="G37" s="814"/>
      <c r="H37" s="811"/>
      <c r="I37" s="811"/>
      <c r="J37" s="811"/>
      <c r="K37" s="1354"/>
      <c r="L37" s="1354"/>
      <c r="M37" s="1355"/>
      <c r="N37" s="1354"/>
      <c r="O37" s="1354"/>
      <c r="P37" s="1354"/>
      <c r="Q37" s="1355"/>
      <c r="R37" s="1354"/>
      <c r="S37" s="1349"/>
      <c r="T37" s="1349"/>
      <c r="U37" s="1349"/>
      <c r="V37" s="1349"/>
      <c r="W37" s="1349"/>
      <c r="X37" s="1350"/>
      <c r="Y37" s="1350"/>
    </row>
    <row r="38" spans="1:25" s="818" customFormat="1">
      <c r="A38" s="811" t="s">
        <v>148</v>
      </c>
      <c r="B38" s="812" t="s">
        <v>241</v>
      </c>
      <c r="C38" s="813" t="s">
        <v>154</v>
      </c>
      <c r="D38" s="1345" t="str">
        <f t="shared" si="1"/>
        <v/>
      </c>
      <c r="E38" s="313" t="s">
        <v>1274</v>
      </c>
      <c r="F38" s="725"/>
      <c r="G38" s="1436"/>
      <c r="H38" s="1434"/>
      <c r="I38" s="1435"/>
      <c r="J38" s="811"/>
      <c r="K38" s="1354">
        <f>VLOOKUP($D38,'WP-BC'!$A$1:$N$341,7,FALSE)</f>
        <v>0</v>
      </c>
      <c r="L38" s="1354">
        <f>VLOOKUP($D38,'WP-BC'!$A$1:$N$341,8,FALSE)</f>
        <v>0</v>
      </c>
      <c r="M38" s="1355">
        <f t="shared" ref="M38" si="7">+K38-L38</f>
        <v>0</v>
      </c>
      <c r="N38" s="1354">
        <f>VLOOKUP($D38,'WP-BC'!$A$1:$N$341,10,FALSE)</f>
        <v>0</v>
      </c>
      <c r="O38" s="1354">
        <f>VLOOKUP($D38,'WP-BC'!$A$1:$N$341,11,FALSE)</f>
        <v>0</v>
      </c>
      <c r="P38" s="1354">
        <f>VLOOKUP($D38,'WP-BC'!$A$1:$N$341,12,FALSE)</f>
        <v>0</v>
      </c>
      <c r="Q38" s="1355">
        <f t="shared" ref="Q38" si="8">+O38-P38</f>
        <v>0</v>
      </c>
      <c r="R38" s="1354">
        <f>VLOOKUP($D38,'WP-BC'!$A$1:$N$341,14,FALSE)</f>
        <v>0</v>
      </c>
      <c r="S38" s="1349">
        <v>2395536</v>
      </c>
      <c r="T38" s="1349"/>
      <c r="U38" s="1349">
        <v>743489</v>
      </c>
      <c r="V38" s="1349"/>
      <c r="W38" s="1349">
        <f>+S38-U38</f>
        <v>1652047</v>
      </c>
      <c r="X38" s="1350"/>
      <c r="Y38" s="1350"/>
    </row>
    <row r="39" spans="1:25" s="818" customFormat="1">
      <c r="A39" s="811" t="s">
        <v>148</v>
      </c>
      <c r="B39" s="812" t="s">
        <v>241</v>
      </c>
      <c r="C39" s="813" t="s">
        <v>164</v>
      </c>
      <c r="D39" s="1345" t="str">
        <f t="shared" si="1"/>
        <v/>
      </c>
      <c r="E39" s="313" t="s">
        <v>1275</v>
      </c>
      <c r="F39" s="725"/>
      <c r="G39" s="1436"/>
      <c r="H39" s="1434"/>
      <c r="I39" s="1435"/>
      <c r="J39" s="811"/>
      <c r="K39" s="1354">
        <f>VLOOKUP($D39,'WP-BC'!$A$1:$N$341,7,FALSE)</f>
        <v>0</v>
      </c>
      <c r="L39" s="1354">
        <f>VLOOKUP($D39,'WP-BC'!$A$1:$N$341,8,FALSE)</f>
        <v>0</v>
      </c>
      <c r="M39" s="1355">
        <f t="shared" ref="M39:M40" si="9">+K39-L39</f>
        <v>0</v>
      </c>
      <c r="N39" s="1354">
        <f>VLOOKUP($D39,'WP-BC'!$A$1:$N$341,10,FALSE)</f>
        <v>0</v>
      </c>
      <c r="O39" s="1354">
        <f>VLOOKUP($D39,'WP-BC'!$A$1:$N$341,11,FALSE)</f>
        <v>0</v>
      </c>
      <c r="P39" s="1354">
        <f>VLOOKUP($D39,'WP-BC'!$A$1:$N$341,12,FALSE)</f>
        <v>0</v>
      </c>
      <c r="Q39" s="1355">
        <f t="shared" ref="Q39:Q40" si="10">+O39-P39</f>
        <v>0</v>
      </c>
      <c r="R39" s="1354">
        <f>VLOOKUP($D39,'WP-BC'!$A$1:$N$341,14,FALSE)</f>
        <v>0</v>
      </c>
      <c r="S39" s="1349">
        <v>663158</v>
      </c>
      <c r="T39" s="1349"/>
      <c r="U39" s="1349">
        <v>205824</v>
      </c>
      <c r="V39" s="1349"/>
      <c r="W39" s="1349">
        <f>+S39-U39</f>
        <v>457334</v>
      </c>
      <c r="X39" s="1350"/>
      <c r="Y39" s="1350"/>
    </row>
    <row r="40" spans="1:25" s="818" customFormat="1">
      <c r="A40" s="811" t="s">
        <v>148</v>
      </c>
      <c r="B40" s="812" t="s">
        <v>241</v>
      </c>
      <c r="C40" s="813" t="s">
        <v>162</v>
      </c>
      <c r="D40" s="1345" t="str">
        <f t="shared" si="1"/>
        <v/>
      </c>
      <c r="E40" s="313" t="s">
        <v>1276</v>
      </c>
      <c r="F40" s="725"/>
      <c r="G40" s="1436"/>
      <c r="H40" s="1434"/>
      <c r="I40" s="1435"/>
      <c r="J40" s="811"/>
      <c r="K40" s="1354">
        <f>VLOOKUP($D40,'WP-BC'!$A$1:$N$341,7,FALSE)</f>
        <v>0</v>
      </c>
      <c r="L40" s="1354">
        <f>VLOOKUP($D40,'WP-BC'!$A$1:$N$341,8,FALSE)</f>
        <v>0</v>
      </c>
      <c r="M40" s="1355">
        <f t="shared" si="9"/>
        <v>0</v>
      </c>
      <c r="N40" s="1354">
        <f>VLOOKUP($D40,'WP-BC'!$A$1:$N$341,10,FALSE)</f>
        <v>0</v>
      </c>
      <c r="O40" s="1354">
        <f>VLOOKUP($D40,'WP-BC'!$A$1:$N$341,11,FALSE)</f>
        <v>0</v>
      </c>
      <c r="P40" s="1354">
        <f>VLOOKUP($D40,'WP-BC'!$A$1:$N$341,12,FALSE)</f>
        <v>0</v>
      </c>
      <c r="Q40" s="1355">
        <f t="shared" si="10"/>
        <v>0</v>
      </c>
      <c r="R40" s="1354">
        <f>VLOOKUP($D40,'WP-BC'!$A$1:$N$341,14,FALSE)</f>
        <v>0</v>
      </c>
      <c r="S40" s="1349">
        <v>4302254</v>
      </c>
      <c r="T40" s="1349"/>
      <c r="U40" s="1349">
        <v>1335268</v>
      </c>
      <c r="V40" s="1349"/>
      <c r="W40" s="1349">
        <f>+S40-U40</f>
        <v>2966986</v>
      </c>
      <c r="X40" s="1350"/>
      <c r="Y40" s="1350"/>
    </row>
    <row r="41" spans="1:25" s="818" customFormat="1">
      <c r="A41" s="811"/>
      <c r="B41" s="812"/>
      <c r="C41" s="813"/>
      <c r="D41" s="1345"/>
      <c r="E41" s="1371" t="s">
        <v>541</v>
      </c>
      <c r="F41" s="1435"/>
      <c r="G41" s="1436"/>
      <c r="H41" s="1437"/>
      <c r="I41" s="1435"/>
      <c r="J41" s="811"/>
      <c r="K41" s="1356" t="s">
        <v>1166</v>
      </c>
      <c r="L41" s="1356" t="s">
        <v>1166</v>
      </c>
      <c r="M41" s="1356" t="s">
        <v>1166</v>
      </c>
      <c r="N41" s="1356" t="s">
        <v>1166</v>
      </c>
      <c r="O41" s="1356" t="s">
        <v>1166</v>
      </c>
      <c r="P41" s="1356" t="s">
        <v>1166</v>
      </c>
      <c r="Q41" s="1356" t="s">
        <v>1166</v>
      </c>
      <c r="R41" s="1356" t="s">
        <v>1166</v>
      </c>
      <c r="S41" s="1349"/>
      <c r="T41" s="1349"/>
      <c r="U41" s="1349"/>
      <c r="V41" s="1349"/>
      <c r="W41" s="1349"/>
      <c r="X41" s="1350"/>
      <c r="Y41" s="1350"/>
    </row>
    <row r="42" spans="1:25" s="818" customFormat="1">
      <c r="A42" s="811"/>
      <c r="B42" s="812"/>
      <c r="C42" s="813"/>
      <c r="D42" s="1345"/>
      <c r="E42" s="1373"/>
      <c r="F42" s="1373"/>
      <c r="G42" s="814"/>
      <c r="H42" s="811"/>
      <c r="I42" s="811"/>
      <c r="J42" s="811"/>
      <c r="K42" s="1354"/>
      <c r="L42" s="1354"/>
      <c r="M42" s="1354"/>
      <c r="N42" s="1354"/>
      <c r="O42" s="1354"/>
      <c r="P42" s="1354"/>
      <c r="Q42" s="1354"/>
      <c r="R42" s="1354"/>
      <c r="S42" s="1349"/>
      <c r="T42" s="1349"/>
      <c r="U42" s="1349"/>
      <c r="V42" s="1349"/>
      <c r="W42" s="1349"/>
      <c r="X42" s="1350"/>
      <c r="Y42" s="1350"/>
    </row>
    <row r="43" spans="1:25" s="818" customFormat="1">
      <c r="A43" s="811"/>
      <c r="B43" s="812"/>
      <c r="C43" s="813"/>
      <c r="D43" s="1345" t="str">
        <f t="shared" si="1"/>
        <v>SUBTOTAL Small Hydro</v>
      </c>
      <c r="E43" s="1375">
        <v>6</v>
      </c>
      <c r="F43" s="1375"/>
      <c r="G43" s="822" t="s">
        <v>236</v>
      </c>
      <c r="H43" s="811"/>
      <c r="I43" s="811"/>
      <c r="J43" s="811"/>
      <c r="K43" s="1352">
        <f>SUM(K38:K41)</f>
        <v>0</v>
      </c>
      <c r="L43" s="1352">
        <f t="shared" ref="L43:R43" si="11">SUM(L38:L41)</f>
        <v>0</v>
      </c>
      <c r="M43" s="1352">
        <f t="shared" si="11"/>
        <v>0</v>
      </c>
      <c r="N43" s="1352">
        <f t="shared" si="11"/>
        <v>0</v>
      </c>
      <c r="O43" s="1352">
        <f t="shared" si="11"/>
        <v>0</v>
      </c>
      <c r="P43" s="1352">
        <f t="shared" si="11"/>
        <v>0</v>
      </c>
      <c r="Q43" s="1352">
        <f t="shared" si="11"/>
        <v>0</v>
      </c>
      <c r="R43" s="1352">
        <f t="shared" si="11"/>
        <v>0</v>
      </c>
      <c r="S43" s="1347">
        <f t="shared" ref="S43" si="12">SUM(S38:S40)</f>
        <v>7360948</v>
      </c>
      <c r="T43" s="1349"/>
      <c r="U43" s="1347">
        <f>SUM(U38:U40)</f>
        <v>2284581</v>
      </c>
      <c r="V43" s="1349"/>
      <c r="W43" s="1347">
        <f>SUM(W38:W40)</f>
        <v>5076367</v>
      </c>
      <c r="X43" s="1350"/>
      <c r="Y43" s="1350"/>
    </row>
    <row r="44" spans="1:25" s="818" customFormat="1" ht="15" customHeight="1">
      <c r="A44" s="811"/>
      <c r="B44" s="812"/>
      <c r="C44" s="813"/>
      <c r="D44" s="1345" t="str">
        <f t="shared" si="1"/>
        <v/>
      </c>
      <c r="E44" s="1375">
        <v>7</v>
      </c>
      <c r="F44" s="1371"/>
      <c r="G44" s="814"/>
      <c r="H44" s="811"/>
      <c r="I44" s="811"/>
      <c r="J44" s="811"/>
      <c r="K44" s="1354"/>
      <c r="L44" s="1354"/>
      <c r="M44" s="1355"/>
      <c r="N44" s="1354"/>
      <c r="O44" s="1354"/>
      <c r="P44" s="1354"/>
      <c r="Q44" s="1355"/>
      <c r="R44" s="1354"/>
      <c r="S44" s="1349"/>
      <c r="T44" s="1349"/>
      <c r="U44" s="1349"/>
      <c r="V44" s="1349"/>
      <c r="W44" s="1349"/>
      <c r="X44" s="1350"/>
      <c r="Y44" s="1350"/>
    </row>
    <row r="45" spans="1:25" s="823" customFormat="1">
      <c r="A45" s="366" t="s">
        <v>148</v>
      </c>
      <c r="B45" s="825" t="s">
        <v>241</v>
      </c>
      <c r="C45" s="813" t="s">
        <v>155</v>
      </c>
      <c r="D45" s="1345" t="str">
        <f t="shared" si="1"/>
        <v/>
      </c>
      <c r="E45" s="1373" t="s">
        <v>1284</v>
      </c>
      <c r="F45" s="725"/>
      <c r="G45" s="1433"/>
      <c r="H45" s="1435"/>
      <c r="I45" s="666"/>
      <c r="J45" s="366"/>
      <c r="K45" s="1354">
        <f>VLOOKUP($D45,'WP-BC'!$A$1:$N$341,7,FALSE)</f>
        <v>0</v>
      </c>
      <c r="L45" s="1354">
        <f>VLOOKUP($D45,'WP-BC'!$A$1:$N$341,8,FALSE)</f>
        <v>0</v>
      </c>
      <c r="M45" s="1355">
        <f>+K45-L45</f>
        <v>0</v>
      </c>
      <c r="N45" s="1354">
        <f>VLOOKUP($D45,'WP-BC'!$A$1:$N$341,10,FALSE)</f>
        <v>0</v>
      </c>
      <c r="O45" s="1354">
        <f>VLOOKUP($D45,'WP-BC'!$A$1:$N$341,11,FALSE)</f>
        <v>0</v>
      </c>
      <c r="P45" s="1354">
        <f>VLOOKUP($D45,'WP-BC'!$A$1:$N$341,12,FALSE)</f>
        <v>0</v>
      </c>
      <c r="Q45" s="1355">
        <f>+O45-P45</f>
        <v>0</v>
      </c>
      <c r="R45" s="1354">
        <f>VLOOKUP($D45,'WP-BC'!$A$1:$N$341,14,FALSE)</f>
        <v>0</v>
      </c>
      <c r="S45" s="1347">
        <v>7581079</v>
      </c>
      <c r="T45" s="1347"/>
      <c r="U45" s="1347">
        <v>2894210</v>
      </c>
      <c r="V45" s="1347"/>
      <c r="W45" s="1347">
        <f>+S45-U45</f>
        <v>4686869</v>
      </c>
      <c r="X45" s="1348"/>
      <c r="Y45" s="1348"/>
    </row>
    <row r="46" spans="1:25" s="823" customFormat="1">
      <c r="A46" s="366"/>
      <c r="B46" s="825"/>
      <c r="C46" s="813"/>
      <c r="D46" s="1345"/>
      <c r="E46" s="1371" t="s">
        <v>541</v>
      </c>
      <c r="F46" s="1435"/>
      <c r="G46" s="1436"/>
      <c r="H46" s="1437"/>
      <c r="I46" s="1435"/>
      <c r="J46" s="366"/>
      <c r="K46" s="811" t="s">
        <v>1166</v>
      </c>
      <c r="L46" s="811" t="s">
        <v>1166</v>
      </c>
      <c r="M46" s="811" t="s">
        <v>1166</v>
      </c>
      <c r="N46" s="811" t="s">
        <v>1166</v>
      </c>
      <c r="O46" s="811" t="s">
        <v>1166</v>
      </c>
      <c r="P46" s="811" t="s">
        <v>1166</v>
      </c>
      <c r="Q46" s="811" t="s">
        <v>1166</v>
      </c>
      <c r="R46" s="811" t="s">
        <v>1166</v>
      </c>
      <c r="S46" s="1347"/>
      <c r="T46" s="1347"/>
      <c r="U46" s="1347"/>
      <c r="V46" s="1347"/>
      <c r="W46" s="1347"/>
      <c r="X46" s="1348"/>
      <c r="Y46" s="1348"/>
    </row>
    <row r="47" spans="1:25" s="823" customFormat="1">
      <c r="A47" s="366"/>
      <c r="B47" s="825"/>
      <c r="C47" s="813"/>
      <c r="D47" s="1345"/>
      <c r="E47" s="1375"/>
      <c r="F47" s="793"/>
      <c r="G47" s="814"/>
      <c r="H47" s="811"/>
      <c r="I47" s="811"/>
      <c r="J47" s="366"/>
      <c r="K47" s="811"/>
      <c r="L47" s="811"/>
      <c r="M47" s="811"/>
      <c r="N47" s="811"/>
      <c r="O47" s="811"/>
      <c r="P47" s="811"/>
      <c r="Q47" s="811"/>
      <c r="R47" s="811"/>
      <c r="S47" s="1347"/>
      <c r="T47" s="1347"/>
      <c r="U47" s="1347"/>
      <c r="V47" s="1347"/>
      <c r="W47" s="1347"/>
      <c r="X47" s="1348"/>
      <c r="Y47" s="1348"/>
    </row>
    <row r="48" spans="1:25" s="823" customFormat="1">
      <c r="A48" s="366"/>
      <c r="B48" s="825"/>
      <c r="C48" s="813"/>
      <c r="D48" s="1345"/>
      <c r="E48" s="1375">
        <v>8</v>
      </c>
      <c r="F48" s="793"/>
      <c r="G48" s="822" t="s">
        <v>1312</v>
      </c>
      <c r="H48" s="811"/>
      <c r="I48" s="811"/>
      <c r="J48" s="366"/>
      <c r="K48" s="1352">
        <f>SUM(K45:K47)</f>
        <v>0</v>
      </c>
      <c r="L48" s="1352">
        <f t="shared" ref="L48:R48" si="13">SUM(L45:L47)</f>
        <v>0</v>
      </c>
      <c r="M48" s="1352">
        <f t="shared" si="13"/>
        <v>0</v>
      </c>
      <c r="N48" s="1352">
        <f t="shared" si="13"/>
        <v>0</v>
      </c>
      <c r="O48" s="1352">
        <f t="shared" si="13"/>
        <v>0</v>
      </c>
      <c r="P48" s="1352">
        <f t="shared" si="13"/>
        <v>0</v>
      </c>
      <c r="Q48" s="1352">
        <f t="shared" si="13"/>
        <v>0</v>
      </c>
      <c r="R48" s="1352">
        <f t="shared" si="13"/>
        <v>0</v>
      </c>
      <c r="S48" s="1347"/>
      <c r="T48" s="1347"/>
      <c r="U48" s="1347"/>
      <c r="V48" s="1347"/>
      <c r="W48" s="1347"/>
      <c r="X48" s="1348"/>
      <c r="Y48" s="1348"/>
    </row>
    <row r="49" spans="1:25" s="818" customFormat="1" ht="9" customHeight="1">
      <c r="A49" s="811"/>
      <c r="B49" s="812"/>
      <c r="C49" s="813"/>
      <c r="D49" s="1345" t="str">
        <f t="shared" si="1"/>
        <v/>
      </c>
      <c r="E49" s="1371"/>
      <c r="F49" s="1371"/>
      <c r="G49" s="822"/>
      <c r="H49" s="811"/>
      <c r="I49" s="811"/>
      <c r="J49" s="811"/>
      <c r="K49" s="1354"/>
      <c r="L49" s="1354"/>
      <c r="M49" s="1355"/>
      <c r="N49" s="1354"/>
      <c r="O49" s="1354"/>
      <c r="P49" s="1354"/>
      <c r="Q49" s="1355"/>
      <c r="R49" s="1354"/>
      <c r="S49" s="1349"/>
      <c r="T49" s="1349"/>
      <c r="U49" s="1349"/>
      <c r="V49" s="1349"/>
      <c r="W49" s="1349"/>
      <c r="X49" s="1350"/>
      <c r="Y49" s="1350"/>
    </row>
    <row r="50" spans="1:25" s="818" customFormat="1">
      <c r="A50" s="811" t="s">
        <v>148</v>
      </c>
      <c r="B50" s="812" t="s">
        <v>241</v>
      </c>
      <c r="C50" s="813" t="s">
        <v>161</v>
      </c>
      <c r="D50" s="1345" t="str">
        <f t="shared" si="1"/>
        <v/>
      </c>
      <c r="E50" s="1371" t="s">
        <v>1167</v>
      </c>
      <c r="F50" s="725"/>
      <c r="G50" s="1436"/>
      <c r="H50" s="1434"/>
      <c r="I50" s="1435"/>
      <c r="J50" s="811"/>
      <c r="K50" s="1354">
        <f>VLOOKUP($D50,'WP-BC'!$A$1:$N$341,7,FALSE)</f>
        <v>0</v>
      </c>
      <c r="L50" s="1354">
        <f>VLOOKUP($D50,'WP-BC'!$A$1:$N$341,8,FALSE)</f>
        <v>0</v>
      </c>
      <c r="M50" s="1355">
        <f t="shared" ref="M50:M54" si="14">+K50-L50</f>
        <v>0</v>
      </c>
      <c r="N50" s="1354">
        <f>VLOOKUP($D50,'WP-BC'!$A$1:$N$341,10,FALSE)</f>
        <v>0</v>
      </c>
      <c r="O50" s="1354">
        <f>VLOOKUP($D50,'WP-BC'!$A$1:$N$341,11,FALSE)</f>
        <v>0</v>
      </c>
      <c r="P50" s="1354">
        <f>VLOOKUP($D50,'WP-BC'!$A$1:$N$341,12,FALSE)</f>
        <v>0</v>
      </c>
      <c r="Q50" s="1355">
        <f t="shared" ref="Q50:Q54" si="15">+O50-P50</f>
        <v>0</v>
      </c>
      <c r="R50" s="1354">
        <f>VLOOKUP($D50,'WP-BC'!$A$1:$N$341,14,FALSE)</f>
        <v>0</v>
      </c>
      <c r="S50" s="1349">
        <v>981</v>
      </c>
      <c r="T50" s="1349"/>
      <c r="U50" s="1349">
        <v>0</v>
      </c>
      <c r="V50" s="1349"/>
      <c r="W50" s="1349">
        <f>+S50-U50</f>
        <v>981</v>
      </c>
      <c r="X50" s="1350"/>
      <c r="Y50" s="1350"/>
    </row>
    <row r="51" spans="1:25" s="818" customFormat="1">
      <c r="A51" s="811" t="s">
        <v>148</v>
      </c>
      <c r="B51" s="812" t="s">
        <v>241</v>
      </c>
      <c r="C51" s="813" t="s">
        <v>161</v>
      </c>
      <c r="D51" s="1345" t="str">
        <f t="shared" si="1"/>
        <v/>
      </c>
      <c r="E51" s="1371" t="s">
        <v>1168</v>
      </c>
      <c r="F51" s="725"/>
      <c r="G51" s="1436"/>
      <c r="H51" s="1434"/>
      <c r="I51" s="1435"/>
      <c r="J51" s="811"/>
      <c r="K51" s="1354">
        <f>VLOOKUP($D51,'WP-BC'!$A$1:$N$341,7,FALSE)</f>
        <v>0</v>
      </c>
      <c r="L51" s="1354">
        <f>VLOOKUP($D51,'WP-BC'!$A$1:$N$341,8,FALSE)</f>
        <v>0</v>
      </c>
      <c r="M51" s="1355">
        <f t="shared" si="14"/>
        <v>0</v>
      </c>
      <c r="N51" s="1354">
        <f>VLOOKUP($D51,'WP-BC'!$A$1:$N$341,10,FALSE)</f>
        <v>0</v>
      </c>
      <c r="O51" s="1354">
        <f>VLOOKUP($D51,'WP-BC'!$A$1:$N$341,11,FALSE)</f>
        <v>0</v>
      </c>
      <c r="P51" s="1354">
        <f>VLOOKUP($D51,'WP-BC'!$A$1:$N$341,12,FALSE)</f>
        <v>0</v>
      </c>
      <c r="Q51" s="1355">
        <f t="shared" si="15"/>
        <v>0</v>
      </c>
      <c r="R51" s="1354">
        <f>VLOOKUP($D51,'WP-BC'!$A$1:$N$341,14,FALSE)</f>
        <v>0</v>
      </c>
      <c r="S51" s="1349">
        <v>69748</v>
      </c>
      <c r="T51" s="1349"/>
      <c r="U51" s="1349">
        <v>52142</v>
      </c>
      <c r="V51" s="1349"/>
      <c r="W51" s="1349">
        <f>+S51-U51</f>
        <v>17606</v>
      </c>
      <c r="X51" s="1350"/>
      <c r="Y51" s="1350"/>
    </row>
    <row r="52" spans="1:25" s="818" customFormat="1">
      <c r="A52" s="811" t="s">
        <v>148</v>
      </c>
      <c r="B52" s="812" t="s">
        <v>241</v>
      </c>
      <c r="C52" s="813" t="s">
        <v>161</v>
      </c>
      <c r="D52" s="1345" t="str">
        <f t="shared" si="1"/>
        <v/>
      </c>
      <c r="E52" s="1371" t="s">
        <v>1188</v>
      </c>
      <c r="F52" s="725"/>
      <c r="G52" s="1436"/>
      <c r="H52" s="1434"/>
      <c r="I52" s="1435"/>
      <c r="J52" s="811"/>
      <c r="K52" s="1354">
        <f>VLOOKUP($D52,'WP-BC'!$A$1:$N$341,7,FALSE)</f>
        <v>0</v>
      </c>
      <c r="L52" s="1354">
        <f>VLOOKUP($D52,'WP-BC'!$A$1:$N$341,8,FALSE)</f>
        <v>0</v>
      </c>
      <c r="M52" s="1355">
        <f t="shared" si="14"/>
        <v>0</v>
      </c>
      <c r="N52" s="1354">
        <f>VLOOKUP($D52,'WP-BC'!$A$1:$N$341,10,FALSE)</f>
        <v>0</v>
      </c>
      <c r="O52" s="1354">
        <f>VLOOKUP($D52,'WP-BC'!$A$1:$N$341,11,FALSE)</f>
        <v>0</v>
      </c>
      <c r="P52" s="1354">
        <f>VLOOKUP($D52,'WP-BC'!$A$1:$N$341,12,FALSE)</f>
        <v>0</v>
      </c>
      <c r="Q52" s="1355">
        <f t="shared" si="15"/>
        <v>0</v>
      </c>
      <c r="R52" s="1354">
        <f>VLOOKUP($D52,'WP-BC'!$A$1:$N$341,14,FALSE)</f>
        <v>0</v>
      </c>
      <c r="S52" s="1349">
        <v>14716023</v>
      </c>
      <c r="T52" s="1349"/>
      <c r="U52" s="1349">
        <v>13714374</v>
      </c>
      <c r="V52" s="1349"/>
      <c r="W52" s="1349">
        <f>+S52-U52</f>
        <v>1001649</v>
      </c>
      <c r="X52" s="1350"/>
      <c r="Y52" s="1350"/>
    </row>
    <row r="53" spans="1:25" s="818" customFormat="1">
      <c r="A53" s="811" t="s">
        <v>148</v>
      </c>
      <c r="B53" s="812" t="s">
        <v>241</v>
      </c>
      <c r="C53" s="813" t="s">
        <v>161</v>
      </c>
      <c r="D53" s="1345" t="str">
        <f t="shared" si="1"/>
        <v/>
      </c>
      <c r="E53" s="1371" t="s">
        <v>1189</v>
      </c>
      <c r="F53" s="725"/>
      <c r="G53" s="1436"/>
      <c r="H53" s="1434"/>
      <c r="I53" s="1435"/>
      <c r="J53" s="811"/>
      <c r="K53" s="1354">
        <f>VLOOKUP($D53,'WP-BC'!$A$1:$N$341,7,FALSE)</f>
        <v>0</v>
      </c>
      <c r="L53" s="1354">
        <f>VLOOKUP($D53,'WP-BC'!$A$1:$N$341,8,FALSE)</f>
        <v>0</v>
      </c>
      <c r="M53" s="1355">
        <f t="shared" si="14"/>
        <v>0</v>
      </c>
      <c r="N53" s="1354">
        <f>VLOOKUP($D53,'WP-BC'!$A$1:$N$341,10,FALSE)</f>
        <v>0</v>
      </c>
      <c r="O53" s="1354">
        <f>VLOOKUP($D53,'WP-BC'!$A$1:$N$341,11,FALSE)</f>
        <v>0</v>
      </c>
      <c r="P53" s="1354">
        <f>VLOOKUP($D53,'WP-BC'!$A$1:$N$341,12,FALSE)</f>
        <v>0</v>
      </c>
      <c r="Q53" s="1355">
        <f t="shared" si="15"/>
        <v>0</v>
      </c>
      <c r="R53" s="1354">
        <f>VLOOKUP($D53,'WP-BC'!$A$1:$N$341,14,FALSE)</f>
        <v>0</v>
      </c>
      <c r="S53" s="1349">
        <v>16192845</v>
      </c>
      <c r="T53" s="1349"/>
      <c r="U53" s="1349">
        <v>15487818</v>
      </c>
      <c r="V53" s="1349"/>
      <c r="W53" s="1349">
        <f>+S53-U53</f>
        <v>705027</v>
      </c>
      <c r="X53" s="1350"/>
      <c r="Y53" s="1350"/>
    </row>
    <row r="54" spans="1:25" s="818" customFormat="1">
      <c r="A54" s="811" t="s">
        <v>148</v>
      </c>
      <c r="B54" s="812" t="s">
        <v>241</v>
      </c>
      <c r="C54" s="813" t="s">
        <v>161</v>
      </c>
      <c r="D54" s="1345" t="str">
        <f t="shared" si="1"/>
        <v/>
      </c>
      <c r="E54" s="1371" t="s">
        <v>1190</v>
      </c>
      <c r="F54" s="725"/>
      <c r="G54" s="1436"/>
      <c r="H54" s="1434"/>
      <c r="I54" s="1435"/>
      <c r="J54" s="811"/>
      <c r="K54" s="1354">
        <f>VLOOKUP($D54,'WP-BC'!$A$1:$N$341,7,FALSE)</f>
        <v>0</v>
      </c>
      <c r="L54" s="1354">
        <f>VLOOKUP($D54,'WP-BC'!$A$1:$N$341,8,FALSE)</f>
        <v>0</v>
      </c>
      <c r="M54" s="1355">
        <f t="shared" si="14"/>
        <v>0</v>
      </c>
      <c r="N54" s="1354">
        <f>VLOOKUP($D54,'WP-BC'!$A$1:$N$341,10,FALSE)</f>
        <v>0</v>
      </c>
      <c r="O54" s="1354">
        <f>VLOOKUP($D54,'WP-BC'!$A$1:$N$341,11,FALSE)</f>
        <v>0</v>
      </c>
      <c r="P54" s="1354">
        <f>VLOOKUP($D54,'WP-BC'!$A$1:$N$341,12,FALSE)</f>
        <v>0</v>
      </c>
      <c r="Q54" s="1355">
        <f t="shared" si="15"/>
        <v>0</v>
      </c>
      <c r="R54" s="1354">
        <f>VLOOKUP($D54,'WP-BC'!$A$1:$N$341,14,FALSE)</f>
        <v>0</v>
      </c>
      <c r="S54" s="1349">
        <v>14726135</v>
      </c>
      <c r="T54" s="1349"/>
      <c r="U54" s="1349">
        <v>13030098</v>
      </c>
      <c r="V54" s="1349"/>
      <c r="W54" s="1349">
        <f>+S54-U54</f>
        <v>1696037</v>
      </c>
      <c r="X54" s="1350"/>
      <c r="Y54" s="1350"/>
    </row>
    <row r="55" spans="1:25" s="818" customFormat="1">
      <c r="A55" s="811"/>
      <c r="B55" s="812"/>
      <c r="C55" s="813"/>
      <c r="D55" s="1345"/>
      <c r="E55" s="1371" t="s">
        <v>541</v>
      </c>
      <c r="F55" s="1435"/>
      <c r="G55" s="1436"/>
      <c r="H55" s="1437"/>
      <c r="I55" s="1435"/>
      <c r="J55" s="811"/>
      <c r="K55" s="1356" t="s">
        <v>1166</v>
      </c>
      <c r="L55" s="1356" t="s">
        <v>1166</v>
      </c>
      <c r="M55" s="1356" t="s">
        <v>1166</v>
      </c>
      <c r="N55" s="1356" t="s">
        <v>1166</v>
      </c>
      <c r="O55" s="1356" t="s">
        <v>1166</v>
      </c>
      <c r="P55" s="1356" t="s">
        <v>1166</v>
      </c>
      <c r="Q55" s="1356" t="s">
        <v>1166</v>
      </c>
      <c r="R55" s="1356" t="s">
        <v>1166</v>
      </c>
      <c r="S55" s="1349"/>
      <c r="T55" s="1349"/>
      <c r="U55" s="1349"/>
      <c r="V55" s="1349"/>
      <c r="W55" s="1349"/>
      <c r="X55" s="1350"/>
      <c r="Y55" s="1350"/>
    </row>
    <row r="56" spans="1:25" s="818" customFormat="1">
      <c r="A56" s="811"/>
      <c r="B56" s="812"/>
      <c r="C56" s="813"/>
      <c r="D56" s="1345"/>
      <c r="E56" s="1371"/>
      <c r="F56" s="1371"/>
      <c r="G56" s="814"/>
      <c r="H56" s="811"/>
      <c r="I56" s="811"/>
      <c r="J56" s="811"/>
      <c r="K56" s="1354"/>
      <c r="L56" s="1354"/>
      <c r="M56" s="1354"/>
      <c r="N56" s="1354"/>
      <c r="O56" s="1354"/>
      <c r="P56" s="1354"/>
      <c r="Q56" s="1354"/>
      <c r="R56" s="1354"/>
      <c r="S56" s="1349"/>
      <c r="T56" s="1349"/>
      <c r="U56" s="1349"/>
      <c r="V56" s="1349"/>
      <c r="W56" s="1349"/>
      <c r="X56" s="1350"/>
      <c r="Y56" s="1350"/>
    </row>
    <row r="57" spans="1:25" s="818" customFormat="1">
      <c r="A57" s="811"/>
      <c r="B57" s="812"/>
      <c r="C57" s="813"/>
      <c r="D57" s="1345" t="str">
        <f t="shared" si="1"/>
        <v>SUBTOTAL Poletti</v>
      </c>
      <c r="E57" s="1375">
        <v>9</v>
      </c>
      <c r="F57" s="1375"/>
      <c r="G57" s="822" t="s">
        <v>238</v>
      </c>
      <c r="H57" s="811"/>
      <c r="I57" s="811"/>
      <c r="J57" s="811"/>
      <c r="K57" s="1352">
        <f>SUM(K50:K55)</f>
        <v>0</v>
      </c>
      <c r="L57" s="1352">
        <f t="shared" ref="L57:R57" si="16">SUM(L50:L55)</f>
        <v>0</v>
      </c>
      <c r="M57" s="1352">
        <f t="shared" si="16"/>
        <v>0</v>
      </c>
      <c r="N57" s="1352">
        <f t="shared" si="16"/>
        <v>0</v>
      </c>
      <c r="O57" s="1352">
        <f t="shared" si="16"/>
        <v>0</v>
      </c>
      <c r="P57" s="1352">
        <f t="shared" si="16"/>
        <v>0</v>
      </c>
      <c r="Q57" s="1352">
        <f t="shared" si="16"/>
        <v>0</v>
      </c>
      <c r="R57" s="1352">
        <f t="shared" si="16"/>
        <v>0</v>
      </c>
      <c r="S57" s="1347">
        <f>SUM(S50:S54)</f>
        <v>45705732</v>
      </c>
      <c r="T57" s="1349"/>
      <c r="U57" s="1347">
        <f>SUM(U50:U54)</f>
        <v>42284432</v>
      </c>
      <c r="V57" s="1349"/>
      <c r="W57" s="1347">
        <f>SUM(W50:W54)</f>
        <v>3421300</v>
      </c>
      <c r="X57" s="1350"/>
      <c r="Y57" s="1350"/>
    </row>
    <row r="58" spans="1:25" s="818" customFormat="1" ht="22.5" customHeight="1">
      <c r="A58" s="811"/>
      <c r="B58" s="812"/>
      <c r="C58" s="813"/>
      <c r="D58" s="1345" t="str">
        <f t="shared" si="1"/>
        <v/>
      </c>
      <c r="E58" s="1375">
        <v>10</v>
      </c>
      <c r="F58" s="1371"/>
      <c r="G58" s="814"/>
      <c r="H58" s="811"/>
      <c r="I58" s="811"/>
      <c r="J58" s="811"/>
      <c r="K58" s="1354"/>
      <c r="L58" s="1354"/>
      <c r="M58" s="1355"/>
      <c r="N58" s="1354"/>
      <c r="O58" s="1354"/>
      <c r="P58" s="1354"/>
      <c r="Q58" s="1355"/>
      <c r="R58" s="1354"/>
      <c r="S58" s="1349"/>
      <c r="T58" s="1349"/>
      <c r="U58" s="1349"/>
      <c r="V58" s="1349"/>
      <c r="W58" s="1349"/>
      <c r="X58" s="1350"/>
      <c r="Y58" s="1350"/>
    </row>
    <row r="59" spans="1:25" s="818" customFormat="1">
      <c r="A59" s="811" t="s">
        <v>148</v>
      </c>
      <c r="B59" s="812" t="s">
        <v>241</v>
      </c>
      <c r="C59" s="813" t="s">
        <v>159</v>
      </c>
      <c r="D59" s="1345" t="str">
        <f t="shared" si="1"/>
        <v/>
      </c>
      <c r="E59" s="313" t="s">
        <v>1218</v>
      </c>
      <c r="F59" s="725"/>
      <c r="G59" s="1436"/>
      <c r="H59" s="1434"/>
      <c r="I59" s="1435"/>
      <c r="J59" s="811"/>
      <c r="K59" s="1354">
        <f>VLOOKUP($D59,'WP-BC'!$A$1:$N$341,7,FALSE)</f>
        <v>0</v>
      </c>
      <c r="L59" s="1354">
        <f>VLOOKUP($D59,'WP-BC'!$A$1:$N$341,8,FALSE)</f>
        <v>0</v>
      </c>
      <c r="M59" s="1355">
        <f t="shared" ref="M59:M65" si="17">+K59-L59</f>
        <v>0</v>
      </c>
      <c r="N59" s="1354">
        <f>VLOOKUP($D59,'WP-BC'!$A$1:$N$341,10,FALSE)</f>
        <v>0</v>
      </c>
      <c r="O59" s="1354">
        <f>VLOOKUP($D59,'WP-BC'!$A$1:$N$341,11,FALSE)</f>
        <v>0</v>
      </c>
      <c r="P59" s="1354">
        <f>VLOOKUP($D59,'WP-BC'!$A$1:$N$341,12,FALSE)</f>
        <v>0</v>
      </c>
      <c r="Q59" s="1355">
        <f t="shared" ref="Q59:Q65" si="18">+O59-P59</f>
        <v>0</v>
      </c>
      <c r="R59" s="1354">
        <f>VLOOKUP($D59,'WP-BC'!$A$1:$N$341,14,FALSE)</f>
        <v>0</v>
      </c>
      <c r="S59" s="1349">
        <v>6324138</v>
      </c>
      <c r="T59" s="1349"/>
      <c r="U59" s="1349">
        <v>3895543.23</v>
      </c>
      <c r="V59" s="1349"/>
      <c r="W59" s="1349">
        <f t="shared" ref="W59:W65" si="19">+S59-U59</f>
        <v>2428594.77</v>
      </c>
      <c r="X59" s="1350"/>
      <c r="Y59" s="1350"/>
    </row>
    <row r="60" spans="1:25" s="818" customFormat="1">
      <c r="A60" s="811" t="s">
        <v>148</v>
      </c>
      <c r="B60" s="812" t="s">
        <v>241</v>
      </c>
      <c r="C60" s="813" t="s">
        <v>156</v>
      </c>
      <c r="D60" s="1345" t="str">
        <f t="shared" si="1"/>
        <v/>
      </c>
      <c r="E60" s="313" t="s">
        <v>1219</v>
      </c>
      <c r="F60" s="725"/>
      <c r="G60" s="1436"/>
      <c r="H60" s="1434"/>
      <c r="I60" s="1435"/>
      <c r="J60" s="811"/>
      <c r="K60" s="1354">
        <f>VLOOKUP($D60,'WP-BC'!$A$1:$N$341,7,FALSE)</f>
        <v>0</v>
      </c>
      <c r="L60" s="1354">
        <f>VLOOKUP($D60,'WP-BC'!$A$1:$N$341,8,FALSE)</f>
        <v>0</v>
      </c>
      <c r="M60" s="1355">
        <f t="shared" si="17"/>
        <v>0</v>
      </c>
      <c r="N60" s="1354">
        <f>VLOOKUP($D60,'WP-BC'!$A$1:$N$341,10,FALSE)</f>
        <v>0</v>
      </c>
      <c r="O60" s="1354">
        <f>VLOOKUP($D60,'WP-BC'!$A$1:$N$341,11,FALSE)</f>
        <v>0</v>
      </c>
      <c r="P60" s="1354">
        <f>VLOOKUP($D60,'WP-BC'!$A$1:$N$341,12,FALSE)</f>
        <v>0</v>
      </c>
      <c r="Q60" s="1355">
        <f t="shared" si="18"/>
        <v>0</v>
      </c>
      <c r="R60" s="1354">
        <f>VLOOKUP($D60,'WP-BC'!$A$1:$N$341,14,FALSE)</f>
        <v>0</v>
      </c>
      <c r="S60" s="1349">
        <v>28929287.280000001</v>
      </c>
      <c r="T60" s="1349"/>
      <c r="U60" s="1349">
        <v>11360221.449999999</v>
      </c>
      <c r="V60" s="1349"/>
      <c r="W60" s="1349">
        <f t="shared" si="19"/>
        <v>17569065.830000002</v>
      </c>
      <c r="X60" s="1350"/>
      <c r="Y60" s="1350"/>
    </row>
    <row r="61" spans="1:25" s="818" customFormat="1">
      <c r="A61" s="811" t="s">
        <v>148</v>
      </c>
      <c r="B61" s="812" t="s">
        <v>241</v>
      </c>
      <c r="C61" s="813" t="s">
        <v>157</v>
      </c>
      <c r="D61" s="1345" t="str">
        <f t="shared" si="1"/>
        <v/>
      </c>
      <c r="E61" s="313" t="s">
        <v>1220</v>
      </c>
      <c r="F61" s="725"/>
      <c r="G61" s="1436"/>
      <c r="H61" s="1434"/>
      <c r="I61" s="1435"/>
      <c r="J61" s="811"/>
      <c r="K61" s="1354">
        <f>VLOOKUP($D61,'WP-BC'!$A$1:$N$341,7,FALSE)</f>
        <v>0</v>
      </c>
      <c r="L61" s="1354">
        <f>VLOOKUP($D61,'WP-BC'!$A$1:$N$341,8,FALSE)</f>
        <v>0</v>
      </c>
      <c r="M61" s="1355">
        <f t="shared" si="17"/>
        <v>0</v>
      </c>
      <c r="N61" s="1354">
        <f>VLOOKUP($D61,'WP-BC'!$A$1:$N$341,10,FALSE)</f>
        <v>0</v>
      </c>
      <c r="O61" s="1354">
        <f>VLOOKUP($D61,'WP-BC'!$A$1:$N$341,11,FALSE)</f>
        <v>0</v>
      </c>
      <c r="P61" s="1354">
        <f>VLOOKUP($D61,'WP-BC'!$A$1:$N$341,12,FALSE)</f>
        <v>0</v>
      </c>
      <c r="Q61" s="1355">
        <f t="shared" si="18"/>
        <v>0</v>
      </c>
      <c r="R61" s="1354">
        <f>VLOOKUP($D61,'WP-BC'!$A$1:$N$341,14,FALSE)</f>
        <v>0</v>
      </c>
      <c r="S61" s="1349">
        <v>18077566</v>
      </c>
      <c r="T61" s="1349"/>
      <c r="U61" s="1349">
        <v>12146580</v>
      </c>
      <c r="V61" s="1349"/>
      <c r="W61" s="1349">
        <f t="shared" si="19"/>
        <v>5930986</v>
      </c>
      <c r="X61" s="1350"/>
      <c r="Y61" s="1350"/>
    </row>
    <row r="62" spans="1:25" s="818" customFormat="1">
      <c r="A62" s="811" t="s">
        <v>148</v>
      </c>
      <c r="B62" s="812" t="s">
        <v>241</v>
      </c>
      <c r="C62" s="813" t="s">
        <v>158</v>
      </c>
      <c r="D62" s="1345" t="str">
        <f t="shared" si="1"/>
        <v/>
      </c>
      <c r="E62" s="313" t="s">
        <v>1221</v>
      </c>
      <c r="F62" s="725"/>
      <c r="G62" s="1436"/>
      <c r="H62" s="1434"/>
      <c r="I62" s="1435"/>
      <c r="J62" s="811"/>
      <c r="K62" s="1354">
        <f>VLOOKUP($D62,'WP-BC'!$A$1:$N$341,7,FALSE)</f>
        <v>0</v>
      </c>
      <c r="L62" s="1354">
        <f>VLOOKUP($D62,'WP-BC'!$A$1:$N$341,8,FALSE)</f>
        <v>0</v>
      </c>
      <c r="M62" s="1355">
        <f t="shared" si="17"/>
        <v>0</v>
      </c>
      <c r="N62" s="1354">
        <f>VLOOKUP($D62,'WP-BC'!$A$1:$N$341,10,FALSE)</f>
        <v>0</v>
      </c>
      <c r="O62" s="1354">
        <f>VLOOKUP($D62,'WP-BC'!$A$1:$N$341,11,FALSE)</f>
        <v>0</v>
      </c>
      <c r="P62" s="1354">
        <f>VLOOKUP($D62,'WP-BC'!$A$1:$N$341,12,FALSE)</f>
        <v>0</v>
      </c>
      <c r="Q62" s="1355">
        <f t="shared" si="18"/>
        <v>0</v>
      </c>
      <c r="R62" s="1354">
        <f>VLOOKUP($D62,'WP-BC'!$A$1:$N$341,14,FALSE)</f>
        <v>0</v>
      </c>
      <c r="S62" s="1349">
        <v>16205600</v>
      </c>
      <c r="T62" s="1349"/>
      <c r="U62" s="1349">
        <v>10969679</v>
      </c>
      <c r="V62" s="1349"/>
      <c r="W62" s="1349">
        <f t="shared" si="19"/>
        <v>5235921</v>
      </c>
      <c r="X62" s="1350"/>
      <c r="Y62" s="1350"/>
    </row>
    <row r="63" spans="1:25" s="818" customFormat="1">
      <c r="A63" s="811" t="s">
        <v>148</v>
      </c>
      <c r="B63" s="812" t="s">
        <v>241</v>
      </c>
      <c r="C63" s="813" t="s">
        <v>165</v>
      </c>
      <c r="D63" s="1345" t="str">
        <f t="shared" si="1"/>
        <v/>
      </c>
      <c r="E63" s="313" t="s">
        <v>1222</v>
      </c>
      <c r="F63" s="725"/>
      <c r="G63" s="1436"/>
      <c r="H63" s="1434"/>
      <c r="I63" s="1435"/>
      <c r="J63" s="811"/>
      <c r="K63" s="1354">
        <f>VLOOKUP($D63,'WP-BC'!$A$1:$N$341,7,FALSE)</f>
        <v>0</v>
      </c>
      <c r="L63" s="1354">
        <f>VLOOKUP($D63,'WP-BC'!$A$1:$N$341,8,FALSE)</f>
        <v>0</v>
      </c>
      <c r="M63" s="1355">
        <f t="shared" si="17"/>
        <v>0</v>
      </c>
      <c r="N63" s="1354">
        <f>VLOOKUP($D63,'WP-BC'!$A$1:$N$341,10,FALSE)</f>
        <v>0</v>
      </c>
      <c r="O63" s="1354">
        <f>VLOOKUP($D63,'WP-BC'!$A$1:$N$341,11,FALSE)</f>
        <v>0</v>
      </c>
      <c r="P63" s="1354">
        <f>VLOOKUP($D63,'WP-BC'!$A$1:$N$341,12,FALSE)</f>
        <v>0</v>
      </c>
      <c r="Q63" s="1355">
        <f t="shared" si="18"/>
        <v>0</v>
      </c>
      <c r="R63" s="1354">
        <f>VLOOKUP($D63,'WP-BC'!$A$1:$N$341,14,FALSE)</f>
        <v>0</v>
      </c>
      <c r="S63" s="1349">
        <v>10365797</v>
      </c>
      <c r="T63" s="1349"/>
      <c r="U63" s="1349">
        <v>6515685.2800000003</v>
      </c>
      <c r="V63" s="1349"/>
      <c r="W63" s="1349">
        <f t="shared" si="19"/>
        <v>3850111.7199999997</v>
      </c>
      <c r="X63" s="1350"/>
      <c r="Y63" s="1350"/>
    </row>
    <row r="64" spans="1:25" s="818" customFormat="1">
      <c r="A64" s="811" t="s">
        <v>148</v>
      </c>
      <c r="B64" s="812" t="s">
        <v>241</v>
      </c>
      <c r="C64" s="813" t="s">
        <v>166</v>
      </c>
      <c r="D64" s="1345" t="str">
        <f t="shared" si="1"/>
        <v/>
      </c>
      <c r="E64" s="1371" t="s">
        <v>1223</v>
      </c>
      <c r="F64" s="725"/>
      <c r="G64" s="1436"/>
      <c r="H64" s="1434"/>
      <c r="I64" s="1435"/>
      <c r="J64" s="811"/>
      <c r="K64" s="1354">
        <f>VLOOKUP($D64,'WP-BC'!$A$1:$N$341,7,FALSE)</f>
        <v>0</v>
      </c>
      <c r="L64" s="1354">
        <f>VLOOKUP($D64,'WP-BC'!$A$1:$N$341,8,FALSE)</f>
        <v>0</v>
      </c>
      <c r="M64" s="1355">
        <f t="shared" si="17"/>
        <v>0</v>
      </c>
      <c r="N64" s="1354">
        <f>VLOOKUP($D64,'WP-BC'!$A$1:$N$341,10,FALSE)</f>
        <v>0</v>
      </c>
      <c r="O64" s="1354">
        <f>VLOOKUP($D64,'WP-BC'!$A$1:$N$341,11,FALSE)</f>
        <v>0</v>
      </c>
      <c r="P64" s="1354">
        <f>VLOOKUP($D64,'WP-BC'!$A$1:$N$341,12,FALSE)</f>
        <v>0</v>
      </c>
      <c r="Q64" s="1355">
        <f t="shared" si="18"/>
        <v>0</v>
      </c>
      <c r="R64" s="1354">
        <f>VLOOKUP($D64,'WP-BC'!$A$1:$N$341,14,FALSE)</f>
        <v>0</v>
      </c>
      <c r="S64" s="1349">
        <v>11520027</v>
      </c>
      <c r="T64" s="1349"/>
      <c r="U64" s="1349">
        <v>5996993.0499999998</v>
      </c>
      <c r="V64" s="1349"/>
      <c r="W64" s="1349">
        <f t="shared" si="19"/>
        <v>5523033.9500000002</v>
      </c>
      <c r="X64" s="1350"/>
      <c r="Y64" s="1350"/>
    </row>
    <row r="65" spans="1:25" s="818" customFormat="1">
      <c r="A65" s="811" t="s">
        <v>148</v>
      </c>
      <c r="B65" s="812" t="s">
        <v>241</v>
      </c>
      <c r="C65" s="813" t="s">
        <v>167</v>
      </c>
      <c r="D65" s="1345" t="str">
        <f t="shared" si="1"/>
        <v/>
      </c>
      <c r="E65" s="1371" t="s">
        <v>1224</v>
      </c>
      <c r="F65" s="725"/>
      <c r="G65" s="1436"/>
      <c r="H65" s="1434"/>
      <c r="I65" s="1435"/>
      <c r="J65" s="811"/>
      <c r="K65" s="1354">
        <f>VLOOKUP($D65,'WP-BC'!$A$1:$N$341,7,FALSE)</f>
        <v>0</v>
      </c>
      <c r="L65" s="1354">
        <f>VLOOKUP($D65,'WP-BC'!$A$1:$N$341,8,FALSE)</f>
        <v>0</v>
      </c>
      <c r="M65" s="1355">
        <f t="shared" si="17"/>
        <v>0</v>
      </c>
      <c r="N65" s="1354">
        <f>VLOOKUP($D65,'WP-BC'!$A$1:$N$341,10,FALSE)</f>
        <v>0</v>
      </c>
      <c r="O65" s="1354">
        <f>VLOOKUP($D65,'WP-BC'!$A$1:$N$341,11,FALSE)</f>
        <v>0</v>
      </c>
      <c r="P65" s="1354">
        <f>VLOOKUP($D65,'WP-BC'!$A$1:$N$341,12,FALSE)</f>
        <v>0</v>
      </c>
      <c r="Q65" s="1355">
        <f t="shared" si="18"/>
        <v>0</v>
      </c>
      <c r="R65" s="1354">
        <f>VLOOKUP($D65,'WP-BC'!$A$1:$N$341,14,FALSE)</f>
        <v>0</v>
      </c>
      <c r="S65" s="1349">
        <v>16526683</v>
      </c>
      <c r="T65" s="1349"/>
      <c r="U65" s="1349">
        <v>6636442.8499999996</v>
      </c>
      <c r="V65" s="1349"/>
      <c r="W65" s="1349">
        <f t="shared" si="19"/>
        <v>9890240.1500000004</v>
      </c>
      <c r="X65" s="1350"/>
      <c r="Y65" s="1350"/>
    </row>
    <row r="66" spans="1:25" s="818" customFormat="1">
      <c r="A66" s="811"/>
      <c r="B66" s="812"/>
      <c r="C66" s="813"/>
      <c r="D66" s="1345"/>
      <c r="E66" s="1371" t="s">
        <v>541</v>
      </c>
      <c r="F66" s="1435"/>
      <c r="G66" s="1436"/>
      <c r="H66" s="1437"/>
      <c r="I66" s="1435"/>
      <c r="J66" s="811"/>
      <c r="K66" s="1356" t="s">
        <v>1166</v>
      </c>
      <c r="L66" s="1356" t="s">
        <v>1166</v>
      </c>
      <c r="M66" s="1356" t="s">
        <v>1166</v>
      </c>
      <c r="N66" s="1356" t="s">
        <v>1166</v>
      </c>
      <c r="O66" s="1356" t="s">
        <v>1166</v>
      </c>
      <c r="P66" s="1356" t="s">
        <v>1166</v>
      </c>
      <c r="Q66" s="1356" t="s">
        <v>1166</v>
      </c>
      <c r="R66" s="1356" t="s">
        <v>1166</v>
      </c>
      <c r="S66" s="1349"/>
      <c r="T66" s="1349"/>
      <c r="U66" s="1349"/>
      <c r="V66" s="1349"/>
      <c r="W66" s="1349"/>
      <c r="X66" s="1350"/>
      <c r="Y66" s="1350"/>
    </row>
    <row r="67" spans="1:25" s="818" customFormat="1">
      <c r="A67" s="811"/>
      <c r="B67" s="812"/>
      <c r="C67" s="813"/>
      <c r="D67" s="1345"/>
      <c r="E67" s="1371"/>
      <c r="F67" s="1371"/>
      <c r="G67" s="814"/>
      <c r="H67" s="811"/>
      <c r="I67" s="811"/>
      <c r="J67" s="811"/>
      <c r="K67" s="1354"/>
      <c r="L67" s="1354"/>
      <c r="M67" s="1355"/>
      <c r="N67" s="1354"/>
      <c r="O67" s="1354"/>
      <c r="P67" s="1354"/>
      <c r="Q67" s="1355"/>
      <c r="R67" s="1354"/>
      <c r="S67" s="1349"/>
      <c r="T67" s="1349"/>
      <c r="U67" s="1349"/>
      <c r="V67" s="1349"/>
      <c r="W67" s="1349"/>
      <c r="X67" s="1350"/>
      <c r="Y67" s="1350"/>
    </row>
    <row r="68" spans="1:25" s="818" customFormat="1">
      <c r="A68" s="811"/>
      <c r="B68" s="812"/>
      <c r="C68" s="813"/>
      <c r="D68" s="1345" t="str">
        <f t="shared" si="1"/>
        <v>SUBTOTAL SCPP</v>
      </c>
      <c r="E68" s="1375">
        <v>11</v>
      </c>
      <c r="F68" s="1375"/>
      <c r="G68" s="822" t="s">
        <v>239</v>
      </c>
      <c r="H68" s="811"/>
      <c r="I68" s="811"/>
      <c r="J68" s="811"/>
      <c r="K68" s="1352">
        <f>SUM(K59:K66)</f>
        <v>0</v>
      </c>
      <c r="L68" s="1352">
        <f t="shared" ref="L68:R68" si="20">SUM(L59:L66)</f>
        <v>0</v>
      </c>
      <c r="M68" s="1352">
        <f t="shared" si="20"/>
        <v>0</v>
      </c>
      <c r="N68" s="1352">
        <f t="shared" si="20"/>
        <v>0</v>
      </c>
      <c r="O68" s="1352">
        <f t="shared" si="20"/>
        <v>0</v>
      </c>
      <c r="P68" s="1352">
        <f t="shared" si="20"/>
        <v>0</v>
      </c>
      <c r="Q68" s="1352">
        <f t="shared" si="20"/>
        <v>0</v>
      </c>
      <c r="R68" s="1352">
        <f t="shared" si="20"/>
        <v>0</v>
      </c>
      <c r="S68" s="1347">
        <f t="shared" ref="S68" si="21">SUM(S59:S65)</f>
        <v>107949098.28</v>
      </c>
      <c r="T68" s="1349"/>
      <c r="U68" s="1347">
        <f>SUM(U59:U65)</f>
        <v>57521144.859999999</v>
      </c>
      <c r="V68" s="1349"/>
      <c r="W68" s="1347">
        <f>SUM(W59:W65)</f>
        <v>50427953.420000002</v>
      </c>
      <c r="X68" s="1350"/>
      <c r="Y68" s="1350"/>
    </row>
    <row r="69" spans="1:25" s="818" customFormat="1">
      <c r="A69" s="811"/>
      <c r="B69" s="812"/>
      <c r="C69" s="813"/>
      <c r="D69" s="1345"/>
      <c r="E69" s="1371"/>
      <c r="F69" s="1371"/>
      <c r="G69" s="822"/>
      <c r="H69" s="811"/>
      <c r="I69" s="811"/>
      <c r="J69" s="811"/>
      <c r="K69" s="1352"/>
      <c r="L69" s="1352"/>
      <c r="M69" s="1352"/>
      <c r="N69" s="1352"/>
      <c r="O69" s="1352"/>
      <c r="P69" s="1352"/>
      <c r="Q69" s="1352"/>
      <c r="R69" s="1352"/>
      <c r="S69" s="1347"/>
      <c r="T69" s="1349"/>
      <c r="U69" s="1347"/>
      <c r="V69" s="1349"/>
      <c r="W69" s="1347"/>
      <c r="X69" s="1350"/>
      <c r="Y69" s="1350"/>
    </row>
    <row r="70" spans="1:25" s="818" customFormat="1" ht="22.5" customHeight="1">
      <c r="A70" s="811"/>
      <c r="B70" s="812"/>
      <c r="C70" s="813"/>
      <c r="D70" s="1345" t="str">
        <f t="shared" ref="D70:D71" si="22">CONCATENATE(H70,G70,I70)</f>
        <v/>
      </c>
      <c r="E70" s="1375">
        <v>12</v>
      </c>
      <c r="F70" s="1371"/>
      <c r="G70" s="814"/>
      <c r="H70" s="811"/>
      <c r="I70" s="811"/>
      <c r="J70" s="811"/>
      <c r="K70" s="1354"/>
      <c r="L70" s="1354"/>
      <c r="M70" s="1355"/>
      <c r="N70" s="1354"/>
      <c r="O70" s="1354"/>
      <c r="P70" s="1354"/>
      <c r="Q70" s="1355"/>
      <c r="R70" s="1354"/>
      <c r="S70" s="1349"/>
      <c r="T70" s="1349"/>
      <c r="U70" s="1349"/>
      <c r="V70" s="1349"/>
      <c r="W70" s="1349"/>
      <c r="X70" s="1350"/>
      <c r="Y70" s="1350"/>
    </row>
    <row r="71" spans="1:25" s="818" customFormat="1">
      <c r="A71" s="811" t="s">
        <v>148</v>
      </c>
      <c r="B71" s="812" t="s">
        <v>241</v>
      </c>
      <c r="C71" s="813" t="s">
        <v>159</v>
      </c>
      <c r="D71" s="1345" t="str">
        <f t="shared" si="22"/>
        <v/>
      </c>
      <c r="E71" s="313" t="s">
        <v>541</v>
      </c>
      <c r="F71" s="1435"/>
      <c r="G71" s="1436"/>
      <c r="H71" s="1437"/>
      <c r="I71" s="1435"/>
      <c r="J71" s="811"/>
      <c r="K71" s="1504" t="s">
        <v>1166</v>
      </c>
      <c r="L71" s="1502" t="s">
        <v>1166</v>
      </c>
      <c r="M71" s="1502" t="s">
        <v>1166</v>
      </c>
      <c r="N71" s="1502" t="s">
        <v>1166</v>
      </c>
      <c r="O71" s="1502" t="s">
        <v>1166</v>
      </c>
      <c r="P71" s="1502" t="s">
        <v>1166</v>
      </c>
      <c r="Q71" s="1502" t="s">
        <v>1166</v>
      </c>
      <c r="R71" s="1502" t="s">
        <v>1166</v>
      </c>
      <c r="S71" s="1349">
        <v>6324138</v>
      </c>
      <c r="T71" s="1349"/>
      <c r="U71" s="1349">
        <v>3895543.23</v>
      </c>
      <c r="V71" s="1349"/>
      <c r="W71" s="1349">
        <f t="shared" ref="W71" si="23">+S71-U71</f>
        <v>2428594.77</v>
      </c>
      <c r="X71" s="1350"/>
      <c r="Y71" s="1350"/>
    </row>
    <row r="72" spans="1:25" s="818" customFormat="1">
      <c r="A72" s="811"/>
      <c r="B72" s="812"/>
      <c r="C72" s="813"/>
      <c r="D72" s="1345"/>
      <c r="E72" s="313"/>
      <c r="F72" s="1371"/>
      <c r="G72" s="822"/>
      <c r="H72" s="811"/>
      <c r="I72" s="811"/>
      <c r="J72" s="811"/>
      <c r="K72" s="1507"/>
      <c r="L72" s="1506"/>
      <c r="M72" s="1506"/>
      <c r="N72" s="1506"/>
      <c r="O72" s="1506"/>
      <c r="P72" s="1506"/>
      <c r="Q72" s="1506"/>
      <c r="R72" s="1506"/>
      <c r="S72" s="1349"/>
      <c r="T72" s="1349"/>
      <c r="U72" s="1349"/>
      <c r="V72" s="1349"/>
      <c r="W72" s="1349"/>
      <c r="X72" s="1350"/>
      <c r="Y72" s="1350"/>
    </row>
    <row r="73" spans="1:25" s="818" customFormat="1">
      <c r="A73" s="811"/>
      <c r="B73" s="812"/>
      <c r="C73" s="813"/>
      <c r="D73" s="1345"/>
      <c r="E73" s="1371"/>
      <c r="F73" s="1371"/>
      <c r="G73" s="822"/>
      <c r="H73" s="811"/>
      <c r="I73" s="811"/>
      <c r="J73" s="811"/>
      <c r="K73" s="1505">
        <f>SUM(K71)</f>
        <v>0</v>
      </c>
      <c r="L73" s="1503">
        <f t="shared" ref="L73:R73" si="24">SUM(L71)</f>
        <v>0</v>
      </c>
      <c r="M73" s="1503">
        <f t="shared" si="24"/>
        <v>0</v>
      </c>
      <c r="N73" s="1503">
        <f t="shared" si="24"/>
        <v>0</v>
      </c>
      <c r="O73" s="1503">
        <f t="shared" si="24"/>
        <v>0</v>
      </c>
      <c r="P73" s="1503">
        <f t="shared" si="24"/>
        <v>0</v>
      </c>
      <c r="Q73" s="1503">
        <f t="shared" si="24"/>
        <v>0</v>
      </c>
      <c r="R73" s="1503">
        <f t="shared" si="24"/>
        <v>0</v>
      </c>
      <c r="S73" s="1347"/>
      <c r="T73" s="1349"/>
      <c r="U73" s="1347"/>
      <c r="V73" s="1349"/>
      <c r="W73" s="1347"/>
      <c r="X73" s="1350"/>
      <c r="Y73" s="1350"/>
    </row>
    <row r="74" spans="1:25" s="818" customFormat="1">
      <c r="A74" s="811"/>
      <c r="B74" s="812"/>
      <c r="C74" s="813"/>
      <c r="D74" s="1345"/>
      <c r="E74" s="1371"/>
      <c r="F74" s="1371"/>
      <c r="G74" s="822"/>
      <c r="H74" s="811"/>
      <c r="I74" s="811"/>
      <c r="J74" s="811"/>
      <c r="K74" s="1352"/>
      <c r="L74" s="1352"/>
      <c r="M74" s="1352"/>
      <c r="N74" s="1352"/>
      <c r="O74" s="1352"/>
      <c r="P74" s="1352"/>
      <c r="Q74" s="1352"/>
      <c r="R74" s="1352"/>
      <c r="S74" s="1347"/>
      <c r="T74" s="1349"/>
      <c r="U74" s="1347"/>
      <c r="V74" s="1349"/>
      <c r="W74" s="1347"/>
      <c r="X74" s="1350"/>
      <c r="Y74" s="1350"/>
    </row>
    <row r="75" spans="1:25" s="818" customFormat="1" ht="18">
      <c r="A75" s="811"/>
      <c r="B75" s="812"/>
      <c r="C75" s="813"/>
      <c r="D75" s="1345" t="str">
        <f t="shared" si="1"/>
        <v>TOTAL EXCLUDED TRANSMISSION</v>
      </c>
      <c r="E75" s="1375">
        <v>13</v>
      </c>
      <c r="F75" s="1375"/>
      <c r="G75" s="824" t="s">
        <v>242</v>
      </c>
      <c r="H75" s="811"/>
      <c r="I75" s="811"/>
      <c r="J75" s="811"/>
      <c r="K75" s="1352">
        <f>K23+K43+K48+K57+K68+K36+K73</f>
        <v>0</v>
      </c>
      <c r="L75" s="1352">
        <f t="shared" ref="L75:R75" si="25">L23+L43+L48+L57+L68+L36+L73</f>
        <v>0</v>
      </c>
      <c r="M75" s="1352">
        <f t="shared" si="25"/>
        <v>0</v>
      </c>
      <c r="N75" s="1352">
        <f>N23+N43+N48+N57+N68+N36+N73</f>
        <v>0</v>
      </c>
      <c r="O75" s="1352">
        <f t="shared" si="25"/>
        <v>0</v>
      </c>
      <c r="P75" s="1352">
        <f t="shared" si="25"/>
        <v>0</v>
      </c>
      <c r="Q75" s="1352">
        <f t="shared" si="25"/>
        <v>0</v>
      </c>
      <c r="R75" s="1352">
        <f t="shared" si="25"/>
        <v>0</v>
      </c>
      <c r="S75" s="1347">
        <f>S20+S43+S45+S57+S68</f>
        <v>240304625.04000002</v>
      </c>
      <c r="T75" s="1349"/>
      <c r="U75" s="1347">
        <f>U20+U43+U45+U57+U68</f>
        <v>114494058.12</v>
      </c>
      <c r="V75" s="1349"/>
      <c r="W75" s="1347">
        <f>W20+W43+W45+W57+W68</f>
        <v>125810566.92</v>
      </c>
      <c r="X75" s="1350"/>
      <c r="Y75" s="1350"/>
    </row>
    <row r="76" spans="1:25" s="818" customFormat="1">
      <c r="A76" s="811"/>
      <c r="B76" s="812"/>
      <c r="C76" s="813"/>
      <c r="D76" s="1345" t="str">
        <f t="shared" si="1"/>
        <v/>
      </c>
      <c r="E76" s="1371"/>
      <c r="F76" s="1371"/>
      <c r="G76" s="822"/>
      <c r="H76" s="811"/>
      <c r="I76" s="811"/>
      <c r="J76" s="811"/>
      <c r="K76" s="1354"/>
      <c r="L76" s="1354"/>
      <c r="M76" s="1355"/>
      <c r="N76" s="1354"/>
      <c r="O76" s="1354"/>
      <c r="P76" s="1354"/>
      <c r="Q76" s="1355"/>
      <c r="R76" s="1354"/>
      <c r="S76" s="826"/>
      <c r="T76" s="817"/>
      <c r="U76" s="826"/>
      <c r="V76" s="817"/>
      <c r="W76" s="826"/>
    </row>
    <row r="77" spans="1:25" s="818" customFormat="1" ht="18">
      <c r="A77" s="811"/>
      <c r="B77" s="812"/>
      <c r="C77" s="821"/>
      <c r="D77" s="1345" t="str">
        <f t="shared" si="1"/>
        <v>EXCLUDED GENERAL</v>
      </c>
      <c r="E77" s="1375">
        <v>14</v>
      </c>
      <c r="F77" s="1371"/>
      <c r="G77" s="827" t="s">
        <v>243</v>
      </c>
      <c r="H77" s="811"/>
      <c r="I77" s="811"/>
      <c r="J77" s="811"/>
      <c r="K77" s="1354"/>
      <c r="L77" s="1354"/>
      <c r="M77" s="1355"/>
      <c r="N77" s="1354"/>
      <c r="O77" s="1354"/>
      <c r="P77" s="1354"/>
      <c r="Q77" s="1355"/>
      <c r="R77" s="1354"/>
      <c r="S77" s="816"/>
      <c r="T77" s="817"/>
      <c r="U77" s="816"/>
      <c r="V77" s="817"/>
      <c r="W77" s="816"/>
    </row>
    <row r="78" spans="1:25" s="818" customFormat="1">
      <c r="A78" s="811" t="s">
        <v>148</v>
      </c>
      <c r="B78" s="812" t="s">
        <v>244</v>
      </c>
      <c r="C78" s="813" t="s">
        <v>153</v>
      </c>
      <c r="D78" s="1345" t="str">
        <f t="shared" si="1"/>
        <v/>
      </c>
      <c r="E78" s="1371" t="s">
        <v>1648</v>
      </c>
      <c r="F78" s="725"/>
      <c r="G78" s="1436"/>
      <c r="H78" s="1434"/>
      <c r="I78" s="1435"/>
      <c r="J78" s="811"/>
      <c r="K78" s="1354">
        <f>VLOOKUP($D78,'WP-BC'!$A$1:$N$341,7,FALSE)</f>
        <v>0</v>
      </c>
      <c r="L78" s="1354">
        <f>VLOOKUP($D78,'WP-BC'!$A$1:$N$341,8,FALSE)</f>
        <v>0</v>
      </c>
      <c r="M78" s="1355">
        <f t="shared" ref="M78:M83" si="26">+K78-L78</f>
        <v>0</v>
      </c>
      <c r="N78" s="1354">
        <f>VLOOKUP($D78,'WP-BC'!$A$1:$N$341,10,FALSE)</f>
        <v>0</v>
      </c>
      <c r="O78" s="1354">
        <f>VLOOKUP($D78,'WP-BC'!$A$1:$N$341,11,FALSE)</f>
        <v>0</v>
      </c>
      <c r="P78" s="1354">
        <f>VLOOKUP($D78,'WP-BC'!$A$1:$N$341,12,FALSE)</f>
        <v>0</v>
      </c>
      <c r="Q78" s="1355">
        <f t="shared" ref="Q78:Q83" si="27">+O78-P78</f>
        <v>0</v>
      </c>
      <c r="R78" s="1354">
        <f>VLOOKUP($D78,'WP-BC'!$A$1:$N$341,14,FALSE)</f>
        <v>0</v>
      </c>
      <c r="S78" s="816">
        <v>14194</v>
      </c>
      <c r="T78" s="817"/>
      <c r="U78" s="816">
        <v>4852</v>
      </c>
      <c r="V78" s="817"/>
      <c r="W78" s="816">
        <f t="shared" ref="W78:W83" si="28">+S78-U78</f>
        <v>9342</v>
      </c>
    </row>
    <row r="79" spans="1:25" s="818" customFormat="1">
      <c r="A79" s="811" t="s">
        <v>148</v>
      </c>
      <c r="B79" s="812" t="s">
        <v>244</v>
      </c>
      <c r="C79" s="813" t="s">
        <v>153</v>
      </c>
      <c r="D79" s="1345" t="str">
        <f t="shared" si="1"/>
        <v/>
      </c>
      <c r="E79" s="1371" t="s">
        <v>1649</v>
      </c>
      <c r="F79" s="725"/>
      <c r="G79" s="1436"/>
      <c r="H79" s="1434"/>
      <c r="I79" s="1435"/>
      <c r="J79" s="811"/>
      <c r="K79" s="1354">
        <f>VLOOKUP($D79,'WP-BC'!$A$1:$N$341,7,FALSE)</f>
        <v>0</v>
      </c>
      <c r="L79" s="1354">
        <f>VLOOKUP($D79,'WP-BC'!$A$1:$N$341,8,FALSE)</f>
        <v>0</v>
      </c>
      <c r="M79" s="1355">
        <f t="shared" si="26"/>
        <v>0</v>
      </c>
      <c r="N79" s="1354">
        <f>VLOOKUP($D79,'WP-BC'!$A$1:$N$341,10,FALSE)</f>
        <v>0</v>
      </c>
      <c r="O79" s="1354">
        <f>VLOOKUP($D79,'WP-BC'!$A$1:$N$341,11,FALSE)</f>
        <v>0</v>
      </c>
      <c r="P79" s="1354">
        <f>VLOOKUP($D79,'WP-BC'!$A$1:$N$341,12,FALSE)</f>
        <v>0</v>
      </c>
      <c r="Q79" s="1355">
        <f t="shared" si="27"/>
        <v>0</v>
      </c>
      <c r="R79" s="1354">
        <f>VLOOKUP($D79,'WP-BC'!$A$1:$N$341,14,FALSE)</f>
        <v>0</v>
      </c>
      <c r="S79" s="816"/>
      <c r="T79" s="817"/>
      <c r="U79" s="816"/>
      <c r="V79" s="817"/>
      <c r="W79" s="816">
        <f t="shared" si="28"/>
        <v>0</v>
      </c>
    </row>
    <row r="80" spans="1:25" s="818" customFormat="1">
      <c r="A80" s="811" t="s">
        <v>148</v>
      </c>
      <c r="B80" s="812" t="s">
        <v>244</v>
      </c>
      <c r="C80" s="813" t="s">
        <v>153</v>
      </c>
      <c r="D80" s="1345" t="str">
        <f t="shared" si="1"/>
        <v/>
      </c>
      <c r="E80" s="1371" t="s">
        <v>1650</v>
      </c>
      <c r="F80" s="725"/>
      <c r="G80" s="1436"/>
      <c r="H80" s="1434"/>
      <c r="I80" s="1435"/>
      <c r="J80" s="811"/>
      <c r="K80" s="1354">
        <f>VLOOKUP($D80,'WP-BC'!$A$1:$N$341,7,FALSE)</f>
        <v>0</v>
      </c>
      <c r="L80" s="1354">
        <f>VLOOKUP($D80,'WP-BC'!$A$1:$N$341,8,FALSE)</f>
        <v>0</v>
      </c>
      <c r="M80" s="1355">
        <f t="shared" si="26"/>
        <v>0</v>
      </c>
      <c r="N80" s="1354">
        <f>VLOOKUP($D80,'WP-BC'!$A$1:$N$341,10,FALSE)</f>
        <v>0</v>
      </c>
      <c r="O80" s="1354">
        <f>VLOOKUP($D80,'WP-BC'!$A$1:$N$341,11,FALSE)</f>
        <v>0</v>
      </c>
      <c r="P80" s="1354">
        <f>VLOOKUP($D80,'WP-BC'!$A$1:$N$341,12,FALSE)</f>
        <v>0</v>
      </c>
      <c r="Q80" s="1355">
        <f t="shared" si="27"/>
        <v>0</v>
      </c>
      <c r="R80" s="1354">
        <f>VLOOKUP($D80,'WP-BC'!$A$1:$N$341,14,FALSE)</f>
        <v>0</v>
      </c>
      <c r="S80" s="816">
        <v>12132.13</v>
      </c>
      <c r="T80" s="817"/>
      <c r="U80" s="816">
        <v>1709.13</v>
      </c>
      <c r="V80" s="817"/>
      <c r="W80" s="816">
        <f t="shared" si="28"/>
        <v>10423</v>
      </c>
    </row>
    <row r="81" spans="1:23" s="823" customFormat="1">
      <c r="A81" s="811" t="s">
        <v>148</v>
      </c>
      <c r="B81" s="812" t="s">
        <v>244</v>
      </c>
      <c r="C81" s="813" t="s">
        <v>153</v>
      </c>
      <c r="D81" s="1345" t="str">
        <f t="shared" si="1"/>
        <v/>
      </c>
      <c r="E81" s="1371" t="s">
        <v>1651</v>
      </c>
      <c r="F81" s="725"/>
      <c r="G81" s="1436"/>
      <c r="H81" s="1434"/>
      <c r="I81" s="1435"/>
      <c r="J81" s="811"/>
      <c r="K81" s="1354">
        <f>VLOOKUP($D81,'WP-BC'!$A$1:$N$341,7,FALSE)</f>
        <v>0</v>
      </c>
      <c r="L81" s="1354">
        <f>VLOOKUP($D81,'WP-BC'!$A$1:$N$341,8,FALSE)</f>
        <v>0</v>
      </c>
      <c r="M81" s="1355">
        <f t="shared" si="26"/>
        <v>0</v>
      </c>
      <c r="N81" s="1354">
        <f>VLOOKUP($D81,'WP-BC'!$A$1:$N$341,10,FALSE)</f>
        <v>0</v>
      </c>
      <c r="O81" s="1354">
        <f>VLOOKUP($D81,'WP-BC'!$A$1:$N$341,11,FALSE)</f>
        <v>0</v>
      </c>
      <c r="P81" s="1354">
        <f>VLOOKUP($D81,'WP-BC'!$A$1:$N$341,12,FALSE)</f>
        <v>0</v>
      </c>
      <c r="Q81" s="1355">
        <f t="shared" si="27"/>
        <v>0</v>
      </c>
      <c r="R81" s="1354">
        <f>VLOOKUP($D81,'WP-BC'!$A$1:$N$341,14,FALSE)</f>
        <v>0</v>
      </c>
      <c r="S81" s="816">
        <v>30426.84</v>
      </c>
      <c r="T81" s="817"/>
      <c r="U81" s="816">
        <v>3299.84</v>
      </c>
      <c r="V81" s="817"/>
      <c r="W81" s="816">
        <f t="shared" si="28"/>
        <v>27127</v>
      </c>
    </row>
    <row r="82" spans="1:23" s="818" customFormat="1">
      <c r="A82" s="811" t="s">
        <v>148</v>
      </c>
      <c r="B82" s="812" t="s">
        <v>244</v>
      </c>
      <c r="C82" s="813" t="s">
        <v>153</v>
      </c>
      <c r="D82" s="1345" t="str">
        <f t="shared" si="1"/>
        <v/>
      </c>
      <c r="E82" s="1371" t="s">
        <v>1652</v>
      </c>
      <c r="F82" s="725"/>
      <c r="G82" s="1436"/>
      <c r="H82" s="1434"/>
      <c r="I82" s="1435"/>
      <c r="J82" s="811"/>
      <c r="K82" s="1354">
        <f>VLOOKUP($D82,'WP-BC'!$A$1:$N$341,7,FALSE)</f>
        <v>0</v>
      </c>
      <c r="L82" s="1354">
        <f>VLOOKUP($D82,'WP-BC'!$A$1:$N$341,8,FALSE)</f>
        <v>0</v>
      </c>
      <c r="M82" s="1355">
        <f t="shared" si="26"/>
        <v>0</v>
      </c>
      <c r="N82" s="1354">
        <f>VLOOKUP($D82,'WP-BC'!$A$1:$N$341,10,FALSE)</f>
        <v>0</v>
      </c>
      <c r="O82" s="1354">
        <f>VLOOKUP($D82,'WP-BC'!$A$1:$N$341,11,FALSE)</f>
        <v>0</v>
      </c>
      <c r="P82" s="1354">
        <f>VLOOKUP($D82,'WP-BC'!$A$1:$N$341,12,FALSE)</f>
        <v>0</v>
      </c>
      <c r="Q82" s="1355">
        <f t="shared" si="27"/>
        <v>0</v>
      </c>
      <c r="R82" s="1354">
        <f>VLOOKUP($D82,'WP-BC'!$A$1:$N$341,14,FALSE)</f>
        <v>0</v>
      </c>
      <c r="S82" s="816">
        <v>94875</v>
      </c>
      <c r="T82" s="817"/>
      <c r="U82" s="816">
        <v>5953</v>
      </c>
      <c r="V82" s="817"/>
      <c r="W82" s="816">
        <f t="shared" si="28"/>
        <v>88922</v>
      </c>
    </row>
    <row r="83" spans="1:23" s="818" customFormat="1">
      <c r="A83" s="811" t="s">
        <v>148</v>
      </c>
      <c r="B83" s="812" t="s">
        <v>244</v>
      </c>
      <c r="C83" s="813" t="s">
        <v>153</v>
      </c>
      <c r="D83" s="1345" t="str">
        <f t="shared" si="1"/>
        <v/>
      </c>
      <c r="E83" s="1371" t="s">
        <v>1653</v>
      </c>
      <c r="F83" s="725"/>
      <c r="G83" s="1436"/>
      <c r="H83" s="1434"/>
      <c r="I83" s="1435"/>
      <c r="J83" s="811"/>
      <c r="K83" s="1354">
        <f>VLOOKUP($D83,'WP-BC'!$A$1:$N$341,7,FALSE)</f>
        <v>0</v>
      </c>
      <c r="L83" s="1354">
        <f>VLOOKUP($D83,'WP-BC'!$A$1:$N$341,8,FALSE)</f>
        <v>0</v>
      </c>
      <c r="M83" s="1355">
        <f t="shared" si="26"/>
        <v>0</v>
      </c>
      <c r="N83" s="1354">
        <f>VLOOKUP($D83,'WP-BC'!$A$1:$N$341,10,FALSE)</f>
        <v>0</v>
      </c>
      <c r="O83" s="1354">
        <f>VLOOKUP($D83,'WP-BC'!$A$1:$N$341,11,FALSE)</f>
        <v>0</v>
      </c>
      <c r="P83" s="1354">
        <f>VLOOKUP($D83,'WP-BC'!$A$1:$N$341,12,FALSE)</f>
        <v>0</v>
      </c>
      <c r="Q83" s="1355">
        <f t="shared" si="27"/>
        <v>0</v>
      </c>
      <c r="R83" s="1354">
        <f>VLOOKUP($D83,'WP-BC'!$A$1:$N$341,14,FALSE)</f>
        <v>0</v>
      </c>
      <c r="S83" s="819">
        <v>47455.29</v>
      </c>
      <c r="T83" s="820"/>
      <c r="U83" s="819">
        <v>6170.78</v>
      </c>
      <c r="V83" s="820"/>
      <c r="W83" s="819">
        <f t="shared" si="28"/>
        <v>41284.51</v>
      </c>
    </row>
    <row r="84" spans="1:23" s="818" customFormat="1">
      <c r="A84" s="811"/>
      <c r="B84" s="812"/>
      <c r="C84" s="813"/>
      <c r="D84" s="1345"/>
      <c r="E84" s="1371" t="s">
        <v>541</v>
      </c>
      <c r="F84" s="1435"/>
      <c r="G84" s="1436"/>
      <c r="H84" s="1437"/>
      <c r="I84" s="1435"/>
      <c r="J84" s="811"/>
      <c r="K84" s="1356" t="s">
        <v>1166</v>
      </c>
      <c r="L84" s="1356" t="s">
        <v>1166</v>
      </c>
      <c r="M84" s="1356" t="s">
        <v>1166</v>
      </c>
      <c r="N84" s="1356" t="s">
        <v>1166</v>
      </c>
      <c r="O84" s="1356" t="s">
        <v>1166</v>
      </c>
      <c r="P84" s="1356" t="s">
        <v>1166</v>
      </c>
      <c r="Q84" s="1356" t="s">
        <v>1166</v>
      </c>
      <c r="R84" s="1356" t="s">
        <v>1166</v>
      </c>
      <c r="S84" s="816"/>
      <c r="T84" s="817"/>
      <c r="U84" s="816"/>
      <c r="V84" s="817"/>
      <c r="W84" s="816"/>
    </row>
    <row r="85" spans="1:23" s="818" customFormat="1">
      <c r="A85" s="811"/>
      <c r="B85" s="812"/>
      <c r="C85" s="813"/>
      <c r="D85" s="1345"/>
      <c r="E85" s="1371"/>
      <c r="F85" s="1371"/>
      <c r="G85" s="814"/>
      <c r="H85" s="811"/>
      <c r="I85" s="811"/>
      <c r="J85" s="811"/>
      <c r="K85" s="1354"/>
      <c r="L85" s="1354"/>
      <c r="M85" s="1354"/>
      <c r="N85" s="1354"/>
      <c r="O85" s="1354"/>
      <c r="P85" s="1354"/>
      <c r="Q85" s="1354"/>
      <c r="R85" s="1354"/>
      <c r="S85" s="816"/>
      <c r="T85" s="817"/>
      <c r="U85" s="816"/>
      <c r="V85" s="817"/>
      <c r="W85" s="816"/>
    </row>
    <row r="86" spans="1:23" s="818" customFormat="1">
      <c r="A86" s="811"/>
      <c r="B86" s="811"/>
      <c r="C86" s="821"/>
      <c r="D86" s="1345" t="str">
        <f t="shared" si="1"/>
        <v>SUBTOTAL 500Mw CC</v>
      </c>
      <c r="E86" s="1375">
        <v>15</v>
      </c>
      <c r="F86" s="1375"/>
      <c r="G86" s="822" t="s">
        <v>235</v>
      </c>
      <c r="H86" s="811"/>
      <c r="I86" s="811"/>
      <c r="J86" s="811"/>
      <c r="K86" s="1353">
        <f t="shared" ref="K86:R86" si="29">SUM(K78:K84)</f>
        <v>0</v>
      </c>
      <c r="L86" s="1353">
        <f t="shared" si="29"/>
        <v>0</v>
      </c>
      <c r="M86" s="1353">
        <f t="shared" si="29"/>
        <v>0</v>
      </c>
      <c r="N86" s="1353">
        <f t="shared" si="29"/>
        <v>0</v>
      </c>
      <c r="O86" s="1353">
        <f t="shared" si="29"/>
        <v>0</v>
      </c>
      <c r="P86" s="1353">
        <f t="shared" si="29"/>
        <v>0</v>
      </c>
      <c r="Q86" s="1353">
        <f t="shared" si="29"/>
        <v>0</v>
      </c>
      <c r="R86" s="1353">
        <f t="shared" si="29"/>
        <v>0</v>
      </c>
      <c r="S86" s="826">
        <f>SUM(S78:S83)</f>
        <v>199083.26</v>
      </c>
      <c r="T86" s="817"/>
      <c r="U86" s="826">
        <f>SUM(U78:U83)</f>
        <v>21984.75</v>
      </c>
      <c r="V86" s="817"/>
      <c r="W86" s="826">
        <f>SUM(W78:W83)</f>
        <v>177098.51</v>
      </c>
    </row>
    <row r="87" spans="1:23" s="818" customFormat="1" ht="20.25" customHeight="1">
      <c r="A87" s="811"/>
      <c r="B87" s="811"/>
      <c r="C87" s="821"/>
      <c r="D87" s="1345" t="str">
        <f t="shared" si="1"/>
        <v/>
      </c>
      <c r="E87" s="1375">
        <v>16</v>
      </c>
      <c r="F87" s="1371"/>
      <c r="G87" s="814"/>
      <c r="H87" s="811"/>
      <c r="I87" s="811"/>
      <c r="J87" s="811"/>
      <c r="K87" s="1355"/>
      <c r="L87" s="1355"/>
      <c r="M87" s="1355"/>
      <c r="N87" s="1355"/>
      <c r="O87" s="1355"/>
      <c r="P87" s="1355"/>
      <c r="Q87" s="1355"/>
      <c r="R87" s="1355"/>
      <c r="S87" s="816"/>
      <c r="T87" s="817"/>
      <c r="U87" s="816"/>
      <c r="V87" s="817"/>
      <c r="W87" s="816"/>
    </row>
    <row r="88" spans="1:23" s="818" customFormat="1" ht="20.25" customHeight="1">
      <c r="A88" s="811" t="s">
        <v>148</v>
      </c>
      <c r="B88" s="812" t="s">
        <v>244</v>
      </c>
      <c r="C88" s="813" t="s">
        <v>162</v>
      </c>
      <c r="D88" s="1345" t="str">
        <f t="shared" si="1"/>
        <v/>
      </c>
      <c r="E88" s="1371" t="s">
        <v>1617</v>
      </c>
      <c r="F88" s="725"/>
      <c r="G88" s="1436"/>
      <c r="H88" s="1434"/>
      <c r="I88" s="1435"/>
      <c r="J88" s="811"/>
      <c r="K88" s="1354">
        <f>VLOOKUP($D88,'WP-BC'!$A$1:$N$341,7,FALSE)</f>
        <v>0</v>
      </c>
      <c r="L88" s="1354">
        <f>VLOOKUP($D88,'WP-BC'!$A$1:$N$341,8,FALSE)</f>
        <v>0</v>
      </c>
      <c r="M88" s="1355">
        <f t="shared" ref="M88:M89" si="30">+K88-L88</f>
        <v>0</v>
      </c>
      <c r="N88" s="1354">
        <f>VLOOKUP($D88,'WP-BC'!$A$1:$N$341,10,FALSE)</f>
        <v>0</v>
      </c>
      <c r="O88" s="1354">
        <f>VLOOKUP($D88,'WP-BC'!$A$1:$N$341,11,FALSE)</f>
        <v>0</v>
      </c>
      <c r="P88" s="1354">
        <f>VLOOKUP($D88,'WP-BC'!$A$1:$N$341,12,FALSE)</f>
        <v>0</v>
      </c>
      <c r="Q88" s="1355">
        <f t="shared" ref="Q88:Q89" si="31">+O88-P88</f>
        <v>0</v>
      </c>
      <c r="R88" s="1354">
        <f>VLOOKUP($D88,'WP-BC'!$A$1:$N$341,14,FALSE)</f>
        <v>0</v>
      </c>
      <c r="S88" s="816">
        <v>8000</v>
      </c>
      <c r="T88" s="817"/>
      <c r="U88" s="816">
        <v>0</v>
      </c>
      <c r="V88" s="817"/>
      <c r="W88" s="816">
        <f>+S88-U88</f>
        <v>8000</v>
      </c>
    </row>
    <row r="89" spans="1:23" s="818" customFormat="1">
      <c r="A89" s="811" t="s">
        <v>148</v>
      </c>
      <c r="B89" s="812" t="s">
        <v>244</v>
      </c>
      <c r="C89" s="813" t="s">
        <v>162</v>
      </c>
      <c r="D89" s="1345" t="str">
        <f t="shared" si="1"/>
        <v/>
      </c>
      <c r="E89" s="1371" t="s">
        <v>1618</v>
      </c>
      <c r="F89" s="725"/>
      <c r="G89" s="1436"/>
      <c r="H89" s="1434"/>
      <c r="I89" s="1435"/>
      <c r="J89" s="811"/>
      <c r="K89" s="1354">
        <f>VLOOKUP($D89,'WP-BC'!$A$1:$N$341,7,FALSE)</f>
        <v>0</v>
      </c>
      <c r="L89" s="1354">
        <f>VLOOKUP($D89,'WP-BC'!$A$1:$N$341,8,FALSE)</f>
        <v>0</v>
      </c>
      <c r="M89" s="1355">
        <f t="shared" si="30"/>
        <v>0</v>
      </c>
      <c r="N89" s="1354">
        <f>VLOOKUP($D89,'WP-BC'!$A$1:$N$341,10,FALSE)</f>
        <v>0</v>
      </c>
      <c r="O89" s="1354">
        <f>VLOOKUP($D89,'WP-BC'!$A$1:$N$341,11,FALSE)</f>
        <v>0</v>
      </c>
      <c r="P89" s="1354">
        <f>VLOOKUP($D89,'WP-BC'!$A$1:$N$341,12,FALSE)</f>
        <v>0</v>
      </c>
      <c r="Q89" s="1355">
        <f t="shared" si="31"/>
        <v>0</v>
      </c>
      <c r="R89" s="1354">
        <f>VLOOKUP($D89,'WP-BC'!$A$1:$N$341,14,FALSE)</f>
        <v>0</v>
      </c>
      <c r="S89" s="819">
        <v>427000</v>
      </c>
      <c r="T89" s="820"/>
      <c r="U89" s="819">
        <v>133860</v>
      </c>
      <c r="V89" s="820"/>
      <c r="W89" s="819">
        <f>+S89-U89</f>
        <v>293140</v>
      </c>
    </row>
    <row r="90" spans="1:23" s="818" customFormat="1">
      <c r="A90" s="811"/>
      <c r="B90" s="812"/>
      <c r="C90" s="813"/>
      <c r="D90" s="1345"/>
      <c r="E90" s="1371" t="s">
        <v>541</v>
      </c>
      <c r="F90" s="1435"/>
      <c r="G90" s="1436"/>
      <c r="H90" s="1437"/>
      <c r="I90" s="1435"/>
      <c r="J90" s="811"/>
      <c r="K90" s="1356" t="s">
        <v>1166</v>
      </c>
      <c r="L90" s="1356" t="s">
        <v>1166</v>
      </c>
      <c r="M90" s="1356" t="s">
        <v>1166</v>
      </c>
      <c r="N90" s="1356" t="s">
        <v>1166</v>
      </c>
      <c r="O90" s="1356" t="s">
        <v>1166</v>
      </c>
      <c r="P90" s="1356" t="s">
        <v>1166</v>
      </c>
      <c r="Q90" s="1356" t="s">
        <v>1166</v>
      </c>
      <c r="R90" s="1356" t="s">
        <v>1166</v>
      </c>
      <c r="S90" s="816"/>
      <c r="T90" s="817"/>
      <c r="U90" s="816"/>
      <c r="V90" s="817"/>
      <c r="W90" s="816"/>
    </row>
    <row r="91" spans="1:23" s="818" customFormat="1">
      <c r="A91" s="811"/>
      <c r="B91" s="812"/>
      <c r="C91" s="813"/>
      <c r="D91" s="1345"/>
      <c r="E91" s="1371"/>
      <c r="F91" s="1371"/>
      <c r="G91" s="814"/>
      <c r="H91" s="811"/>
      <c r="I91" s="811"/>
      <c r="J91" s="811"/>
      <c r="K91" s="1354"/>
      <c r="L91" s="1354"/>
      <c r="M91" s="1354"/>
      <c r="N91" s="1354"/>
      <c r="O91" s="1354"/>
      <c r="P91" s="1354"/>
      <c r="Q91" s="1354"/>
      <c r="R91" s="1354"/>
      <c r="S91" s="816"/>
      <c r="T91" s="817"/>
      <c r="U91" s="816"/>
      <c r="V91" s="817"/>
      <c r="W91" s="816"/>
    </row>
    <row r="92" spans="1:23" s="818" customFormat="1">
      <c r="A92" s="811"/>
      <c r="B92" s="811"/>
      <c r="C92" s="821"/>
      <c r="D92" s="1345" t="str">
        <f t="shared" si="1"/>
        <v>SUBTOTAL Small Hydro</v>
      </c>
      <c r="E92" s="1375">
        <v>17</v>
      </c>
      <c r="F92" s="1375"/>
      <c r="G92" s="822" t="s">
        <v>236</v>
      </c>
      <c r="H92" s="811"/>
      <c r="I92" s="811"/>
      <c r="J92" s="811"/>
      <c r="K92" s="1353">
        <f>SUM(K88:K90)</f>
        <v>0</v>
      </c>
      <c r="L92" s="1353">
        <f t="shared" ref="L92:R92" si="32">SUM(L88:L90)</f>
        <v>0</v>
      </c>
      <c r="M92" s="1353">
        <f t="shared" si="32"/>
        <v>0</v>
      </c>
      <c r="N92" s="1353">
        <f t="shared" si="32"/>
        <v>0</v>
      </c>
      <c r="O92" s="1353">
        <f t="shared" si="32"/>
        <v>0</v>
      </c>
      <c r="P92" s="1353">
        <f t="shared" si="32"/>
        <v>0</v>
      </c>
      <c r="Q92" s="1353">
        <f t="shared" si="32"/>
        <v>0</v>
      </c>
      <c r="R92" s="1353">
        <f t="shared" si="32"/>
        <v>0</v>
      </c>
      <c r="S92" s="826">
        <f t="shared" ref="S92" si="33">SUM(S88:S89)</f>
        <v>435000</v>
      </c>
      <c r="T92" s="817"/>
      <c r="U92" s="826">
        <f>SUM(U88:U89)</f>
        <v>133860</v>
      </c>
      <c r="V92" s="817"/>
      <c r="W92" s="826">
        <f>SUM(W88:W89)</f>
        <v>301140</v>
      </c>
    </row>
    <row r="93" spans="1:23" s="818" customFormat="1" ht="21" customHeight="1">
      <c r="A93" s="811"/>
      <c r="B93" s="811"/>
      <c r="C93" s="821"/>
      <c r="D93" s="1345" t="str">
        <f t="shared" si="1"/>
        <v/>
      </c>
      <c r="E93" s="1375">
        <v>18</v>
      </c>
      <c r="F93" s="1371"/>
      <c r="G93" s="814"/>
      <c r="H93" s="811"/>
      <c r="I93" s="811"/>
      <c r="J93" s="811"/>
      <c r="K93" s="1355"/>
      <c r="L93" s="1355"/>
      <c r="M93" s="1355"/>
      <c r="N93" s="1355"/>
      <c r="O93" s="1355"/>
      <c r="P93" s="1355"/>
      <c r="Q93" s="1355"/>
      <c r="R93" s="1355"/>
      <c r="S93" s="816"/>
      <c r="T93" s="817"/>
      <c r="U93" s="816"/>
      <c r="V93" s="817"/>
      <c r="W93" s="816"/>
    </row>
    <row r="94" spans="1:23" s="818" customFormat="1">
      <c r="A94" s="811" t="s">
        <v>148</v>
      </c>
      <c r="B94" s="812" t="s">
        <v>244</v>
      </c>
      <c r="C94" s="813" t="s">
        <v>155</v>
      </c>
      <c r="D94" s="1345" t="str">
        <f t="shared" si="1"/>
        <v/>
      </c>
      <c r="E94" s="1371" t="s">
        <v>1623</v>
      </c>
      <c r="F94" s="725"/>
      <c r="G94" s="1436"/>
      <c r="H94" s="1435"/>
      <c r="I94" s="1435"/>
      <c r="J94" s="811"/>
      <c r="K94" s="1354">
        <f>VLOOKUP($D94,'WP-BC'!$A$1:$N$341,7,FALSE)</f>
        <v>0</v>
      </c>
      <c r="L94" s="1354">
        <f>VLOOKUP($D94,'WP-BC'!$A$1:$N$341,8,FALSE)</f>
        <v>0</v>
      </c>
      <c r="M94" s="1355">
        <f t="shared" ref="M94:M101" si="34">+K94-L94</f>
        <v>0</v>
      </c>
      <c r="N94" s="1354">
        <f>VLOOKUP($D94,'WP-BC'!$A$1:$N$341,10,FALSE)</f>
        <v>0</v>
      </c>
      <c r="O94" s="1354">
        <f>VLOOKUP($D94,'WP-BC'!$A$1:$N$341,11,FALSE)</f>
        <v>0</v>
      </c>
      <c r="P94" s="1354">
        <f>VLOOKUP($D94,'WP-BC'!$A$1:$N$341,12,FALSE)</f>
        <v>0</v>
      </c>
      <c r="Q94" s="1355">
        <f t="shared" ref="Q94:Q101" si="35">+O94-P94</f>
        <v>0</v>
      </c>
      <c r="R94" s="1354">
        <f>VLOOKUP($D94,'WP-BC'!$A$1:$N$341,14,FALSE)</f>
        <v>0</v>
      </c>
      <c r="S94" s="816">
        <v>161428</v>
      </c>
      <c r="T94" s="817"/>
      <c r="U94" s="816">
        <v>161428</v>
      </c>
      <c r="V94" s="817"/>
      <c r="W94" s="816">
        <f t="shared" ref="W94:W101" si="36">+S94-U94</f>
        <v>0</v>
      </c>
    </row>
    <row r="95" spans="1:23" s="818" customFormat="1">
      <c r="A95" s="811" t="s">
        <v>148</v>
      </c>
      <c r="B95" s="812" t="s">
        <v>244</v>
      </c>
      <c r="C95" s="813" t="s">
        <v>155</v>
      </c>
      <c r="D95" s="1345" t="str">
        <f t="shared" si="1"/>
        <v/>
      </c>
      <c r="E95" s="1371" t="s">
        <v>1624</v>
      </c>
      <c r="F95" s="725"/>
      <c r="G95" s="1436"/>
      <c r="H95" s="1438"/>
      <c r="I95" s="1435"/>
      <c r="J95" s="811"/>
      <c r="K95" s="1354">
        <f>VLOOKUP($D95,'WP-BC'!$A$1:$N$341,7,FALSE)</f>
        <v>0</v>
      </c>
      <c r="L95" s="1354">
        <f>VLOOKUP($D95,'WP-BC'!$A$1:$N$341,8,FALSE)</f>
        <v>0</v>
      </c>
      <c r="M95" s="1355">
        <f t="shared" si="34"/>
        <v>0</v>
      </c>
      <c r="N95" s="1354">
        <f>VLOOKUP($D95,'WP-BC'!$A$1:$N$341,10,FALSE)</f>
        <v>0</v>
      </c>
      <c r="O95" s="1354">
        <f>VLOOKUP($D95,'WP-BC'!$A$1:$N$341,11,FALSE)</f>
        <v>0</v>
      </c>
      <c r="P95" s="1354">
        <f>VLOOKUP($D95,'WP-BC'!$A$1:$N$341,12,FALSE)</f>
        <v>0</v>
      </c>
      <c r="Q95" s="1355">
        <f t="shared" si="35"/>
        <v>0</v>
      </c>
      <c r="R95" s="1354">
        <f>VLOOKUP($D95,'WP-BC'!$A$1:$N$341,14,FALSE)</f>
        <v>0</v>
      </c>
      <c r="S95" s="816">
        <v>158924.22</v>
      </c>
      <c r="T95" s="817"/>
      <c r="U95" s="816">
        <v>86730.12</v>
      </c>
      <c r="V95" s="817"/>
      <c r="W95" s="816">
        <f t="shared" si="36"/>
        <v>72194.100000000006</v>
      </c>
    </row>
    <row r="96" spans="1:23" s="818" customFormat="1">
      <c r="A96" s="811" t="s">
        <v>148</v>
      </c>
      <c r="B96" s="812" t="s">
        <v>244</v>
      </c>
      <c r="C96" s="813" t="s">
        <v>155</v>
      </c>
      <c r="D96" s="1345" t="str">
        <f t="shared" si="1"/>
        <v/>
      </c>
      <c r="E96" s="1371" t="s">
        <v>1625</v>
      </c>
      <c r="F96" s="725"/>
      <c r="G96" s="1436"/>
      <c r="H96" s="1438"/>
      <c r="I96" s="1435"/>
      <c r="J96" s="811"/>
      <c r="K96" s="1354">
        <f>VLOOKUP($D96,'WP-BC'!$A$1:$N$341,7,FALSE)</f>
        <v>0</v>
      </c>
      <c r="L96" s="1354">
        <f>VLOOKUP($D96,'WP-BC'!$A$1:$N$341,8,FALSE)</f>
        <v>0</v>
      </c>
      <c r="M96" s="1355">
        <f t="shared" si="34"/>
        <v>0</v>
      </c>
      <c r="N96" s="1354">
        <f>VLOOKUP($D96,'WP-BC'!$A$1:$N$341,10,FALSE)</f>
        <v>0</v>
      </c>
      <c r="O96" s="1354">
        <f>VLOOKUP($D96,'WP-BC'!$A$1:$N$341,11,FALSE)</f>
        <v>0</v>
      </c>
      <c r="P96" s="1354">
        <f>VLOOKUP($D96,'WP-BC'!$A$1:$N$341,12,FALSE)</f>
        <v>0</v>
      </c>
      <c r="Q96" s="1355">
        <f t="shared" si="35"/>
        <v>0</v>
      </c>
      <c r="R96" s="1354">
        <f>VLOOKUP($D96,'WP-BC'!$A$1:$N$341,14,FALSE)</f>
        <v>0</v>
      </c>
      <c r="S96" s="816">
        <v>0</v>
      </c>
      <c r="T96" s="817"/>
      <c r="U96" s="816">
        <v>0</v>
      </c>
      <c r="V96" s="817"/>
      <c r="W96" s="816">
        <f t="shared" si="36"/>
        <v>0</v>
      </c>
    </row>
    <row r="97" spans="1:23" s="818" customFormat="1">
      <c r="A97" s="811" t="s">
        <v>148</v>
      </c>
      <c r="B97" s="812" t="s">
        <v>244</v>
      </c>
      <c r="C97" s="813" t="s">
        <v>155</v>
      </c>
      <c r="D97" s="1345" t="str">
        <f t="shared" si="1"/>
        <v/>
      </c>
      <c r="E97" s="1371" t="s">
        <v>1626</v>
      </c>
      <c r="F97" s="725"/>
      <c r="G97" s="1436"/>
      <c r="H97" s="1438"/>
      <c r="I97" s="1435"/>
      <c r="J97" s="811"/>
      <c r="K97" s="1354">
        <f>VLOOKUP($D97,'WP-BC'!$A$1:$N$341,7,FALSE)</f>
        <v>0</v>
      </c>
      <c r="L97" s="1354">
        <f>VLOOKUP($D97,'WP-BC'!$A$1:$N$341,8,FALSE)</f>
        <v>0</v>
      </c>
      <c r="M97" s="1355">
        <f t="shared" si="34"/>
        <v>0</v>
      </c>
      <c r="N97" s="1354">
        <f>VLOOKUP($D97,'WP-BC'!$A$1:$N$341,10,FALSE)</f>
        <v>0</v>
      </c>
      <c r="O97" s="1354">
        <f>VLOOKUP($D97,'WP-BC'!$A$1:$N$341,11,FALSE)</f>
        <v>0</v>
      </c>
      <c r="P97" s="1354">
        <f>VLOOKUP($D97,'WP-BC'!$A$1:$N$341,12,FALSE)</f>
        <v>0</v>
      </c>
      <c r="Q97" s="1355">
        <f t="shared" si="35"/>
        <v>0</v>
      </c>
      <c r="R97" s="1354">
        <f>VLOOKUP($D97,'WP-BC'!$A$1:$N$341,14,FALSE)</f>
        <v>0</v>
      </c>
      <c r="S97" s="816">
        <v>143571</v>
      </c>
      <c r="T97" s="817"/>
      <c r="U97" s="816">
        <v>102160</v>
      </c>
      <c r="V97" s="817"/>
      <c r="W97" s="816">
        <f t="shared" si="36"/>
        <v>41411</v>
      </c>
    </row>
    <row r="98" spans="1:23" s="818" customFormat="1">
      <c r="A98" s="811" t="s">
        <v>148</v>
      </c>
      <c r="B98" s="812" t="s">
        <v>244</v>
      </c>
      <c r="C98" s="813" t="s">
        <v>155</v>
      </c>
      <c r="D98" s="1345" t="str">
        <f t="shared" si="1"/>
        <v/>
      </c>
      <c r="E98" s="1371" t="s">
        <v>1627</v>
      </c>
      <c r="F98" s="725"/>
      <c r="G98" s="1436"/>
      <c r="H98" s="1438"/>
      <c r="I98" s="1435"/>
      <c r="J98" s="811"/>
      <c r="K98" s="1354">
        <f>VLOOKUP($D98,'WP-BC'!$A$1:$N$341,7,FALSE)</f>
        <v>0</v>
      </c>
      <c r="L98" s="1354">
        <f>VLOOKUP($D98,'WP-BC'!$A$1:$N$341,8,FALSE)</f>
        <v>0</v>
      </c>
      <c r="M98" s="1355">
        <f t="shared" si="34"/>
        <v>0</v>
      </c>
      <c r="N98" s="1354">
        <f>VLOOKUP($D98,'WP-BC'!$A$1:$N$341,10,FALSE)</f>
        <v>0</v>
      </c>
      <c r="O98" s="1354">
        <f>VLOOKUP($D98,'WP-BC'!$A$1:$N$341,11,FALSE)</f>
        <v>0</v>
      </c>
      <c r="P98" s="1354">
        <f>VLOOKUP($D98,'WP-BC'!$A$1:$N$341,12,FALSE)</f>
        <v>0</v>
      </c>
      <c r="Q98" s="1355">
        <f t="shared" si="35"/>
        <v>0</v>
      </c>
      <c r="R98" s="1354">
        <f>VLOOKUP($D98,'WP-BC'!$A$1:$N$341,14,FALSE)</f>
        <v>0</v>
      </c>
      <c r="S98" s="816">
        <v>49048.73</v>
      </c>
      <c r="T98" s="817"/>
      <c r="U98" s="816">
        <v>20030.73</v>
      </c>
      <c r="V98" s="817"/>
      <c r="W98" s="816">
        <f t="shared" si="36"/>
        <v>29018.000000000004</v>
      </c>
    </row>
    <row r="99" spans="1:23" s="818" customFormat="1">
      <c r="A99" s="811" t="s">
        <v>148</v>
      </c>
      <c r="B99" s="812" t="s">
        <v>244</v>
      </c>
      <c r="C99" s="813" t="s">
        <v>155</v>
      </c>
      <c r="D99" s="1345" t="str">
        <f t="shared" si="1"/>
        <v/>
      </c>
      <c r="E99" s="1371" t="s">
        <v>1628</v>
      </c>
      <c r="F99" s="725"/>
      <c r="G99" s="1436"/>
      <c r="H99" s="1438"/>
      <c r="I99" s="1435"/>
      <c r="J99" s="811"/>
      <c r="K99" s="1354">
        <f>VLOOKUP($D99,'WP-BC'!$A$1:$N$341,7,FALSE)</f>
        <v>0</v>
      </c>
      <c r="L99" s="1354">
        <f>VLOOKUP($D99,'WP-BC'!$A$1:$N$341,8,FALSE)</f>
        <v>0</v>
      </c>
      <c r="M99" s="1355">
        <f t="shared" si="34"/>
        <v>0</v>
      </c>
      <c r="N99" s="1354">
        <f>VLOOKUP($D99,'WP-BC'!$A$1:$N$341,10,FALSE)</f>
        <v>0</v>
      </c>
      <c r="O99" s="1354">
        <f>VLOOKUP($D99,'WP-BC'!$A$1:$N$341,11,FALSE)</f>
        <v>0</v>
      </c>
      <c r="P99" s="1354">
        <f>VLOOKUP($D99,'WP-BC'!$A$1:$N$341,12,FALSE)</f>
        <v>0</v>
      </c>
      <c r="Q99" s="1355">
        <f t="shared" si="35"/>
        <v>0</v>
      </c>
      <c r="R99" s="1354">
        <f>VLOOKUP($D99,'WP-BC'!$A$1:$N$341,14,FALSE)</f>
        <v>0</v>
      </c>
      <c r="S99" s="816">
        <v>0</v>
      </c>
      <c r="T99" s="817"/>
      <c r="U99" s="816">
        <v>0</v>
      </c>
      <c r="V99" s="817"/>
      <c r="W99" s="816">
        <f t="shared" si="36"/>
        <v>0</v>
      </c>
    </row>
    <row r="100" spans="1:23" s="818" customFormat="1">
      <c r="A100" s="811" t="s">
        <v>148</v>
      </c>
      <c r="B100" s="812" t="s">
        <v>244</v>
      </c>
      <c r="C100" s="813" t="s">
        <v>155</v>
      </c>
      <c r="D100" s="1345" t="str">
        <f t="shared" si="1"/>
        <v/>
      </c>
      <c r="E100" s="1371" t="s">
        <v>1629</v>
      </c>
      <c r="F100" s="725"/>
      <c r="G100" s="1436"/>
      <c r="H100" s="1438"/>
      <c r="I100" s="1435"/>
      <c r="J100" s="811"/>
      <c r="K100" s="1354">
        <f>VLOOKUP($D100,'WP-BC'!$A$1:$N$341,7,FALSE)</f>
        <v>0</v>
      </c>
      <c r="L100" s="1354">
        <f>VLOOKUP($D100,'WP-BC'!$A$1:$N$341,8,FALSE)</f>
        <v>0</v>
      </c>
      <c r="M100" s="1355">
        <f t="shared" si="34"/>
        <v>0</v>
      </c>
      <c r="N100" s="1354">
        <f>VLOOKUP($D100,'WP-BC'!$A$1:$N$341,10,FALSE)</f>
        <v>0</v>
      </c>
      <c r="O100" s="1354">
        <f>VLOOKUP($D100,'WP-BC'!$A$1:$N$341,11,FALSE)</f>
        <v>0</v>
      </c>
      <c r="P100" s="1354">
        <f>VLOOKUP($D100,'WP-BC'!$A$1:$N$341,12,FALSE)</f>
        <v>0</v>
      </c>
      <c r="Q100" s="1355">
        <f t="shared" si="35"/>
        <v>0</v>
      </c>
      <c r="R100" s="1354">
        <f>VLOOKUP($D100,'WP-BC'!$A$1:$N$341,14,FALSE)</f>
        <v>0</v>
      </c>
      <c r="S100" s="816">
        <v>349918</v>
      </c>
      <c r="T100" s="817"/>
      <c r="U100" s="816">
        <v>219473</v>
      </c>
      <c r="V100" s="817"/>
      <c r="W100" s="816">
        <f t="shared" si="36"/>
        <v>130445</v>
      </c>
    </row>
    <row r="101" spans="1:23" s="818" customFormat="1">
      <c r="A101" s="811" t="s">
        <v>148</v>
      </c>
      <c r="B101" s="812" t="s">
        <v>244</v>
      </c>
      <c r="C101" s="813" t="s">
        <v>155</v>
      </c>
      <c r="D101" s="1345" t="str">
        <f t="shared" si="1"/>
        <v/>
      </c>
      <c r="E101" s="1371" t="s">
        <v>1654</v>
      </c>
      <c r="F101" s="725"/>
      <c r="G101" s="1436"/>
      <c r="H101" s="1438"/>
      <c r="I101" s="1435"/>
      <c r="J101" s="811"/>
      <c r="K101" s="1354">
        <f>VLOOKUP($D101,'WP-BC'!$A$1:$N$341,7,FALSE)</f>
        <v>0</v>
      </c>
      <c r="L101" s="1354">
        <f>VLOOKUP($D101,'WP-BC'!$A$1:$N$341,8,FALSE)</f>
        <v>0</v>
      </c>
      <c r="M101" s="1355">
        <f t="shared" si="34"/>
        <v>0</v>
      </c>
      <c r="N101" s="1354">
        <f>VLOOKUP($D101,'WP-BC'!$A$1:$N$341,10,FALSE)</f>
        <v>0</v>
      </c>
      <c r="O101" s="1354">
        <f>VLOOKUP($D101,'WP-BC'!$A$1:$N$341,11,FALSE)</f>
        <v>0</v>
      </c>
      <c r="P101" s="1354">
        <f>VLOOKUP($D101,'WP-BC'!$A$1:$N$341,12,FALSE)</f>
        <v>0</v>
      </c>
      <c r="Q101" s="1355">
        <f t="shared" si="35"/>
        <v>0</v>
      </c>
      <c r="R101" s="1354">
        <f>VLOOKUP($D101,'WP-BC'!$A$1:$N$341,14,FALSE)</f>
        <v>0</v>
      </c>
      <c r="S101" s="819">
        <v>94603.150000000009</v>
      </c>
      <c r="T101" s="820"/>
      <c r="U101" s="819">
        <v>24313.730000000003</v>
      </c>
      <c r="V101" s="820"/>
      <c r="W101" s="819">
        <f t="shared" si="36"/>
        <v>70289.420000000013</v>
      </c>
    </row>
    <row r="102" spans="1:23" s="818" customFormat="1">
      <c r="A102" s="811"/>
      <c r="B102" s="812"/>
      <c r="C102" s="813"/>
      <c r="D102" s="1345"/>
      <c r="E102" s="1371" t="s">
        <v>541</v>
      </c>
      <c r="F102" s="1435"/>
      <c r="G102" s="1436"/>
      <c r="H102" s="1437"/>
      <c r="I102" s="1435"/>
      <c r="J102" s="811"/>
      <c r="K102" s="1356" t="s">
        <v>1166</v>
      </c>
      <c r="L102" s="1356" t="s">
        <v>1166</v>
      </c>
      <c r="M102" s="1356" t="s">
        <v>1166</v>
      </c>
      <c r="N102" s="1356" t="s">
        <v>1166</v>
      </c>
      <c r="O102" s="1356" t="s">
        <v>1166</v>
      </c>
      <c r="P102" s="1356" t="s">
        <v>1166</v>
      </c>
      <c r="Q102" s="1356" t="s">
        <v>1166</v>
      </c>
      <c r="R102" s="1356" t="s">
        <v>1166</v>
      </c>
      <c r="S102" s="816"/>
      <c r="T102" s="817"/>
      <c r="U102" s="816"/>
      <c r="V102" s="817"/>
      <c r="W102" s="816"/>
    </row>
    <row r="103" spans="1:23" s="818" customFormat="1">
      <c r="A103" s="811"/>
      <c r="B103" s="812"/>
      <c r="C103" s="813"/>
      <c r="D103" s="1345"/>
      <c r="E103" s="1371"/>
      <c r="F103" s="1371"/>
      <c r="G103" s="814"/>
      <c r="H103" s="811"/>
      <c r="I103" s="811"/>
      <c r="J103" s="811"/>
      <c r="K103" s="1354"/>
      <c r="L103" s="1354"/>
      <c r="M103" s="1354"/>
      <c r="N103" s="1354"/>
      <c r="O103" s="1354"/>
      <c r="P103" s="1354"/>
      <c r="Q103" s="1354"/>
      <c r="R103" s="1354"/>
      <c r="S103" s="816"/>
      <c r="T103" s="817"/>
      <c r="U103" s="816"/>
      <c r="V103" s="817"/>
      <c r="W103" s="816"/>
    </row>
    <row r="104" spans="1:23" s="818" customFormat="1">
      <c r="A104" s="811"/>
      <c r="B104" s="811"/>
      <c r="C104" s="821"/>
      <c r="D104" s="1345" t="str">
        <f t="shared" si="1"/>
        <v>SUBTOTAL Flynn</v>
      </c>
      <c r="E104" s="1375">
        <v>19</v>
      </c>
      <c r="F104" s="1375"/>
      <c r="G104" s="822" t="s">
        <v>237</v>
      </c>
      <c r="H104" s="811"/>
      <c r="I104" s="811"/>
      <c r="J104" s="811"/>
      <c r="K104" s="1353">
        <f>SUM(K94:K102)</f>
        <v>0</v>
      </c>
      <c r="L104" s="1353">
        <f t="shared" ref="L104:R104" si="37">SUM(L94:L102)</f>
        <v>0</v>
      </c>
      <c r="M104" s="1353">
        <f t="shared" si="37"/>
        <v>0</v>
      </c>
      <c r="N104" s="1353">
        <f t="shared" si="37"/>
        <v>0</v>
      </c>
      <c r="O104" s="1353">
        <f t="shared" si="37"/>
        <v>0</v>
      </c>
      <c r="P104" s="1353">
        <f t="shared" si="37"/>
        <v>0</v>
      </c>
      <c r="Q104" s="1353">
        <f t="shared" si="37"/>
        <v>0</v>
      </c>
      <c r="R104" s="1353">
        <f t="shared" si="37"/>
        <v>0</v>
      </c>
      <c r="S104" s="826">
        <f t="shared" ref="S104" si="38">SUM(S94:S101)</f>
        <v>957493.1</v>
      </c>
      <c r="T104" s="817"/>
      <c r="U104" s="826">
        <f>SUM(U94:U101)</f>
        <v>614135.57999999996</v>
      </c>
      <c r="V104" s="817"/>
      <c r="W104" s="826">
        <f>SUM(W94:W101)</f>
        <v>343357.52</v>
      </c>
    </row>
    <row r="105" spans="1:23" s="818" customFormat="1" ht="20.25" customHeight="1">
      <c r="A105" s="811"/>
      <c r="B105" s="811"/>
      <c r="C105" s="821"/>
      <c r="D105" s="1345" t="str">
        <f t="shared" si="1"/>
        <v/>
      </c>
      <c r="E105" s="1375">
        <v>20</v>
      </c>
      <c r="F105" s="1371"/>
      <c r="G105" s="814"/>
      <c r="H105" s="811"/>
      <c r="I105" s="811"/>
      <c r="J105" s="811"/>
      <c r="K105" s="1355"/>
      <c r="L105" s="1355"/>
      <c r="M105" s="1355"/>
      <c r="N105" s="1355"/>
      <c r="O105" s="1355"/>
      <c r="P105" s="1355"/>
      <c r="Q105" s="1355"/>
      <c r="R105" s="1355"/>
      <c r="S105" s="816"/>
      <c r="T105" s="817"/>
      <c r="U105" s="816"/>
      <c r="V105" s="817"/>
      <c r="W105" s="816"/>
    </row>
    <row r="106" spans="1:23" s="818" customFormat="1">
      <c r="A106" s="811" t="s">
        <v>148</v>
      </c>
      <c r="B106" s="812" t="s">
        <v>244</v>
      </c>
      <c r="C106" s="813" t="s">
        <v>161</v>
      </c>
      <c r="D106" s="1345" t="str">
        <f t="shared" si="1"/>
        <v/>
      </c>
      <c r="E106" s="1371" t="s">
        <v>1630</v>
      </c>
      <c r="F106" s="725"/>
      <c r="G106" s="1436"/>
      <c r="H106" s="1434"/>
      <c r="I106" s="1435"/>
      <c r="J106" s="811"/>
      <c r="K106" s="1354">
        <f>VLOOKUP($D106,'WP-BC'!$A$1:$N$341,7,FALSE)</f>
        <v>0</v>
      </c>
      <c r="L106" s="1354">
        <f>VLOOKUP($D106,'WP-BC'!$A$1:$N$341,8,FALSE)</f>
        <v>0</v>
      </c>
      <c r="M106" s="1355">
        <f t="shared" ref="M106:M116" si="39">+K106-L106</f>
        <v>0</v>
      </c>
      <c r="N106" s="1354">
        <f>VLOOKUP($D106,'WP-BC'!$A$1:$N$341,10,FALSE)</f>
        <v>0</v>
      </c>
      <c r="O106" s="1354">
        <f>VLOOKUP($D106,'WP-BC'!$A$1:$N$341,11,FALSE)</f>
        <v>0</v>
      </c>
      <c r="P106" s="1354">
        <f>VLOOKUP($D106,'WP-BC'!$A$1:$N$341,12,FALSE)</f>
        <v>0</v>
      </c>
      <c r="Q106" s="1355">
        <f t="shared" ref="Q106:Q116" si="40">+O106-P106</f>
        <v>0</v>
      </c>
      <c r="R106" s="1354">
        <f>VLOOKUP($D106,'WP-BC'!$A$1:$N$341,14,FALSE)</f>
        <v>0</v>
      </c>
      <c r="S106" s="816">
        <v>13816</v>
      </c>
      <c r="T106" s="817"/>
      <c r="U106" s="816">
        <v>0</v>
      </c>
      <c r="V106" s="817"/>
      <c r="W106" s="816">
        <f t="shared" ref="W106:W116" si="41">+S106-U106</f>
        <v>13816</v>
      </c>
    </row>
    <row r="107" spans="1:23" s="818" customFormat="1">
      <c r="A107" s="811" t="s">
        <v>148</v>
      </c>
      <c r="B107" s="812" t="s">
        <v>244</v>
      </c>
      <c r="C107" s="813" t="s">
        <v>161</v>
      </c>
      <c r="D107" s="1345" t="str">
        <f t="shared" si="1"/>
        <v/>
      </c>
      <c r="E107" s="1371" t="s">
        <v>1631</v>
      </c>
      <c r="F107" s="725"/>
      <c r="G107" s="1436"/>
      <c r="H107" s="1434"/>
      <c r="I107" s="1435"/>
      <c r="J107" s="811"/>
      <c r="K107" s="1354">
        <f>VLOOKUP($D107,'WP-BC'!$A$1:$N$341,7,FALSE)</f>
        <v>0</v>
      </c>
      <c r="L107" s="1354">
        <f>VLOOKUP($D107,'WP-BC'!$A$1:$N$341,8,FALSE)</f>
        <v>0</v>
      </c>
      <c r="M107" s="1355">
        <f t="shared" si="39"/>
        <v>0</v>
      </c>
      <c r="N107" s="1354">
        <f>VLOOKUP($D107,'WP-BC'!$A$1:$N$341,10,FALSE)</f>
        <v>0</v>
      </c>
      <c r="O107" s="1354">
        <f>VLOOKUP($D107,'WP-BC'!$A$1:$N$341,11,FALSE)</f>
        <v>0</v>
      </c>
      <c r="P107" s="1354">
        <f>VLOOKUP($D107,'WP-BC'!$A$1:$N$341,12,FALSE)</f>
        <v>0</v>
      </c>
      <c r="Q107" s="1355">
        <f t="shared" si="40"/>
        <v>0</v>
      </c>
      <c r="R107" s="1354">
        <f>VLOOKUP($D107,'WP-BC'!$A$1:$N$341,14,FALSE)</f>
        <v>0</v>
      </c>
      <c r="S107" s="816">
        <v>1083781</v>
      </c>
      <c r="T107" s="817"/>
      <c r="U107" s="816">
        <v>954097</v>
      </c>
      <c r="V107" s="817"/>
      <c r="W107" s="816">
        <f t="shared" si="41"/>
        <v>129684</v>
      </c>
    </row>
    <row r="108" spans="1:23" s="818" customFormat="1">
      <c r="A108" s="811" t="s">
        <v>148</v>
      </c>
      <c r="B108" s="812" t="s">
        <v>244</v>
      </c>
      <c r="C108" s="813" t="s">
        <v>161</v>
      </c>
      <c r="D108" s="1345" t="str">
        <f t="shared" si="1"/>
        <v/>
      </c>
      <c r="E108" s="1371" t="s">
        <v>1632</v>
      </c>
      <c r="F108" s="725"/>
      <c r="G108" s="1436"/>
      <c r="H108" s="1434"/>
      <c r="I108" s="1435"/>
      <c r="J108" s="811"/>
      <c r="K108" s="1354">
        <f>VLOOKUP($D108,'WP-BC'!$A$1:$N$341,7,FALSE)</f>
        <v>0</v>
      </c>
      <c r="L108" s="1354">
        <f>VLOOKUP($D108,'WP-BC'!$A$1:$N$341,8,FALSE)</f>
        <v>0</v>
      </c>
      <c r="M108" s="1355">
        <f t="shared" si="39"/>
        <v>0</v>
      </c>
      <c r="N108" s="1354">
        <f>VLOOKUP($D108,'WP-BC'!$A$1:$N$341,10,FALSE)</f>
        <v>0</v>
      </c>
      <c r="O108" s="1354">
        <f>VLOOKUP($D108,'WP-BC'!$A$1:$N$341,11,FALSE)</f>
        <v>0</v>
      </c>
      <c r="P108" s="1354">
        <f>VLOOKUP($D108,'WP-BC'!$A$1:$N$341,12,FALSE)</f>
        <v>0</v>
      </c>
      <c r="Q108" s="1355">
        <f t="shared" si="40"/>
        <v>0</v>
      </c>
      <c r="R108" s="1354">
        <f>VLOOKUP($D108,'WP-BC'!$A$1:$N$341,14,FALSE)</f>
        <v>0</v>
      </c>
      <c r="S108" s="816">
        <v>837882</v>
      </c>
      <c r="T108" s="817"/>
      <c r="U108" s="816">
        <v>999305</v>
      </c>
      <c r="V108" s="817"/>
      <c r="W108" s="816">
        <f t="shared" si="41"/>
        <v>-161423</v>
      </c>
    </row>
    <row r="109" spans="1:23" s="818" customFormat="1">
      <c r="A109" s="811" t="s">
        <v>148</v>
      </c>
      <c r="B109" s="812" t="s">
        <v>244</v>
      </c>
      <c r="C109" s="813" t="s">
        <v>161</v>
      </c>
      <c r="D109" s="1345" t="str">
        <f t="shared" si="1"/>
        <v/>
      </c>
      <c r="E109" s="1371" t="s">
        <v>1633</v>
      </c>
      <c r="F109" s="725"/>
      <c r="G109" s="1436"/>
      <c r="H109" s="1434"/>
      <c r="I109" s="1435"/>
      <c r="J109" s="811"/>
      <c r="K109" s="1354">
        <f>VLOOKUP($D109,'WP-BC'!$A$1:$N$341,7,FALSE)</f>
        <v>0</v>
      </c>
      <c r="L109" s="1354">
        <f>VLOOKUP($D109,'WP-BC'!$A$1:$N$341,8,FALSE)</f>
        <v>0</v>
      </c>
      <c r="M109" s="1355">
        <f t="shared" si="39"/>
        <v>0</v>
      </c>
      <c r="N109" s="1354">
        <f>VLOOKUP($D109,'WP-BC'!$A$1:$N$341,10,FALSE)</f>
        <v>0</v>
      </c>
      <c r="O109" s="1354">
        <f>VLOOKUP($D109,'WP-BC'!$A$1:$N$341,11,FALSE)</f>
        <v>0</v>
      </c>
      <c r="P109" s="1354">
        <f>VLOOKUP($D109,'WP-BC'!$A$1:$N$341,12,FALSE)</f>
        <v>0</v>
      </c>
      <c r="Q109" s="1355">
        <f t="shared" si="40"/>
        <v>0</v>
      </c>
      <c r="R109" s="1354">
        <f>VLOOKUP($D109,'WP-BC'!$A$1:$N$341,14,FALSE)</f>
        <v>0</v>
      </c>
      <c r="S109" s="816">
        <v>541246.62</v>
      </c>
      <c r="T109" s="817"/>
      <c r="U109" s="816">
        <v>429233.08</v>
      </c>
      <c r="V109" s="817"/>
      <c r="W109" s="816">
        <f t="shared" si="41"/>
        <v>112013.53999999998</v>
      </c>
    </row>
    <row r="110" spans="1:23" s="818" customFormat="1">
      <c r="A110" s="811" t="s">
        <v>148</v>
      </c>
      <c r="B110" s="812" t="s">
        <v>244</v>
      </c>
      <c r="C110" s="813" t="s">
        <v>161</v>
      </c>
      <c r="D110" s="1345" t="str">
        <f t="shared" si="1"/>
        <v/>
      </c>
      <c r="E110" s="1371" t="s">
        <v>1634</v>
      </c>
      <c r="F110" s="725"/>
      <c r="G110" s="1436"/>
      <c r="H110" s="1434"/>
      <c r="I110" s="1435"/>
      <c r="J110" s="811"/>
      <c r="K110" s="1354">
        <f>VLOOKUP($D110,'WP-BC'!$A$1:$N$341,7,FALSE)</f>
        <v>0</v>
      </c>
      <c r="L110" s="1354">
        <f>VLOOKUP($D110,'WP-BC'!$A$1:$N$341,8,FALSE)</f>
        <v>0</v>
      </c>
      <c r="M110" s="1355">
        <f t="shared" si="39"/>
        <v>0</v>
      </c>
      <c r="N110" s="1354">
        <f>VLOOKUP($D110,'WP-BC'!$A$1:$N$341,10,FALSE)</f>
        <v>0</v>
      </c>
      <c r="O110" s="1354">
        <f>VLOOKUP($D110,'WP-BC'!$A$1:$N$341,11,FALSE)</f>
        <v>0</v>
      </c>
      <c r="P110" s="1354">
        <f>VLOOKUP($D110,'WP-BC'!$A$1:$N$341,12,FALSE)</f>
        <v>0</v>
      </c>
      <c r="Q110" s="1355">
        <f t="shared" si="40"/>
        <v>0</v>
      </c>
      <c r="R110" s="1354">
        <f>VLOOKUP($D110,'WP-BC'!$A$1:$N$341,14,FALSE)</f>
        <v>0</v>
      </c>
      <c r="S110" s="816">
        <v>108837.62</v>
      </c>
      <c r="T110" s="817"/>
      <c r="U110" s="816">
        <v>94091.62</v>
      </c>
      <c r="V110" s="817"/>
      <c r="W110" s="816">
        <f t="shared" si="41"/>
        <v>14746</v>
      </c>
    </row>
    <row r="111" spans="1:23" s="818" customFormat="1">
      <c r="A111" s="811" t="s">
        <v>148</v>
      </c>
      <c r="B111" s="812" t="s">
        <v>244</v>
      </c>
      <c r="C111" s="813" t="s">
        <v>161</v>
      </c>
      <c r="D111" s="1345" t="str">
        <f t="shared" ref="D111:D136" si="42">CONCATENATE(H111,G111,I111)</f>
        <v/>
      </c>
      <c r="E111" s="1371" t="s">
        <v>1635</v>
      </c>
      <c r="F111" s="725"/>
      <c r="G111" s="1436"/>
      <c r="H111" s="1434"/>
      <c r="I111" s="1435"/>
      <c r="J111" s="811"/>
      <c r="K111" s="1354">
        <f>VLOOKUP($D111,'WP-BC'!$A$1:$N$341,7,FALSE)</f>
        <v>0</v>
      </c>
      <c r="L111" s="1354">
        <f>VLOOKUP($D111,'WP-BC'!$A$1:$N$341,8,FALSE)</f>
        <v>0</v>
      </c>
      <c r="M111" s="1355">
        <f t="shared" si="39"/>
        <v>0</v>
      </c>
      <c r="N111" s="1354">
        <f>VLOOKUP($D111,'WP-BC'!$A$1:$N$341,10,FALSE)</f>
        <v>0</v>
      </c>
      <c r="O111" s="1354">
        <f>VLOOKUP($D111,'WP-BC'!$A$1:$N$341,11,FALSE)</f>
        <v>0</v>
      </c>
      <c r="P111" s="1354">
        <f>VLOOKUP($D111,'WP-BC'!$A$1:$N$341,12,FALSE)</f>
        <v>0</v>
      </c>
      <c r="Q111" s="1355">
        <f t="shared" si="40"/>
        <v>0</v>
      </c>
      <c r="R111" s="1354">
        <f>VLOOKUP($D111,'WP-BC'!$A$1:$N$341,14,FALSE)</f>
        <v>0</v>
      </c>
      <c r="S111" s="816">
        <v>6400</v>
      </c>
      <c r="T111" s="817"/>
      <c r="U111" s="816">
        <v>3191</v>
      </c>
      <c r="V111" s="817"/>
      <c r="W111" s="816">
        <f t="shared" si="41"/>
        <v>3209</v>
      </c>
    </row>
    <row r="112" spans="1:23" s="818" customFormat="1">
      <c r="A112" s="811" t="s">
        <v>148</v>
      </c>
      <c r="B112" s="812" t="s">
        <v>244</v>
      </c>
      <c r="C112" s="813" t="s">
        <v>161</v>
      </c>
      <c r="D112" s="1345" t="str">
        <f t="shared" si="42"/>
        <v/>
      </c>
      <c r="E112" s="1371" t="s">
        <v>1655</v>
      </c>
      <c r="F112" s="725"/>
      <c r="G112" s="1436"/>
      <c r="H112" s="1434"/>
      <c r="I112" s="1435"/>
      <c r="J112" s="811"/>
      <c r="K112" s="1354">
        <f>VLOOKUP($D112,'WP-BC'!$A$1:$N$341,7,FALSE)</f>
        <v>0</v>
      </c>
      <c r="L112" s="1354">
        <f>VLOOKUP($D112,'WP-BC'!$A$1:$N$341,8,FALSE)</f>
        <v>0</v>
      </c>
      <c r="M112" s="1355">
        <f t="shared" si="39"/>
        <v>0</v>
      </c>
      <c r="N112" s="1354">
        <f>VLOOKUP($D112,'WP-BC'!$A$1:$N$341,10,FALSE)</f>
        <v>0</v>
      </c>
      <c r="O112" s="1354">
        <f>VLOOKUP($D112,'WP-BC'!$A$1:$N$341,11,FALSE)</f>
        <v>0</v>
      </c>
      <c r="P112" s="1354">
        <f>VLOOKUP($D112,'WP-BC'!$A$1:$N$341,12,FALSE)</f>
        <v>0</v>
      </c>
      <c r="Q112" s="1355">
        <f t="shared" si="40"/>
        <v>0</v>
      </c>
      <c r="R112" s="1354">
        <f>VLOOKUP($D112,'WP-BC'!$A$1:$N$341,14,FALSE)</f>
        <v>0</v>
      </c>
      <c r="S112" s="816">
        <v>1394339.57</v>
      </c>
      <c r="T112" s="817"/>
      <c r="U112" s="816">
        <v>1342713.59</v>
      </c>
      <c r="V112" s="817"/>
      <c r="W112" s="816">
        <f t="shared" si="41"/>
        <v>51625.979999999981</v>
      </c>
    </row>
    <row r="113" spans="1:23" s="818" customFormat="1">
      <c r="A113" s="811" t="s">
        <v>148</v>
      </c>
      <c r="B113" s="812" t="s">
        <v>244</v>
      </c>
      <c r="C113" s="813" t="s">
        <v>161</v>
      </c>
      <c r="D113" s="1345" t="str">
        <f t="shared" si="42"/>
        <v/>
      </c>
      <c r="E113" s="1371" t="s">
        <v>1656</v>
      </c>
      <c r="F113" s="725"/>
      <c r="G113" s="1436"/>
      <c r="H113" s="1434"/>
      <c r="I113" s="1435"/>
      <c r="J113" s="811"/>
      <c r="K113" s="1354">
        <f>VLOOKUP($D113,'WP-BC'!$A$1:$N$341,7,FALSE)</f>
        <v>0</v>
      </c>
      <c r="L113" s="1354">
        <f>VLOOKUP($D113,'WP-BC'!$A$1:$N$341,8,FALSE)</f>
        <v>0</v>
      </c>
      <c r="M113" s="1355">
        <f t="shared" si="39"/>
        <v>0</v>
      </c>
      <c r="N113" s="1354">
        <f>VLOOKUP($D113,'WP-BC'!$A$1:$N$341,10,FALSE)</f>
        <v>0</v>
      </c>
      <c r="O113" s="1354">
        <f>VLOOKUP($D113,'WP-BC'!$A$1:$N$341,11,FALSE)</f>
        <v>0</v>
      </c>
      <c r="P113" s="1354">
        <f>VLOOKUP($D113,'WP-BC'!$A$1:$N$341,12,FALSE)</f>
        <v>0</v>
      </c>
      <c r="Q113" s="1355">
        <f t="shared" si="40"/>
        <v>0</v>
      </c>
      <c r="R113" s="1354">
        <f>VLOOKUP($D113,'WP-BC'!$A$1:$N$341,14,FALSE)</f>
        <v>0</v>
      </c>
      <c r="S113" s="816">
        <v>198592</v>
      </c>
      <c r="T113" s="817"/>
      <c r="U113" s="816">
        <v>167153</v>
      </c>
      <c r="V113" s="817"/>
      <c r="W113" s="816">
        <f t="shared" si="41"/>
        <v>31439</v>
      </c>
    </row>
    <row r="114" spans="1:23" s="818" customFormat="1">
      <c r="A114" s="811" t="s">
        <v>148</v>
      </c>
      <c r="B114" s="812" t="s">
        <v>244</v>
      </c>
      <c r="C114" s="813" t="s">
        <v>161</v>
      </c>
      <c r="D114" s="1345" t="str">
        <f t="shared" si="42"/>
        <v/>
      </c>
      <c r="E114" s="1371" t="s">
        <v>1657</v>
      </c>
      <c r="F114" s="725"/>
      <c r="G114" s="1436"/>
      <c r="H114" s="1434"/>
      <c r="I114" s="1435"/>
      <c r="J114" s="811"/>
      <c r="K114" s="1354">
        <f>VLOOKUP($D114,'WP-BC'!$A$1:$N$341,7,FALSE)</f>
        <v>0</v>
      </c>
      <c r="L114" s="1354">
        <f>VLOOKUP($D114,'WP-BC'!$A$1:$N$341,8,FALSE)</f>
        <v>0</v>
      </c>
      <c r="M114" s="1355">
        <f t="shared" si="39"/>
        <v>0</v>
      </c>
      <c r="N114" s="1354">
        <f>VLOOKUP($D114,'WP-BC'!$A$1:$N$341,10,FALSE)</f>
        <v>0</v>
      </c>
      <c r="O114" s="1354">
        <f>VLOOKUP($D114,'WP-BC'!$A$1:$N$341,11,FALSE)</f>
        <v>0</v>
      </c>
      <c r="P114" s="1354">
        <f>VLOOKUP($D114,'WP-BC'!$A$1:$N$341,12,FALSE)</f>
        <v>0</v>
      </c>
      <c r="Q114" s="1355">
        <f t="shared" si="40"/>
        <v>0</v>
      </c>
      <c r="R114" s="1354">
        <f>VLOOKUP($D114,'WP-BC'!$A$1:$N$341,14,FALSE)</f>
        <v>0</v>
      </c>
      <c r="S114" s="816">
        <v>443045</v>
      </c>
      <c r="T114" s="817"/>
      <c r="U114" s="816">
        <v>254870</v>
      </c>
      <c r="V114" s="817"/>
      <c r="W114" s="816">
        <f t="shared" si="41"/>
        <v>188175</v>
      </c>
    </row>
    <row r="115" spans="1:23" s="818" customFormat="1">
      <c r="A115" s="811" t="s">
        <v>148</v>
      </c>
      <c r="B115" s="812" t="s">
        <v>244</v>
      </c>
      <c r="C115" s="813" t="s">
        <v>161</v>
      </c>
      <c r="D115" s="1345" t="str">
        <f t="shared" si="42"/>
        <v/>
      </c>
      <c r="E115" s="1371" t="s">
        <v>1658</v>
      </c>
      <c r="F115" s="725"/>
      <c r="G115" s="1436"/>
      <c r="H115" s="1434"/>
      <c r="I115" s="1435"/>
      <c r="J115" s="811"/>
      <c r="K115" s="1354">
        <f>VLOOKUP($D115,'WP-BC'!$A$1:$N$341,7,FALSE)</f>
        <v>0</v>
      </c>
      <c r="L115" s="1354">
        <f>VLOOKUP($D115,'WP-BC'!$A$1:$N$341,8,FALSE)</f>
        <v>0</v>
      </c>
      <c r="M115" s="1355">
        <f t="shared" si="39"/>
        <v>0</v>
      </c>
      <c r="N115" s="1354">
        <f>VLOOKUP($D115,'WP-BC'!$A$1:$N$341,10,FALSE)</f>
        <v>0</v>
      </c>
      <c r="O115" s="1354">
        <f>VLOOKUP($D115,'WP-BC'!$A$1:$N$341,11,FALSE)</f>
        <v>0</v>
      </c>
      <c r="P115" s="1354">
        <f>VLOOKUP($D115,'WP-BC'!$A$1:$N$341,12,FALSE)</f>
        <v>0</v>
      </c>
      <c r="Q115" s="1355">
        <f t="shared" si="40"/>
        <v>0</v>
      </c>
      <c r="R115" s="1354">
        <f>VLOOKUP($D115,'WP-BC'!$A$1:$N$341,14,FALSE)</f>
        <v>0</v>
      </c>
      <c r="S115" s="816">
        <v>3131817.34</v>
      </c>
      <c r="T115" s="817"/>
      <c r="U115" s="816">
        <v>3047113.62</v>
      </c>
      <c r="V115" s="817"/>
      <c r="W115" s="816">
        <f t="shared" si="41"/>
        <v>84703.719999999739</v>
      </c>
    </row>
    <row r="116" spans="1:23" s="818" customFormat="1">
      <c r="A116" s="811" t="s">
        <v>148</v>
      </c>
      <c r="B116" s="812" t="s">
        <v>244</v>
      </c>
      <c r="C116" s="813" t="s">
        <v>161</v>
      </c>
      <c r="D116" s="1345" t="str">
        <f t="shared" si="42"/>
        <v/>
      </c>
      <c r="E116" s="1371" t="s">
        <v>1659</v>
      </c>
      <c r="F116" s="725"/>
      <c r="G116" s="1436"/>
      <c r="H116" s="1434"/>
      <c r="I116" s="1435"/>
      <c r="J116" s="811"/>
      <c r="K116" s="1354">
        <f>VLOOKUP($D116,'WP-BC'!$A$1:$N$341,7,FALSE)</f>
        <v>0</v>
      </c>
      <c r="L116" s="1354">
        <f>VLOOKUP($D116,'WP-BC'!$A$1:$N$341,8,FALSE)</f>
        <v>0</v>
      </c>
      <c r="M116" s="1355">
        <f t="shared" si="39"/>
        <v>0</v>
      </c>
      <c r="N116" s="1354">
        <f>VLOOKUP($D116,'WP-BC'!$A$1:$N$341,10,FALSE)</f>
        <v>0</v>
      </c>
      <c r="O116" s="1354">
        <f>VLOOKUP($D116,'WP-BC'!$A$1:$N$341,11,FALSE)</f>
        <v>0</v>
      </c>
      <c r="P116" s="1354">
        <f>VLOOKUP($D116,'WP-BC'!$A$1:$N$341,12,FALSE)</f>
        <v>0</v>
      </c>
      <c r="Q116" s="1355">
        <f t="shared" si="40"/>
        <v>0</v>
      </c>
      <c r="R116" s="1354">
        <f>VLOOKUP($D116,'WP-BC'!$A$1:$N$341,14,FALSE)</f>
        <v>0</v>
      </c>
      <c r="S116" s="819">
        <v>322930</v>
      </c>
      <c r="T116" s="820"/>
      <c r="U116" s="819">
        <v>322930</v>
      </c>
      <c r="V116" s="820"/>
      <c r="W116" s="819">
        <f t="shared" si="41"/>
        <v>0</v>
      </c>
    </row>
    <row r="117" spans="1:23" s="818" customFormat="1">
      <c r="A117" s="811"/>
      <c r="B117" s="812"/>
      <c r="C117" s="813"/>
      <c r="D117" s="1345"/>
      <c r="E117" s="1371" t="s">
        <v>541</v>
      </c>
      <c r="F117" s="1435"/>
      <c r="G117" s="1436"/>
      <c r="H117" s="1437"/>
      <c r="I117" s="1435"/>
      <c r="J117" s="811"/>
      <c r="K117" s="1356" t="s">
        <v>1166</v>
      </c>
      <c r="L117" s="1356" t="s">
        <v>1166</v>
      </c>
      <c r="M117" s="1356" t="s">
        <v>1166</v>
      </c>
      <c r="N117" s="1356" t="s">
        <v>1166</v>
      </c>
      <c r="O117" s="1356" t="s">
        <v>1166</v>
      </c>
      <c r="P117" s="1356" t="s">
        <v>1166</v>
      </c>
      <c r="Q117" s="1356" t="s">
        <v>1166</v>
      </c>
      <c r="R117" s="1356" t="s">
        <v>1166</v>
      </c>
      <c r="S117" s="816"/>
      <c r="T117" s="817"/>
      <c r="U117" s="816"/>
      <c r="V117" s="817"/>
      <c r="W117" s="816"/>
    </row>
    <row r="118" spans="1:23" s="818" customFormat="1">
      <c r="A118" s="811"/>
      <c r="B118" s="812"/>
      <c r="C118" s="813"/>
      <c r="D118" s="1345"/>
      <c r="E118" s="1371"/>
      <c r="F118" s="1371"/>
      <c r="G118" s="814"/>
      <c r="H118" s="811"/>
      <c r="I118" s="811"/>
      <c r="J118" s="811"/>
      <c r="K118" s="1354"/>
      <c r="L118" s="1354"/>
      <c r="M118" s="1354"/>
      <c r="N118" s="1354"/>
      <c r="O118" s="1354"/>
      <c r="P118" s="1354"/>
      <c r="Q118" s="1354"/>
      <c r="R118" s="1354"/>
      <c r="S118" s="816"/>
      <c r="T118" s="817"/>
      <c r="U118" s="816"/>
      <c r="V118" s="817"/>
      <c r="W118" s="816"/>
    </row>
    <row r="119" spans="1:23" s="818" customFormat="1">
      <c r="A119" s="811"/>
      <c r="B119" s="811"/>
      <c r="C119" s="821"/>
      <c r="D119" s="1345" t="str">
        <f t="shared" si="42"/>
        <v>SUBTOTAL Poletti</v>
      </c>
      <c r="E119" s="1375">
        <v>21</v>
      </c>
      <c r="F119" s="1375"/>
      <c r="G119" s="822" t="s">
        <v>238</v>
      </c>
      <c r="H119" s="811"/>
      <c r="I119" s="811"/>
      <c r="J119" s="811"/>
      <c r="K119" s="1353">
        <f>SUM(K106:K117)</f>
        <v>0</v>
      </c>
      <c r="L119" s="1353">
        <f t="shared" ref="L119:R119" si="43">SUM(L106:L117)</f>
        <v>0</v>
      </c>
      <c r="M119" s="1353">
        <f t="shared" si="43"/>
        <v>0</v>
      </c>
      <c r="N119" s="1353">
        <f t="shared" si="43"/>
        <v>0</v>
      </c>
      <c r="O119" s="1353">
        <f t="shared" si="43"/>
        <v>0</v>
      </c>
      <c r="P119" s="1353">
        <f t="shared" si="43"/>
        <v>0</v>
      </c>
      <c r="Q119" s="1353">
        <f t="shared" si="43"/>
        <v>0</v>
      </c>
      <c r="R119" s="1353">
        <f t="shared" si="43"/>
        <v>0</v>
      </c>
      <c r="S119" s="826">
        <f t="shared" ref="S119" si="44">SUM(S106:S116)</f>
        <v>8082687.1500000004</v>
      </c>
      <c r="T119" s="817"/>
      <c r="U119" s="826">
        <f>SUM(U106:U116)</f>
        <v>7614697.9100000001</v>
      </c>
      <c r="V119" s="817"/>
      <c r="W119" s="826">
        <f>SUM(W106:W116)</f>
        <v>467989.2399999997</v>
      </c>
    </row>
    <row r="120" spans="1:23" s="149" customFormat="1" ht="24.75" customHeight="1">
      <c r="A120" s="400"/>
      <c r="B120" s="400"/>
      <c r="C120" s="402"/>
      <c r="D120" s="1345" t="str">
        <f t="shared" si="42"/>
        <v/>
      </c>
      <c r="E120" s="1375">
        <v>22</v>
      </c>
      <c r="F120" s="1371"/>
      <c r="G120" s="405"/>
      <c r="H120" s="400"/>
      <c r="I120" s="400"/>
      <c r="J120" s="400"/>
      <c r="K120" s="1357"/>
      <c r="L120" s="1357"/>
      <c r="M120" s="1357"/>
      <c r="N120" s="1357"/>
      <c r="O120" s="1357"/>
      <c r="P120" s="1357"/>
      <c r="Q120" s="1357"/>
      <c r="R120" s="1357"/>
      <c r="S120" s="166"/>
      <c r="T120" s="164"/>
      <c r="U120" s="166"/>
      <c r="V120" s="164"/>
      <c r="W120" s="166"/>
    </row>
    <row r="121" spans="1:23" s="818" customFormat="1">
      <c r="A121" s="811" t="s">
        <v>148</v>
      </c>
      <c r="B121" s="812" t="s">
        <v>244</v>
      </c>
      <c r="C121" s="813" t="s">
        <v>159</v>
      </c>
      <c r="D121" s="1345" t="str">
        <f t="shared" si="42"/>
        <v/>
      </c>
      <c r="E121" s="1371" t="s">
        <v>1322</v>
      </c>
      <c r="F121" s="725"/>
      <c r="G121" s="1436"/>
      <c r="H121" s="1434"/>
      <c r="I121" s="1435"/>
      <c r="J121" s="811"/>
      <c r="K121" s="1354">
        <f>VLOOKUP($D121,'WP-BC'!$A$1:$N$341,7,FALSE)</f>
        <v>0</v>
      </c>
      <c r="L121" s="1354">
        <f>VLOOKUP($D121,'WP-BC'!$A$1:$N$341,8,FALSE)</f>
        <v>0</v>
      </c>
      <c r="M121" s="1355">
        <f t="shared" ref="M121:M133" si="45">+K121-L121</f>
        <v>0</v>
      </c>
      <c r="N121" s="1354">
        <f>VLOOKUP($D121,'WP-BC'!$A$1:$N$341,10,FALSE)</f>
        <v>0</v>
      </c>
      <c r="O121" s="1354">
        <f>VLOOKUP($D121,'WP-BC'!$A$1:$N$341,11,FALSE)</f>
        <v>0</v>
      </c>
      <c r="P121" s="1354">
        <f>VLOOKUP($D121,'WP-BC'!$A$1:$N$341,12,FALSE)</f>
        <v>0</v>
      </c>
      <c r="Q121" s="1355">
        <f t="shared" ref="Q121:Q133" si="46">+O121-P121</f>
        <v>0</v>
      </c>
      <c r="R121" s="1354">
        <f>VLOOKUP($D121,'WP-BC'!$A$1:$N$341,14,FALSE)</f>
        <v>0</v>
      </c>
      <c r="S121" s="816">
        <v>181336.84</v>
      </c>
      <c r="T121" s="817"/>
      <c r="U121" s="816">
        <v>147903.84</v>
      </c>
      <c r="V121" s="817"/>
      <c r="W121" s="816">
        <f t="shared" ref="W121:W133" si="47">+S121-U121</f>
        <v>33433</v>
      </c>
    </row>
    <row r="122" spans="1:23" s="818" customFormat="1">
      <c r="A122" s="811" t="s">
        <v>148</v>
      </c>
      <c r="B122" s="812" t="s">
        <v>244</v>
      </c>
      <c r="C122" s="813" t="s">
        <v>156</v>
      </c>
      <c r="D122" s="1345" t="str">
        <f t="shared" si="42"/>
        <v/>
      </c>
      <c r="E122" s="1371" t="s">
        <v>1323</v>
      </c>
      <c r="F122" s="725"/>
      <c r="G122" s="1436"/>
      <c r="H122" s="1434"/>
      <c r="I122" s="1435"/>
      <c r="J122" s="811"/>
      <c r="K122" s="1354">
        <f>VLOOKUP($D122,'WP-BC'!$A$1:$N$341,7,FALSE)</f>
        <v>0</v>
      </c>
      <c r="L122" s="1354">
        <f>VLOOKUP($D122,'WP-BC'!$A$1:$N$341,8,FALSE)</f>
        <v>0</v>
      </c>
      <c r="M122" s="1355">
        <f t="shared" si="45"/>
        <v>0</v>
      </c>
      <c r="N122" s="1354">
        <f>VLOOKUP($D122,'WP-BC'!$A$1:$N$341,10,FALSE)</f>
        <v>0</v>
      </c>
      <c r="O122" s="1354">
        <f>VLOOKUP($D122,'WP-BC'!$A$1:$N$341,11,FALSE)</f>
        <v>0</v>
      </c>
      <c r="P122" s="1354">
        <f>VLOOKUP($D122,'WP-BC'!$A$1:$N$341,12,FALSE)</f>
        <v>0</v>
      </c>
      <c r="Q122" s="1355">
        <f t="shared" si="46"/>
        <v>0</v>
      </c>
      <c r="R122" s="1354">
        <f>VLOOKUP($D122,'WP-BC'!$A$1:$N$341,14,FALSE)</f>
        <v>0</v>
      </c>
      <c r="S122" s="816">
        <v>21882</v>
      </c>
      <c r="T122" s="817"/>
      <c r="U122" s="816">
        <v>11675</v>
      </c>
      <c r="V122" s="817"/>
      <c r="W122" s="816">
        <f t="shared" si="47"/>
        <v>10207</v>
      </c>
    </row>
    <row r="123" spans="1:23" s="818" customFormat="1">
      <c r="A123" s="811" t="s">
        <v>148</v>
      </c>
      <c r="B123" s="812" t="s">
        <v>244</v>
      </c>
      <c r="C123" s="813" t="s">
        <v>156</v>
      </c>
      <c r="D123" s="1345" t="str">
        <f t="shared" si="42"/>
        <v/>
      </c>
      <c r="E123" s="1371" t="s">
        <v>1324</v>
      </c>
      <c r="F123" s="725"/>
      <c r="G123" s="1436"/>
      <c r="H123" s="1434"/>
      <c r="I123" s="1435"/>
      <c r="J123" s="811"/>
      <c r="K123" s="1354">
        <f>VLOOKUP($D123,'WP-BC'!$A$1:$N$341,7,FALSE)</f>
        <v>0</v>
      </c>
      <c r="L123" s="1354">
        <f>VLOOKUP($D123,'WP-BC'!$A$1:$N$341,8,FALSE)</f>
        <v>0</v>
      </c>
      <c r="M123" s="1355">
        <f t="shared" si="45"/>
        <v>0</v>
      </c>
      <c r="N123" s="1354">
        <f>VLOOKUP($D123,'WP-BC'!$A$1:$N$341,10,FALSE)</f>
        <v>0</v>
      </c>
      <c r="O123" s="1354">
        <f>VLOOKUP($D123,'WP-BC'!$A$1:$N$341,11,FALSE)</f>
        <v>0</v>
      </c>
      <c r="P123" s="1354">
        <f>VLOOKUP($D123,'WP-BC'!$A$1:$N$341,12,FALSE)</f>
        <v>0</v>
      </c>
      <c r="Q123" s="1355">
        <f t="shared" si="46"/>
        <v>0</v>
      </c>
      <c r="R123" s="1354">
        <f>VLOOKUP($D123,'WP-BC'!$A$1:$N$341,14,FALSE)</f>
        <v>0</v>
      </c>
      <c r="S123" s="816">
        <v>427955.33999999997</v>
      </c>
      <c r="T123" s="817"/>
      <c r="U123" s="816">
        <v>373839.33999999997</v>
      </c>
      <c r="V123" s="817"/>
      <c r="W123" s="816">
        <f t="shared" si="47"/>
        <v>54116</v>
      </c>
    </row>
    <row r="124" spans="1:23" s="818" customFormat="1">
      <c r="A124" s="811" t="s">
        <v>148</v>
      </c>
      <c r="B124" s="812" t="s">
        <v>244</v>
      </c>
      <c r="C124" s="813" t="s">
        <v>157</v>
      </c>
      <c r="D124" s="1345" t="str">
        <f t="shared" si="42"/>
        <v/>
      </c>
      <c r="E124" s="1371" t="s">
        <v>1325</v>
      </c>
      <c r="F124" s="725"/>
      <c r="G124" s="1436"/>
      <c r="H124" s="1434"/>
      <c r="I124" s="1435"/>
      <c r="J124" s="811"/>
      <c r="K124" s="1354">
        <f>VLOOKUP($D124,'WP-BC'!$A$1:$N$341,7,FALSE)</f>
        <v>0</v>
      </c>
      <c r="L124" s="1354">
        <f>VLOOKUP($D124,'WP-BC'!$A$1:$N$341,8,FALSE)</f>
        <v>0</v>
      </c>
      <c r="M124" s="1355">
        <f t="shared" si="45"/>
        <v>0</v>
      </c>
      <c r="N124" s="1354">
        <f>VLOOKUP($D124,'WP-BC'!$A$1:$N$341,10,FALSE)</f>
        <v>0</v>
      </c>
      <c r="O124" s="1354">
        <f>VLOOKUP($D124,'WP-BC'!$A$1:$N$341,11,FALSE)</f>
        <v>0</v>
      </c>
      <c r="P124" s="1354">
        <f>VLOOKUP($D124,'WP-BC'!$A$1:$N$341,12,FALSE)</f>
        <v>0</v>
      </c>
      <c r="Q124" s="1355">
        <f t="shared" si="46"/>
        <v>0</v>
      </c>
      <c r="R124" s="1354">
        <f>VLOOKUP($D124,'WP-BC'!$A$1:$N$341,14,FALSE)</f>
        <v>0</v>
      </c>
      <c r="S124" s="816">
        <v>21882</v>
      </c>
      <c r="T124" s="817"/>
      <c r="U124" s="816">
        <v>11675</v>
      </c>
      <c r="V124" s="817"/>
      <c r="W124" s="816">
        <f t="shared" si="47"/>
        <v>10207</v>
      </c>
    </row>
    <row r="125" spans="1:23" s="818" customFormat="1">
      <c r="A125" s="811" t="s">
        <v>148</v>
      </c>
      <c r="B125" s="812" t="s">
        <v>244</v>
      </c>
      <c r="C125" s="813" t="s">
        <v>157</v>
      </c>
      <c r="D125" s="1345" t="str">
        <f t="shared" si="42"/>
        <v/>
      </c>
      <c r="E125" s="1371" t="s">
        <v>1326</v>
      </c>
      <c r="F125" s="725"/>
      <c r="G125" s="1436"/>
      <c r="H125" s="1434"/>
      <c r="I125" s="1435"/>
      <c r="J125" s="811"/>
      <c r="K125" s="1354">
        <f>VLOOKUP($D125,'WP-BC'!$A$1:$N$341,7,FALSE)</f>
        <v>0</v>
      </c>
      <c r="L125" s="1354">
        <f>VLOOKUP($D125,'WP-BC'!$A$1:$N$341,8,FALSE)</f>
        <v>0</v>
      </c>
      <c r="M125" s="1355">
        <f t="shared" si="45"/>
        <v>0</v>
      </c>
      <c r="N125" s="1354">
        <f>VLOOKUP($D125,'WP-BC'!$A$1:$N$341,10,FALSE)</f>
        <v>0</v>
      </c>
      <c r="O125" s="1354">
        <f>VLOOKUP($D125,'WP-BC'!$A$1:$N$341,11,FALSE)</f>
        <v>0</v>
      </c>
      <c r="P125" s="1354">
        <f>VLOOKUP($D125,'WP-BC'!$A$1:$N$341,12,FALSE)</f>
        <v>0</v>
      </c>
      <c r="Q125" s="1355">
        <f t="shared" si="46"/>
        <v>0</v>
      </c>
      <c r="R125" s="1354">
        <f>VLOOKUP($D125,'WP-BC'!$A$1:$N$341,14,FALSE)</f>
        <v>0</v>
      </c>
      <c r="S125" s="816">
        <v>860179.7300000001</v>
      </c>
      <c r="T125" s="817"/>
      <c r="U125" s="816">
        <v>503709.73</v>
      </c>
      <c r="V125" s="817"/>
      <c r="W125" s="816">
        <f t="shared" si="47"/>
        <v>356470.00000000012</v>
      </c>
    </row>
    <row r="126" spans="1:23" s="818" customFormat="1">
      <c r="A126" s="811" t="s">
        <v>148</v>
      </c>
      <c r="B126" s="812" t="s">
        <v>244</v>
      </c>
      <c r="C126" s="813" t="s">
        <v>158</v>
      </c>
      <c r="D126" s="1345" t="str">
        <f t="shared" si="42"/>
        <v/>
      </c>
      <c r="E126" s="1371" t="s">
        <v>1327</v>
      </c>
      <c r="F126" s="725"/>
      <c r="G126" s="1436"/>
      <c r="H126" s="1434"/>
      <c r="I126" s="1435"/>
      <c r="J126" s="811"/>
      <c r="K126" s="1354">
        <f>VLOOKUP($D126,'WP-BC'!$A$1:$N$341,7,FALSE)</f>
        <v>0</v>
      </c>
      <c r="L126" s="1354">
        <f>VLOOKUP($D126,'WP-BC'!$A$1:$N$341,8,FALSE)</f>
        <v>0</v>
      </c>
      <c r="M126" s="1355">
        <f t="shared" si="45"/>
        <v>0</v>
      </c>
      <c r="N126" s="1354">
        <f>VLOOKUP($D126,'WP-BC'!$A$1:$N$341,10,FALSE)</f>
        <v>0</v>
      </c>
      <c r="O126" s="1354">
        <f>VLOOKUP($D126,'WP-BC'!$A$1:$N$341,11,FALSE)</f>
        <v>0</v>
      </c>
      <c r="P126" s="1354">
        <f>VLOOKUP($D126,'WP-BC'!$A$1:$N$341,12,FALSE)</f>
        <v>0</v>
      </c>
      <c r="Q126" s="1355">
        <f t="shared" si="46"/>
        <v>0</v>
      </c>
      <c r="R126" s="1354">
        <f>VLOOKUP($D126,'WP-BC'!$A$1:$N$341,14,FALSE)</f>
        <v>0</v>
      </c>
      <c r="S126" s="816">
        <v>22076</v>
      </c>
      <c r="T126" s="817"/>
      <c r="U126" s="816">
        <v>11776</v>
      </c>
      <c r="V126" s="817"/>
      <c r="W126" s="816">
        <f t="shared" si="47"/>
        <v>10300</v>
      </c>
    </row>
    <row r="127" spans="1:23" s="818" customFormat="1">
      <c r="A127" s="811" t="s">
        <v>148</v>
      </c>
      <c r="B127" s="812" t="s">
        <v>244</v>
      </c>
      <c r="C127" s="813" t="s">
        <v>158</v>
      </c>
      <c r="D127" s="1345" t="str">
        <f t="shared" si="42"/>
        <v/>
      </c>
      <c r="E127" s="1371" t="s">
        <v>1328</v>
      </c>
      <c r="F127" s="725"/>
      <c r="G127" s="1436"/>
      <c r="H127" s="1434"/>
      <c r="I127" s="1435"/>
      <c r="J127" s="811"/>
      <c r="K127" s="1354">
        <f>VLOOKUP($D127,'WP-BC'!$A$1:$N$341,7,FALSE)</f>
        <v>0</v>
      </c>
      <c r="L127" s="1354">
        <f>VLOOKUP($D127,'WP-BC'!$A$1:$N$341,8,FALSE)</f>
        <v>0</v>
      </c>
      <c r="M127" s="1355">
        <f t="shared" si="45"/>
        <v>0</v>
      </c>
      <c r="N127" s="1354">
        <f>VLOOKUP($D127,'WP-BC'!$A$1:$N$341,10,FALSE)</f>
        <v>0</v>
      </c>
      <c r="O127" s="1354">
        <f>VLOOKUP($D127,'WP-BC'!$A$1:$N$341,11,FALSE)</f>
        <v>0</v>
      </c>
      <c r="P127" s="1354">
        <f>VLOOKUP($D127,'WP-BC'!$A$1:$N$341,12,FALSE)</f>
        <v>0</v>
      </c>
      <c r="Q127" s="1355">
        <f t="shared" si="46"/>
        <v>0</v>
      </c>
      <c r="R127" s="1354">
        <f>VLOOKUP($D127,'WP-BC'!$A$1:$N$341,14,FALSE)</f>
        <v>0</v>
      </c>
      <c r="S127" s="816">
        <v>1238891.6099999999</v>
      </c>
      <c r="T127" s="817"/>
      <c r="U127" s="816">
        <v>554089.09</v>
      </c>
      <c r="V127" s="817"/>
      <c r="W127" s="816">
        <f t="shared" si="47"/>
        <v>684802.5199999999</v>
      </c>
    </row>
    <row r="128" spans="1:23" s="818" customFormat="1">
      <c r="A128" s="811" t="s">
        <v>148</v>
      </c>
      <c r="B128" s="812" t="s">
        <v>244</v>
      </c>
      <c r="C128" s="813" t="s">
        <v>165</v>
      </c>
      <c r="D128" s="1345" t="str">
        <f t="shared" si="42"/>
        <v/>
      </c>
      <c r="E128" s="1371" t="s">
        <v>1660</v>
      </c>
      <c r="F128" s="725"/>
      <c r="G128" s="1436"/>
      <c r="H128" s="1434"/>
      <c r="I128" s="1435"/>
      <c r="J128" s="811"/>
      <c r="K128" s="1354">
        <f>VLOOKUP($D128,'WP-BC'!$A$1:$N$341,7,FALSE)</f>
        <v>0</v>
      </c>
      <c r="L128" s="1354">
        <f>VLOOKUP($D128,'WP-BC'!$A$1:$N$341,8,FALSE)</f>
        <v>0</v>
      </c>
      <c r="M128" s="1355">
        <f t="shared" si="45"/>
        <v>0</v>
      </c>
      <c r="N128" s="1354">
        <f>VLOOKUP($D128,'WP-BC'!$A$1:$N$341,10,FALSE)</f>
        <v>0</v>
      </c>
      <c r="O128" s="1354">
        <f>VLOOKUP($D128,'WP-BC'!$A$1:$N$341,11,FALSE)</f>
        <v>0</v>
      </c>
      <c r="P128" s="1354">
        <f>VLOOKUP($D128,'WP-BC'!$A$1:$N$341,12,FALSE)</f>
        <v>0</v>
      </c>
      <c r="Q128" s="1355">
        <f t="shared" si="46"/>
        <v>0</v>
      </c>
      <c r="R128" s="1354">
        <f>VLOOKUP($D128,'WP-BC'!$A$1:$N$341,14,FALSE)</f>
        <v>0</v>
      </c>
      <c r="S128" s="816">
        <v>22076</v>
      </c>
      <c r="T128" s="817"/>
      <c r="U128" s="816">
        <v>11776</v>
      </c>
      <c r="V128" s="817"/>
      <c r="W128" s="816">
        <f t="shared" si="47"/>
        <v>10300</v>
      </c>
    </row>
    <row r="129" spans="1:25" s="818" customFormat="1">
      <c r="A129" s="811" t="s">
        <v>148</v>
      </c>
      <c r="B129" s="812" t="s">
        <v>244</v>
      </c>
      <c r="C129" s="813" t="s">
        <v>165</v>
      </c>
      <c r="D129" s="1345" t="str">
        <f t="shared" si="42"/>
        <v/>
      </c>
      <c r="E129" s="1371" t="s">
        <v>1661</v>
      </c>
      <c r="F129" s="725"/>
      <c r="G129" s="1436"/>
      <c r="H129" s="1434"/>
      <c r="I129" s="1435"/>
      <c r="J129" s="811"/>
      <c r="K129" s="1354">
        <f>VLOOKUP($D129,'WP-BC'!$A$1:$N$341,7,FALSE)</f>
        <v>0</v>
      </c>
      <c r="L129" s="1354">
        <f>VLOOKUP($D129,'WP-BC'!$A$1:$N$341,8,FALSE)</f>
        <v>0</v>
      </c>
      <c r="M129" s="1355">
        <f t="shared" si="45"/>
        <v>0</v>
      </c>
      <c r="N129" s="1354">
        <f>VLOOKUP($D129,'WP-BC'!$A$1:$N$341,10,FALSE)</f>
        <v>0</v>
      </c>
      <c r="O129" s="1354">
        <f>VLOOKUP($D129,'WP-BC'!$A$1:$N$341,11,FALSE)</f>
        <v>0</v>
      </c>
      <c r="P129" s="1354">
        <f>VLOOKUP($D129,'WP-BC'!$A$1:$N$341,12,FALSE)</f>
        <v>0</v>
      </c>
      <c r="Q129" s="1355">
        <f t="shared" si="46"/>
        <v>0</v>
      </c>
      <c r="R129" s="1354">
        <f>VLOOKUP($D129,'WP-BC'!$A$1:$N$341,14,FALSE)</f>
        <v>0</v>
      </c>
      <c r="S129" s="816">
        <v>228133.34</v>
      </c>
      <c r="T129" s="817"/>
      <c r="U129" s="816">
        <v>196578.34</v>
      </c>
      <c r="V129" s="817"/>
      <c r="W129" s="816">
        <f t="shared" si="47"/>
        <v>31555</v>
      </c>
    </row>
    <row r="130" spans="1:25" s="818" customFormat="1">
      <c r="A130" s="811" t="s">
        <v>148</v>
      </c>
      <c r="B130" s="812" t="s">
        <v>244</v>
      </c>
      <c r="C130" s="813" t="s">
        <v>166</v>
      </c>
      <c r="D130" s="1345" t="str">
        <f t="shared" si="42"/>
        <v/>
      </c>
      <c r="E130" s="1371" t="s">
        <v>1662</v>
      </c>
      <c r="F130" s="725"/>
      <c r="G130" s="1436"/>
      <c r="H130" s="1434"/>
      <c r="I130" s="1435"/>
      <c r="J130" s="811"/>
      <c r="K130" s="1354">
        <f>VLOOKUP($D130,'WP-BC'!$A$1:$N$341,7,FALSE)</f>
        <v>0</v>
      </c>
      <c r="L130" s="1354">
        <f>VLOOKUP($D130,'WP-BC'!$A$1:$N$341,8,FALSE)</f>
        <v>0</v>
      </c>
      <c r="M130" s="1355">
        <f t="shared" si="45"/>
        <v>0</v>
      </c>
      <c r="N130" s="1354">
        <f>VLOOKUP($D130,'WP-BC'!$A$1:$N$341,10,FALSE)</f>
        <v>0</v>
      </c>
      <c r="O130" s="1354">
        <f>VLOOKUP($D130,'WP-BC'!$A$1:$N$341,11,FALSE)</f>
        <v>0</v>
      </c>
      <c r="P130" s="1354">
        <f>VLOOKUP($D130,'WP-BC'!$A$1:$N$341,12,FALSE)</f>
        <v>0</v>
      </c>
      <c r="Q130" s="1355">
        <f t="shared" si="46"/>
        <v>0</v>
      </c>
      <c r="R130" s="1354">
        <f>VLOOKUP($D130,'WP-BC'!$A$1:$N$341,14,FALSE)</f>
        <v>0</v>
      </c>
      <c r="S130" s="816">
        <v>22076</v>
      </c>
      <c r="T130" s="817"/>
      <c r="U130" s="816">
        <v>11776</v>
      </c>
      <c r="V130" s="817"/>
      <c r="W130" s="816">
        <f t="shared" si="47"/>
        <v>10300</v>
      </c>
    </row>
    <row r="131" spans="1:25" s="818" customFormat="1">
      <c r="A131" s="811" t="s">
        <v>148</v>
      </c>
      <c r="B131" s="812" t="s">
        <v>244</v>
      </c>
      <c r="C131" s="813" t="s">
        <v>166</v>
      </c>
      <c r="D131" s="1345" t="str">
        <f t="shared" si="42"/>
        <v/>
      </c>
      <c r="E131" s="1371" t="s">
        <v>1663</v>
      </c>
      <c r="F131" s="725"/>
      <c r="G131" s="1436"/>
      <c r="H131" s="1434"/>
      <c r="I131" s="1435"/>
      <c r="J131" s="811"/>
      <c r="K131" s="1354">
        <f>VLOOKUP($D131,'WP-BC'!$A$1:$N$341,7,FALSE)</f>
        <v>0</v>
      </c>
      <c r="L131" s="1354">
        <f>VLOOKUP($D131,'WP-BC'!$A$1:$N$341,8,FALSE)</f>
        <v>0</v>
      </c>
      <c r="M131" s="1355">
        <f t="shared" si="45"/>
        <v>0</v>
      </c>
      <c r="N131" s="1354">
        <f>VLOOKUP($D131,'WP-BC'!$A$1:$N$341,10,FALSE)</f>
        <v>0</v>
      </c>
      <c r="O131" s="1354">
        <f>VLOOKUP($D131,'WP-BC'!$A$1:$N$341,11,FALSE)</f>
        <v>0</v>
      </c>
      <c r="P131" s="1354">
        <f>VLOOKUP($D131,'WP-BC'!$A$1:$N$341,12,FALSE)</f>
        <v>0</v>
      </c>
      <c r="Q131" s="1355">
        <f t="shared" si="46"/>
        <v>0</v>
      </c>
      <c r="R131" s="1354">
        <f>VLOOKUP($D131,'WP-BC'!$A$1:$N$341,14,FALSE)</f>
        <v>0</v>
      </c>
      <c r="S131" s="816">
        <v>171154</v>
      </c>
      <c r="T131" s="817"/>
      <c r="U131" s="816">
        <v>151602</v>
      </c>
      <c r="V131" s="817"/>
      <c r="W131" s="816">
        <f t="shared" si="47"/>
        <v>19552</v>
      </c>
    </row>
    <row r="132" spans="1:25" s="818" customFormat="1">
      <c r="A132" s="811" t="s">
        <v>148</v>
      </c>
      <c r="B132" s="812" t="s">
        <v>244</v>
      </c>
      <c r="C132" s="813" t="s">
        <v>167</v>
      </c>
      <c r="D132" s="1345" t="str">
        <f t="shared" si="42"/>
        <v/>
      </c>
      <c r="E132" s="1371" t="s">
        <v>1664</v>
      </c>
      <c r="F132" s="725"/>
      <c r="G132" s="1436"/>
      <c r="H132" s="1434"/>
      <c r="I132" s="1435"/>
      <c r="J132" s="811"/>
      <c r="K132" s="1354">
        <f>VLOOKUP($D132,'WP-BC'!$A$1:$N$341,7,FALSE)</f>
        <v>0</v>
      </c>
      <c r="L132" s="1354">
        <f>VLOOKUP($D132,'WP-BC'!$A$1:$N$341,8,FALSE)</f>
        <v>0</v>
      </c>
      <c r="M132" s="1355">
        <f t="shared" si="45"/>
        <v>0</v>
      </c>
      <c r="N132" s="1354">
        <f>VLOOKUP($D132,'WP-BC'!$A$1:$N$341,10,FALSE)</f>
        <v>0</v>
      </c>
      <c r="O132" s="1354">
        <f>VLOOKUP($D132,'WP-BC'!$A$1:$N$341,11,FALSE)</f>
        <v>0</v>
      </c>
      <c r="P132" s="1354">
        <f>VLOOKUP($D132,'WP-BC'!$A$1:$N$341,12,FALSE)</f>
        <v>0</v>
      </c>
      <c r="Q132" s="1355">
        <f t="shared" si="46"/>
        <v>0</v>
      </c>
      <c r="R132" s="1354">
        <f>VLOOKUP($D132,'WP-BC'!$A$1:$N$341,14,FALSE)</f>
        <v>0</v>
      </c>
      <c r="S132" s="816">
        <v>22076</v>
      </c>
      <c r="T132" s="817"/>
      <c r="U132" s="816">
        <v>5152</v>
      </c>
      <c r="V132" s="817"/>
      <c r="W132" s="816">
        <f t="shared" si="47"/>
        <v>16924</v>
      </c>
    </row>
    <row r="133" spans="1:25" s="818" customFormat="1">
      <c r="A133" s="811" t="s">
        <v>148</v>
      </c>
      <c r="B133" s="812" t="s">
        <v>244</v>
      </c>
      <c r="C133" s="813" t="s">
        <v>167</v>
      </c>
      <c r="D133" s="1345" t="str">
        <f t="shared" si="42"/>
        <v/>
      </c>
      <c r="E133" s="1371" t="s">
        <v>1665</v>
      </c>
      <c r="F133" s="725"/>
      <c r="G133" s="1436"/>
      <c r="H133" s="1434"/>
      <c r="I133" s="1435"/>
      <c r="J133" s="811"/>
      <c r="K133" s="1354">
        <f>VLOOKUP($D133,'WP-BC'!$A$1:$N$341,7,FALSE)</f>
        <v>0</v>
      </c>
      <c r="L133" s="1354">
        <f>VLOOKUP($D133,'WP-BC'!$A$1:$N$341,8,FALSE)</f>
        <v>0</v>
      </c>
      <c r="M133" s="1355">
        <f t="shared" si="45"/>
        <v>0</v>
      </c>
      <c r="N133" s="1354">
        <f>VLOOKUP($D133,'WP-BC'!$A$1:$N$341,10,FALSE)</f>
        <v>0</v>
      </c>
      <c r="O133" s="1354">
        <f>VLOOKUP($D133,'WP-BC'!$A$1:$N$341,11,FALSE)</f>
        <v>0</v>
      </c>
      <c r="P133" s="1354">
        <f>VLOOKUP($D133,'WP-BC'!$A$1:$N$341,12,FALSE)</f>
        <v>0</v>
      </c>
      <c r="Q133" s="1355">
        <f t="shared" si="46"/>
        <v>0</v>
      </c>
      <c r="R133" s="1354">
        <f>VLOOKUP($D133,'WP-BC'!$A$1:$N$341,14,FALSE)</f>
        <v>0</v>
      </c>
      <c r="S133" s="819">
        <v>245850</v>
      </c>
      <c r="T133" s="820"/>
      <c r="U133" s="819">
        <v>83052</v>
      </c>
      <c r="V133" s="820"/>
      <c r="W133" s="819">
        <f t="shared" si="47"/>
        <v>162798</v>
      </c>
    </row>
    <row r="134" spans="1:25" s="818" customFormat="1">
      <c r="A134" s="811"/>
      <c r="B134" s="812"/>
      <c r="C134" s="813"/>
      <c r="D134" s="1345"/>
      <c r="E134" s="1371" t="s">
        <v>541</v>
      </c>
      <c r="F134" s="1435"/>
      <c r="G134" s="1436"/>
      <c r="H134" s="1437"/>
      <c r="I134" s="1435"/>
      <c r="J134" s="811"/>
      <c r="K134" s="1356" t="s">
        <v>1166</v>
      </c>
      <c r="L134" s="1356" t="s">
        <v>1166</v>
      </c>
      <c r="M134" s="1356" t="s">
        <v>1166</v>
      </c>
      <c r="N134" s="1356" t="s">
        <v>1166</v>
      </c>
      <c r="O134" s="1356" t="s">
        <v>1166</v>
      </c>
      <c r="P134" s="1356" t="s">
        <v>1166</v>
      </c>
      <c r="Q134" s="1356" t="s">
        <v>1166</v>
      </c>
      <c r="R134" s="1356" t="s">
        <v>1166</v>
      </c>
      <c r="S134" s="816"/>
      <c r="T134" s="817"/>
      <c r="U134" s="816"/>
      <c r="V134" s="817"/>
      <c r="W134" s="816"/>
    </row>
    <row r="135" spans="1:25" s="818" customFormat="1">
      <c r="A135" s="811"/>
      <c r="B135" s="812"/>
      <c r="C135" s="813"/>
      <c r="D135" s="1345"/>
      <c r="E135" s="1371"/>
      <c r="F135" s="1371"/>
      <c r="G135" s="814"/>
      <c r="H135" s="811"/>
      <c r="I135" s="811"/>
      <c r="J135" s="811"/>
      <c r="K135" s="1354"/>
      <c r="L135" s="1354"/>
      <c r="M135" s="1354"/>
      <c r="N135" s="1354"/>
      <c r="O135" s="1354"/>
      <c r="P135" s="1354"/>
      <c r="Q135" s="1354"/>
      <c r="R135" s="1354"/>
      <c r="S135" s="816"/>
      <c r="T135" s="817"/>
      <c r="U135" s="816"/>
      <c r="V135" s="817"/>
      <c r="W135" s="816"/>
    </row>
    <row r="136" spans="1:25" s="149" customFormat="1">
      <c r="A136" s="400"/>
      <c r="B136" s="400"/>
      <c r="C136" s="402"/>
      <c r="D136" s="1345" t="str">
        <f t="shared" si="42"/>
        <v>SUBTOTAL SCPP</v>
      </c>
      <c r="E136" s="1375">
        <v>23</v>
      </c>
      <c r="F136" s="1375"/>
      <c r="G136" s="406" t="s">
        <v>239</v>
      </c>
      <c r="H136" s="400"/>
      <c r="I136" s="400"/>
      <c r="J136" s="400"/>
      <c r="K136" s="1358">
        <f>SUM(K121:K134)</f>
        <v>0</v>
      </c>
      <c r="L136" s="1358">
        <f t="shared" ref="L136:R136" si="48">SUM(L121:L134)</f>
        <v>0</v>
      </c>
      <c r="M136" s="1358">
        <f t="shared" si="48"/>
        <v>0</v>
      </c>
      <c r="N136" s="1358">
        <f t="shared" si="48"/>
        <v>0</v>
      </c>
      <c r="O136" s="1358">
        <f t="shared" si="48"/>
        <v>0</v>
      </c>
      <c r="P136" s="1358">
        <f t="shared" si="48"/>
        <v>0</v>
      </c>
      <c r="Q136" s="1358">
        <f t="shared" si="48"/>
        <v>0</v>
      </c>
      <c r="R136" s="1358">
        <f t="shared" si="48"/>
        <v>0</v>
      </c>
      <c r="S136" s="165">
        <f t="shared" ref="S136" si="49">SUM(S121:S133)</f>
        <v>3485568.86</v>
      </c>
      <c r="U136" s="165">
        <f>SUM(U121:U133)</f>
        <v>2074604.34</v>
      </c>
      <c r="W136" s="165">
        <f>SUM(W121:W133)</f>
        <v>1410964.52</v>
      </c>
    </row>
    <row r="137" spans="1:25" s="149" customFormat="1">
      <c r="A137" s="400"/>
      <c r="B137" s="400"/>
      <c r="C137" s="402"/>
      <c r="D137" s="1345"/>
      <c r="E137" s="1375"/>
      <c r="F137" s="1375"/>
      <c r="G137" s="406"/>
      <c r="H137" s="400"/>
      <c r="I137" s="400"/>
      <c r="J137" s="400"/>
      <c r="K137" s="1358"/>
      <c r="L137" s="1358"/>
      <c r="M137" s="1358"/>
      <c r="N137" s="1358"/>
      <c r="O137" s="1358"/>
      <c r="P137" s="1358"/>
      <c r="Q137" s="1358"/>
      <c r="R137" s="1358"/>
      <c r="S137" s="165"/>
      <c r="U137" s="165"/>
      <c r="W137" s="165"/>
    </row>
    <row r="138" spans="1:25" s="149" customFormat="1">
      <c r="A138" s="400"/>
      <c r="B138" s="400"/>
      <c r="C138" s="402"/>
      <c r="D138" s="1345"/>
      <c r="E138" s="1375">
        <v>24</v>
      </c>
      <c r="F138" s="1375"/>
      <c r="G138" s="406"/>
      <c r="H138" s="400"/>
      <c r="I138" s="400"/>
      <c r="J138" s="400"/>
      <c r="K138" s="1358"/>
      <c r="L138" s="1358"/>
      <c r="M138" s="1358"/>
      <c r="N138" s="1358"/>
      <c r="O138" s="1358"/>
      <c r="P138" s="1358"/>
      <c r="Q138" s="1358"/>
      <c r="R138" s="1358"/>
      <c r="S138" s="165"/>
      <c r="U138" s="165"/>
      <c r="W138" s="165"/>
    </row>
    <row r="139" spans="1:25" s="818" customFormat="1">
      <c r="A139" s="811" t="s">
        <v>148</v>
      </c>
      <c r="B139" s="812" t="s">
        <v>241</v>
      </c>
      <c r="C139" s="813" t="s">
        <v>159</v>
      </c>
      <c r="D139" s="1345" t="str">
        <f t="shared" ref="D139" si="50">CONCATENATE(H139,G139,I139)</f>
        <v/>
      </c>
      <c r="E139" s="313" t="s">
        <v>541</v>
      </c>
      <c r="F139" s="1435"/>
      <c r="G139" s="1436"/>
      <c r="H139" s="1437"/>
      <c r="I139" s="1435"/>
      <c r="J139" s="811"/>
      <c r="K139" s="1502" t="s">
        <v>1166</v>
      </c>
      <c r="L139" s="1502" t="s">
        <v>1166</v>
      </c>
      <c r="M139" s="1502" t="s">
        <v>1166</v>
      </c>
      <c r="N139" s="1502" t="s">
        <v>1166</v>
      </c>
      <c r="O139" s="1502" t="s">
        <v>1166</v>
      </c>
      <c r="P139" s="1502" t="s">
        <v>1166</v>
      </c>
      <c r="Q139" s="1502" t="s">
        <v>1166</v>
      </c>
      <c r="R139" s="1502" t="s">
        <v>1166</v>
      </c>
      <c r="S139" s="1349">
        <v>6324138</v>
      </c>
      <c r="T139" s="1349"/>
      <c r="U139" s="1349">
        <v>3895543.23</v>
      </c>
      <c r="V139" s="1349"/>
      <c r="W139" s="1349">
        <f t="shared" ref="W139" si="51">+S139-U139</f>
        <v>2428594.77</v>
      </c>
      <c r="X139" s="1350"/>
      <c r="Y139" s="1350"/>
    </row>
    <row r="140" spans="1:25" s="818" customFormat="1">
      <c r="A140" s="811"/>
      <c r="B140" s="812"/>
      <c r="C140" s="813"/>
      <c r="D140" s="1345"/>
      <c r="E140" s="313"/>
      <c r="F140" s="1371"/>
      <c r="G140" s="406"/>
      <c r="H140" s="400"/>
      <c r="I140" s="400"/>
      <c r="J140" s="811"/>
      <c r="K140" s="1506"/>
      <c r="L140" s="1506"/>
      <c r="M140" s="1506"/>
      <c r="N140" s="1506"/>
      <c r="O140" s="1506"/>
      <c r="P140" s="1506"/>
      <c r="Q140" s="1506"/>
      <c r="R140" s="1506"/>
      <c r="S140" s="1349"/>
      <c r="T140" s="1349"/>
      <c r="U140" s="1349"/>
      <c r="V140" s="1349"/>
      <c r="W140" s="1349"/>
      <c r="X140" s="1350"/>
      <c r="Y140" s="1350"/>
    </row>
    <row r="141" spans="1:25" s="149" customFormat="1">
      <c r="A141" s="400"/>
      <c r="B141" s="400"/>
      <c r="C141" s="402"/>
      <c r="D141" s="1345"/>
      <c r="E141" s="1371"/>
      <c r="F141" s="1371"/>
      <c r="G141" s="406"/>
      <c r="H141" s="400"/>
      <c r="I141" s="400"/>
      <c r="J141" s="400"/>
      <c r="K141" s="1505">
        <f>SUM(K139)</f>
        <v>0</v>
      </c>
      <c r="L141" s="1503">
        <f t="shared" ref="L141" si="52">SUM(L139)</f>
        <v>0</v>
      </c>
      <c r="M141" s="1503">
        <f t="shared" ref="M141" si="53">SUM(M139)</f>
        <v>0</v>
      </c>
      <c r="N141" s="1503">
        <f t="shared" ref="N141" si="54">SUM(N139)</f>
        <v>0</v>
      </c>
      <c r="O141" s="1503">
        <f t="shared" ref="O141" si="55">SUM(O139)</f>
        <v>0</v>
      </c>
      <c r="P141" s="1503">
        <f t="shared" ref="P141" si="56">SUM(P139)</f>
        <v>0</v>
      </c>
      <c r="Q141" s="1503">
        <f t="shared" ref="Q141" si="57">SUM(Q139)</f>
        <v>0</v>
      </c>
      <c r="R141" s="1503">
        <f t="shared" ref="R141" si="58">SUM(R139)</f>
        <v>0</v>
      </c>
      <c r="S141" s="165"/>
      <c r="U141" s="165"/>
      <c r="W141" s="165"/>
    </row>
    <row r="142" spans="1:25" s="149" customFormat="1">
      <c r="A142" s="400"/>
      <c r="B142" s="400"/>
      <c r="C142" s="402"/>
      <c r="D142" s="1345"/>
      <c r="E142" s="1371"/>
      <c r="F142" s="1371"/>
      <c r="G142" s="406"/>
      <c r="H142" s="400"/>
      <c r="I142" s="400"/>
      <c r="J142" s="400"/>
      <c r="K142" s="1358"/>
      <c r="L142" s="1358"/>
      <c r="M142" s="1358"/>
      <c r="N142" s="1358"/>
      <c r="O142" s="1358"/>
      <c r="P142" s="1358"/>
      <c r="Q142" s="1358"/>
      <c r="R142" s="1358"/>
      <c r="S142" s="165"/>
      <c r="U142" s="165"/>
      <c r="W142" s="165"/>
    </row>
    <row r="143" spans="1:25" s="149" customFormat="1" ht="18.5">
      <c r="A143" s="400"/>
      <c r="B143" s="400"/>
      <c r="C143" s="402"/>
      <c r="D143" s="402"/>
      <c r="E143" s="1377">
        <v>25</v>
      </c>
      <c r="F143" s="1372"/>
      <c r="G143" s="403" t="s">
        <v>160</v>
      </c>
      <c r="H143" s="400"/>
      <c r="I143" s="400"/>
      <c r="J143" s="400"/>
      <c r="K143" s="1358">
        <f>K86+K92+K104+K119+K136+K141</f>
        <v>0</v>
      </c>
      <c r="L143" s="1358">
        <f t="shared" ref="L143:R143" si="59">L86+L92+L104+L119+L136+L141</f>
        <v>0</v>
      </c>
      <c r="M143" s="1358">
        <f t="shared" si="59"/>
        <v>0</v>
      </c>
      <c r="N143" s="1358">
        <f t="shared" si="59"/>
        <v>0</v>
      </c>
      <c r="O143" s="1358">
        <f t="shared" si="59"/>
        <v>0</v>
      </c>
      <c r="P143" s="1358">
        <f t="shared" si="59"/>
        <v>0</v>
      </c>
      <c r="Q143" s="1358">
        <f t="shared" si="59"/>
        <v>0</v>
      </c>
      <c r="R143" s="1358">
        <f t="shared" si="59"/>
        <v>0</v>
      </c>
      <c r="S143" s="165">
        <f>S86+S92+S104+S119+S136</f>
        <v>13159832.369999999</v>
      </c>
      <c r="U143" s="165">
        <f>U86+U92+U104+U119+U136</f>
        <v>10459282.58</v>
      </c>
      <c r="W143" s="165">
        <f>W86+W92+W104+W119+W136</f>
        <v>2700549.79</v>
      </c>
    </row>
  </sheetData>
  <customSheetViews>
    <customSheetView guid="{343BF296-013A-41F5-BDAB-AD6220EA7F78}" scale="70" showPageBreaks="1" fitToPage="1" printArea="1" hiddenColumns="1" view="pageBreakPreview" topLeftCell="I1">
      <selection activeCell="D33" sqref="D33"/>
      <rowBreaks count="2" manualBreakCount="2">
        <brk id="75" min="4" max="22" man="1"/>
        <brk id="119" min="4" max="23" man="1"/>
      </rowBreaks>
      <pageMargins left="0.25" right="0.25" top="0.25" bottom="0.25" header="0" footer="0.5"/>
      <printOptions horizontalCentered="1"/>
      <pageSetup scale="37" fitToHeight="0" orientation="landscape" r:id="rId1"/>
      <headerFooter alignWithMargins="0"/>
    </customSheetView>
    <customSheetView guid="{B321D76C-CDE5-48BB-9CDE-80FF97D58FCF}" scale="70" showPageBreaks="1" fitToPage="1" printArea="1" hiddenColumns="1" view="pageBreakPreview" topLeftCell="I1">
      <selection activeCell="D33" sqref="D33"/>
      <rowBreaks count="2" manualBreakCount="2">
        <brk id="75" min="4" max="22" man="1"/>
        <brk id="119" min="4" max="23" man="1"/>
      </rowBreaks>
      <pageMargins left="0.25" right="0.25" top="0.25" bottom="0.25" header="0" footer="0.5"/>
      <printOptions horizontalCentered="1"/>
      <pageSetup scale="37" fitToHeight="0" orientation="landscape" r:id="rId2"/>
      <headerFooter alignWithMargins="0"/>
    </customSheetView>
  </customSheetViews>
  <mergeCells count="7">
    <mergeCell ref="K13:N13"/>
    <mergeCell ref="G4:Q4"/>
    <mergeCell ref="G5:Q5"/>
    <mergeCell ref="G6:Q6"/>
    <mergeCell ref="G8:Q8"/>
    <mergeCell ref="G9:Q9"/>
    <mergeCell ref="O13:R13"/>
  </mergeCells>
  <printOptions horizontalCentered="1"/>
  <pageMargins left="0.25" right="0.25" top="0.25" bottom="0.25" header="0" footer="0.5"/>
  <pageSetup scale="37" fitToHeight="0" orientation="landscape" r:id="rId3"/>
  <headerFooter alignWithMargins="0"/>
  <rowBreaks count="2" manualBreakCount="2">
    <brk id="75" min="4" max="22" man="1"/>
    <brk id="119" min="4" max="23" man="1"/>
  </rowBreaks>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0">
    <tabColor rgb="FF0070C0"/>
    <pageSetUpPr fitToPage="1"/>
  </sheetPr>
  <dimension ref="A1:N349"/>
  <sheetViews>
    <sheetView view="pageBreakPreview" topLeftCell="B73" zoomScale="99" zoomScaleNormal="90" zoomScaleSheetLayoutView="99" workbookViewId="0">
      <selection activeCell="D33" sqref="D33"/>
    </sheetView>
  </sheetViews>
  <sheetFormatPr defaultColWidth="8.08203125" defaultRowHeight="15.5" outlineLevelRow="1"/>
  <cols>
    <col min="1" max="1" width="10.25" style="1344" hidden="1" customWidth="1"/>
    <col min="2" max="2" width="8.08203125" style="390"/>
    <col min="3" max="3" width="14.75" style="367" customWidth="1"/>
    <col min="4" max="4" width="40.75" style="390" customWidth="1"/>
    <col min="5" max="5" width="10.08203125" style="367" customWidth="1"/>
    <col min="6" max="6" width="36.5" style="367" customWidth="1"/>
    <col min="7" max="7" width="19.33203125" style="367" bestFit="1" customWidth="1"/>
    <col min="8" max="8" width="19.08203125" style="367" bestFit="1" customWidth="1"/>
    <col min="9" max="9" width="19.33203125" style="367" bestFit="1" customWidth="1"/>
    <col min="10" max="10" width="16" style="367" customWidth="1"/>
    <col min="11" max="11" width="29.08203125" style="367" customWidth="1"/>
    <col min="12" max="12" width="19.08203125" style="367" bestFit="1" customWidth="1"/>
    <col min="13" max="13" width="19.33203125" style="367" bestFit="1" customWidth="1"/>
    <col min="14" max="14" width="16" style="367" customWidth="1"/>
    <col min="15" max="16384" width="8.08203125" style="259"/>
  </cols>
  <sheetData>
    <row r="1" spans="1:14" s="17" customFormat="1" ht="25.5" customHeight="1">
      <c r="A1" s="103"/>
      <c r="B1" s="1401"/>
      <c r="C1" s="837" t="s">
        <v>965</v>
      </c>
      <c r="D1" s="368"/>
      <c r="E1" s="369"/>
      <c r="F1" s="369"/>
      <c r="G1" s="653"/>
      <c r="H1" s="654"/>
      <c r="I1" s="653"/>
      <c r="J1" s="653"/>
      <c r="K1" s="653"/>
      <c r="L1" s="653"/>
      <c r="M1" s="653"/>
      <c r="N1" s="653"/>
    </row>
    <row r="2" spans="1:14" s="13" customFormat="1" ht="17.5">
      <c r="A2" s="1328"/>
      <c r="B2" s="1402"/>
      <c r="C2" s="313"/>
      <c r="D2" s="370"/>
      <c r="E2" s="371"/>
      <c r="F2" s="370"/>
      <c r="G2" s="655"/>
      <c r="H2" s="655"/>
      <c r="I2" s="656"/>
      <c r="J2" s="656"/>
      <c r="K2" s="656"/>
      <c r="L2" s="656"/>
      <c r="M2" s="656"/>
      <c r="N2" s="656"/>
    </row>
    <row r="3" spans="1:14" s="13" customFormat="1" ht="18">
      <c r="A3" s="1328"/>
      <c r="B3" s="1402"/>
      <c r="C3" s="1742" t="s">
        <v>200</v>
      </c>
      <c r="D3" s="1742"/>
      <c r="E3" s="1742"/>
      <c r="F3" s="1742"/>
      <c r="G3" s="1742"/>
      <c r="H3" s="1742"/>
      <c r="I3" s="1742"/>
      <c r="J3" s="1742"/>
      <c r="K3" s="1742"/>
      <c r="L3" s="1742"/>
      <c r="M3" s="1742"/>
      <c r="N3" s="744"/>
    </row>
    <row r="4" spans="1:14" s="13" customFormat="1" ht="18">
      <c r="A4" s="1328"/>
      <c r="B4" s="1402"/>
      <c r="C4" s="1742" t="s">
        <v>103</v>
      </c>
      <c r="D4" s="1742"/>
      <c r="E4" s="1742"/>
      <c r="F4" s="1742"/>
      <c r="G4" s="1742"/>
      <c r="H4" s="1742"/>
      <c r="I4" s="1742"/>
      <c r="J4" s="1742"/>
      <c r="K4" s="1742"/>
      <c r="L4" s="1742"/>
      <c r="M4" s="1742"/>
      <c r="N4" s="744"/>
    </row>
    <row r="5" spans="1:14" s="13" customFormat="1" ht="18">
      <c r="A5" s="1328"/>
      <c r="B5" s="1402"/>
      <c r="C5" s="1687" t="s">
        <v>1820</v>
      </c>
      <c r="D5" s="1687"/>
      <c r="E5" s="1687"/>
      <c r="F5" s="1687"/>
      <c r="G5" s="1687"/>
      <c r="H5" s="1687"/>
      <c r="I5" s="1687"/>
      <c r="J5" s="1687"/>
      <c r="K5" s="1687"/>
      <c r="L5" s="1687"/>
      <c r="M5" s="1687"/>
      <c r="N5" s="743"/>
    </row>
    <row r="6" spans="1:14" s="13" customFormat="1" ht="12" customHeight="1">
      <c r="A6" s="1328"/>
      <c r="B6" s="1402"/>
      <c r="C6" s="370"/>
      <c r="D6" s="370"/>
      <c r="E6" s="372"/>
      <c r="F6" s="370"/>
      <c r="G6" s="655"/>
      <c r="H6" s="655"/>
      <c r="I6" s="656"/>
      <c r="J6" s="656"/>
      <c r="K6" s="656"/>
      <c r="L6" s="656"/>
      <c r="M6" s="656"/>
      <c r="N6" s="656"/>
    </row>
    <row r="7" spans="1:14" s="13" customFormat="1" ht="18">
      <c r="A7" s="1328"/>
      <c r="B7" s="1402"/>
      <c r="C7" s="1743" t="s">
        <v>966</v>
      </c>
      <c r="D7" s="1743"/>
      <c r="E7" s="1743"/>
      <c r="F7" s="1743"/>
      <c r="G7" s="1743"/>
      <c r="H7" s="1743"/>
      <c r="I7" s="1743"/>
      <c r="J7" s="1743"/>
      <c r="K7" s="1743"/>
      <c r="L7" s="1743"/>
      <c r="M7" s="1743"/>
      <c r="N7" s="745"/>
    </row>
    <row r="8" spans="1:14" s="13" customFormat="1" ht="18">
      <c r="A8" s="1328"/>
      <c r="B8" s="1402"/>
      <c r="C8" s="1742" t="s">
        <v>736</v>
      </c>
      <c r="D8" s="1742"/>
      <c r="E8" s="1742"/>
      <c r="F8" s="1742"/>
      <c r="G8" s="1742"/>
      <c r="H8" s="1742"/>
      <c r="I8" s="1742"/>
      <c r="J8" s="1742"/>
      <c r="K8" s="1742"/>
      <c r="L8" s="1742"/>
      <c r="M8" s="1742"/>
      <c r="N8" s="744"/>
    </row>
    <row r="9" spans="1:14" s="282" customFormat="1">
      <c r="A9" s="1337"/>
      <c r="B9" s="1403"/>
      <c r="C9" s="374"/>
      <c r="D9" s="374"/>
      <c r="E9" s="375"/>
      <c r="F9" s="375"/>
      <c r="G9" s="657"/>
      <c r="H9" s="657"/>
      <c r="I9" s="657"/>
      <c r="J9" s="657"/>
      <c r="K9" s="657"/>
      <c r="L9" s="657"/>
      <c r="M9" s="657"/>
      <c r="N9" s="657"/>
    </row>
    <row r="10" spans="1:14" s="282" customFormat="1">
      <c r="A10" s="1337"/>
      <c r="B10" s="1403"/>
      <c r="C10" s="374"/>
      <c r="D10" s="374"/>
      <c r="E10" s="375"/>
      <c r="F10" s="375"/>
      <c r="G10" s="1744" t="s">
        <v>1818</v>
      </c>
      <c r="H10" s="1745"/>
      <c r="I10" s="1745"/>
      <c r="J10" s="1745"/>
      <c r="K10" s="1744" t="s">
        <v>1818</v>
      </c>
      <c r="L10" s="1745"/>
      <c r="M10" s="1745"/>
      <c r="N10" s="1746"/>
    </row>
    <row r="11" spans="1:14" s="282" customFormat="1">
      <c r="A11" s="1337"/>
      <c r="B11" s="1403"/>
      <c r="C11" s="374"/>
      <c r="D11" s="374"/>
      <c r="E11" s="375"/>
      <c r="F11" s="375"/>
      <c r="G11" s="1324"/>
      <c r="H11" s="1324"/>
      <c r="I11" s="1324"/>
      <c r="J11" s="1324"/>
      <c r="K11" s="1324"/>
      <c r="L11" s="1324"/>
      <c r="M11" s="1324"/>
      <c r="N11" s="1324"/>
    </row>
    <row r="12" spans="1:14" s="282" customFormat="1" ht="16" thickBot="1">
      <c r="A12" s="1337"/>
      <c r="B12" s="1403"/>
      <c r="C12" s="1326" t="s">
        <v>192</v>
      </c>
      <c r="D12" s="1326" t="s">
        <v>193</v>
      </c>
      <c r="E12" s="1326" t="s">
        <v>194</v>
      </c>
      <c r="F12" s="1326" t="s">
        <v>195</v>
      </c>
      <c r="G12" s="1326" t="s">
        <v>196</v>
      </c>
      <c r="H12" s="1326" t="s">
        <v>371</v>
      </c>
      <c r="I12" s="1326" t="s">
        <v>372</v>
      </c>
      <c r="J12" s="1326" t="s">
        <v>901</v>
      </c>
      <c r="K12" s="1326" t="s">
        <v>902</v>
      </c>
      <c r="L12" s="1326" t="s">
        <v>903</v>
      </c>
      <c r="M12" s="1326" t="s">
        <v>904</v>
      </c>
      <c r="N12" s="1326" t="s">
        <v>1226</v>
      </c>
    </row>
    <row r="13" spans="1:14" s="283" customFormat="1" ht="46.5" customHeight="1">
      <c r="A13" s="1338"/>
      <c r="B13" s="1404"/>
      <c r="C13" s="376" t="s">
        <v>437</v>
      </c>
      <c r="D13" s="376" t="s">
        <v>438</v>
      </c>
      <c r="E13" s="377" t="s">
        <v>439</v>
      </c>
      <c r="F13" s="377" t="s">
        <v>104</v>
      </c>
      <c r="G13" s="1325" t="s">
        <v>797</v>
      </c>
      <c r="H13" s="1325" t="s">
        <v>798</v>
      </c>
      <c r="I13" s="1325" t="s">
        <v>799</v>
      </c>
      <c r="J13" s="1325" t="s">
        <v>796</v>
      </c>
      <c r="K13" s="1325" t="s">
        <v>797</v>
      </c>
      <c r="L13" s="1325" t="s">
        <v>798</v>
      </c>
      <c r="M13" s="1325" t="s">
        <v>800</v>
      </c>
      <c r="N13" s="1325" t="s">
        <v>796</v>
      </c>
    </row>
    <row r="14" spans="1:14" s="283" customFormat="1" ht="15.75" customHeight="1">
      <c r="A14" s="1338"/>
      <c r="B14" s="1404"/>
      <c r="C14" s="376"/>
      <c r="D14" s="376"/>
      <c r="E14" s="377"/>
      <c r="F14" s="377"/>
      <c r="G14" s="658"/>
      <c r="H14" s="658"/>
      <c r="I14" s="658"/>
      <c r="J14" s="658"/>
      <c r="K14" s="658"/>
      <c r="L14" s="658"/>
      <c r="M14" s="658"/>
      <c r="N14" s="658"/>
    </row>
    <row r="15" spans="1:14" s="260" customFormat="1" ht="16.5" customHeight="1" thickBot="1">
      <c r="A15" s="1339"/>
      <c r="B15" s="1405"/>
      <c r="C15" s="378"/>
      <c r="D15" s="379"/>
      <c r="E15" s="359" t="s">
        <v>621</v>
      </c>
      <c r="F15" s="359"/>
      <c r="G15" s="659"/>
      <c r="H15" s="659"/>
      <c r="I15" s="659"/>
      <c r="J15" s="659"/>
      <c r="K15" s="659"/>
      <c r="L15" s="659"/>
      <c r="M15" s="659"/>
      <c r="N15" s="659"/>
    </row>
    <row r="16" spans="1:14" s="283" customFormat="1" ht="16.5" customHeight="1" outlineLevel="1">
      <c r="A16" s="1338"/>
      <c r="B16" s="1404"/>
      <c r="C16" s="380"/>
      <c r="D16" s="381"/>
      <c r="E16" s="377"/>
      <c r="F16" s="377"/>
      <c r="G16" s="658"/>
      <c r="H16" s="658"/>
      <c r="I16" s="658"/>
      <c r="J16" s="658"/>
      <c r="K16" s="658"/>
      <c r="L16" s="658"/>
      <c r="M16" s="658"/>
      <c r="N16" s="658"/>
    </row>
    <row r="17" spans="1:14" s="260" customFormat="1" ht="16.5" customHeight="1" outlineLevel="1" thickBot="1">
      <c r="A17" s="1339"/>
      <c r="B17" s="1405">
        <v>1</v>
      </c>
      <c r="C17" s="378"/>
      <c r="D17" s="379"/>
      <c r="E17" s="359"/>
      <c r="F17" s="359" t="s">
        <v>609</v>
      </c>
      <c r="G17" s="659"/>
      <c r="H17" s="659"/>
      <c r="I17" s="659"/>
      <c r="J17" s="659"/>
      <c r="K17" s="659"/>
      <c r="L17" s="659"/>
      <c r="M17" s="659"/>
      <c r="N17" s="659"/>
    </row>
    <row r="18" spans="1:14" s="284" customFormat="1" ht="15.75" customHeight="1" outlineLevel="1">
      <c r="A18" s="1329" t="str">
        <f>CONCATENATE(D18,E18,F18)</f>
        <v/>
      </c>
      <c r="B18" s="1452" t="s">
        <v>471</v>
      </c>
      <c r="C18" s="661"/>
      <c r="D18" s="662"/>
      <c r="E18" s="661"/>
      <c r="F18" s="661"/>
      <c r="G18" s="738"/>
      <c r="H18" s="738"/>
      <c r="I18" s="738"/>
      <c r="J18" s="738"/>
      <c r="K18" s="738"/>
      <c r="L18" s="738"/>
      <c r="M18" s="738"/>
      <c r="N18" s="738"/>
    </row>
    <row r="19" spans="1:14" s="284" customFormat="1" ht="15.75" customHeight="1" outlineLevel="1">
      <c r="A19" s="1329" t="str">
        <f t="shared" ref="A19:A83" si="0">CONCATENATE(D19,E19,F19)</f>
        <v/>
      </c>
      <c r="B19" s="1452" t="s">
        <v>473</v>
      </c>
      <c r="C19" s="661"/>
      <c r="D19" s="662"/>
      <c r="E19" s="661"/>
      <c r="F19" s="661"/>
      <c r="G19" s="738"/>
      <c r="H19" s="738"/>
      <c r="I19" s="738"/>
      <c r="J19" s="738"/>
      <c r="K19" s="738"/>
      <c r="L19" s="738"/>
      <c r="M19" s="738"/>
      <c r="N19" s="738"/>
    </row>
    <row r="20" spans="1:14" s="284" customFormat="1" ht="15.75" customHeight="1" outlineLevel="1">
      <c r="A20" s="1329" t="str">
        <f t="shared" si="0"/>
        <v/>
      </c>
      <c r="B20" s="1452" t="s">
        <v>494</v>
      </c>
      <c r="C20" s="661"/>
      <c r="D20" s="662"/>
      <c r="E20" s="661"/>
      <c r="F20" s="661"/>
      <c r="G20" s="738"/>
      <c r="H20" s="738"/>
      <c r="I20" s="738"/>
      <c r="J20" s="738"/>
      <c r="K20" s="738"/>
      <c r="L20" s="738"/>
      <c r="M20" s="738"/>
      <c r="N20" s="738"/>
    </row>
    <row r="21" spans="1:14" s="284" customFormat="1" ht="15.75" customHeight="1" outlineLevel="1">
      <c r="A21" s="1329" t="str">
        <f t="shared" si="0"/>
        <v/>
      </c>
      <c r="B21" s="1452" t="s">
        <v>495</v>
      </c>
      <c r="C21" s="661"/>
      <c r="D21" s="662"/>
      <c r="E21" s="661"/>
      <c r="F21" s="661"/>
      <c r="G21" s="738"/>
      <c r="H21" s="738"/>
      <c r="I21" s="738"/>
      <c r="J21" s="738"/>
      <c r="K21" s="738"/>
      <c r="L21" s="738"/>
      <c r="M21" s="738"/>
      <c r="N21" s="738"/>
    </row>
    <row r="22" spans="1:14" s="284" customFormat="1" ht="15.75" customHeight="1" outlineLevel="1">
      <c r="A22" s="1329" t="str">
        <f t="shared" si="0"/>
        <v/>
      </c>
      <c r="B22" s="1452" t="s">
        <v>496</v>
      </c>
      <c r="C22" s="661"/>
      <c r="D22" s="662"/>
      <c r="E22" s="661"/>
      <c r="F22" s="661"/>
      <c r="G22" s="738"/>
      <c r="H22" s="738"/>
      <c r="I22" s="738"/>
      <c r="J22" s="738"/>
      <c r="K22" s="738"/>
      <c r="L22" s="738"/>
      <c r="M22" s="738"/>
      <c r="N22" s="738"/>
    </row>
    <row r="23" spans="1:14" s="284" customFormat="1" ht="15.75" customHeight="1" outlineLevel="1">
      <c r="A23" s="1329" t="str">
        <f t="shared" si="0"/>
        <v/>
      </c>
      <c r="B23" s="1452" t="s">
        <v>497</v>
      </c>
      <c r="C23" s="661"/>
      <c r="D23" s="662"/>
      <c r="E23" s="661"/>
      <c r="F23" s="661"/>
      <c r="G23" s="738"/>
      <c r="H23" s="738"/>
      <c r="I23" s="738"/>
      <c r="J23" s="738"/>
      <c r="K23" s="738"/>
      <c r="L23" s="738"/>
      <c r="M23" s="738"/>
      <c r="N23" s="738"/>
    </row>
    <row r="24" spans="1:14" s="284" customFormat="1" ht="15.75" customHeight="1" outlineLevel="1">
      <c r="A24" s="1329" t="str">
        <f t="shared" si="0"/>
        <v/>
      </c>
      <c r="B24" s="1452" t="s">
        <v>498</v>
      </c>
      <c r="C24" s="661"/>
      <c r="D24" s="662"/>
      <c r="E24" s="661"/>
      <c r="F24" s="661"/>
      <c r="G24" s="738"/>
      <c r="H24" s="738"/>
      <c r="I24" s="738"/>
      <c r="J24" s="738"/>
      <c r="K24" s="738"/>
      <c r="L24" s="738"/>
      <c r="M24" s="738"/>
      <c r="N24" s="738"/>
    </row>
    <row r="25" spans="1:14" s="284" customFormat="1" ht="15.75" customHeight="1" outlineLevel="1">
      <c r="A25" s="1329" t="str">
        <f t="shared" si="0"/>
        <v/>
      </c>
      <c r="B25" s="1452" t="s">
        <v>499</v>
      </c>
      <c r="C25" s="661"/>
      <c r="D25" s="662"/>
      <c r="E25" s="661"/>
      <c r="F25" s="661"/>
      <c r="G25" s="738"/>
      <c r="H25" s="738"/>
      <c r="I25" s="738"/>
      <c r="J25" s="738"/>
      <c r="K25" s="738"/>
      <c r="L25" s="738"/>
      <c r="M25" s="738"/>
      <c r="N25" s="738"/>
    </row>
    <row r="26" spans="1:14" s="284" customFormat="1" ht="15.75" customHeight="1" outlineLevel="1">
      <c r="A26" s="1329" t="str">
        <f t="shared" si="0"/>
        <v/>
      </c>
      <c r="B26" s="1452" t="s">
        <v>500</v>
      </c>
      <c r="C26" s="661"/>
      <c r="D26" s="662"/>
      <c r="E26" s="661"/>
      <c r="F26" s="661"/>
      <c r="G26" s="738"/>
      <c r="H26" s="738"/>
      <c r="I26" s="738"/>
      <c r="J26" s="738"/>
      <c r="K26" s="738"/>
      <c r="L26" s="738"/>
      <c r="M26" s="738"/>
      <c r="N26" s="739"/>
    </row>
    <row r="27" spans="1:14" s="284" customFormat="1" ht="15.75" customHeight="1" outlineLevel="1">
      <c r="A27" s="1329" t="str">
        <f t="shared" si="0"/>
        <v/>
      </c>
      <c r="B27" s="1452" t="s">
        <v>501</v>
      </c>
      <c r="C27" s="661"/>
      <c r="D27" s="662"/>
      <c r="E27" s="661"/>
      <c r="F27" s="661"/>
      <c r="G27" s="738"/>
      <c r="H27" s="738"/>
      <c r="I27" s="738"/>
      <c r="J27" s="738"/>
      <c r="K27" s="738"/>
      <c r="L27" s="738"/>
      <c r="M27" s="738"/>
      <c r="N27" s="738"/>
    </row>
    <row r="28" spans="1:14" s="284" customFormat="1" ht="15.75" customHeight="1" outlineLevel="1">
      <c r="A28" s="1329" t="str">
        <f t="shared" si="0"/>
        <v/>
      </c>
      <c r="B28" s="1452" t="s">
        <v>502</v>
      </c>
      <c r="C28" s="661"/>
      <c r="D28" s="662"/>
      <c r="E28" s="661"/>
      <c r="F28" s="661"/>
      <c r="G28" s="738"/>
      <c r="H28" s="738"/>
      <c r="I28" s="738"/>
      <c r="J28" s="738"/>
      <c r="K28" s="738"/>
      <c r="L28" s="738"/>
      <c r="M28" s="738"/>
      <c r="N28" s="738"/>
    </row>
    <row r="29" spans="1:14" s="284" customFormat="1" ht="15.75" customHeight="1" outlineLevel="1">
      <c r="A29" s="1329" t="str">
        <f t="shared" si="0"/>
        <v/>
      </c>
      <c r="B29" s="1452" t="s">
        <v>503</v>
      </c>
      <c r="C29" s="661"/>
      <c r="D29" s="662"/>
      <c r="E29" s="661"/>
      <c r="F29" s="661"/>
      <c r="G29" s="738"/>
      <c r="H29" s="738"/>
      <c r="I29" s="738"/>
      <c r="J29" s="738"/>
      <c r="K29" s="738"/>
      <c r="L29" s="738"/>
      <c r="M29" s="738"/>
      <c r="N29" s="738"/>
    </row>
    <row r="30" spans="1:14" s="284" customFormat="1" ht="15.75" customHeight="1" outlineLevel="1">
      <c r="A30" s="1329" t="str">
        <f t="shared" si="0"/>
        <v/>
      </c>
      <c r="B30" s="1452" t="s">
        <v>505</v>
      </c>
      <c r="C30" s="661"/>
      <c r="D30" s="662"/>
      <c r="E30" s="661"/>
      <c r="F30" s="661"/>
      <c r="G30" s="738"/>
      <c r="H30" s="738"/>
      <c r="I30" s="738"/>
      <c r="J30" s="738"/>
      <c r="K30" s="738"/>
      <c r="L30" s="738"/>
      <c r="M30" s="738"/>
      <c r="N30" s="738"/>
    </row>
    <row r="31" spans="1:14" s="284" customFormat="1" ht="15.75" customHeight="1" outlineLevel="1">
      <c r="A31" s="1329" t="str">
        <f t="shared" si="0"/>
        <v/>
      </c>
      <c r="B31" s="1452" t="s">
        <v>504</v>
      </c>
      <c r="C31" s="661"/>
      <c r="D31" s="662"/>
      <c r="E31" s="661"/>
      <c r="F31" s="661"/>
      <c r="G31" s="738"/>
      <c r="H31" s="738"/>
      <c r="I31" s="738"/>
      <c r="J31" s="738"/>
      <c r="K31" s="738"/>
      <c r="L31" s="738"/>
      <c r="M31" s="738"/>
      <c r="N31" s="738"/>
    </row>
    <row r="32" spans="1:14" s="284" customFormat="1" ht="15.75" customHeight="1" outlineLevel="1">
      <c r="A32" s="1329" t="str">
        <f t="shared" si="0"/>
        <v/>
      </c>
      <c r="B32" s="1452" t="s">
        <v>506</v>
      </c>
      <c r="C32" s="661"/>
      <c r="D32" s="662"/>
      <c r="E32" s="661"/>
      <c r="F32" s="661"/>
      <c r="G32" s="738"/>
      <c r="H32" s="738"/>
      <c r="I32" s="738"/>
      <c r="J32" s="738"/>
      <c r="K32" s="738"/>
      <c r="L32" s="738"/>
      <c r="M32" s="738"/>
      <c r="N32" s="738"/>
    </row>
    <row r="33" spans="1:14" s="284" customFormat="1" ht="15.75" customHeight="1" outlineLevel="1">
      <c r="A33" s="1329" t="str">
        <f t="shared" si="0"/>
        <v/>
      </c>
      <c r="B33" s="1452" t="s">
        <v>1169</v>
      </c>
      <c r="C33" s="661"/>
      <c r="D33" s="662"/>
      <c r="E33" s="661"/>
      <c r="F33" s="661"/>
      <c r="G33" s="738"/>
      <c r="H33" s="738"/>
      <c r="I33" s="738"/>
      <c r="J33" s="738"/>
      <c r="K33" s="738"/>
      <c r="L33" s="738"/>
      <c r="M33" s="738"/>
      <c r="N33" s="738"/>
    </row>
    <row r="34" spans="1:14" s="284" customFormat="1" ht="15.75" customHeight="1" outlineLevel="1">
      <c r="A34" s="1329" t="str">
        <f>CONCATENATE(D34,E34,F34)</f>
        <v/>
      </c>
      <c r="B34" s="1452" t="s">
        <v>1170</v>
      </c>
      <c r="C34" s="661"/>
      <c r="D34" s="662"/>
      <c r="E34" s="661"/>
      <c r="F34" s="661"/>
      <c r="G34" s="738"/>
      <c r="H34" s="738"/>
      <c r="I34" s="738"/>
      <c r="J34" s="738"/>
      <c r="K34" s="738"/>
      <c r="L34" s="738"/>
      <c r="M34" s="738"/>
      <c r="N34" s="738"/>
    </row>
    <row r="35" spans="1:14" s="284" customFormat="1" ht="15.75" customHeight="1" outlineLevel="1">
      <c r="A35" s="1329" t="str">
        <f t="shared" si="0"/>
        <v/>
      </c>
      <c r="B35" s="1452" t="s">
        <v>1171</v>
      </c>
      <c r="C35" s="661"/>
      <c r="D35" s="662"/>
      <c r="E35" s="661"/>
      <c r="F35" s="661"/>
      <c r="G35" s="738"/>
      <c r="H35" s="738"/>
      <c r="I35" s="738"/>
      <c r="J35" s="738"/>
      <c r="K35" s="738"/>
      <c r="L35" s="738"/>
      <c r="M35" s="738"/>
      <c r="N35" s="738"/>
    </row>
    <row r="36" spans="1:14" s="284" customFormat="1" ht="15.75" customHeight="1" outlineLevel="1">
      <c r="A36" s="1329" t="str">
        <f t="shared" si="0"/>
        <v/>
      </c>
      <c r="B36" s="1452" t="s">
        <v>1172</v>
      </c>
      <c r="C36" s="661"/>
      <c r="D36" s="662"/>
      <c r="E36" s="661"/>
      <c r="F36" s="661"/>
      <c r="G36" s="738"/>
      <c r="H36" s="738"/>
      <c r="I36" s="738"/>
      <c r="J36" s="738"/>
      <c r="K36" s="738"/>
      <c r="L36" s="738"/>
      <c r="M36" s="738"/>
      <c r="N36" s="738"/>
    </row>
    <row r="37" spans="1:14" s="284" customFormat="1" ht="15.75" customHeight="1" outlineLevel="1">
      <c r="A37" s="1329" t="str">
        <f t="shared" si="0"/>
        <v/>
      </c>
      <c r="B37" s="1452" t="s">
        <v>1173</v>
      </c>
      <c r="C37" s="661"/>
      <c r="D37" s="662"/>
      <c r="E37" s="661"/>
      <c r="F37" s="661"/>
      <c r="G37" s="738"/>
      <c r="H37" s="738"/>
      <c r="I37" s="738"/>
      <c r="J37" s="738"/>
      <c r="K37" s="738"/>
      <c r="L37" s="738"/>
      <c r="M37" s="738"/>
      <c r="N37" s="738"/>
    </row>
    <row r="38" spans="1:14" s="284" customFormat="1" ht="15.75" customHeight="1" outlineLevel="1">
      <c r="A38" s="1329" t="str">
        <f t="shared" si="0"/>
        <v/>
      </c>
      <c r="B38" s="1452" t="s">
        <v>1174</v>
      </c>
      <c r="C38" s="661"/>
      <c r="D38" s="662"/>
      <c r="E38" s="661"/>
      <c r="F38" s="661"/>
      <c r="G38" s="738"/>
      <c r="H38" s="738"/>
      <c r="I38" s="738"/>
      <c r="J38" s="738"/>
      <c r="K38" s="738"/>
      <c r="L38" s="738"/>
      <c r="M38" s="738"/>
      <c r="N38" s="738"/>
    </row>
    <row r="39" spans="1:14" s="284" customFormat="1" ht="15.75" customHeight="1" outlineLevel="1">
      <c r="A39" s="1329" t="str">
        <f t="shared" si="0"/>
        <v/>
      </c>
      <c r="B39" s="1452" t="s">
        <v>1175</v>
      </c>
      <c r="C39" s="661"/>
      <c r="D39" s="662"/>
      <c r="E39" s="661"/>
      <c r="F39" s="661"/>
      <c r="G39" s="738"/>
      <c r="H39" s="738"/>
      <c r="I39" s="738"/>
      <c r="J39" s="738"/>
      <c r="K39" s="738"/>
      <c r="L39" s="738"/>
      <c r="M39" s="738"/>
      <c r="N39" s="738"/>
    </row>
    <row r="40" spans="1:14" s="284" customFormat="1" ht="15.75" customHeight="1" outlineLevel="1">
      <c r="A40" s="1329" t="str">
        <f t="shared" si="0"/>
        <v/>
      </c>
      <c r="B40" s="1452" t="s">
        <v>1176</v>
      </c>
      <c r="C40" s="661"/>
      <c r="D40" s="662"/>
      <c r="E40" s="661"/>
      <c r="F40" s="661"/>
      <c r="G40" s="738"/>
      <c r="H40" s="738"/>
      <c r="I40" s="738"/>
      <c r="J40" s="738"/>
      <c r="K40" s="738"/>
      <c r="L40" s="738"/>
      <c r="M40" s="738"/>
      <c r="N40" s="738"/>
    </row>
    <row r="41" spans="1:14" s="284" customFormat="1" ht="15.75" customHeight="1" outlineLevel="1">
      <c r="A41" s="1329" t="str">
        <f t="shared" si="0"/>
        <v/>
      </c>
      <c r="B41" s="1452" t="s">
        <v>1177</v>
      </c>
      <c r="C41" s="661"/>
      <c r="D41" s="662"/>
      <c r="E41" s="661"/>
      <c r="F41" s="661"/>
      <c r="G41" s="738"/>
      <c r="H41" s="738"/>
      <c r="I41" s="738"/>
      <c r="J41" s="738"/>
      <c r="K41" s="738"/>
      <c r="L41" s="738"/>
      <c r="M41" s="738"/>
      <c r="N41" s="738"/>
    </row>
    <row r="42" spans="1:14" s="284" customFormat="1" ht="15.75" customHeight="1" outlineLevel="1">
      <c r="A42" s="1329" t="str">
        <f t="shared" si="0"/>
        <v/>
      </c>
      <c r="B42" s="1452" t="s">
        <v>1178</v>
      </c>
      <c r="C42" s="661"/>
      <c r="D42" s="662"/>
      <c r="E42" s="661"/>
      <c r="F42" s="661"/>
      <c r="G42" s="738"/>
      <c r="H42" s="738"/>
      <c r="I42" s="738"/>
      <c r="J42" s="738"/>
      <c r="K42" s="738"/>
      <c r="L42" s="738"/>
      <c r="M42" s="738"/>
      <c r="N42" s="738"/>
    </row>
    <row r="43" spans="1:14" s="284" customFormat="1" ht="15.75" customHeight="1" outlineLevel="1">
      <c r="A43" s="1329" t="str">
        <f t="shared" si="0"/>
        <v/>
      </c>
      <c r="B43" s="1452" t="s">
        <v>1179</v>
      </c>
      <c r="C43" s="661"/>
      <c r="D43" s="662"/>
      <c r="E43" s="661"/>
      <c r="F43" s="661"/>
      <c r="G43" s="738"/>
      <c r="H43" s="738"/>
      <c r="I43" s="738"/>
      <c r="J43" s="738"/>
      <c r="K43" s="738"/>
      <c r="L43" s="738"/>
      <c r="M43" s="738"/>
      <c r="N43" s="738"/>
    </row>
    <row r="44" spans="1:14" s="284" customFormat="1" ht="15.75" customHeight="1" outlineLevel="1">
      <c r="A44" s="1329" t="str">
        <f t="shared" si="0"/>
        <v/>
      </c>
      <c r="B44" s="1452" t="s">
        <v>1180</v>
      </c>
      <c r="C44" s="661"/>
      <c r="D44" s="662"/>
      <c r="E44" s="661"/>
      <c r="F44" s="661"/>
      <c r="G44" s="738"/>
      <c r="H44" s="738"/>
      <c r="I44" s="738"/>
      <c r="J44" s="738"/>
      <c r="K44" s="738"/>
      <c r="L44" s="738"/>
      <c r="M44" s="738"/>
      <c r="N44" s="738"/>
    </row>
    <row r="45" spans="1:14" s="284" customFormat="1" ht="15.75" customHeight="1" outlineLevel="1">
      <c r="A45" s="1329" t="str">
        <f t="shared" si="0"/>
        <v/>
      </c>
      <c r="B45" s="1452" t="s">
        <v>1181</v>
      </c>
      <c r="C45" s="661"/>
      <c r="D45" s="662"/>
      <c r="E45" s="661"/>
      <c r="F45" s="661"/>
      <c r="G45" s="738"/>
      <c r="H45" s="738"/>
      <c r="I45" s="738"/>
      <c r="J45" s="738"/>
      <c r="K45" s="738"/>
      <c r="L45" s="738"/>
      <c r="M45" s="738"/>
      <c r="N45" s="738"/>
    </row>
    <row r="46" spans="1:14" s="284" customFormat="1" ht="15.75" customHeight="1" outlineLevel="1">
      <c r="A46" s="1329" t="str">
        <f t="shared" si="0"/>
        <v/>
      </c>
      <c r="B46" s="1452" t="s">
        <v>1182</v>
      </c>
      <c r="C46" s="661"/>
      <c r="D46" s="662"/>
      <c r="E46" s="661"/>
      <c r="F46" s="661"/>
      <c r="G46" s="738"/>
      <c r="H46" s="738"/>
      <c r="I46" s="738"/>
      <c r="J46" s="738"/>
      <c r="K46" s="738"/>
      <c r="L46" s="738"/>
      <c r="M46" s="738"/>
      <c r="N46" s="738"/>
    </row>
    <row r="47" spans="1:14" s="284" customFormat="1" ht="15.75" customHeight="1" outlineLevel="1">
      <c r="A47" s="1329" t="str">
        <f t="shared" si="0"/>
        <v/>
      </c>
      <c r="B47" s="1452" t="s">
        <v>1183</v>
      </c>
      <c r="C47" s="661"/>
      <c r="D47" s="662"/>
      <c r="E47" s="661"/>
      <c r="F47" s="661"/>
      <c r="G47" s="738"/>
      <c r="H47" s="738"/>
      <c r="I47" s="738"/>
      <c r="J47" s="738"/>
      <c r="K47" s="738"/>
      <c r="L47" s="738"/>
      <c r="M47" s="738"/>
      <c r="N47" s="738"/>
    </row>
    <row r="48" spans="1:14" s="284" customFormat="1" ht="15.75" customHeight="1" outlineLevel="1">
      <c r="A48" s="1329" t="str">
        <f t="shared" si="0"/>
        <v/>
      </c>
      <c r="B48" s="1452" t="s">
        <v>1184</v>
      </c>
      <c r="C48" s="661"/>
      <c r="D48" s="662"/>
      <c r="E48" s="661"/>
      <c r="F48" s="661"/>
      <c r="G48" s="738"/>
      <c r="H48" s="738"/>
      <c r="I48" s="738"/>
      <c r="J48" s="738"/>
      <c r="K48" s="738"/>
      <c r="L48" s="738"/>
      <c r="M48" s="738"/>
      <c r="N48" s="738"/>
    </row>
    <row r="49" spans="1:14" s="284" customFormat="1" ht="15.75" customHeight="1" outlineLevel="1">
      <c r="A49" s="1329" t="str">
        <f t="shared" si="0"/>
        <v/>
      </c>
      <c r="B49" s="1452" t="s">
        <v>1185</v>
      </c>
      <c r="C49" s="661"/>
      <c r="D49" s="662"/>
      <c r="E49" s="661"/>
      <c r="F49" s="661"/>
      <c r="G49" s="738"/>
      <c r="H49" s="738"/>
      <c r="I49" s="738"/>
      <c r="J49" s="738"/>
      <c r="K49" s="738"/>
      <c r="L49" s="738"/>
      <c r="M49" s="738"/>
      <c r="N49" s="738"/>
    </row>
    <row r="50" spans="1:14" s="284" customFormat="1" ht="15.75" customHeight="1" outlineLevel="1">
      <c r="A50" s="1329" t="str">
        <f t="shared" si="0"/>
        <v/>
      </c>
      <c r="B50" s="1452" t="s">
        <v>1186</v>
      </c>
      <c r="C50" s="661"/>
      <c r="D50" s="662"/>
      <c r="E50" s="661"/>
      <c r="F50" s="661"/>
      <c r="G50" s="738"/>
      <c r="H50" s="738"/>
      <c r="I50" s="738"/>
      <c r="J50" s="738"/>
      <c r="K50" s="738"/>
      <c r="L50" s="738"/>
      <c r="M50" s="738"/>
      <c r="N50" s="738"/>
    </row>
    <row r="51" spans="1:14" s="284" customFormat="1" ht="15.75" customHeight="1" outlineLevel="1">
      <c r="A51" s="1329" t="str">
        <f t="shared" si="0"/>
        <v/>
      </c>
      <c r="B51" s="1452" t="s">
        <v>1187</v>
      </c>
      <c r="C51" s="661"/>
      <c r="D51" s="662"/>
      <c r="E51" s="661"/>
      <c r="F51" s="661"/>
      <c r="G51" s="738"/>
      <c r="H51" s="738"/>
      <c r="I51" s="738"/>
      <c r="J51" s="738"/>
      <c r="K51" s="738"/>
      <c r="L51" s="738"/>
      <c r="M51" s="738"/>
      <c r="N51" s="738"/>
    </row>
    <row r="52" spans="1:14" s="284" customFormat="1" ht="15.75" customHeight="1" outlineLevel="1">
      <c r="A52" s="1329" t="str">
        <f t="shared" si="0"/>
        <v/>
      </c>
      <c r="B52" s="1452" t="s">
        <v>1227</v>
      </c>
      <c r="C52" s="661"/>
      <c r="D52" s="662"/>
      <c r="E52" s="661"/>
      <c r="F52" s="661"/>
      <c r="G52" s="738"/>
      <c r="H52" s="738"/>
      <c r="I52" s="738"/>
      <c r="J52" s="738"/>
      <c r="K52" s="738"/>
      <c r="L52" s="738"/>
      <c r="M52" s="738"/>
      <c r="N52" s="738"/>
    </row>
    <row r="53" spans="1:14" s="284" customFormat="1" ht="15.75" customHeight="1" outlineLevel="1">
      <c r="A53" s="1329" t="str">
        <f t="shared" si="0"/>
        <v/>
      </c>
      <c r="B53" s="1452" t="s">
        <v>541</v>
      </c>
      <c r="C53" s="661"/>
      <c r="D53" s="661"/>
      <c r="E53" s="738"/>
      <c r="F53" s="661"/>
      <c r="G53" s="738"/>
      <c r="H53" s="738"/>
      <c r="I53" s="738"/>
      <c r="J53" s="738"/>
      <c r="K53" s="738"/>
      <c r="L53" s="738"/>
      <c r="M53" s="738"/>
      <c r="N53" s="738"/>
    </row>
    <row r="54" spans="1:14" s="284" customFormat="1" ht="15.75" customHeight="1" outlineLevel="1" thickBot="1">
      <c r="A54" s="1329" t="str">
        <f t="shared" si="0"/>
        <v/>
      </c>
      <c r="B54" s="1452" t="s">
        <v>541</v>
      </c>
      <c r="C54" s="661"/>
      <c r="D54" s="661"/>
      <c r="E54" s="738"/>
      <c r="F54" s="661"/>
      <c r="G54" s="738"/>
      <c r="H54" s="738"/>
      <c r="I54" s="738"/>
      <c r="J54" s="738"/>
      <c r="K54" s="738"/>
      <c r="L54" s="738"/>
      <c r="M54" s="738"/>
      <c r="N54" s="738"/>
    </row>
    <row r="55" spans="1:14" s="261" customFormat="1" ht="16.5" customHeight="1" thickBot="1">
      <c r="A55" s="1329" t="str">
        <f t="shared" si="0"/>
        <v>Land Total</v>
      </c>
      <c r="B55" s="1407">
        <v>2</v>
      </c>
      <c r="C55" s="386"/>
      <c r="D55" s="386"/>
      <c r="E55" s="386"/>
      <c r="F55" s="660" t="s">
        <v>617</v>
      </c>
      <c r="G55" s="389">
        <f t="shared" ref="G55:N55" si="1">SUBTOTAL(9,G18:G54)</f>
        <v>0</v>
      </c>
      <c r="H55" s="389">
        <f t="shared" si="1"/>
        <v>0</v>
      </c>
      <c r="I55" s="389">
        <f t="shared" si="1"/>
        <v>0</v>
      </c>
      <c r="J55" s="389">
        <f t="shared" si="1"/>
        <v>0</v>
      </c>
      <c r="K55" s="389">
        <f t="shared" si="1"/>
        <v>0</v>
      </c>
      <c r="L55" s="389">
        <f t="shared" si="1"/>
        <v>0</v>
      </c>
      <c r="M55" s="389">
        <f t="shared" si="1"/>
        <v>0</v>
      </c>
      <c r="N55" s="389">
        <f t="shared" si="1"/>
        <v>0</v>
      </c>
    </row>
    <row r="56" spans="1:14" s="284" customFormat="1" ht="15.75" customHeight="1" outlineLevel="1">
      <c r="A56" s="1329" t="str">
        <f t="shared" si="0"/>
        <v/>
      </c>
      <c r="B56" s="1406"/>
      <c r="C56" s="356"/>
      <c r="D56" s="382"/>
      <c r="E56" s="356"/>
      <c r="F56" s="357"/>
      <c r="G56" s="361"/>
      <c r="H56" s="361"/>
      <c r="I56" s="361"/>
      <c r="J56" s="361"/>
      <c r="K56" s="361"/>
      <c r="L56" s="361"/>
      <c r="M56" s="361"/>
      <c r="N56" s="361"/>
    </row>
    <row r="57" spans="1:14" s="284" customFormat="1" ht="15.75" customHeight="1" outlineLevel="1">
      <c r="A57" s="1329" t="str">
        <f t="shared" si="0"/>
        <v/>
      </c>
      <c r="B57" s="1406"/>
      <c r="C57" s="356"/>
      <c r="D57" s="382"/>
      <c r="E57" s="356"/>
      <c r="F57" s="357"/>
      <c r="G57" s="361"/>
      <c r="H57" s="361"/>
      <c r="I57" s="361"/>
      <c r="J57" s="361"/>
      <c r="K57" s="361"/>
      <c r="L57" s="361"/>
      <c r="M57" s="361"/>
      <c r="N57" s="361"/>
    </row>
    <row r="58" spans="1:14" s="263" customFormat="1" ht="16.5" customHeight="1" outlineLevel="1" thickBot="1">
      <c r="A58" s="1329" t="str">
        <f t="shared" si="0"/>
        <v>Construction in progress</v>
      </c>
      <c r="B58" s="1408">
        <v>3</v>
      </c>
      <c r="C58" s="358"/>
      <c r="D58" s="383"/>
      <c r="E58" s="358"/>
      <c r="F58" s="384" t="s">
        <v>610</v>
      </c>
      <c r="G58" s="360"/>
      <c r="H58" s="360"/>
      <c r="I58" s="360"/>
      <c r="J58" s="360"/>
      <c r="K58" s="360"/>
      <c r="L58" s="360"/>
      <c r="M58" s="360"/>
      <c r="N58" s="360"/>
    </row>
    <row r="59" spans="1:14" s="284" customFormat="1" ht="15.75" customHeight="1" outlineLevel="1" thickBot="1">
      <c r="A59" s="1329" t="str">
        <f t="shared" si="0"/>
        <v>AdjustmentsCWIP</v>
      </c>
      <c r="B59" s="390" t="s">
        <v>1277</v>
      </c>
      <c r="C59" s="367"/>
      <c r="D59" s="1669" t="s">
        <v>183</v>
      </c>
      <c r="E59" s="367"/>
      <c r="F59" s="366" t="s">
        <v>184</v>
      </c>
      <c r="G59" s="738"/>
      <c r="H59" s="738"/>
      <c r="I59" s="738"/>
      <c r="J59" s="738"/>
      <c r="K59" s="738"/>
      <c r="L59" s="738"/>
      <c r="M59" s="738"/>
      <c r="N59" s="738"/>
    </row>
    <row r="60" spans="1:14" s="261" customFormat="1" ht="16.5" customHeight="1" thickBot="1">
      <c r="A60" s="1329" t="str">
        <f t="shared" si="0"/>
        <v>Construction in progress Total</v>
      </c>
      <c r="B60" s="1407">
        <v>4</v>
      </c>
      <c r="C60" s="386"/>
      <c r="D60" s="387"/>
      <c r="E60" s="386"/>
      <c r="F60" s="388" t="s">
        <v>619</v>
      </c>
      <c r="G60" s="389">
        <f t="shared" ref="G60:M60" si="2">SUBTOTAL(9,G59:G59)</f>
        <v>0</v>
      </c>
      <c r="H60" s="389">
        <f t="shared" si="2"/>
        <v>0</v>
      </c>
      <c r="I60" s="389">
        <f t="shared" si="2"/>
        <v>0</v>
      </c>
      <c r="J60" s="389">
        <f>SUBTOTAL(9,J59:J59)</f>
        <v>0</v>
      </c>
      <c r="K60" s="389">
        <f t="shared" si="2"/>
        <v>0</v>
      </c>
      <c r="L60" s="389">
        <f t="shared" si="2"/>
        <v>0</v>
      </c>
      <c r="M60" s="389">
        <f t="shared" si="2"/>
        <v>0</v>
      </c>
      <c r="N60" s="389">
        <f>SUBTOTAL(9,N59:N59)</f>
        <v>0</v>
      </c>
    </row>
    <row r="61" spans="1:14" s="284" customFormat="1" ht="16.5" customHeight="1" thickBot="1">
      <c r="A61" s="1329" t="str">
        <f t="shared" si="0"/>
        <v/>
      </c>
      <c r="B61" s="1406"/>
      <c r="C61" s="356"/>
      <c r="D61" s="356"/>
      <c r="E61" s="356"/>
      <c r="F61" s="355"/>
      <c r="G61" s="361"/>
      <c r="H61" s="361"/>
      <c r="I61" s="361"/>
      <c r="J61" s="361"/>
      <c r="K61" s="361"/>
      <c r="L61" s="361"/>
      <c r="M61" s="361"/>
      <c r="N61" s="361"/>
    </row>
    <row r="62" spans="1:14" s="262" customFormat="1" ht="16.5" customHeight="1" thickBot="1">
      <c r="A62" s="1329" t="str">
        <f t="shared" si="0"/>
        <v>Total capital assets not being depreciated</v>
      </c>
      <c r="B62" s="1409">
        <v>5</v>
      </c>
      <c r="C62" s="660"/>
      <c r="D62" s="387"/>
      <c r="E62" s="660" t="s">
        <v>622</v>
      </c>
      <c r="F62" s="388"/>
      <c r="G62" s="740">
        <f t="shared" ref="G62:M62" si="3">G55+G60</f>
        <v>0</v>
      </c>
      <c r="H62" s="740">
        <f t="shared" si="3"/>
        <v>0</v>
      </c>
      <c r="I62" s="740">
        <f t="shared" si="3"/>
        <v>0</v>
      </c>
      <c r="J62" s="740">
        <f>J55+J60</f>
        <v>0</v>
      </c>
      <c r="K62" s="740">
        <f t="shared" si="3"/>
        <v>0</v>
      </c>
      <c r="L62" s="740">
        <f t="shared" si="3"/>
        <v>0</v>
      </c>
      <c r="M62" s="740">
        <f t="shared" si="3"/>
        <v>0</v>
      </c>
      <c r="N62" s="740">
        <f>N55+N60</f>
        <v>0</v>
      </c>
    </row>
    <row r="63" spans="1:14" s="284" customFormat="1" ht="15.75" customHeight="1">
      <c r="A63" s="1329" t="str">
        <f t="shared" si="0"/>
        <v/>
      </c>
      <c r="B63" s="1406"/>
      <c r="C63" s="356"/>
      <c r="D63" s="385"/>
      <c r="E63" s="356"/>
      <c r="F63" s="355"/>
      <c r="G63" s="361"/>
      <c r="H63" s="361"/>
      <c r="I63" s="361"/>
      <c r="J63" s="361"/>
      <c r="K63" s="361"/>
      <c r="L63" s="361"/>
      <c r="M63" s="361"/>
      <c r="N63" s="361"/>
    </row>
    <row r="64" spans="1:14" s="284" customFormat="1" ht="15.75" customHeight="1">
      <c r="A64" s="1329" t="str">
        <f t="shared" si="0"/>
        <v/>
      </c>
      <c r="B64" s="1406"/>
      <c r="C64" s="356"/>
      <c r="D64" s="385"/>
      <c r="E64" s="356"/>
      <c r="F64" s="355"/>
      <c r="G64" s="361"/>
      <c r="H64" s="361"/>
      <c r="I64" s="361"/>
      <c r="J64" s="361"/>
      <c r="K64" s="361"/>
      <c r="L64" s="361"/>
      <c r="M64" s="361"/>
      <c r="N64" s="361"/>
    </row>
    <row r="65" spans="1:14" s="284" customFormat="1" ht="15.75" customHeight="1">
      <c r="A65" s="1329" t="str">
        <f t="shared" si="0"/>
        <v/>
      </c>
      <c r="B65" s="1406"/>
      <c r="C65" s="356"/>
      <c r="D65" s="385"/>
      <c r="E65" s="356"/>
      <c r="F65" s="355"/>
      <c r="G65" s="361"/>
      <c r="H65" s="361"/>
      <c r="I65" s="361"/>
      <c r="J65" s="361"/>
      <c r="K65" s="361"/>
      <c r="L65" s="361"/>
      <c r="M65" s="361"/>
      <c r="N65" s="361"/>
    </row>
    <row r="66" spans="1:14" s="260" customFormat="1" ht="16.5" customHeight="1" thickBot="1">
      <c r="A66" s="1329" t="str">
        <f t="shared" si="0"/>
        <v>Capital assets, being depreciated:</v>
      </c>
      <c r="B66" s="378"/>
      <c r="C66" s="378"/>
      <c r="D66" s="379"/>
      <c r="E66" s="359" t="s">
        <v>623</v>
      </c>
      <c r="F66" s="359"/>
      <c r="G66" s="741"/>
      <c r="H66" s="741"/>
      <c r="I66" s="741"/>
      <c r="J66" s="741"/>
      <c r="K66" s="741"/>
      <c r="L66" s="741"/>
      <c r="M66" s="741"/>
      <c r="N66" s="741"/>
    </row>
    <row r="67" spans="1:14" s="284" customFormat="1" ht="15.75" customHeight="1" outlineLevel="1">
      <c r="A67" s="1329" t="str">
        <f t="shared" si="0"/>
        <v/>
      </c>
      <c r="B67" s="1406"/>
      <c r="C67" s="356"/>
      <c r="D67" s="385"/>
      <c r="E67" s="356"/>
      <c r="F67" s="355"/>
      <c r="G67" s="361"/>
      <c r="H67" s="361"/>
      <c r="I67" s="361"/>
      <c r="J67" s="361"/>
      <c r="K67" s="361"/>
      <c r="L67" s="361"/>
      <c r="M67" s="361"/>
      <c r="N67" s="361"/>
    </row>
    <row r="68" spans="1:14" s="263" customFormat="1" ht="16.5" customHeight="1" outlineLevel="1" thickBot="1">
      <c r="A68" s="1329" t="str">
        <f t="shared" si="0"/>
        <v>Production - Hydro</v>
      </c>
      <c r="B68" s="1408">
        <v>6</v>
      </c>
      <c r="C68" s="358"/>
      <c r="D68" s="383"/>
      <c r="E68" s="358"/>
      <c r="F68" s="384" t="s">
        <v>611</v>
      </c>
      <c r="G68" s="360"/>
      <c r="H68" s="360"/>
      <c r="I68" s="360"/>
      <c r="J68" s="360"/>
      <c r="K68" s="360"/>
      <c r="L68" s="360"/>
      <c r="M68" s="360"/>
      <c r="N68" s="360"/>
    </row>
    <row r="69" spans="1:14" s="284" customFormat="1" ht="15.75" customHeight="1" outlineLevel="1">
      <c r="A69" s="1329" t="str">
        <f t="shared" si="0"/>
        <v/>
      </c>
      <c r="B69" s="1452" t="s">
        <v>1367</v>
      </c>
      <c r="C69" s="661"/>
      <c r="D69" s="662"/>
      <c r="E69" s="661"/>
      <c r="F69" s="661"/>
      <c r="G69" s="738"/>
      <c r="H69" s="738"/>
      <c r="I69" s="738"/>
      <c r="J69" s="738"/>
      <c r="K69" s="738"/>
      <c r="L69" s="738"/>
      <c r="M69" s="738"/>
      <c r="N69" s="738"/>
    </row>
    <row r="70" spans="1:14" s="284" customFormat="1" ht="15.75" customHeight="1" outlineLevel="1">
      <c r="A70" s="1329" t="str">
        <f t="shared" si="0"/>
        <v/>
      </c>
      <c r="B70" s="1452" t="s">
        <v>1368</v>
      </c>
      <c r="C70" s="661"/>
      <c r="D70" s="662"/>
      <c r="E70" s="661"/>
      <c r="F70" s="661"/>
      <c r="G70" s="738"/>
      <c r="H70" s="738"/>
      <c r="I70" s="738"/>
      <c r="J70" s="738"/>
      <c r="K70" s="738"/>
      <c r="L70" s="738"/>
      <c r="M70" s="738"/>
      <c r="N70" s="738"/>
    </row>
    <row r="71" spans="1:14" s="284" customFormat="1" ht="15.75" customHeight="1" outlineLevel="1">
      <c r="A71" s="1329" t="str">
        <f t="shared" si="0"/>
        <v/>
      </c>
      <c r="B71" s="1452" t="s">
        <v>1369</v>
      </c>
      <c r="C71" s="661"/>
      <c r="D71" s="662"/>
      <c r="E71" s="661"/>
      <c r="F71" s="661"/>
      <c r="G71" s="738"/>
      <c r="H71" s="738"/>
      <c r="I71" s="738"/>
      <c r="J71" s="738"/>
      <c r="K71" s="738"/>
      <c r="L71" s="738"/>
      <c r="M71" s="738"/>
      <c r="N71" s="738"/>
    </row>
    <row r="72" spans="1:14" s="284" customFormat="1" ht="15.75" customHeight="1" outlineLevel="1">
      <c r="A72" s="1329" t="str">
        <f t="shared" si="0"/>
        <v/>
      </c>
      <c r="B72" s="1452" t="s">
        <v>1370</v>
      </c>
      <c r="C72" s="661"/>
      <c r="D72" s="662"/>
      <c r="E72" s="661"/>
      <c r="F72" s="661"/>
      <c r="G72" s="738"/>
      <c r="H72" s="738"/>
      <c r="I72" s="738"/>
      <c r="J72" s="738"/>
      <c r="K72" s="738"/>
      <c r="L72" s="738"/>
      <c r="M72" s="738"/>
      <c r="N72" s="738"/>
    </row>
    <row r="73" spans="1:14" s="284" customFormat="1" ht="15.75" customHeight="1" outlineLevel="1">
      <c r="A73" s="1329" t="str">
        <f t="shared" si="0"/>
        <v/>
      </c>
      <c r="B73" s="1452" t="s">
        <v>1371</v>
      </c>
      <c r="C73" s="661"/>
      <c r="D73" s="662"/>
      <c r="E73" s="661"/>
      <c r="F73" s="661"/>
      <c r="G73" s="738"/>
      <c r="H73" s="738"/>
      <c r="I73" s="738"/>
      <c r="J73" s="738"/>
      <c r="K73" s="738"/>
      <c r="L73" s="738"/>
      <c r="M73" s="738"/>
      <c r="N73" s="738"/>
    </row>
    <row r="74" spans="1:14" s="284" customFormat="1" ht="15.75" customHeight="1" outlineLevel="1">
      <c r="A74" s="1329" t="str">
        <f t="shared" si="0"/>
        <v/>
      </c>
      <c r="B74" s="1452" t="s">
        <v>1372</v>
      </c>
      <c r="C74" s="661"/>
      <c r="D74" s="662"/>
      <c r="E74" s="661"/>
      <c r="F74" s="661"/>
      <c r="G74" s="738"/>
      <c r="H74" s="738"/>
      <c r="I74" s="738"/>
      <c r="J74" s="738"/>
      <c r="K74" s="738"/>
      <c r="L74" s="738"/>
      <c r="M74" s="738"/>
      <c r="N74" s="738"/>
    </row>
    <row r="75" spans="1:14" s="284" customFormat="1" ht="15.75" customHeight="1" outlineLevel="1">
      <c r="A75" s="1329" t="str">
        <f t="shared" si="0"/>
        <v/>
      </c>
      <c r="B75" s="1452" t="s">
        <v>1373</v>
      </c>
      <c r="C75" s="661"/>
      <c r="D75" s="662"/>
      <c r="E75" s="661"/>
      <c r="F75" s="661"/>
      <c r="G75" s="738"/>
      <c r="H75" s="738"/>
      <c r="I75" s="738"/>
      <c r="J75" s="738"/>
      <c r="K75" s="738"/>
      <c r="L75" s="738"/>
      <c r="M75" s="738"/>
      <c r="N75" s="738"/>
    </row>
    <row r="76" spans="1:14" s="284" customFormat="1" ht="15.75" customHeight="1" outlineLevel="1">
      <c r="A76" s="1329" t="str">
        <f t="shared" si="0"/>
        <v/>
      </c>
      <c r="B76" s="1452" t="s">
        <v>1374</v>
      </c>
      <c r="C76" s="661"/>
      <c r="D76" s="662"/>
      <c r="E76" s="661"/>
      <c r="F76" s="661"/>
      <c r="G76" s="738"/>
      <c r="H76" s="738"/>
      <c r="I76" s="738"/>
      <c r="J76" s="738"/>
      <c r="K76" s="738"/>
      <c r="L76" s="738"/>
      <c r="M76" s="738"/>
      <c r="N76" s="738"/>
    </row>
    <row r="77" spans="1:14" s="284" customFormat="1" ht="15.75" customHeight="1" outlineLevel="1">
      <c r="A77" s="1329" t="str">
        <f t="shared" si="0"/>
        <v/>
      </c>
      <c r="B77" s="1452" t="s">
        <v>1375</v>
      </c>
      <c r="C77" s="661"/>
      <c r="D77" s="662"/>
      <c r="E77" s="661"/>
      <c r="F77" s="661"/>
      <c r="G77" s="738"/>
      <c r="H77" s="738"/>
      <c r="I77" s="738"/>
      <c r="J77" s="738"/>
      <c r="K77" s="738"/>
      <c r="L77" s="738"/>
      <c r="M77" s="738"/>
      <c r="N77" s="738"/>
    </row>
    <row r="78" spans="1:14" s="284" customFormat="1" ht="15.75" customHeight="1" outlineLevel="1">
      <c r="A78" s="1329" t="str">
        <f t="shared" si="0"/>
        <v/>
      </c>
      <c r="B78" s="1452" t="s">
        <v>1376</v>
      </c>
      <c r="C78" s="661"/>
      <c r="D78" s="662"/>
      <c r="E78" s="661"/>
      <c r="F78" s="661"/>
      <c r="G78" s="738"/>
      <c r="H78" s="738"/>
      <c r="I78" s="738"/>
      <c r="J78" s="738"/>
      <c r="K78" s="738"/>
      <c r="L78" s="738"/>
      <c r="M78" s="738"/>
      <c r="N78" s="738"/>
    </row>
    <row r="79" spans="1:14" s="284" customFormat="1" ht="15.75" customHeight="1" outlineLevel="1">
      <c r="A79" s="1329" t="str">
        <f t="shared" si="0"/>
        <v/>
      </c>
      <c r="B79" s="1452" t="s">
        <v>1377</v>
      </c>
      <c r="C79" s="661"/>
      <c r="D79" s="662"/>
      <c r="E79" s="661"/>
      <c r="F79" s="661"/>
      <c r="G79" s="738"/>
      <c r="H79" s="738"/>
      <c r="I79" s="738"/>
      <c r="J79" s="738"/>
      <c r="K79" s="738"/>
      <c r="L79" s="738"/>
      <c r="M79" s="738"/>
      <c r="N79" s="738"/>
    </row>
    <row r="80" spans="1:14" s="284" customFormat="1" ht="15.75" customHeight="1" outlineLevel="1">
      <c r="A80" s="1329" t="str">
        <f t="shared" si="0"/>
        <v/>
      </c>
      <c r="B80" s="1452" t="s">
        <v>1378</v>
      </c>
      <c r="C80" s="661"/>
      <c r="D80" s="662"/>
      <c r="E80" s="661"/>
      <c r="F80" s="661"/>
      <c r="G80" s="738"/>
      <c r="H80" s="738"/>
      <c r="I80" s="738"/>
      <c r="J80" s="738"/>
      <c r="K80" s="738"/>
      <c r="L80" s="738"/>
      <c r="M80" s="738"/>
      <c r="N80" s="738"/>
    </row>
    <row r="81" spans="1:14" s="284" customFormat="1" ht="15.75" customHeight="1" outlineLevel="1">
      <c r="A81" s="1329" t="str">
        <f t="shared" si="0"/>
        <v/>
      </c>
      <c r="B81" s="1452" t="s">
        <v>1379</v>
      </c>
      <c r="C81" s="661"/>
      <c r="D81" s="662"/>
      <c r="E81" s="661"/>
      <c r="F81" s="661"/>
      <c r="G81" s="738"/>
      <c r="H81" s="738"/>
      <c r="I81" s="738"/>
      <c r="J81" s="738"/>
      <c r="K81" s="738"/>
      <c r="L81" s="738"/>
      <c r="M81" s="738"/>
      <c r="N81" s="738"/>
    </row>
    <row r="82" spans="1:14" s="284" customFormat="1" ht="15.75" customHeight="1" outlineLevel="1">
      <c r="A82" s="1329" t="str">
        <f t="shared" si="0"/>
        <v/>
      </c>
      <c r="B82" s="1452" t="s">
        <v>1380</v>
      </c>
      <c r="C82" s="661"/>
      <c r="D82" s="662"/>
      <c r="E82" s="661"/>
      <c r="F82" s="661"/>
      <c r="G82" s="738"/>
      <c r="H82" s="738"/>
      <c r="I82" s="738"/>
      <c r="J82" s="738"/>
      <c r="K82" s="738"/>
      <c r="L82" s="738"/>
      <c r="M82" s="738"/>
      <c r="N82" s="738"/>
    </row>
    <row r="83" spans="1:14" s="284" customFormat="1" ht="15.75" customHeight="1" outlineLevel="1">
      <c r="A83" s="1329" t="str">
        <f t="shared" si="0"/>
        <v/>
      </c>
      <c r="B83" s="1452" t="s">
        <v>1381</v>
      </c>
      <c r="C83" s="661"/>
      <c r="D83" s="662"/>
      <c r="E83" s="661"/>
      <c r="F83" s="661"/>
      <c r="G83" s="738"/>
      <c r="H83" s="738"/>
      <c r="I83" s="738"/>
      <c r="J83" s="738"/>
      <c r="K83" s="738"/>
      <c r="L83" s="738"/>
      <c r="M83" s="738"/>
      <c r="N83" s="738"/>
    </row>
    <row r="84" spans="1:14" s="284" customFormat="1" ht="15.75" customHeight="1" outlineLevel="1">
      <c r="A84" s="1329" t="str">
        <f t="shared" ref="A84:A146" si="4">CONCATENATE(D84,E84,F84)</f>
        <v/>
      </c>
      <c r="B84" s="1452" t="s">
        <v>1382</v>
      </c>
      <c r="C84" s="661"/>
      <c r="D84" s="662"/>
      <c r="E84" s="661"/>
      <c r="F84" s="661"/>
      <c r="G84" s="738"/>
      <c r="H84" s="738"/>
      <c r="I84" s="738"/>
      <c r="J84" s="738"/>
      <c r="K84" s="738"/>
      <c r="L84" s="738"/>
      <c r="M84" s="738"/>
      <c r="N84" s="738"/>
    </row>
    <row r="85" spans="1:14" s="284" customFormat="1" ht="15.75" customHeight="1" outlineLevel="1">
      <c r="A85" s="1329" t="str">
        <f t="shared" si="4"/>
        <v/>
      </c>
      <c r="B85" s="1452" t="s">
        <v>1383</v>
      </c>
      <c r="C85" s="661"/>
      <c r="D85" s="662"/>
      <c r="E85" s="661"/>
      <c r="F85" s="661"/>
      <c r="G85" s="738"/>
      <c r="H85" s="738"/>
      <c r="I85" s="738"/>
      <c r="J85" s="738"/>
      <c r="K85" s="738"/>
      <c r="L85" s="738"/>
      <c r="M85" s="738"/>
      <c r="N85" s="738"/>
    </row>
    <row r="86" spans="1:14" s="284" customFormat="1" ht="15.75" customHeight="1" outlineLevel="1">
      <c r="A86" s="1329" t="str">
        <f t="shared" si="4"/>
        <v/>
      </c>
      <c r="B86" s="1452" t="s">
        <v>1384</v>
      </c>
      <c r="C86" s="661"/>
      <c r="D86" s="662"/>
      <c r="E86" s="661"/>
      <c r="F86" s="661"/>
      <c r="G86" s="738"/>
      <c r="H86" s="738"/>
      <c r="I86" s="738"/>
      <c r="J86" s="738"/>
      <c r="K86" s="738"/>
      <c r="L86" s="738"/>
      <c r="M86" s="738"/>
      <c r="N86" s="738"/>
    </row>
    <row r="87" spans="1:14" s="284" customFormat="1" ht="15.75" customHeight="1" outlineLevel="1">
      <c r="A87" s="1329" t="str">
        <f t="shared" si="4"/>
        <v/>
      </c>
      <c r="B87" s="1452" t="s">
        <v>1385</v>
      </c>
      <c r="C87" s="661"/>
      <c r="D87" s="662"/>
      <c r="E87" s="661"/>
      <c r="F87" s="661"/>
      <c r="G87" s="738"/>
      <c r="H87" s="738"/>
      <c r="I87" s="738"/>
      <c r="J87" s="738"/>
      <c r="K87" s="738"/>
      <c r="L87" s="738"/>
      <c r="M87" s="738"/>
      <c r="N87" s="738"/>
    </row>
    <row r="88" spans="1:14" s="284" customFormat="1" ht="15.75" customHeight="1" outlineLevel="1">
      <c r="A88" s="1329" t="str">
        <f t="shared" si="4"/>
        <v/>
      </c>
      <c r="B88" s="1452" t="s">
        <v>1386</v>
      </c>
      <c r="C88" s="661"/>
      <c r="D88" s="662"/>
      <c r="E88" s="661"/>
      <c r="F88" s="661"/>
      <c r="G88" s="738"/>
      <c r="H88" s="738"/>
      <c r="I88" s="738"/>
      <c r="J88" s="738"/>
      <c r="K88" s="738"/>
      <c r="L88" s="738"/>
      <c r="M88" s="738"/>
      <c r="N88" s="738"/>
    </row>
    <row r="89" spans="1:14" s="284" customFormat="1" ht="15.75" customHeight="1" outlineLevel="1">
      <c r="A89" s="1329" t="str">
        <f t="shared" si="4"/>
        <v/>
      </c>
      <c r="B89" s="1452" t="s">
        <v>1387</v>
      </c>
      <c r="C89" s="661"/>
      <c r="D89" s="662"/>
      <c r="E89" s="661"/>
      <c r="F89" s="661"/>
      <c r="G89" s="738"/>
      <c r="H89" s="738"/>
      <c r="I89" s="738"/>
      <c r="J89" s="738"/>
      <c r="K89" s="738"/>
      <c r="L89" s="738"/>
      <c r="M89" s="738"/>
      <c r="N89" s="738"/>
    </row>
    <row r="90" spans="1:14" s="284" customFormat="1" ht="15.75" customHeight="1" outlineLevel="1">
      <c r="A90" s="1329" t="str">
        <f t="shared" si="4"/>
        <v/>
      </c>
      <c r="B90" s="1452" t="s">
        <v>1388</v>
      </c>
      <c r="C90" s="661"/>
      <c r="D90" s="662"/>
      <c r="E90" s="661"/>
      <c r="F90" s="661"/>
      <c r="G90" s="738"/>
      <c r="H90" s="738"/>
      <c r="I90" s="738"/>
      <c r="J90" s="738"/>
      <c r="K90" s="738"/>
      <c r="L90" s="738"/>
      <c r="M90" s="738"/>
      <c r="N90" s="738"/>
    </row>
    <row r="91" spans="1:14" s="284" customFormat="1" ht="15.75" customHeight="1" outlineLevel="1">
      <c r="A91" s="1329" t="str">
        <f t="shared" si="4"/>
        <v/>
      </c>
      <c r="B91" s="1452" t="s">
        <v>1389</v>
      </c>
      <c r="C91" s="661"/>
      <c r="D91" s="662"/>
      <c r="E91" s="661"/>
      <c r="F91" s="661"/>
      <c r="G91" s="738"/>
      <c r="H91" s="738"/>
      <c r="I91" s="738"/>
      <c r="J91" s="738"/>
      <c r="K91" s="738"/>
      <c r="L91" s="738"/>
      <c r="M91" s="738"/>
      <c r="N91" s="738"/>
    </row>
    <row r="92" spans="1:14" s="284" customFormat="1" ht="15.75" customHeight="1" outlineLevel="1">
      <c r="A92" s="1329" t="str">
        <f t="shared" si="4"/>
        <v/>
      </c>
      <c r="B92" s="1452" t="s">
        <v>1390</v>
      </c>
      <c r="C92" s="661"/>
      <c r="D92" s="662"/>
      <c r="E92" s="661"/>
      <c r="F92" s="661"/>
      <c r="G92" s="738"/>
      <c r="H92" s="738"/>
      <c r="I92" s="738"/>
      <c r="J92" s="738"/>
      <c r="K92" s="738"/>
      <c r="L92" s="738"/>
      <c r="M92" s="738"/>
      <c r="N92" s="738"/>
    </row>
    <row r="93" spans="1:14" s="284" customFormat="1" ht="15.75" customHeight="1" outlineLevel="1">
      <c r="A93" s="1329" t="str">
        <f t="shared" si="4"/>
        <v/>
      </c>
      <c r="B93" s="1452" t="s">
        <v>1391</v>
      </c>
      <c r="C93" s="661"/>
      <c r="D93" s="662"/>
      <c r="E93" s="661"/>
      <c r="F93" s="661"/>
      <c r="G93" s="738"/>
      <c r="H93" s="738"/>
      <c r="I93" s="738"/>
      <c r="J93" s="738"/>
      <c r="K93" s="738"/>
      <c r="L93" s="738"/>
      <c r="M93" s="738"/>
      <c r="N93" s="738"/>
    </row>
    <row r="94" spans="1:14" s="284" customFormat="1" ht="15.75" customHeight="1" outlineLevel="1">
      <c r="A94" s="1329" t="str">
        <f t="shared" si="4"/>
        <v/>
      </c>
      <c r="B94" s="1452" t="s">
        <v>1392</v>
      </c>
      <c r="C94" s="661"/>
      <c r="D94" s="662"/>
      <c r="E94" s="661"/>
      <c r="F94" s="661"/>
      <c r="G94" s="738"/>
      <c r="H94" s="738"/>
      <c r="I94" s="738"/>
      <c r="J94" s="738"/>
      <c r="K94" s="738"/>
      <c r="L94" s="738"/>
      <c r="M94" s="738"/>
      <c r="N94" s="738"/>
    </row>
    <row r="95" spans="1:14" s="284" customFormat="1" ht="15.75" customHeight="1" outlineLevel="1">
      <c r="A95" s="1329" t="str">
        <f t="shared" si="4"/>
        <v/>
      </c>
      <c r="B95" s="1452" t="s">
        <v>1393</v>
      </c>
      <c r="C95" s="661"/>
      <c r="D95" s="662"/>
      <c r="E95" s="661"/>
      <c r="F95" s="661"/>
      <c r="G95" s="738"/>
      <c r="H95" s="738"/>
      <c r="I95" s="738"/>
      <c r="J95" s="738"/>
      <c r="K95" s="738"/>
      <c r="L95" s="738"/>
      <c r="M95" s="738"/>
      <c r="N95" s="738"/>
    </row>
    <row r="96" spans="1:14" s="284" customFormat="1" ht="15.75" customHeight="1" outlineLevel="1">
      <c r="A96" s="1329" t="str">
        <f t="shared" si="4"/>
        <v/>
      </c>
      <c r="B96" s="1452" t="s">
        <v>1394</v>
      </c>
      <c r="C96" s="661"/>
      <c r="D96" s="662"/>
      <c r="E96" s="661"/>
      <c r="F96" s="661"/>
      <c r="G96" s="738"/>
      <c r="H96" s="738"/>
      <c r="I96" s="738"/>
      <c r="J96" s="738"/>
      <c r="K96" s="738"/>
      <c r="L96" s="738"/>
      <c r="M96" s="738"/>
      <c r="N96" s="738"/>
    </row>
    <row r="97" spans="1:14" s="284" customFormat="1" ht="15.75" customHeight="1" outlineLevel="1">
      <c r="A97" s="1329" t="str">
        <f t="shared" si="4"/>
        <v/>
      </c>
      <c r="B97" s="1452" t="s">
        <v>1395</v>
      </c>
      <c r="C97" s="661"/>
      <c r="D97" s="662"/>
      <c r="E97" s="661"/>
      <c r="F97" s="661"/>
      <c r="G97" s="738"/>
      <c r="H97" s="738"/>
      <c r="I97" s="738"/>
      <c r="J97" s="738"/>
      <c r="K97" s="738"/>
      <c r="L97" s="738"/>
      <c r="M97" s="738"/>
      <c r="N97" s="738"/>
    </row>
    <row r="98" spans="1:14" s="284" customFormat="1" ht="15.75" customHeight="1" outlineLevel="1">
      <c r="A98" s="1329" t="str">
        <f t="shared" si="4"/>
        <v/>
      </c>
      <c r="B98" s="1452" t="s">
        <v>1396</v>
      </c>
      <c r="C98" s="661"/>
      <c r="D98" s="662"/>
      <c r="E98" s="661"/>
      <c r="F98" s="661"/>
      <c r="G98" s="738"/>
      <c r="H98" s="738"/>
      <c r="I98" s="738"/>
      <c r="J98" s="738"/>
      <c r="K98" s="738"/>
      <c r="L98" s="738"/>
      <c r="M98" s="738"/>
      <c r="N98" s="738"/>
    </row>
    <row r="99" spans="1:14" s="284" customFormat="1" ht="15.75" customHeight="1" outlineLevel="1">
      <c r="A99" s="1329" t="str">
        <f t="shared" si="4"/>
        <v/>
      </c>
      <c r="B99" s="1452" t="s">
        <v>1397</v>
      </c>
      <c r="C99" s="661"/>
      <c r="D99" s="662"/>
      <c r="E99" s="661"/>
      <c r="F99" s="661"/>
      <c r="G99" s="738"/>
      <c r="H99" s="738"/>
      <c r="I99" s="738"/>
      <c r="J99" s="738"/>
      <c r="K99" s="738"/>
      <c r="L99" s="738"/>
      <c r="M99" s="738"/>
      <c r="N99" s="738"/>
    </row>
    <row r="100" spans="1:14" s="284" customFormat="1" ht="15.75" customHeight="1" outlineLevel="1">
      <c r="A100" s="1329" t="str">
        <f t="shared" si="4"/>
        <v/>
      </c>
      <c r="B100" s="1452" t="s">
        <v>1398</v>
      </c>
      <c r="C100" s="661"/>
      <c r="D100" s="662"/>
      <c r="E100" s="661"/>
      <c r="F100" s="661"/>
      <c r="G100" s="738"/>
      <c r="H100" s="738"/>
      <c r="I100" s="738"/>
      <c r="J100" s="738"/>
      <c r="K100" s="738"/>
      <c r="L100" s="738"/>
      <c r="M100" s="738"/>
      <c r="N100" s="738"/>
    </row>
    <row r="101" spans="1:14" s="284" customFormat="1" ht="15.75" customHeight="1" outlineLevel="1">
      <c r="A101" s="1329" t="str">
        <f>CONCATENATE(D101,E101,F101)</f>
        <v/>
      </c>
      <c r="B101" s="1452" t="s">
        <v>1399</v>
      </c>
      <c r="C101" s="661"/>
      <c r="D101" s="665"/>
      <c r="E101" s="664"/>
      <c r="F101" s="666"/>
      <c r="G101" s="738"/>
      <c r="H101" s="738"/>
      <c r="I101" s="738"/>
      <c r="J101" s="738"/>
      <c r="K101" s="738"/>
      <c r="L101" s="738"/>
      <c r="M101" s="738"/>
      <c r="N101" s="738"/>
    </row>
    <row r="102" spans="1:14" s="284" customFormat="1" ht="15.75" customHeight="1" outlineLevel="1">
      <c r="A102" s="1329" t="str">
        <f t="shared" ref="A102:A103" si="5">CONCATENATE(D102,E102,F102)</f>
        <v/>
      </c>
      <c r="B102" s="1452" t="s">
        <v>541</v>
      </c>
      <c r="C102" s="661"/>
      <c r="D102" s="661"/>
      <c r="E102" s="738"/>
      <c r="F102" s="661"/>
      <c r="G102" s="738"/>
      <c r="H102" s="738"/>
      <c r="I102" s="738"/>
      <c r="J102" s="738"/>
      <c r="K102" s="738"/>
      <c r="L102" s="738"/>
      <c r="M102" s="738"/>
      <c r="N102" s="738"/>
    </row>
    <row r="103" spans="1:14" s="284" customFormat="1" ht="15.75" customHeight="1" outlineLevel="1" thickBot="1">
      <c r="A103" s="1329" t="str">
        <f t="shared" si="5"/>
        <v/>
      </c>
      <c r="B103" s="1452" t="s">
        <v>541</v>
      </c>
      <c r="C103" s="661"/>
      <c r="D103" s="661"/>
      <c r="E103" s="738"/>
      <c r="F103" s="661"/>
      <c r="G103" s="738"/>
      <c r="H103" s="738"/>
      <c r="I103" s="738"/>
      <c r="J103" s="738"/>
      <c r="K103" s="738"/>
      <c r="L103" s="738"/>
      <c r="M103" s="738"/>
      <c r="N103" s="738"/>
    </row>
    <row r="104" spans="1:14" s="261" customFormat="1" ht="16.5" customHeight="1" thickBot="1">
      <c r="A104" s="1329" t="str">
        <f t="shared" si="4"/>
        <v>Production - Hydro Total</v>
      </c>
      <c r="B104" s="1407">
        <v>7</v>
      </c>
      <c r="C104" s="386"/>
      <c r="D104" s="386"/>
      <c r="E104" s="386"/>
      <c r="F104" s="388" t="s">
        <v>615</v>
      </c>
      <c r="G104" s="389">
        <f t="shared" ref="G104:N104" si="6">SUBTOTAL(9,G69:G103)</f>
        <v>0</v>
      </c>
      <c r="H104" s="389">
        <f t="shared" si="6"/>
        <v>0</v>
      </c>
      <c r="I104" s="389">
        <f t="shared" si="6"/>
        <v>0</v>
      </c>
      <c r="J104" s="389">
        <f t="shared" si="6"/>
        <v>0</v>
      </c>
      <c r="K104" s="389">
        <f t="shared" si="6"/>
        <v>0</v>
      </c>
      <c r="L104" s="389">
        <f t="shared" si="6"/>
        <v>0</v>
      </c>
      <c r="M104" s="389">
        <f t="shared" si="6"/>
        <v>0</v>
      </c>
      <c r="N104" s="389">
        <f t="shared" si="6"/>
        <v>0</v>
      </c>
    </row>
    <row r="105" spans="1:14" s="284" customFormat="1" ht="15.75" customHeight="1" outlineLevel="1">
      <c r="A105" s="1329" t="str">
        <f t="shared" si="4"/>
        <v/>
      </c>
      <c r="B105" s="1406"/>
      <c r="C105" s="356"/>
      <c r="D105" s="385"/>
      <c r="E105" s="356"/>
      <c r="F105" s="355"/>
      <c r="G105" s="361"/>
      <c r="H105" s="361"/>
      <c r="I105" s="361"/>
      <c r="J105" s="361"/>
      <c r="K105" s="361"/>
      <c r="L105" s="361"/>
      <c r="M105" s="361"/>
      <c r="N105" s="361"/>
    </row>
    <row r="106" spans="1:14" s="284" customFormat="1" ht="15.75" customHeight="1" outlineLevel="1">
      <c r="A106" s="1329" t="str">
        <f t="shared" si="4"/>
        <v/>
      </c>
      <c r="B106" s="1406"/>
      <c r="C106" s="356"/>
      <c r="D106" s="385"/>
      <c r="E106" s="356"/>
      <c r="F106" s="355"/>
      <c r="G106" s="361"/>
      <c r="H106" s="361"/>
      <c r="I106" s="361"/>
      <c r="J106" s="361"/>
      <c r="K106" s="361"/>
      <c r="L106" s="361"/>
      <c r="M106" s="361"/>
      <c r="N106" s="361"/>
    </row>
    <row r="107" spans="1:14" s="263" customFormat="1" ht="16.5" customHeight="1" outlineLevel="1" thickBot="1">
      <c r="A107" s="1329" t="str">
        <f t="shared" si="4"/>
        <v>Production - Gas turbine/combined cycle</v>
      </c>
      <c r="B107" s="1408">
        <v>8</v>
      </c>
      <c r="C107" s="358"/>
      <c r="D107" s="383"/>
      <c r="E107" s="358"/>
      <c r="F107" s="384" t="s">
        <v>612</v>
      </c>
      <c r="G107" s="360"/>
      <c r="H107" s="360"/>
      <c r="I107" s="360"/>
      <c r="J107" s="360"/>
      <c r="K107" s="360"/>
      <c r="L107" s="360"/>
      <c r="M107" s="360"/>
      <c r="N107" s="360"/>
    </row>
    <row r="108" spans="1:14" s="284" customFormat="1" ht="15.75" customHeight="1" outlineLevel="1">
      <c r="A108" s="1329" t="str">
        <f t="shared" si="4"/>
        <v/>
      </c>
      <c r="B108" s="1452" t="s">
        <v>1167</v>
      </c>
      <c r="C108" s="661"/>
      <c r="D108" s="662"/>
      <c r="E108" s="661"/>
      <c r="F108" s="661"/>
      <c r="G108" s="738"/>
      <c r="H108" s="738"/>
      <c r="I108" s="738"/>
      <c r="J108" s="738"/>
      <c r="K108" s="738"/>
      <c r="L108" s="738"/>
      <c r="M108" s="738"/>
      <c r="N108" s="738"/>
    </row>
    <row r="109" spans="1:14" s="284" customFormat="1" ht="15.75" customHeight="1" outlineLevel="1">
      <c r="A109" s="1329" t="str">
        <f t="shared" si="4"/>
        <v/>
      </c>
      <c r="B109" s="1452" t="s">
        <v>1168</v>
      </c>
      <c r="C109" s="661"/>
      <c r="D109" s="662"/>
      <c r="E109" s="661"/>
      <c r="F109" s="661"/>
      <c r="G109" s="738"/>
      <c r="H109" s="738"/>
      <c r="I109" s="738"/>
      <c r="J109" s="738"/>
      <c r="K109" s="738"/>
      <c r="L109" s="738"/>
      <c r="M109" s="738"/>
      <c r="N109" s="738"/>
    </row>
    <row r="110" spans="1:14" s="284" customFormat="1" ht="15.75" customHeight="1" outlineLevel="1">
      <c r="A110" s="1329" t="str">
        <f t="shared" si="4"/>
        <v/>
      </c>
      <c r="B110" s="1452" t="s">
        <v>1188</v>
      </c>
      <c r="C110" s="661"/>
      <c r="D110" s="662"/>
      <c r="E110" s="661"/>
      <c r="F110" s="661"/>
      <c r="G110" s="738"/>
      <c r="H110" s="738"/>
      <c r="I110" s="738"/>
      <c r="J110" s="738"/>
      <c r="K110" s="738"/>
      <c r="L110" s="738"/>
      <c r="M110" s="738"/>
      <c r="N110" s="738"/>
    </row>
    <row r="111" spans="1:14" s="284" customFormat="1" ht="15.75" customHeight="1" outlineLevel="1">
      <c r="A111" s="1329" t="str">
        <f t="shared" si="4"/>
        <v/>
      </c>
      <c r="B111" s="1452" t="s">
        <v>1189</v>
      </c>
      <c r="C111" s="661"/>
      <c r="D111" s="662"/>
      <c r="E111" s="661"/>
      <c r="F111" s="661"/>
      <c r="G111" s="738"/>
      <c r="H111" s="738"/>
      <c r="I111" s="738"/>
      <c r="J111" s="738"/>
      <c r="K111" s="738"/>
      <c r="L111" s="738"/>
      <c r="M111" s="738"/>
      <c r="N111" s="738"/>
    </row>
    <row r="112" spans="1:14" s="284" customFormat="1" ht="15.75" customHeight="1" outlineLevel="1">
      <c r="A112" s="1329" t="str">
        <f t="shared" si="4"/>
        <v/>
      </c>
      <c r="B112" s="1452" t="s">
        <v>1190</v>
      </c>
      <c r="C112" s="661"/>
      <c r="D112" s="662"/>
      <c r="E112" s="661"/>
      <c r="F112" s="661"/>
      <c r="G112" s="738"/>
      <c r="H112" s="738"/>
      <c r="I112" s="738"/>
      <c r="J112" s="738"/>
      <c r="K112" s="738"/>
      <c r="L112" s="738"/>
      <c r="M112" s="738"/>
      <c r="N112" s="738"/>
    </row>
    <row r="113" spans="1:14" s="284" customFormat="1" ht="15.75" customHeight="1" outlineLevel="1">
      <c r="A113" s="1329" t="str">
        <f t="shared" si="4"/>
        <v/>
      </c>
      <c r="B113" s="1452" t="s">
        <v>1191</v>
      </c>
      <c r="C113" s="661"/>
      <c r="D113" s="662"/>
      <c r="E113" s="661"/>
      <c r="F113" s="661"/>
      <c r="G113" s="738"/>
      <c r="H113" s="738"/>
      <c r="I113" s="738"/>
      <c r="J113" s="738"/>
      <c r="K113" s="738"/>
      <c r="L113" s="738"/>
      <c r="M113" s="738"/>
      <c r="N113" s="738"/>
    </row>
    <row r="114" spans="1:14" s="284" customFormat="1" ht="15.75" customHeight="1" outlineLevel="1">
      <c r="A114" s="1329" t="str">
        <f t="shared" si="4"/>
        <v/>
      </c>
      <c r="B114" s="1452" t="s">
        <v>1192</v>
      </c>
      <c r="C114" s="661"/>
      <c r="D114" s="662"/>
      <c r="E114" s="661"/>
      <c r="F114" s="661"/>
      <c r="G114" s="738"/>
      <c r="H114" s="738"/>
      <c r="I114" s="738"/>
      <c r="J114" s="738"/>
      <c r="K114" s="738"/>
      <c r="L114" s="738"/>
      <c r="M114" s="738"/>
      <c r="N114" s="738"/>
    </row>
    <row r="115" spans="1:14" s="284" customFormat="1" ht="15.75" customHeight="1" outlineLevel="1">
      <c r="A115" s="1329" t="str">
        <f t="shared" si="4"/>
        <v/>
      </c>
      <c r="B115" s="1452" t="s">
        <v>1193</v>
      </c>
      <c r="C115" s="661"/>
      <c r="D115" s="662"/>
      <c r="E115" s="661"/>
      <c r="F115" s="661"/>
      <c r="G115" s="738"/>
      <c r="H115" s="738"/>
      <c r="I115" s="738"/>
      <c r="J115" s="738"/>
      <c r="K115" s="738"/>
      <c r="L115" s="738"/>
      <c r="M115" s="738"/>
      <c r="N115" s="738"/>
    </row>
    <row r="116" spans="1:14" s="284" customFormat="1" ht="15.75" customHeight="1" outlineLevel="1">
      <c r="A116" s="1329" t="str">
        <f t="shared" si="4"/>
        <v/>
      </c>
      <c r="B116" s="1452" t="s">
        <v>1194</v>
      </c>
      <c r="C116" s="661"/>
      <c r="D116" s="662"/>
      <c r="E116" s="661"/>
      <c r="F116" s="661"/>
      <c r="G116" s="738"/>
      <c r="H116" s="738"/>
      <c r="I116" s="738"/>
      <c r="J116" s="738"/>
      <c r="K116" s="738"/>
      <c r="L116" s="738"/>
      <c r="M116" s="738"/>
      <c r="N116" s="738"/>
    </row>
    <row r="117" spans="1:14" s="284" customFormat="1" ht="15.75" customHeight="1" outlineLevel="1">
      <c r="A117" s="1329" t="str">
        <f t="shared" si="4"/>
        <v/>
      </c>
      <c r="B117" s="1452" t="s">
        <v>1195</v>
      </c>
      <c r="C117" s="661"/>
      <c r="D117" s="662"/>
      <c r="E117" s="661"/>
      <c r="F117" s="661"/>
      <c r="G117" s="738"/>
      <c r="H117" s="738"/>
      <c r="I117" s="738"/>
      <c r="J117" s="738"/>
      <c r="K117" s="738"/>
      <c r="L117" s="738"/>
      <c r="M117" s="738"/>
      <c r="N117" s="738"/>
    </row>
    <row r="118" spans="1:14" s="284" customFormat="1" ht="15.75" customHeight="1" outlineLevel="1">
      <c r="A118" s="1329" t="str">
        <f t="shared" si="4"/>
        <v/>
      </c>
      <c r="B118" s="1452" t="s">
        <v>1196</v>
      </c>
      <c r="C118" s="661"/>
      <c r="D118" s="662"/>
      <c r="E118" s="661"/>
      <c r="F118" s="661"/>
      <c r="G118" s="738"/>
      <c r="H118" s="738"/>
      <c r="I118" s="738"/>
      <c r="J118" s="738"/>
      <c r="K118" s="738"/>
      <c r="L118" s="738"/>
      <c r="M118" s="738"/>
      <c r="N118" s="738"/>
    </row>
    <row r="119" spans="1:14" s="284" customFormat="1" ht="15.75" customHeight="1" outlineLevel="1">
      <c r="A119" s="1329" t="str">
        <f t="shared" si="4"/>
        <v/>
      </c>
      <c r="B119" s="1452" t="s">
        <v>1197</v>
      </c>
      <c r="C119" s="661"/>
      <c r="D119" s="662"/>
      <c r="E119" s="661"/>
      <c r="F119" s="661"/>
      <c r="G119" s="738"/>
      <c r="H119" s="738"/>
      <c r="I119" s="738"/>
      <c r="J119" s="738"/>
      <c r="K119" s="738"/>
      <c r="L119" s="738"/>
      <c r="M119" s="738"/>
      <c r="N119" s="738"/>
    </row>
    <row r="120" spans="1:14" s="284" customFormat="1" ht="15.75" customHeight="1" outlineLevel="1">
      <c r="A120" s="1329" t="str">
        <f t="shared" si="4"/>
        <v/>
      </c>
      <c r="B120" s="1452" t="s">
        <v>1198</v>
      </c>
      <c r="C120" s="661"/>
      <c r="D120" s="662"/>
      <c r="E120" s="661"/>
      <c r="F120" s="661"/>
      <c r="G120" s="738"/>
      <c r="H120" s="738"/>
      <c r="I120" s="738"/>
      <c r="J120" s="738"/>
      <c r="K120" s="738"/>
      <c r="L120" s="738"/>
      <c r="M120" s="738"/>
      <c r="N120" s="738"/>
    </row>
    <row r="121" spans="1:14" s="284" customFormat="1" ht="15.75" customHeight="1" outlineLevel="1">
      <c r="A121" s="1329" t="str">
        <f t="shared" si="4"/>
        <v/>
      </c>
      <c r="B121" s="1452" t="s">
        <v>1199</v>
      </c>
      <c r="C121" s="661"/>
      <c r="D121" s="662"/>
      <c r="E121" s="661"/>
      <c r="F121" s="661"/>
      <c r="G121" s="738"/>
      <c r="H121" s="738"/>
      <c r="I121" s="738"/>
      <c r="J121" s="738"/>
      <c r="K121" s="738"/>
      <c r="L121" s="738"/>
      <c r="M121" s="738"/>
      <c r="N121" s="738"/>
    </row>
    <row r="122" spans="1:14" s="284" customFormat="1" ht="15.75" customHeight="1" outlineLevel="1">
      <c r="A122" s="1329" t="str">
        <f t="shared" si="4"/>
        <v/>
      </c>
      <c r="B122" s="1452" t="s">
        <v>1200</v>
      </c>
      <c r="C122" s="661"/>
      <c r="D122" s="662"/>
      <c r="E122" s="661"/>
      <c r="F122" s="661"/>
      <c r="G122" s="738"/>
      <c r="H122" s="738"/>
      <c r="I122" s="738"/>
      <c r="J122" s="738"/>
      <c r="K122" s="738"/>
      <c r="L122" s="738"/>
      <c r="M122" s="738"/>
      <c r="N122" s="738"/>
    </row>
    <row r="123" spans="1:14" s="284" customFormat="1" ht="15.75" customHeight="1" outlineLevel="1">
      <c r="A123" s="1329" t="str">
        <f t="shared" si="4"/>
        <v/>
      </c>
      <c r="B123" s="1452" t="s">
        <v>1201</v>
      </c>
      <c r="C123" s="661"/>
      <c r="D123" s="662"/>
      <c r="E123" s="661"/>
      <c r="F123" s="661"/>
      <c r="G123" s="738"/>
      <c r="H123" s="738"/>
      <c r="I123" s="738"/>
      <c r="J123" s="738"/>
      <c r="K123" s="738"/>
      <c r="L123" s="738"/>
      <c r="M123" s="738"/>
      <c r="N123" s="738"/>
    </row>
    <row r="124" spans="1:14" s="284" customFormat="1" ht="15.75" customHeight="1" outlineLevel="1">
      <c r="A124" s="1329" t="str">
        <f t="shared" si="4"/>
        <v/>
      </c>
      <c r="B124" s="1452" t="s">
        <v>1202</v>
      </c>
      <c r="C124" s="661"/>
      <c r="D124" s="662"/>
      <c r="E124" s="661"/>
      <c r="F124" s="661"/>
      <c r="G124" s="738"/>
      <c r="H124" s="738"/>
      <c r="I124" s="738"/>
      <c r="J124" s="738"/>
      <c r="K124" s="738"/>
      <c r="L124" s="738"/>
      <c r="M124" s="738"/>
      <c r="N124" s="738"/>
    </row>
    <row r="125" spans="1:14" s="284" customFormat="1" ht="15.75" customHeight="1" outlineLevel="1">
      <c r="A125" s="1329" t="str">
        <f t="shared" si="4"/>
        <v/>
      </c>
      <c r="B125" s="1452" t="s">
        <v>1203</v>
      </c>
      <c r="C125" s="661"/>
      <c r="D125" s="662"/>
      <c r="E125" s="661"/>
      <c r="F125" s="661"/>
      <c r="G125" s="738"/>
      <c r="H125" s="738"/>
      <c r="I125" s="738"/>
      <c r="J125" s="738"/>
      <c r="K125" s="738"/>
      <c r="L125" s="738"/>
      <c r="M125" s="738"/>
      <c r="N125" s="738"/>
    </row>
    <row r="126" spans="1:14" s="284" customFormat="1" ht="15.75" customHeight="1" outlineLevel="1">
      <c r="A126" s="1329" t="str">
        <f t="shared" si="4"/>
        <v/>
      </c>
      <c r="B126" s="1452" t="s">
        <v>1204</v>
      </c>
      <c r="C126" s="661"/>
      <c r="D126" s="662"/>
      <c r="E126" s="661"/>
      <c r="F126" s="661"/>
      <c r="G126" s="738"/>
      <c r="H126" s="738"/>
      <c r="I126" s="738"/>
      <c r="J126" s="738"/>
      <c r="K126" s="738"/>
      <c r="L126" s="738"/>
      <c r="M126" s="738"/>
      <c r="N126" s="738"/>
    </row>
    <row r="127" spans="1:14" s="284" customFormat="1" ht="15.75" customHeight="1" outlineLevel="1">
      <c r="A127" s="1329" t="str">
        <f t="shared" si="4"/>
        <v/>
      </c>
      <c r="B127" s="1452" t="s">
        <v>1205</v>
      </c>
      <c r="C127" s="661"/>
      <c r="D127" s="662"/>
      <c r="E127" s="661"/>
      <c r="F127" s="661"/>
      <c r="G127" s="738"/>
      <c r="H127" s="738"/>
      <c r="I127" s="738"/>
      <c r="J127" s="738"/>
      <c r="K127" s="738"/>
      <c r="L127" s="738"/>
      <c r="M127" s="738"/>
      <c r="N127" s="738"/>
    </row>
    <row r="128" spans="1:14" s="284" customFormat="1" ht="15.75" customHeight="1" outlineLevel="1">
      <c r="A128" s="1329" t="str">
        <f t="shared" si="4"/>
        <v/>
      </c>
      <c r="B128" s="1452" t="s">
        <v>1206</v>
      </c>
      <c r="C128" s="661"/>
      <c r="D128" s="662"/>
      <c r="E128" s="661"/>
      <c r="F128" s="661"/>
      <c r="G128" s="738"/>
      <c r="H128" s="738"/>
      <c r="I128" s="738"/>
      <c r="J128" s="738"/>
      <c r="K128" s="738"/>
      <c r="L128" s="738"/>
      <c r="M128" s="738"/>
      <c r="N128" s="738"/>
    </row>
    <row r="129" spans="1:14" s="284" customFormat="1" ht="15.75" customHeight="1" outlineLevel="1">
      <c r="A129" s="1329" t="str">
        <f t="shared" si="4"/>
        <v/>
      </c>
      <c r="B129" s="1452" t="s">
        <v>1207</v>
      </c>
      <c r="C129" s="661"/>
      <c r="D129" s="662"/>
      <c r="E129" s="661"/>
      <c r="F129" s="661"/>
      <c r="G129" s="738"/>
      <c r="H129" s="738"/>
      <c r="I129" s="738"/>
      <c r="J129" s="738"/>
      <c r="K129" s="738"/>
      <c r="L129" s="738"/>
      <c r="M129" s="738"/>
      <c r="N129" s="738"/>
    </row>
    <row r="130" spans="1:14" s="284" customFormat="1" ht="15.75" customHeight="1" outlineLevel="1">
      <c r="A130" s="1329" t="str">
        <f t="shared" si="4"/>
        <v/>
      </c>
      <c r="B130" s="1452" t="s">
        <v>1208</v>
      </c>
      <c r="C130" s="661"/>
      <c r="D130" s="662"/>
      <c r="E130" s="661"/>
      <c r="F130" s="661"/>
      <c r="G130" s="738"/>
      <c r="H130" s="738"/>
      <c r="I130" s="738"/>
      <c r="J130" s="738"/>
      <c r="K130" s="738"/>
      <c r="L130" s="738"/>
      <c r="M130" s="738"/>
      <c r="N130" s="738"/>
    </row>
    <row r="131" spans="1:14" s="284" customFormat="1" ht="15.75" customHeight="1" outlineLevel="1">
      <c r="A131" s="1329" t="str">
        <f t="shared" si="4"/>
        <v/>
      </c>
      <c r="B131" s="1452" t="s">
        <v>1209</v>
      </c>
      <c r="C131" s="661"/>
      <c r="D131" s="662"/>
      <c r="E131" s="661"/>
      <c r="F131" s="661"/>
      <c r="G131" s="738"/>
      <c r="H131" s="738"/>
      <c r="I131" s="738"/>
      <c r="J131" s="738"/>
      <c r="K131" s="738"/>
      <c r="L131" s="738"/>
      <c r="M131" s="738"/>
      <c r="N131" s="738"/>
    </row>
    <row r="132" spans="1:14" s="284" customFormat="1" ht="15.75" customHeight="1" outlineLevel="1">
      <c r="A132" s="1329" t="str">
        <f t="shared" si="4"/>
        <v/>
      </c>
      <c r="B132" s="1452" t="s">
        <v>1210</v>
      </c>
      <c r="C132" s="661"/>
      <c r="D132" s="662"/>
      <c r="E132" s="661"/>
      <c r="F132" s="661"/>
      <c r="G132" s="738"/>
      <c r="H132" s="738"/>
      <c r="I132" s="738"/>
      <c r="J132" s="738"/>
      <c r="K132" s="738"/>
      <c r="L132" s="738"/>
      <c r="M132" s="738"/>
      <c r="N132" s="738"/>
    </row>
    <row r="133" spans="1:14" s="284" customFormat="1" ht="15.75" customHeight="1" outlineLevel="1">
      <c r="A133" s="1329" t="str">
        <f t="shared" si="4"/>
        <v/>
      </c>
      <c r="B133" s="1452" t="s">
        <v>1211</v>
      </c>
      <c r="C133" s="661"/>
      <c r="D133" s="662"/>
      <c r="E133" s="661"/>
      <c r="F133" s="661"/>
      <c r="G133" s="738"/>
      <c r="H133" s="738"/>
      <c r="I133" s="738"/>
      <c r="J133" s="738"/>
      <c r="K133" s="738"/>
      <c r="L133" s="738"/>
      <c r="M133" s="738"/>
      <c r="N133" s="738"/>
    </row>
    <row r="134" spans="1:14" s="284" customFormat="1" ht="15.75" customHeight="1" outlineLevel="1">
      <c r="A134" s="1329" t="str">
        <f t="shared" si="4"/>
        <v/>
      </c>
      <c r="B134" s="1452" t="s">
        <v>1212</v>
      </c>
      <c r="C134" s="661"/>
      <c r="D134" s="662"/>
      <c r="E134" s="661"/>
      <c r="F134" s="661"/>
      <c r="G134" s="738"/>
      <c r="H134" s="738"/>
      <c r="I134" s="738"/>
      <c r="J134" s="738"/>
      <c r="K134" s="738"/>
      <c r="L134" s="738"/>
      <c r="M134" s="738"/>
      <c r="N134" s="738"/>
    </row>
    <row r="135" spans="1:14" s="284" customFormat="1" ht="15.75" customHeight="1" outlineLevel="1">
      <c r="A135" s="1329" t="str">
        <f t="shared" si="4"/>
        <v/>
      </c>
      <c r="B135" s="1452" t="s">
        <v>1213</v>
      </c>
      <c r="C135" s="661"/>
      <c r="D135" s="662"/>
      <c r="E135" s="661"/>
      <c r="F135" s="661"/>
      <c r="G135" s="738"/>
      <c r="H135" s="738"/>
      <c r="I135" s="738"/>
      <c r="J135" s="738"/>
      <c r="K135" s="738"/>
      <c r="L135" s="738"/>
      <c r="M135" s="738"/>
      <c r="N135" s="738"/>
    </row>
    <row r="136" spans="1:14" s="284" customFormat="1" ht="15.75" customHeight="1" outlineLevel="1">
      <c r="A136" s="1329" t="str">
        <f t="shared" si="4"/>
        <v/>
      </c>
      <c r="B136" s="1452" t="s">
        <v>1214</v>
      </c>
      <c r="C136" s="661"/>
      <c r="D136" s="662"/>
      <c r="E136" s="661"/>
      <c r="F136" s="661"/>
      <c r="G136" s="738"/>
      <c r="H136" s="738"/>
      <c r="I136" s="738"/>
      <c r="J136" s="738"/>
      <c r="K136" s="738"/>
      <c r="L136" s="738"/>
      <c r="M136" s="738"/>
      <c r="N136" s="738"/>
    </row>
    <row r="137" spans="1:14" s="284" customFormat="1" ht="15.75" customHeight="1" outlineLevel="1">
      <c r="A137" s="1329" t="str">
        <f t="shared" si="4"/>
        <v/>
      </c>
      <c r="B137" s="1452" t="s">
        <v>1215</v>
      </c>
      <c r="C137" s="661"/>
      <c r="D137" s="662"/>
      <c r="E137" s="661"/>
      <c r="F137" s="661"/>
      <c r="G137" s="738"/>
      <c r="H137" s="738"/>
      <c r="I137" s="738"/>
      <c r="J137" s="738"/>
      <c r="K137" s="738"/>
      <c r="L137" s="738"/>
      <c r="M137" s="738"/>
      <c r="N137" s="738"/>
    </row>
    <row r="138" spans="1:14" s="284" customFormat="1" ht="15.75" customHeight="1" outlineLevel="1">
      <c r="A138" s="1329" t="str">
        <f t="shared" si="4"/>
        <v/>
      </c>
      <c r="B138" s="1452" t="s">
        <v>1216</v>
      </c>
      <c r="C138" s="661"/>
      <c r="D138" s="662"/>
      <c r="E138" s="661"/>
      <c r="F138" s="661"/>
      <c r="G138" s="738"/>
      <c r="H138" s="738"/>
      <c r="I138" s="738"/>
      <c r="J138" s="738"/>
      <c r="K138" s="738"/>
      <c r="L138" s="738"/>
      <c r="M138" s="738"/>
      <c r="N138" s="738"/>
    </row>
    <row r="139" spans="1:14" s="284" customFormat="1" ht="15.75" customHeight="1" outlineLevel="1">
      <c r="A139" s="1329" t="str">
        <f t="shared" si="4"/>
        <v/>
      </c>
      <c r="B139" s="1452" t="s">
        <v>1217</v>
      </c>
      <c r="C139" s="661"/>
      <c r="D139" s="662"/>
      <c r="E139" s="661"/>
      <c r="F139" s="661"/>
      <c r="G139" s="738"/>
      <c r="H139" s="738"/>
      <c r="I139" s="738"/>
      <c r="J139" s="738"/>
      <c r="K139" s="738"/>
      <c r="L139" s="738"/>
      <c r="M139" s="738"/>
      <c r="N139" s="738"/>
    </row>
    <row r="140" spans="1:14" s="284" customFormat="1" ht="15.75" customHeight="1" outlineLevel="1">
      <c r="A140" s="1329" t="str">
        <f t="shared" si="4"/>
        <v/>
      </c>
      <c r="B140" s="1452" t="s">
        <v>1366</v>
      </c>
      <c r="C140" s="661"/>
      <c r="D140" s="662"/>
      <c r="E140" s="661"/>
      <c r="F140" s="661"/>
      <c r="G140" s="738"/>
      <c r="H140" s="738"/>
      <c r="I140" s="738"/>
      <c r="J140" s="738"/>
      <c r="K140" s="738"/>
      <c r="L140" s="738"/>
      <c r="M140" s="738"/>
      <c r="N140" s="738"/>
    </row>
    <row r="141" spans="1:14" s="284" customFormat="1" ht="15.75" customHeight="1" outlineLevel="1">
      <c r="A141" s="1329" t="str">
        <f t="shared" si="4"/>
        <v/>
      </c>
      <c r="B141" s="1452" t="s">
        <v>1400</v>
      </c>
      <c r="C141" s="661"/>
      <c r="D141" s="662"/>
      <c r="E141" s="661"/>
      <c r="F141" s="661"/>
      <c r="G141" s="738"/>
      <c r="H141" s="738"/>
      <c r="I141" s="738"/>
      <c r="J141" s="738"/>
      <c r="K141" s="738"/>
      <c r="L141" s="738"/>
      <c r="M141" s="738"/>
      <c r="N141" s="738"/>
    </row>
    <row r="142" spans="1:14" s="284" customFormat="1" ht="15.75" customHeight="1" outlineLevel="1">
      <c r="A142" s="1329" t="str">
        <f t="shared" si="4"/>
        <v/>
      </c>
      <c r="B142" s="1452" t="s">
        <v>1401</v>
      </c>
      <c r="C142" s="661"/>
      <c r="D142" s="662"/>
      <c r="E142" s="661"/>
      <c r="F142" s="661"/>
      <c r="G142" s="738"/>
      <c r="H142" s="738"/>
      <c r="I142" s="738"/>
      <c r="J142" s="738"/>
      <c r="K142" s="738"/>
      <c r="L142" s="738"/>
      <c r="M142" s="738"/>
      <c r="N142" s="738"/>
    </row>
    <row r="143" spans="1:14" s="284" customFormat="1" ht="15.75" customHeight="1" outlineLevel="1">
      <c r="A143" s="1329" t="str">
        <f t="shared" si="4"/>
        <v/>
      </c>
      <c r="B143" s="1452" t="s">
        <v>1402</v>
      </c>
      <c r="C143" s="661"/>
      <c r="D143" s="662"/>
      <c r="E143" s="661"/>
      <c r="F143" s="661"/>
      <c r="G143" s="738"/>
      <c r="H143" s="738"/>
      <c r="I143" s="738"/>
      <c r="J143" s="738"/>
      <c r="K143" s="738"/>
      <c r="L143" s="738"/>
      <c r="M143" s="738"/>
      <c r="N143" s="738"/>
    </row>
    <row r="144" spans="1:14" s="284" customFormat="1" ht="15.75" customHeight="1" outlineLevel="1">
      <c r="A144" s="1329" t="str">
        <f t="shared" si="4"/>
        <v/>
      </c>
      <c r="B144" s="1452" t="s">
        <v>1403</v>
      </c>
      <c r="C144" s="661"/>
      <c r="D144" s="662"/>
      <c r="E144" s="661"/>
      <c r="F144" s="661"/>
      <c r="G144" s="738"/>
      <c r="H144" s="738"/>
      <c r="I144" s="738"/>
      <c r="J144" s="738"/>
      <c r="K144" s="738"/>
      <c r="L144" s="738"/>
      <c r="M144" s="738"/>
      <c r="N144" s="738"/>
    </row>
    <row r="145" spans="1:14" s="284" customFormat="1" ht="15.75" customHeight="1" outlineLevel="1">
      <c r="A145" s="1329" t="str">
        <f t="shared" si="4"/>
        <v/>
      </c>
      <c r="B145" s="1452" t="s">
        <v>1404</v>
      </c>
      <c r="C145" s="661"/>
      <c r="D145" s="662"/>
      <c r="E145" s="661"/>
      <c r="F145" s="661"/>
      <c r="G145" s="738"/>
      <c r="H145" s="738"/>
      <c r="I145" s="738"/>
      <c r="J145" s="738"/>
      <c r="K145" s="738"/>
      <c r="L145" s="738"/>
      <c r="M145" s="738"/>
      <c r="N145" s="738"/>
    </row>
    <row r="146" spans="1:14" s="284" customFormat="1" ht="15.75" customHeight="1" outlineLevel="1">
      <c r="A146" s="1329" t="str">
        <f t="shared" si="4"/>
        <v/>
      </c>
      <c r="B146" s="1452" t="s">
        <v>1405</v>
      </c>
      <c r="C146" s="661"/>
      <c r="D146" s="662"/>
      <c r="E146" s="661"/>
      <c r="F146" s="661"/>
      <c r="G146" s="738"/>
      <c r="H146" s="738"/>
      <c r="I146" s="738"/>
      <c r="J146" s="738"/>
      <c r="K146" s="738"/>
      <c r="L146" s="738"/>
      <c r="M146" s="738"/>
      <c r="N146" s="738"/>
    </row>
    <row r="147" spans="1:14" s="284" customFormat="1" ht="15.75" customHeight="1" outlineLevel="1">
      <c r="A147" s="1329" t="str">
        <f t="shared" ref="A147:A209" si="7">CONCATENATE(D147,E147,F147)</f>
        <v/>
      </c>
      <c r="B147" s="1452" t="s">
        <v>1406</v>
      </c>
      <c r="C147" s="661"/>
      <c r="D147" s="662"/>
      <c r="E147" s="661"/>
      <c r="F147" s="661"/>
      <c r="G147" s="738"/>
      <c r="H147" s="738"/>
      <c r="I147" s="738"/>
      <c r="J147" s="738"/>
      <c r="K147" s="738"/>
      <c r="L147" s="738"/>
      <c r="M147" s="738"/>
      <c r="N147" s="738"/>
    </row>
    <row r="148" spans="1:14" s="284" customFormat="1" ht="15.75" customHeight="1" outlineLevel="1">
      <c r="A148" s="1329" t="str">
        <f t="shared" si="7"/>
        <v/>
      </c>
      <c r="B148" s="1452" t="s">
        <v>1407</v>
      </c>
      <c r="C148" s="661"/>
      <c r="D148" s="662"/>
      <c r="E148" s="661"/>
      <c r="F148" s="661"/>
      <c r="G148" s="738"/>
      <c r="H148" s="738"/>
      <c r="I148" s="738"/>
      <c r="J148" s="738"/>
      <c r="K148" s="738"/>
      <c r="L148" s="738"/>
      <c r="M148" s="738"/>
      <c r="N148" s="738"/>
    </row>
    <row r="149" spans="1:14" s="284" customFormat="1" ht="15.75" customHeight="1" outlineLevel="1">
      <c r="A149" s="1329" t="str">
        <f t="shared" si="7"/>
        <v/>
      </c>
      <c r="B149" s="1452" t="s">
        <v>1408</v>
      </c>
      <c r="C149" s="661"/>
      <c r="D149" s="662"/>
      <c r="E149" s="661"/>
      <c r="F149" s="661"/>
      <c r="G149" s="738"/>
      <c r="H149" s="738"/>
      <c r="I149" s="738"/>
      <c r="J149" s="738"/>
      <c r="K149" s="738"/>
      <c r="L149" s="738"/>
      <c r="M149" s="738"/>
      <c r="N149" s="738"/>
    </row>
    <row r="150" spans="1:14" s="284" customFormat="1" ht="15.75" customHeight="1" outlineLevel="1">
      <c r="A150" s="1329" t="str">
        <f t="shared" si="7"/>
        <v/>
      </c>
      <c r="B150" s="1452" t="s">
        <v>1409</v>
      </c>
      <c r="C150" s="661"/>
      <c r="D150" s="662"/>
      <c r="E150" s="661"/>
      <c r="F150" s="661"/>
      <c r="G150" s="738"/>
      <c r="H150" s="738"/>
      <c r="I150" s="738"/>
      <c r="J150" s="738"/>
      <c r="K150" s="738"/>
      <c r="L150" s="738"/>
      <c r="M150" s="738"/>
      <c r="N150" s="738"/>
    </row>
    <row r="151" spans="1:14" s="284" customFormat="1" ht="15.75" customHeight="1" outlineLevel="1">
      <c r="A151" s="1329" t="str">
        <f t="shared" si="7"/>
        <v/>
      </c>
      <c r="B151" s="1452" t="s">
        <v>1410</v>
      </c>
      <c r="C151" s="661"/>
      <c r="D151" s="662"/>
      <c r="E151" s="661"/>
      <c r="F151" s="661"/>
      <c r="G151" s="738"/>
      <c r="H151" s="738"/>
      <c r="I151" s="738"/>
      <c r="J151" s="738"/>
      <c r="K151" s="738"/>
      <c r="L151" s="738"/>
      <c r="M151" s="738"/>
      <c r="N151" s="738"/>
    </row>
    <row r="152" spans="1:14" s="284" customFormat="1" ht="15.75" customHeight="1" outlineLevel="1">
      <c r="A152" s="1329" t="str">
        <f t="shared" si="7"/>
        <v/>
      </c>
      <c r="B152" s="1452" t="s">
        <v>1411</v>
      </c>
      <c r="C152" s="661"/>
      <c r="D152" s="662"/>
      <c r="E152" s="661"/>
      <c r="F152" s="661"/>
      <c r="G152" s="738"/>
      <c r="H152" s="738"/>
      <c r="I152" s="738"/>
      <c r="J152" s="738"/>
      <c r="K152" s="738"/>
      <c r="L152" s="738"/>
      <c r="M152" s="738"/>
      <c r="N152" s="738"/>
    </row>
    <row r="153" spans="1:14" s="284" customFormat="1" ht="15.75" customHeight="1" outlineLevel="1">
      <c r="A153" s="1329" t="str">
        <f t="shared" si="7"/>
        <v/>
      </c>
      <c r="B153" s="1452" t="s">
        <v>1412</v>
      </c>
      <c r="C153" s="661"/>
      <c r="D153" s="662"/>
      <c r="E153" s="661"/>
      <c r="F153" s="661"/>
      <c r="G153" s="738"/>
      <c r="H153" s="738"/>
      <c r="I153" s="738"/>
      <c r="J153" s="738"/>
      <c r="K153" s="738"/>
      <c r="L153" s="738"/>
      <c r="M153" s="738"/>
      <c r="N153" s="738"/>
    </row>
    <row r="154" spans="1:14" s="284" customFormat="1" ht="15.75" customHeight="1" outlineLevel="1">
      <c r="A154" s="1329" t="str">
        <f t="shared" si="7"/>
        <v/>
      </c>
      <c r="B154" s="1452" t="s">
        <v>1413</v>
      </c>
      <c r="C154" s="661"/>
      <c r="D154" s="662"/>
      <c r="E154" s="661"/>
      <c r="F154" s="661"/>
      <c r="G154" s="738"/>
      <c r="H154" s="738"/>
      <c r="I154" s="738"/>
      <c r="J154" s="738"/>
      <c r="K154" s="738"/>
      <c r="L154" s="738"/>
      <c r="M154" s="738"/>
      <c r="N154" s="738"/>
    </row>
    <row r="155" spans="1:14" s="284" customFormat="1" ht="15.75" customHeight="1" outlineLevel="1">
      <c r="A155" s="1329" t="str">
        <f t="shared" si="7"/>
        <v/>
      </c>
      <c r="B155" s="1452" t="s">
        <v>1414</v>
      </c>
      <c r="C155" s="661"/>
      <c r="D155" s="662"/>
      <c r="E155" s="661"/>
      <c r="F155" s="661"/>
      <c r="G155" s="738"/>
      <c r="H155" s="738"/>
      <c r="I155" s="738"/>
      <c r="J155" s="738"/>
      <c r="K155" s="738"/>
      <c r="L155" s="738"/>
      <c r="M155" s="738"/>
      <c r="N155" s="738"/>
    </row>
    <row r="156" spans="1:14" s="284" customFormat="1" ht="15.75" customHeight="1" outlineLevel="1">
      <c r="A156" s="1329" t="str">
        <f t="shared" si="7"/>
        <v/>
      </c>
      <c r="B156" s="1452" t="s">
        <v>1415</v>
      </c>
      <c r="C156" s="661"/>
      <c r="D156" s="662"/>
      <c r="E156" s="661"/>
      <c r="F156" s="661"/>
      <c r="G156" s="738"/>
      <c r="H156" s="738"/>
      <c r="I156" s="738"/>
      <c r="J156" s="738"/>
      <c r="K156" s="738"/>
      <c r="L156" s="738"/>
      <c r="M156" s="738"/>
      <c r="N156" s="738"/>
    </row>
    <row r="157" spans="1:14" s="284" customFormat="1" ht="15.75" customHeight="1" outlineLevel="1">
      <c r="A157" s="1329" t="str">
        <f t="shared" si="7"/>
        <v/>
      </c>
      <c r="B157" s="1452" t="s">
        <v>1416</v>
      </c>
      <c r="C157" s="661"/>
      <c r="D157" s="662"/>
      <c r="E157" s="661"/>
      <c r="F157" s="661"/>
      <c r="G157" s="738"/>
      <c r="H157" s="738"/>
      <c r="I157" s="738"/>
      <c r="J157" s="738"/>
      <c r="K157" s="738"/>
      <c r="L157" s="738"/>
      <c r="M157" s="738"/>
      <c r="N157" s="738"/>
    </row>
    <row r="158" spans="1:14" s="284" customFormat="1" ht="15.75" customHeight="1" outlineLevel="1">
      <c r="A158" s="1329" t="str">
        <f t="shared" si="7"/>
        <v/>
      </c>
      <c r="B158" s="1452" t="s">
        <v>1417</v>
      </c>
      <c r="C158" s="661"/>
      <c r="D158" s="662"/>
      <c r="E158" s="661"/>
      <c r="F158" s="661"/>
      <c r="G158" s="738"/>
      <c r="H158" s="738"/>
      <c r="I158" s="738"/>
      <c r="J158" s="738"/>
      <c r="K158" s="738"/>
      <c r="L158" s="738"/>
      <c r="M158" s="738"/>
      <c r="N158" s="738"/>
    </row>
    <row r="159" spans="1:14" s="284" customFormat="1" ht="15.75" customHeight="1" outlineLevel="1">
      <c r="A159" s="1329" t="str">
        <f t="shared" si="7"/>
        <v/>
      </c>
      <c r="B159" s="1452" t="s">
        <v>1418</v>
      </c>
      <c r="C159" s="661"/>
      <c r="D159" s="662"/>
      <c r="E159" s="661"/>
      <c r="F159" s="661"/>
      <c r="G159" s="738"/>
      <c r="H159" s="738"/>
      <c r="I159" s="738"/>
      <c r="J159" s="738"/>
      <c r="K159" s="738"/>
      <c r="L159" s="738"/>
      <c r="M159" s="738"/>
      <c r="N159" s="738"/>
    </row>
    <row r="160" spans="1:14" s="284" customFormat="1" ht="15.75" customHeight="1" outlineLevel="1">
      <c r="A160" s="1329" t="str">
        <f t="shared" si="7"/>
        <v/>
      </c>
      <c r="B160" s="1452" t="s">
        <v>1419</v>
      </c>
      <c r="C160" s="661"/>
      <c r="D160" s="662"/>
      <c r="E160" s="661"/>
      <c r="F160" s="661"/>
      <c r="G160" s="738"/>
      <c r="H160" s="738"/>
      <c r="I160" s="738"/>
      <c r="J160" s="738"/>
      <c r="K160" s="738"/>
      <c r="L160" s="738"/>
      <c r="M160" s="738"/>
      <c r="N160" s="738"/>
    </row>
    <row r="161" spans="1:14" s="284" customFormat="1" ht="15.75" customHeight="1" outlineLevel="1">
      <c r="A161" s="1329" t="str">
        <f t="shared" si="7"/>
        <v/>
      </c>
      <c r="B161" s="1452" t="s">
        <v>1420</v>
      </c>
      <c r="C161" s="661"/>
      <c r="D161" s="662"/>
      <c r="E161" s="661"/>
      <c r="F161" s="663"/>
      <c r="G161" s="738"/>
      <c r="H161" s="738"/>
      <c r="I161" s="738"/>
      <c r="J161" s="738"/>
      <c r="K161" s="738"/>
      <c r="L161" s="738"/>
      <c r="M161" s="738"/>
      <c r="N161" s="738"/>
    </row>
    <row r="162" spans="1:14" s="284" customFormat="1" ht="15.75" customHeight="1" outlineLevel="1">
      <c r="A162" s="1329" t="str">
        <f>CONCATENATE(D162,E162,F162)</f>
        <v/>
      </c>
      <c r="B162" s="1452" t="s">
        <v>1421</v>
      </c>
      <c r="C162" s="661"/>
      <c r="D162" s="665"/>
      <c r="E162" s="664"/>
      <c r="F162" s="666"/>
      <c r="G162" s="738"/>
      <c r="H162" s="738"/>
      <c r="I162" s="738"/>
      <c r="J162" s="738"/>
      <c r="K162" s="738"/>
      <c r="L162" s="738"/>
      <c r="M162" s="738"/>
      <c r="N162" s="738"/>
    </row>
    <row r="163" spans="1:14" s="284" customFormat="1" ht="15.75" customHeight="1" outlineLevel="1">
      <c r="A163" s="1329" t="str">
        <f t="shared" ref="A163:A164" si="8">CONCATENATE(D163,E163,F163)</f>
        <v/>
      </c>
      <c r="B163" s="1452" t="s">
        <v>541</v>
      </c>
      <c r="C163" s="661"/>
      <c r="D163" s="661"/>
      <c r="E163" s="738"/>
      <c r="F163" s="661"/>
      <c r="G163" s="738"/>
      <c r="H163" s="738"/>
      <c r="I163" s="738"/>
      <c r="J163" s="738"/>
      <c r="K163" s="738"/>
      <c r="L163" s="738"/>
      <c r="M163" s="738"/>
      <c r="N163" s="738"/>
    </row>
    <row r="164" spans="1:14" s="284" customFormat="1" ht="15.75" customHeight="1" outlineLevel="1" thickBot="1">
      <c r="A164" s="1329" t="str">
        <f t="shared" si="8"/>
        <v/>
      </c>
      <c r="B164" s="1452" t="s">
        <v>541</v>
      </c>
      <c r="C164" s="661"/>
      <c r="D164" s="661"/>
      <c r="E164" s="738"/>
      <c r="F164" s="661"/>
      <c r="G164" s="738"/>
      <c r="H164" s="738"/>
      <c r="I164" s="738"/>
      <c r="J164" s="738"/>
      <c r="K164" s="738"/>
      <c r="L164" s="738"/>
      <c r="M164" s="738"/>
      <c r="N164" s="738"/>
    </row>
    <row r="165" spans="1:14" s="261" customFormat="1" ht="34.5" customHeight="1" thickBot="1">
      <c r="A165" s="1329" t="str">
        <f t="shared" si="7"/>
        <v>Production - Gas turbine/combined cycle Total</v>
      </c>
      <c r="B165" s="1407">
        <v>9</v>
      </c>
      <c r="C165" s="386"/>
      <c r="D165" s="386"/>
      <c r="E165" s="386"/>
      <c r="F165" s="667" t="s">
        <v>616</v>
      </c>
      <c r="G165" s="389">
        <f t="shared" ref="G165:N165" si="9">SUBTOTAL(9,G108:G164)</f>
        <v>0</v>
      </c>
      <c r="H165" s="389">
        <f t="shared" si="9"/>
        <v>0</v>
      </c>
      <c r="I165" s="389">
        <f t="shared" si="9"/>
        <v>0</v>
      </c>
      <c r="J165" s="389">
        <f t="shared" si="9"/>
        <v>0</v>
      </c>
      <c r="K165" s="389">
        <f t="shared" si="9"/>
        <v>0</v>
      </c>
      <c r="L165" s="389">
        <f t="shared" si="9"/>
        <v>0</v>
      </c>
      <c r="M165" s="389">
        <f t="shared" si="9"/>
        <v>0</v>
      </c>
      <c r="N165" s="389">
        <f t="shared" si="9"/>
        <v>0</v>
      </c>
    </row>
    <row r="166" spans="1:14" s="284" customFormat="1" ht="15.75" customHeight="1" outlineLevel="1">
      <c r="A166" s="1329" t="str">
        <f t="shared" si="7"/>
        <v/>
      </c>
      <c r="B166" s="1406"/>
      <c r="C166" s="356"/>
      <c r="D166" s="385"/>
      <c r="E166" s="356"/>
      <c r="F166" s="355"/>
      <c r="G166" s="361"/>
      <c r="H166" s="361"/>
      <c r="I166" s="361"/>
      <c r="J166" s="361"/>
      <c r="K166" s="361"/>
      <c r="L166" s="361"/>
      <c r="M166" s="361"/>
      <c r="N166" s="361"/>
    </row>
    <row r="167" spans="1:14" s="284" customFormat="1" ht="15.75" customHeight="1" outlineLevel="1">
      <c r="A167" s="1329" t="str">
        <f t="shared" si="7"/>
        <v/>
      </c>
      <c r="B167" s="1406"/>
      <c r="C167" s="356"/>
      <c r="D167" s="385"/>
      <c r="E167" s="356"/>
      <c r="F167" s="355"/>
      <c r="G167" s="361"/>
      <c r="H167" s="361"/>
      <c r="I167" s="361"/>
      <c r="J167" s="361"/>
      <c r="K167" s="361"/>
      <c r="L167" s="361"/>
      <c r="M167" s="361"/>
      <c r="N167" s="361"/>
    </row>
    <row r="168" spans="1:14" s="263" customFormat="1" ht="16.5" customHeight="1" outlineLevel="1" thickBot="1">
      <c r="A168" s="1329" t="str">
        <f t="shared" si="7"/>
        <v>Transmission</v>
      </c>
      <c r="B168" s="1408">
        <v>10</v>
      </c>
      <c r="C168" s="358"/>
      <c r="D168" s="383"/>
      <c r="E168" s="358"/>
      <c r="F168" s="384" t="s">
        <v>34</v>
      </c>
      <c r="G168" s="360"/>
      <c r="H168" s="360"/>
      <c r="I168" s="360"/>
      <c r="J168" s="360"/>
      <c r="K168" s="360"/>
      <c r="L168" s="360"/>
      <c r="M168" s="360"/>
      <c r="N168" s="360"/>
    </row>
    <row r="169" spans="1:14" s="284" customFormat="1" ht="15.75" customHeight="1" outlineLevel="1">
      <c r="A169" s="1329" t="str">
        <f t="shared" si="7"/>
        <v/>
      </c>
      <c r="B169" s="1452" t="s">
        <v>1218</v>
      </c>
      <c r="C169" s="661"/>
      <c r="D169" s="662"/>
      <c r="E169" s="661"/>
      <c r="F169" s="661"/>
      <c r="G169" s="738"/>
      <c r="H169" s="738"/>
      <c r="I169" s="738"/>
      <c r="J169" s="738"/>
      <c r="K169" s="738"/>
      <c r="L169" s="738"/>
      <c r="M169" s="738"/>
      <c r="N169" s="738"/>
    </row>
    <row r="170" spans="1:14" s="284" customFormat="1" ht="15.75" customHeight="1" outlineLevel="1">
      <c r="A170" s="1329" t="str">
        <f t="shared" si="7"/>
        <v/>
      </c>
      <c r="B170" s="1452" t="s">
        <v>1219</v>
      </c>
      <c r="C170" s="661"/>
      <c r="D170" s="662"/>
      <c r="E170" s="661"/>
      <c r="F170" s="661"/>
      <c r="G170" s="738"/>
      <c r="H170" s="738"/>
      <c r="I170" s="738"/>
      <c r="J170" s="738"/>
      <c r="K170" s="738"/>
      <c r="L170" s="738"/>
      <c r="M170" s="738"/>
      <c r="N170" s="738"/>
    </row>
    <row r="171" spans="1:14" s="284" customFormat="1" ht="15.75" customHeight="1" outlineLevel="1">
      <c r="A171" s="1329" t="str">
        <f t="shared" si="7"/>
        <v/>
      </c>
      <c r="B171" s="1452" t="s">
        <v>1220</v>
      </c>
      <c r="C171" s="661"/>
      <c r="D171" s="662"/>
      <c r="E171" s="661"/>
      <c r="F171" s="661"/>
      <c r="G171" s="738"/>
      <c r="H171" s="738"/>
      <c r="I171" s="738"/>
      <c r="J171" s="738"/>
      <c r="K171" s="738"/>
      <c r="L171" s="738"/>
      <c r="M171" s="738"/>
      <c r="N171" s="738"/>
    </row>
    <row r="172" spans="1:14" s="284" customFormat="1" ht="15.75" customHeight="1" outlineLevel="1">
      <c r="A172" s="1329" t="str">
        <f t="shared" si="7"/>
        <v/>
      </c>
      <c r="B172" s="1452" t="s">
        <v>1221</v>
      </c>
      <c r="C172" s="661"/>
      <c r="D172" s="662"/>
      <c r="E172" s="661"/>
      <c r="F172" s="661"/>
      <c r="G172" s="738"/>
      <c r="H172" s="738"/>
      <c r="I172" s="738"/>
      <c r="J172" s="738"/>
      <c r="K172" s="738"/>
      <c r="L172" s="738"/>
      <c r="M172" s="738"/>
      <c r="N172" s="738"/>
    </row>
    <row r="173" spans="1:14" s="284" customFormat="1" ht="15.75" customHeight="1" outlineLevel="1">
      <c r="A173" s="1329" t="str">
        <f t="shared" si="7"/>
        <v/>
      </c>
      <c r="B173" s="1452" t="s">
        <v>1222</v>
      </c>
      <c r="C173" s="661"/>
      <c r="D173" s="662"/>
      <c r="E173" s="661"/>
      <c r="F173" s="661"/>
      <c r="G173" s="738"/>
      <c r="H173" s="738"/>
      <c r="I173" s="738"/>
      <c r="J173" s="738"/>
      <c r="K173" s="738"/>
      <c r="L173" s="738"/>
      <c r="M173" s="738"/>
      <c r="N173" s="738"/>
    </row>
    <row r="174" spans="1:14" s="284" customFormat="1" ht="15.75" customHeight="1" outlineLevel="1">
      <c r="A174" s="1329" t="str">
        <f t="shared" si="7"/>
        <v/>
      </c>
      <c r="B174" s="1452" t="s">
        <v>1223</v>
      </c>
      <c r="C174" s="661"/>
      <c r="D174" s="662"/>
      <c r="E174" s="661"/>
      <c r="F174" s="661"/>
      <c r="G174" s="738"/>
      <c r="H174" s="738"/>
      <c r="I174" s="738"/>
      <c r="J174" s="738"/>
      <c r="K174" s="738"/>
      <c r="L174" s="738"/>
      <c r="M174" s="738"/>
      <c r="N174" s="738"/>
    </row>
    <row r="175" spans="1:14" s="284" customFormat="1" ht="15.75" customHeight="1" outlineLevel="1">
      <c r="A175" s="1329" t="str">
        <f t="shared" si="7"/>
        <v/>
      </c>
      <c r="B175" s="1452" t="s">
        <v>1224</v>
      </c>
      <c r="C175" s="661"/>
      <c r="D175" s="662"/>
      <c r="E175" s="661"/>
      <c r="F175" s="661"/>
      <c r="G175" s="738"/>
      <c r="H175" s="738"/>
      <c r="I175" s="738"/>
      <c r="J175" s="738"/>
      <c r="K175" s="738"/>
      <c r="L175" s="738"/>
      <c r="M175" s="738"/>
      <c r="N175" s="738"/>
    </row>
    <row r="176" spans="1:14" s="284" customFormat="1" ht="15.75" customHeight="1" outlineLevel="1">
      <c r="A176" s="1329" t="str">
        <f t="shared" si="7"/>
        <v/>
      </c>
      <c r="B176" s="1452" t="s">
        <v>1422</v>
      </c>
      <c r="C176" s="661"/>
      <c r="D176" s="662"/>
      <c r="E176" s="661"/>
      <c r="F176" s="661"/>
      <c r="G176" s="738"/>
      <c r="H176" s="738"/>
      <c r="I176" s="738"/>
      <c r="J176" s="738"/>
      <c r="K176" s="738"/>
      <c r="L176" s="738"/>
      <c r="M176" s="738"/>
      <c r="N176" s="738"/>
    </row>
    <row r="177" spans="1:14" s="284" customFormat="1" ht="15.75" customHeight="1" outlineLevel="1">
      <c r="A177" s="1329" t="str">
        <f t="shared" si="7"/>
        <v/>
      </c>
      <c r="B177" s="1452" t="s">
        <v>1423</v>
      </c>
      <c r="C177" s="661"/>
      <c r="D177" s="662"/>
      <c r="E177" s="661"/>
      <c r="F177" s="661"/>
      <c r="G177" s="738"/>
      <c r="H177" s="738"/>
      <c r="I177" s="738"/>
      <c r="J177" s="738"/>
      <c r="K177" s="738"/>
      <c r="L177" s="738"/>
      <c r="M177" s="738"/>
      <c r="N177" s="738"/>
    </row>
    <row r="178" spans="1:14" s="284" customFormat="1" ht="15.75" customHeight="1" outlineLevel="1">
      <c r="A178" s="1329" t="str">
        <f t="shared" si="7"/>
        <v/>
      </c>
      <c r="B178" s="1452" t="s">
        <v>1424</v>
      </c>
      <c r="C178" s="661"/>
      <c r="D178" s="662"/>
      <c r="E178" s="661"/>
      <c r="F178" s="661"/>
      <c r="G178" s="738"/>
      <c r="H178" s="738"/>
      <c r="I178" s="738"/>
      <c r="J178" s="738"/>
      <c r="K178" s="738"/>
      <c r="L178" s="738"/>
      <c r="M178" s="738"/>
      <c r="N178" s="738"/>
    </row>
    <row r="179" spans="1:14" s="284" customFormat="1" ht="15.75" customHeight="1" outlineLevel="1">
      <c r="A179" s="1329" t="str">
        <f t="shared" si="7"/>
        <v/>
      </c>
      <c r="B179" s="1452" t="s">
        <v>1425</v>
      </c>
      <c r="C179" s="661"/>
      <c r="D179" s="662"/>
      <c r="E179" s="661"/>
      <c r="F179" s="661"/>
      <c r="G179" s="738"/>
      <c r="H179" s="738"/>
      <c r="I179" s="738"/>
      <c r="J179" s="738"/>
      <c r="K179" s="738"/>
      <c r="L179" s="738"/>
      <c r="M179" s="738"/>
      <c r="N179" s="738"/>
    </row>
    <row r="180" spans="1:14" s="284" customFormat="1" ht="15.75" customHeight="1" outlineLevel="1">
      <c r="A180" s="1329" t="str">
        <f t="shared" si="7"/>
        <v/>
      </c>
      <c r="B180" s="1452" t="s">
        <v>1426</v>
      </c>
      <c r="C180" s="661"/>
      <c r="D180" s="662"/>
      <c r="E180" s="661"/>
      <c r="F180" s="661"/>
      <c r="G180" s="738"/>
      <c r="H180" s="738"/>
      <c r="I180" s="738"/>
      <c r="J180" s="738"/>
      <c r="K180" s="738"/>
      <c r="L180" s="738"/>
      <c r="M180" s="738"/>
      <c r="N180" s="738"/>
    </row>
    <row r="181" spans="1:14" s="284" customFormat="1" ht="15.75" customHeight="1" outlineLevel="1">
      <c r="A181" s="1329" t="str">
        <f t="shared" si="7"/>
        <v/>
      </c>
      <c r="B181" s="1452" t="s">
        <v>1427</v>
      </c>
      <c r="C181" s="661"/>
      <c r="D181" s="662"/>
      <c r="E181" s="661"/>
      <c r="F181" s="661"/>
      <c r="G181" s="738"/>
      <c r="H181" s="738"/>
      <c r="I181" s="738"/>
      <c r="J181" s="738"/>
      <c r="K181" s="738"/>
      <c r="L181" s="738"/>
      <c r="M181" s="738"/>
      <c r="N181" s="738"/>
    </row>
    <row r="182" spans="1:14" s="284" customFormat="1" ht="15.75" customHeight="1" outlineLevel="1">
      <c r="A182" s="1329" t="str">
        <f t="shared" si="7"/>
        <v/>
      </c>
      <c r="B182" s="1452" t="s">
        <v>1428</v>
      </c>
      <c r="C182" s="661"/>
      <c r="D182" s="662"/>
      <c r="E182" s="661"/>
      <c r="F182" s="661"/>
      <c r="G182" s="738"/>
      <c r="H182" s="738"/>
      <c r="I182" s="738"/>
      <c r="J182" s="738"/>
      <c r="K182" s="738"/>
      <c r="L182" s="738"/>
      <c r="M182" s="738"/>
      <c r="N182" s="738"/>
    </row>
    <row r="183" spans="1:14" s="284" customFormat="1" ht="15.75" customHeight="1" outlineLevel="1">
      <c r="A183" s="1329" t="str">
        <f t="shared" si="7"/>
        <v/>
      </c>
      <c r="B183" s="1452" t="s">
        <v>1429</v>
      </c>
      <c r="C183" s="661"/>
      <c r="D183" s="662"/>
      <c r="E183" s="661"/>
      <c r="F183" s="661"/>
      <c r="G183" s="738"/>
      <c r="H183" s="738"/>
      <c r="I183" s="738"/>
      <c r="J183" s="738"/>
      <c r="K183" s="738"/>
      <c r="L183" s="738"/>
      <c r="M183" s="738"/>
      <c r="N183" s="738"/>
    </row>
    <row r="184" spans="1:14" s="284" customFormat="1" ht="15.75" customHeight="1" outlineLevel="1">
      <c r="A184" s="1329" t="str">
        <f t="shared" si="7"/>
        <v/>
      </c>
      <c r="B184" s="1452" t="s">
        <v>1430</v>
      </c>
      <c r="C184" s="661"/>
      <c r="D184" s="662"/>
      <c r="E184" s="661"/>
      <c r="F184" s="661"/>
      <c r="G184" s="738"/>
      <c r="H184" s="738"/>
      <c r="I184" s="738"/>
      <c r="J184" s="738"/>
      <c r="K184" s="738"/>
      <c r="L184" s="738"/>
      <c r="M184" s="738"/>
      <c r="N184" s="738"/>
    </row>
    <row r="185" spans="1:14" s="284" customFormat="1" ht="15.75" customHeight="1" outlineLevel="1">
      <c r="A185" s="1329" t="str">
        <f t="shared" si="7"/>
        <v/>
      </c>
      <c r="B185" s="1452" t="s">
        <v>1431</v>
      </c>
      <c r="C185" s="661"/>
      <c r="D185" s="662"/>
      <c r="E185" s="661"/>
      <c r="F185" s="661"/>
      <c r="G185" s="738"/>
      <c r="H185" s="738"/>
      <c r="I185" s="738"/>
      <c r="J185" s="738"/>
      <c r="K185" s="738"/>
      <c r="L185" s="738"/>
      <c r="M185" s="738"/>
      <c r="N185" s="738"/>
    </row>
    <row r="186" spans="1:14" s="284" customFormat="1" ht="15.75" customHeight="1" outlineLevel="1">
      <c r="A186" s="1329" t="str">
        <f t="shared" si="7"/>
        <v/>
      </c>
      <c r="B186" s="1452" t="s">
        <v>1432</v>
      </c>
      <c r="C186" s="661"/>
      <c r="D186" s="662"/>
      <c r="E186" s="661"/>
      <c r="F186" s="661"/>
      <c r="G186" s="738"/>
      <c r="H186" s="738"/>
      <c r="I186" s="738"/>
      <c r="J186" s="738"/>
      <c r="K186" s="738"/>
      <c r="L186" s="738"/>
      <c r="M186" s="738"/>
      <c r="N186" s="738"/>
    </row>
    <row r="187" spans="1:14" s="284" customFormat="1" ht="15.75" customHeight="1" outlineLevel="1">
      <c r="A187" s="1329" t="str">
        <f t="shared" si="7"/>
        <v/>
      </c>
      <c r="B187" s="1452" t="s">
        <v>1433</v>
      </c>
      <c r="C187" s="661"/>
      <c r="D187" s="662"/>
      <c r="E187" s="661"/>
      <c r="F187" s="661"/>
      <c r="G187" s="738"/>
      <c r="H187" s="738"/>
      <c r="I187" s="738"/>
      <c r="J187" s="738"/>
      <c r="K187" s="738"/>
      <c r="L187" s="738"/>
      <c r="M187" s="738"/>
      <c r="N187" s="738"/>
    </row>
    <row r="188" spans="1:14" s="284" customFormat="1" ht="15.75" customHeight="1" outlineLevel="1">
      <c r="A188" s="1329" t="str">
        <f t="shared" si="7"/>
        <v/>
      </c>
      <c r="B188" s="1452" t="s">
        <v>1434</v>
      </c>
      <c r="C188" s="661"/>
      <c r="D188" s="662"/>
      <c r="E188" s="661"/>
      <c r="F188" s="661"/>
      <c r="G188" s="738"/>
      <c r="H188" s="738"/>
      <c r="I188" s="738"/>
      <c r="J188" s="738"/>
      <c r="K188" s="738"/>
      <c r="L188" s="738"/>
      <c r="M188" s="738"/>
      <c r="N188" s="738"/>
    </row>
    <row r="189" spans="1:14" s="284" customFormat="1" ht="15.75" customHeight="1" outlineLevel="1">
      <c r="A189" s="1329" t="str">
        <f t="shared" si="7"/>
        <v/>
      </c>
      <c r="B189" s="1452" t="s">
        <v>1435</v>
      </c>
      <c r="C189" s="661"/>
      <c r="D189" s="662"/>
      <c r="E189" s="661"/>
      <c r="F189" s="661"/>
      <c r="G189" s="738"/>
      <c r="H189" s="738"/>
      <c r="I189" s="738"/>
      <c r="J189" s="738"/>
      <c r="K189" s="738"/>
      <c r="L189" s="738"/>
      <c r="M189" s="738"/>
      <c r="N189" s="738"/>
    </row>
    <row r="190" spans="1:14" s="284" customFormat="1" ht="15.75" customHeight="1" outlineLevel="1">
      <c r="A190" s="1329" t="str">
        <f t="shared" si="7"/>
        <v/>
      </c>
      <c r="B190" s="1452" t="s">
        <v>1436</v>
      </c>
      <c r="C190" s="661"/>
      <c r="D190" s="662"/>
      <c r="E190" s="661"/>
      <c r="F190" s="661"/>
      <c r="G190" s="738"/>
      <c r="H190" s="738"/>
      <c r="I190" s="738"/>
      <c r="J190" s="738"/>
      <c r="K190" s="738"/>
      <c r="L190" s="738"/>
      <c r="M190" s="738"/>
      <c r="N190" s="738"/>
    </row>
    <row r="191" spans="1:14" s="284" customFormat="1" ht="15.75" customHeight="1" outlineLevel="1">
      <c r="A191" s="1329" t="str">
        <f t="shared" si="7"/>
        <v/>
      </c>
      <c r="B191" s="1452" t="s">
        <v>1437</v>
      </c>
      <c r="C191" s="661"/>
      <c r="D191" s="662"/>
      <c r="E191" s="661"/>
      <c r="F191" s="661"/>
      <c r="G191" s="738"/>
      <c r="H191" s="738"/>
      <c r="I191" s="738"/>
      <c r="J191" s="738"/>
      <c r="K191" s="738"/>
      <c r="L191" s="738"/>
      <c r="M191" s="738"/>
      <c r="N191" s="738"/>
    </row>
    <row r="192" spans="1:14" s="284" customFormat="1" ht="15.75" customHeight="1" outlineLevel="1">
      <c r="A192" s="1329" t="str">
        <f t="shared" si="7"/>
        <v/>
      </c>
      <c r="B192" s="1452" t="s">
        <v>1438</v>
      </c>
      <c r="C192" s="661"/>
      <c r="D192" s="662"/>
      <c r="E192" s="661"/>
      <c r="F192" s="661"/>
      <c r="G192" s="738"/>
      <c r="H192" s="738"/>
      <c r="I192" s="738"/>
      <c r="J192" s="738"/>
      <c r="K192" s="738"/>
      <c r="L192" s="738"/>
      <c r="M192" s="738"/>
      <c r="N192" s="738"/>
    </row>
    <row r="193" spans="1:14" s="284" customFormat="1" ht="15.75" customHeight="1" outlineLevel="1">
      <c r="A193" s="1329" t="str">
        <f t="shared" si="7"/>
        <v/>
      </c>
      <c r="B193" s="1452" t="s">
        <v>1439</v>
      </c>
      <c r="C193" s="661"/>
      <c r="D193" s="662"/>
      <c r="E193" s="661"/>
      <c r="F193" s="661"/>
      <c r="G193" s="738"/>
      <c r="H193" s="738"/>
      <c r="I193" s="738"/>
      <c r="J193" s="738"/>
      <c r="K193" s="738"/>
      <c r="L193" s="738"/>
      <c r="M193" s="738"/>
      <c r="N193" s="738"/>
    </row>
    <row r="194" spans="1:14" s="284" customFormat="1" ht="15.75" customHeight="1" outlineLevel="1">
      <c r="A194" s="1329" t="str">
        <f t="shared" si="7"/>
        <v/>
      </c>
      <c r="B194" s="1452" t="s">
        <v>1440</v>
      </c>
      <c r="C194" s="661"/>
      <c r="D194" s="662"/>
      <c r="E194" s="661"/>
      <c r="F194" s="661"/>
      <c r="G194" s="738"/>
      <c r="H194" s="738"/>
      <c r="I194" s="738"/>
      <c r="J194" s="738"/>
      <c r="K194" s="738"/>
      <c r="L194" s="738"/>
      <c r="M194" s="738"/>
      <c r="N194" s="738"/>
    </row>
    <row r="195" spans="1:14" s="284" customFormat="1" ht="15.75" customHeight="1" outlineLevel="1">
      <c r="A195" s="1329" t="str">
        <f t="shared" si="7"/>
        <v/>
      </c>
      <c r="B195" s="1452" t="s">
        <v>1441</v>
      </c>
      <c r="C195" s="661"/>
      <c r="D195" s="662"/>
      <c r="E195" s="661"/>
      <c r="F195" s="661"/>
      <c r="G195" s="738"/>
      <c r="H195" s="738"/>
      <c r="I195" s="738"/>
      <c r="J195" s="738"/>
      <c r="K195" s="738"/>
      <c r="L195" s="738"/>
      <c r="M195" s="738"/>
      <c r="N195" s="738"/>
    </row>
    <row r="196" spans="1:14" s="284" customFormat="1" ht="15.75" customHeight="1" outlineLevel="1">
      <c r="A196" s="1329" t="str">
        <f t="shared" si="7"/>
        <v/>
      </c>
      <c r="B196" s="1452" t="s">
        <v>1442</v>
      </c>
      <c r="C196" s="661"/>
      <c r="D196" s="662"/>
      <c r="E196" s="661"/>
      <c r="F196" s="661"/>
      <c r="G196" s="738"/>
      <c r="H196" s="738"/>
      <c r="I196" s="738"/>
      <c r="J196" s="738"/>
      <c r="K196" s="738"/>
      <c r="L196" s="738"/>
      <c r="M196" s="738"/>
      <c r="N196" s="738"/>
    </row>
    <row r="197" spans="1:14" s="284" customFormat="1" ht="15.75" customHeight="1" outlineLevel="1">
      <c r="A197" s="1329" t="str">
        <f t="shared" si="7"/>
        <v/>
      </c>
      <c r="B197" s="1452" t="s">
        <v>1443</v>
      </c>
      <c r="C197" s="661"/>
      <c r="D197" s="662"/>
      <c r="E197" s="661"/>
      <c r="F197" s="661"/>
      <c r="G197" s="738"/>
      <c r="H197" s="738"/>
      <c r="I197" s="738"/>
      <c r="J197" s="738"/>
      <c r="K197" s="738"/>
      <c r="L197" s="738"/>
      <c r="M197" s="738"/>
      <c r="N197" s="738"/>
    </row>
    <row r="198" spans="1:14" s="284" customFormat="1" ht="15.75" customHeight="1" outlineLevel="1">
      <c r="A198" s="1329" t="str">
        <f t="shared" si="7"/>
        <v/>
      </c>
      <c r="B198" s="1452" t="s">
        <v>1444</v>
      </c>
      <c r="C198" s="661"/>
      <c r="D198" s="662"/>
      <c r="E198" s="661"/>
      <c r="F198" s="661"/>
      <c r="G198" s="738"/>
      <c r="H198" s="738"/>
      <c r="I198" s="738"/>
      <c r="J198" s="738"/>
      <c r="K198" s="738"/>
      <c r="L198" s="738"/>
      <c r="M198" s="738"/>
      <c r="N198" s="738"/>
    </row>
    <row r="199" spans="1:14" s="284" customFormat="1" ht="15.75" customHeight="1" outlineLevel="1">
      <c r="A199" s="1329" t="str">
        <f t="shared" si="7"/>
        <v/>
      </c>
      <c r="B199" s="1452" t="s">
        <v>1445</v>
      </c>
      <c r="C199" s="661"/>
      <c r="D199" s="662"/>
      <c r="E199" s="661"/>
      <c r="F199" s="661"/>
      <c r="G199" s="738"/>
      <c r="H199" s="738"/>
      <c r="I199" s="738"/>
      <c r="J199" s="738"/>
      <c r="K199" s="738"/>
      <c r="L199" s="738"/>
      <c r="M199" s="738"/>
      <c r="N199" s="738"/>
    </row>
    <row r="200" spans="1:14" s="284" customFormat="1" ht="15.75" customHeight="1" outlineLevel="1">
      <c r="A200" s="1329" t="str">
        <f t="shared" si="7"/>
        <v/>
      </c>
      <c r="B200" s="1452" t="s">
        <v>1446</v>
      </c>
      <c r="C200" s="661"/>
      <c r="D200" s="662"/>
      <c r="E200" s="661"/>
      <c r="F200" s="661"/>
      <c r="G200" s="738"/>
      <c r="H200" s="738"/>
      <c r="I200" s="738"/>
      <c r="J200" s="738"/>
      <c r="K200" s="738"/>
      <c r="L200" s="738"/>
      <c r="M200" s="738"/>
      <c r="N200" s="738"/>
    </row>
    <row r="201" spans="1:14" s="284" customFormat="1" ht="15.75" customHeight="1" outlineLevel="1">
      <c r="A201" s="1329" t="str">
        <f t="shared" si="7"/>
        <v/>
      </c>
      <c r="B201" s="1452" t="s">
        <v>1447</v>
      </c>
      <c r="C201" s="661"/>
      <c r="D201" s="662"/>
      <c r="E201" s="661"/>
      <c r="F201" s="661"/>
      <c r="G201" s="738"/>
      <c r="H201" s="738"/>
      <c r="I201" s="738"/>
      <c r="J201" s="738"/>
      <c r="K201" s="738"/>
      <c r="L201" s="738"/>
      <c r="M201" s="738"/>
      <c r="N201" s="738"/>
    </row>
    <row r="202" spans="1:14" s="284" customFormat="1" ht="15.75" customHeight="1" outlineLevel="1">
      <c r="A202" s="1329" t="str">
        <f t="shared" si="7"/>
        <v/>
      </c>
      <c r="B202" s="1452" t="s">
        <v>1448</v>
      </c>
      <c r="C202" s="661"/>
      <c r="D202" s="662"/>
      <c r="E202" s="661"/>
      <c r="F202" s="661"/>
      <c r="G202" s="738"/>
      <c r="H202" s="738"/>
      <c r="I202" s="738"/>
      <c r="J202" s="738"/>
      <c r="K202" s="738"/>
      <c r="L202" s="738"/>
      <c r="M202" s="738"/>
      <c r="N202" s="738"/>
    </row>
    <row r="203" spans="1:14" s="284" customFormat="1" ht="15.75" customHeight="1" outlineLevel="1">
      <c r="A203" s="1329" t="str">
        <f t="shared" si="7"/>
        <v/>
      </c>
      <c r="B203" s="1452" t="s">
        <v>1449</v>
      </c>
      <c r="C203" s="661"/>
      <c r="D203" s="662"/>
      <c r="E203" s="661"/>
      <c r="F203" s="661"/>
      <c r="G203" s="738"/>
      <c r="H203" s="738"/>
      <c r="I203" s="738"/>
      <c r="J203" s="738"/>
      <c r="K203" s="738"/>
      <c r="L203" s="738"/>
      <c r="M203" s="738"/>
      <c r="N203" s="738"/>
    </row>
    <row r="204" spans="1:14" s="284" customFormat="1" ht="15.75" customHeight="1" outlineLevel="1">
      <c r="A204" s="1329" t="str">
        <f t="shared" si="7"/>
        <v/>
      </c>
      <c r="B204" s="1452" t="s">
        <v>1450</v>
      </c>
      <c r="C204" s="661"/>
      <c r="D204" s="662"/>
      <c r="E204" s="661"/>
      <c r="F204" s="661"/>
      <c r="G204" s="738"/>
      <c r="H204" s="738"/>
      <c r="I204" s="738"/>
      <c r="J204" s="738"/>
      <c r="K204" s="738"/>
      <c r="L204" s="738"/>
      <c r="M204" s="738"/>
      <c r="N204" s="738"/>
    </row>
    <row r="205" spans="1:14" s="284" customFormat="1" ht="15.75" customHeight="1" outlineLevel="1">
      <c r="A205" s="1329" t="str">
        <f t="shared" si="7"/>
        <v/>
      </c>
      <c r="B205" s="1452" t="s">
        <v>1451</v>
      </c>
      <c r="C205" s="661"/>
      <c r="D205" s="662"/>
      <c r="E205" s="661"/>
      <c r="F205" s="661"/>
      <c r="G205" s="738"/>
      <c r="H205" s="738"/>
      <c r="I205" s="738"/>
      <c r="J205" s="738"/>
      <c r="K205" s="738"/>
      <c r="L205" s="738"/>
      <c r="M205" s="738"/>
      <c r="N205" s="738"/>
    </row>
    <row r="206" spans="1:14" s="284" customFormat="1" ht="15.75" customHeight="1" outlineLevel="1">
      <c r="A206" s="1329" t="str">
        <f t="shared" si="7"/>
        <v/>
      </c>
      <c r="B206" s="1452" t="s">
        <v>1452</v>
      </c>
      <c r="C206" s="661"/>
      <c r="D206" s="662"/>
      <c r="E206" s="661"/>
      <c r="F206" s="661"/>
      <c r="G206" s="738"/>
      <c r="H206" s="738"/>
      <c r="I206" s="738"/>
      <c r="J206" s="738"/>
      <c r="K206" s="738"/>
      <c r="L206" s="738"/>
      <c r="M206" s="738"/>
      <c r="N206" s="738"/>
    </row>
    <row r="207" spans="1:14" s="284" customFormat="1" ht="15.75" customHeight="1" outlineLevel="1">
      <c r="A207" s="1329" t="str">
        <f t="shared" si="7"/>
        <v/>
      </c>
      <c r="B207" s="1452" t="s">
        <v>1453</v>
      </c>
      <c r="C207" s="661"/>
      <c r="D207" s="662"/>
      <c r="E207" s="661"/>
      <c r="F207" s="661"/>
      <c r="G207" s="738"/>
      <c r="H207" s="738"/>
      <c r="I207" s="738"/>
      <c r="J207" s="738"/>
      <c r="K207" s="738"/>
      <c r="L207" s="738"/>
      <c r="M207" s="738"/>
      <c r="N207" s="738"/>
    </row>
    <row r="208" spans="1:14" s="284" customFormat="1" ht="15.75" customHeight="1" outlineLevel="1">
      <c r="A208" s="1329" t="str">
        <f t="shared" si="7"/>
        <v/>
      </c>
      <c r="B208" s="1452" t="s">
        <v>1454</v>
      </c>
      <c r="C208" s="661"/>
      <c r="D208" s="662"/>
      <c r="E208" s="661"/>
      <c r="F208" s="661"/>
      <c r="G208" s="738"/>
      <c r="H208" s="738"/>
      <c r="I208" s="738"/>
      <c r="J208" s="738"/>
      <c r="K208" s="738"/>
      <c r="L208" s="738"/>
      <c r="M208" s="738"/>
      <c r="N208" s="738"/>
    </row>
    <row r="209" spans="1:14" s="284" customFormat="1" ht="15.75" customHeight="1" outlineLevel="1">
      <c r="A209" s="1329" t="str">
        <f t="shared" si="7"/>
        <v/>
      </c>
      <c r="B209" s="1452" t="s">
        <v>1455</v>
      </c>
      <c r="C209" s="661"/>
      <c r="D209" s="662"/>
      <c r="E209" s="661"/>
      <c r="F209" s="661"/>
      <c r="G209" s="738"/>
      <c r="H209" s="738"/>
      <c r="I209" s="738"/>
      <c r="J209" s="738"/>
      <c r="K209" s="738"/>
      <c r="L209" s="738"/>
      <c r="M209" s="738"/>
      <c r="N209" s="738"/>
    </row>
    <row r="210" spans="1:14" s="284" customFormat="1" ht="15.75" customHeight="1" outlineLevel="1">
      <c r="A210" s="1329" t="str">
        <f t="shared" ref="A210:A273" si="10">CONCATENATE(D210,E210,F210)</f>
        <v/>
      </c>
      <c r="B210" s="1452" t="s">
        <v>1456</v>
      </c>
      <c r="C210" s="661"/>
      <c r="D210" s="662"/>
      <c r="E210" s="661"/>
      <c r="F210" s="661"/>
      <c r="G210" s="738"/>
      <c r="H210" s="738"/>
      <c r="I210" s="738"/>
      <c r="J210" s="738"/>
      <c r="K210" s="738"/>
      <c r="L210" s="738"/>
      <c r="M210" s="738"/>
      <c r="N210" s="738"/>
    </row>
    <row r="211" spans="1:14" s="284" customFormat="1" ht="15.75" customHeight="1" outlineLevel="1">
      <c r="A211" s="1329" t="str">
        <f t="shared" si="10"/>
        <v/>
      </c>
      <c r="B211" s="1452" t="s">
        <v>1457</v>
      </c>
      <c r="C211" s="661"/>
      <c r="D211" s="662"/>
      <c r="E211" s="661"/>
      <c r="F211" s="661"/>
      <c r="G211" s="738"/>
      <c r="H211" s="738"/>
      <c r="I211" s="738"/>
      <c r="J211" s="738"/>
      <c r="K211" s="738"/>
      <c r="L211" s="738"/>
      <c r="M211" s="738"/>
      <c r="N211" s="738"/>
    </row>
    <row r="212" spans="1:14" s="284" customFormat="1" ht="15.75" customHeight="1" outlineLevel="1">
      <c r="A212" s="1329" t="str">
        <f t="shared" si="10"/>
        <v/>
      </c>
      <c r="B212" s="1452" t="s">
        <v>1458</v>
      </c>
      <c r="C212" s="661"/>
      <c r="D212" s="662"/>
      <c r="E212" s="661"/>
      <c r="F212" s="661"/>
      <c r="G212" s="738"/>
      <c r="H212" s="738"/>
      <c r="I212" s="738"/>
      <c r="J212" s="738"/>
      <c r="K212" s="738"/>
      <c r="L212" s="738"/>
      <c r="M212" s="738"/>
      <c r="N212" s="738"/>
    </row>
    <row r="213" spans="1:14" s="284" customFormat="1" ht="15.75" customHeight="1" outlineLevel="1">
      <c r="A213" s="1329" t="str">
        <f t="shared" si="10"/>
        <v/>
      </c>
      <c r="B213" s="1452" t="s">
        <v>1459</v>
      </c>
      <c r="C213" s="661"/>
      <c r="D213" s="662"/>
      <c r="E213" s="661"/>
      <c r="F213" s="661"/>
      <c r="G213" s="738"/>
      <c r="H213" s="738"/>
      <c r="I213" s="738"/>
      <c r="J213" s="738"/>
      <c r="K213" s="738"/>
      <c r="L213" s="738"/>
      <c r="M213" s="738"/>
      <c r="N213" s="738"/>
    </row>
    <row r="214" spans="1:14" s="284" customFormat="1" ht="15.75" customHeight="1" outlineLevel="1">
      <c r="A214" s="1329" t="str">
        <f t="shared" si="10"/>
        <v/>
      </c>
      <c r="B214" s="1452" t="s">
        <v>1460</v>
      </c>
      <c r="C214" s="661"/>
      <c r="D214" s="662"/>
      <c r="E214" s="661"/>
      <c r="F214" s="661"/>
      <c r="G214" s="738"/>
      <c r="H214" s="738"/>
      <c r="I214" s="738"/>
      <c r="J214" s="738"/>
      <c r="K214" s="738"/>
      <c r="L214" s="738"/>
      <c r="M214" s="738"/>
      <c r="N214" s="738"/>
    </row>
    <row r="215" spans="1:14" s="284" customFormat="1" ht="15.75" customHeight="1" outlineLevel="1">
      <c r="A215" s="1329" t="str">
        <f t="shared" si="10"/>
        <v/>
      </c>
      <c r="B215" s="1452" t="s">
        <v>1461</v>
      </c>
      <c r="C215" s="661"/>
      <c r="D215" s="662"/>
      <c r="E215" s="661"/>
      <c r="F215" s="661"/>
      <c r="G215" s="738"/>
      <c r="H215" s="738"/>
      <c r="I215" s="738"/>
      <c r="J215" s="738"/>
      <c r="K215" s="738"/>
      <c r="L215" s="738"/>
      <c r="M215" s="738"/>
      <c r="N215" s="738"/>
    </row>
    <row r="216" spans="1:14" s="284" customFormat="1" ht="15.75" customHeight="1" outlineLevel="1">
      <c r="A216" s="1329" t="str">
        <f t="shared" si="10"/>
        <v/>
      </c>
      <c r="B216" s="1452" t="s">
        <v>1462</v>
      </c>
      <c r="C216" s="661"/>
      <c r="D216" s="662"/>
      <c r="E216" s="661"/>
      <c r="F216" s="661"/>
      <c r="G216" s="738"/>
      <c r="H216" s="738"/>
      <c r="I216" s="738"/>
      <c r="J216" s="738"/>
      <c r="K216" s="738"/>
      <c r="L216" s="738"/>
      <c r="M216" s="738"/>
      <c r="N216" s="738"/>
    </row>
    <row r="217" spans="1:14" s="284" customFormat="1" ht="15.75" customHeight="1" outlineLevel="1">
      <c r="A217" s="1329" t="str">
        <f t="shared" si="10"/>
        <v/>
      </c>
      <c r="B217" s="1452" t="s">
        <v>1463</v>
      </c>
      <c r="C217" s="661"/>
      <c r="D217" s="662"/>
      <c r="E217" s="661"/>
      <c r="F217" s="661"/>
      <c r="G217" s="738"/>
      <c r="H217" s="738"/>
      <c r="I217" s="738"/>
      <c r="J217" s="738"/>
      <c r="K217" s="738"/>
      <c r="L217" s="738"/>
      <c r="M217" s="738"/>
      <c r="N217" s="738"/>
    </row>
    <row r="218" spans="1:14" s="284" customFormat="1" ht="15.75" customHeight="1" outlineLevel="1">
      <c r="A218" s="1329" t="str">
        <f t="shared" si="10"/>
        <v/>
      </c>
      <c r="B218" s="1452" t="s">
        <v>1464</v>
      </c>
      <c r="C218" s="661"/>
      <c r="D218" s="662"/>
      <c r="E218" s="661"/>
      <c r="F218" s="661"/>
      <c r="G218" s="738"/>
      <c r="H218" s="738"/>
      <c r="I218" s="738"/>
      <c r="J218" s="738"/>
      <c r="K218" s="738"/>
      <c r="L218" s="738"/>
      <c r="M218" s="738"/>
      <c r="N218" s="738"/>
    </row>
    <row r="219" spans="1:14" s="284" customFormat="1" ht="15.75" customHeight="1" outlineLevel="1">
      <c r="A219" s="1329" t="str">
        <f t="shared" si="10"/>
        <v/>
      </c>
      <c r="B219" s="1452" t="s">
        <v>1465</v>
      </c>
      <c r="C219" s="661"/>
      <c r="D219" s="662"/>
      <c r="E219" s="661"/>
      <c r="F219" s="661"/>
      <c r="G219" s="738"/>
      <c r="H219" s="738"/>
      <c r="I219" s="738"/>
      <c r="J219" s="738"/>
      <c r="K219" s="738"/>
      <c r="L219" s="738"/>
      <c r="M219" s="738"/>
      <c r="N219" s="738"/>
    </row>
    <row r="220" spans="1:14" s="284" customFormat="1" ht="15.75" customHeight="1" outlineLevel="1">
      <c r="A220" s="1329" t="str">
        <f t="shared" si="10"/>
        <v/>
      </c>
      <c r="B220" s="1452" t="s">
        <v>1466</v>
      </c>
      <c r="C220" s="661"/>
      <c r="D220" s="662"/>
      <c r="E220" s="661"/>
      <c r="F220" s="661"/>
      <c r="G220" s="738"/>
      <c r="H220" s="738"/>
      <c r="I220" s="738"/>
      <c r="J220" s="738"/>
      <c r="K220" s="738"/>
      <c r="L220" s="738"/>
      <c r="M220" s="738"/>
      <c r="N220" s="738"/>
    </row>
    <row r="221" spans="1:14" s="284" customFormat="1" ht="15.75" customHeight="1" outlineLevel="1">
      <c r="A221" s="1329" t="str">
        <f t="shared" si="10"/>
        <v/>
      </c>
      <c r="B221" s="1452" t="s">
        <v>1467</v>
      </c>
      <c r="C221" s="661"/>
      <c r="D221" s="662"/>
      <c r="E221" s="661"/>
      <c r="F221" s="661"/>
      <c r="G221" s="738"/>
      <c r="H221" s="738"/>
      <c r="I221" s="738"/>
      <c r="J221" s="738"/>
      <c r="K221" s="738"/>
      <c r="L221" s="738"/>
      <c r="M221" s="738"/>
      <c r="N221" s="738"/>
    </row>
    <row r="222" spans="1:14" s="284" customFormat="1" ht="15.75" customHeight="1" outlineLevel="1">
      <c r="A222" s="1329" t="str">
        <f t="shared" si="10"/>
        <v/>
      </c>
      <c r="B222" s="1452" t="s">
        <v>1468</v>
      </c>
      <c r="C222" s="661"/>
      <c r="D222" s="662"/>
      <c r="E222" s="661"/>
      <c r="F222" s="661"/>
      <c r="G222" s="738"/>
      <c r="H222" s="738"/>
      <c r="I222" s="738"/>
      <c r="J222" s="738"/>
      <c r="K222" s="738"/>
      <c r="L222" s="738"/>
      <c r="M222" s="738"/>
      <c r="N222" s="738"/>
    </row>
    <row r="223" spans="1:14" s="284" customFormat="1" ht="15.75" customHeight="1" outlineLevel="1">
      <c r="A223" s="1329" t="str">
        <f t="shared" si="10"/>
        <v/>
      </c>
      <c r="B223" s="1452" t="s">
        <v>1469</v>
      </c>
      <c r="C223" s="661"/>
      <c r="D223" s="662"/>
      <c r="E223" s="661"/>
      <c r="F223" s="661"/>
      <c r="G223" s="738"/>
      <c r="H223" s="738"/>
      <c r="I223" s="738"/>
      <c r="J223" s="738"/>
      <c r="K223" s="738"/>
      <c r="L223" s="738"/>
      <c r="M223" s="738"/>
      <c r="N223" s="738"/>
    </row>
    <row r="224" spans="1:14" s="284" customFormat="1" ht="15" customHeight="1" outlineLevel="1">
      <c r="A224" s="1329" t="str">
        <f t="shared" si="10"/>
        <v/>
      </c>
      <c r="B224" s="1452" t="s">
        <v>1470</v>
      </c>
      <c r="C224" s="661"/>
      <c r="D224" s="668"/>
      <c r="E224" s="661"/>
      <c r="F224" s="661"/>
      <c r="G224" s="738"/>
      <c r="H224" s="738"/>
      <c r="I224" s="738"/>
      <c r="J224" s="738"/>
      <c r="K224" s="738"/>
      <c r="L224" s="738"/>
      <c r="M224" s="738"/>
      <c r="N224" s="738"/>
    </row>
    <row r="225" spans="1:14" s="284" customFormat="1" ht="15.75" customHeight="1" outlineLevel="1">
      <c r="A225" s="1329" t="str">
        <f t="shared" si="10"/>
        <v/>
      </c>
      <c r="B225" s="1452" t="s">
        <v>1471</v>
      </c>
      <c r="C225" s="661"/>
      <c r="D225" s="662"/>
      <c r="E225" s="661"/>
      <c r="F225" s="661"/>
      <c r="G225" s="738"/>
      <c r="H225" s="738"/>
      <c r="I225" s="738"/>
      <c r="J225" s="738"/>
      <c r="K225" s="738"/>
      <c r="L225" s="738"/>
      <c r="M225" s="738"/>
      <c r="N225" s="738"/>
    </row>
    <row r="226" spans="1:14" s="284" customFormat="1" ht="15.75" customHeight="1" outlineLevel="1">
      <c r="A226" s="1329" t="str">
        <f t="shared" si="10"/>
        <v/>
      </c>
      <c r="B226" s="1452" t="s">
        <v>1472</v>
      </c>
      <c r="C226" s="661"/>
      <c r="D226" s="662"/>
      <c r="E226" s="661"/>
      <c r="F226" s="661"/>
      <c r="G226" s="738"/>
      <c r="H226" s="738"/>
      <c r="I226" s="738"/>
      <c r="J226" s="738"/>
      <c r="K226" s="738"/>
      <c r="L226" s="738"/>
      <c r="M226" s="738"/>
      <c r="N226" s="738"/>
    </row>
    <row r="227" spans="1:14" s="284" customFormat="1" ht="15.75" customHeight="1" outlineLevel="1">
      <c r="A227" s="1329" t="str">
        <f t="shared" si="10"/>
        <v/>
      </c>
      <c r="B227" s="1452" t="s">
        <v>1473</v>
      </c>
      <c r="C227" s="661"/>
      <c r="D227" s="662"/>
      <c r="E227" s="661"/>
      <c r="F227" s="661"/>
      <c r="G227" s="738"/>
      <c r="H227" s="738"/>
      <c r="I227" s="738"/>
      <c r="J227" s="738"/>
      <c r="K227" s="738"/>
      <c r="L227" s="738"/>
      <c r="M227" s="738"/>
      <c r="N227" s="738"/>
    </row>
    <row r="228" spans="1:14" s="284" customFormat="1" ht="15.75" customHeight="1" outlineLevel="1">
      <c r="A228" s="1329" t="str">
        <f t="shared" si="10"/>
        <v/>
      </c>
      <c r="B228" s="1452" t="s">
        <v>1474</v>
      </c>
      <c r="C228" s="661"/>
      <c r="D228" s="662"/>
      <c r="E228" s="661"/>
      <c r="F228" s="661"/>
      <c r="G228" s="738"/>
      <c r="H228" s="738"/>
      <c r="I228" s="738"/>
      <c r="J228" s="738"/>
      <c r="K228" s="738"/>
      <c r="L228" s="738"/>
      <c r="M228" s="738"/>
      <c r="N228" s="738"/>
    </row>
    <row r="229" spans="1:14" s="284" customFormat="1" ht="15.75" customHeight="1" outlineLevel="1">
      <c r="A229" s="1329" t="str">
        <f t="shared" si="10"/>
        <v/>
      </c>
      <c r="B229" s="1452" t="s">
        <v>1475</v>
      </c>
      <c r="C229" s="661"/>
      <c r="D229" s="662"/>
      <c r="E229" s="661"/>
      <c r="F229" s="661"/>
      <c r="G229" s="738"/>
      <c r="H229" s="738"/>
      <c r="I229" s="738"/>
      <c r="J229" s="738"/>
      <c r="K229" s="738"/>
      <c r="L229" s="738"/>
      <c r="M229" s="738"/>
      <c r="N229" s="738"/>
    </row>
    <row r="230" spans="1:14" s="284" customFormat="1" ht="15.75" customHeight="1" outlineLevel="1">
      <c r="A230" s="1329" t="str">
        <f t="shared" si="10"/>
        <v/>
      </c>
      <c r="B230" s="1452" t="s">
        <v>1476</v>
      </c>
      <c r="C230" s="661"/>
      <c r="D230" s="662"/>
      <c r="E230" s="661"/>
      <c r="F230" s="661"/>
      <c r="G230" s="738"/>
      <c r="H230" s="738"/>
      <c r="I230" s="738"/>
      <c r="J230" s="738"/>
      <c r="K230" s="738"/>
      <c r="L230" s="738"/>
      <c r="M230" s="738"/>
      <c r="N230" s="738"/>
    </row>
    <row r="231" spans="1:14" s="284" customFormat="1" ht="15.75" customHeight="1" outlineLevel="1">
      <c r="A231" s="1329" t="str">
        <f t="shared" si="10"/>
        <v/>
      </c>
      <c r="B231" s="1452" t="s">
        <v>1477</v>
      </c>
      <c r="C231" s="661"/>
      <c r="D231" s="662"/>
      <c r="E231" s="661"/>
      <c r="F231" s="661"/>
      <c r="G231" s="738"/>
      <c r="H231" s="738"/>
      <c r="I231" s="738"/>
      <c r="J231" s="738"/>
      <c r="K231" s="738"/>
      <c r="L231" s="738"/>
      <c r="M231" s="738"/>
      <c r="N231" s="738"/>
    </row>
    <row r="232" spans="1:14" s="284" customFormat="1" ht="15.75" customHeight="1" outlineLevel="1">
      <c r="A232" s="1329" t="str">
        <f t="shared" si="10"/>
        <v/>
      </c>
      <c r="B232" s="1452" t="s">
        <v>1478</v>
      </c>
      <c r="C232" s="661"/>
      <c r="D232" s="662"/>
      <c r="E232" s="661"/>
      <c r="F232" s="661"/>
      <c r="G232" s="738"/>
      <c r="H232" s="738"/>
      <c r="I232" s="738"/>
      <c r="J232" s="738"/>
      <c r="K232" s="738"/>
      <c r="L232" s="738"/>
      <c r="M232" s="738"/>
      <c r="N232" s="738"/>
    </row>
    <row r="233" spans="1:14" s="281" customFormat="1" ht="15.75" customHeight="1" outlineLevel="1">
      <c r="A233" s="1329" t="str">
        <f t="shared" si="10"/>
        <v/>
      </c>
      <c r="B233" s="1452" t="s">
        <v>1479</v>
      </c>
      <c r="C233" s="661"/>
      <c r="D233" s="662"/>
      <c r="E233" s="661"/>
      <c r="F233" s="661"/>
      <c r="G233" s="738"/>
      <c r="H233" s="738"/>
      <c r="I233" s="738"/>
      <c r="J233" s="738"/>
      <c r="K233" s="738"/>
      <c r="L233" s="738"/>
      <c r="M233" s="738"/>
      <c r="N233" s="738"/>
    </row>
    <row r="234" spans="1:14" s="281" customFormat="1" ht="15.75" customHeight="1" outlineLevel="1">
      <c r="A234" s="1329" t="str">
        <f t="shared" si="10"/>
        <v/>
      </c>
      <c r="B234" s="1452" t="s">
        <v>1480</v>
      </c>
      <c r="C234" s="661"/>
      <c r="D234" s="662"/>
      <c r="E234" s="661"/>
      <c r="F234" s="661"/>
      <c r="G234" s="738"/>
      <c r="H234" s="738"/>
      <c r="I234" s="738"/>
      <c r="J234" s="738"/>
      <c r="K234" s="738"/>
      <c r="L234" s="738"/>
      <c r="M234" s="738"/>
      <c r="N234" s="738"/>
    </row>
    <row r="235" spans="1:14" s="281" customFormat="1" ht="15.75" customHeight="1" outlineLevel="1">
      <c r="A235" s="1329" t="str">
        <f t="shared" si="10"/>
        <v/>
      </c>
      <c r="B235" s="1452" t="s">
        <v>1481</v>
      </c>
      <c r="C235" s="661"/>
      <c r="D235" s="662"/>
      <c r="E235" s="661"/>
      <c r="F235" s="661"/>
      <c r="G235" s="738"/>
      <c r="H235" s="738"/>
      <c r="I235" s="738"/>
      <c r="J235" s="738"/>
      <c r="K235" s="738"/>
      <c r="L235" s="738"/>
      <c r="M235" s="738"/>
      <c r="N235" s="738"/>
    </row>
    <row r="236" spans="1:14" s="281" customFormat="1" ht="15.75" customHeight="1" outlineLevel="1">
      <c r="A236" s="1329" t="str">
        <f t="shared" si="10"/>
        <v/>
      </c>
      <c r="B236" s="1452" t="s">
        <v>1482</v>
      </c>
      <c r="C236" s="661"/>
      <c r="D236" s="662"/>
      <c r="E236" s="661"/>
      <c r="F236" s="661"/>
      <c r="G236" s="738"/>
      <c r="H236" s="738"/>
      <c r="I236" s="738"/>
      <c r="J236" s="738"/>
      <c r="K236" s="738"/>
      <c r="L236" s="738"/>
      <c r="M236" s="738"/>
      <c r="N236" s="738"/>
    </row>
    <row r="237" spans="1:14" s="281" customFormat="1" ht="15.75" customHeight="1" outlineLevel="1">
      <c r="A237" s="1329" t="str">
        <f>CONCATENATE(D237,E237,F237)</f>
        <v/>
      </c>
      <c r="B237" s="1452" t="s">
        <v>1483</v>
      </c>
      <c r="C237" s="661"/>
      <c r="D237" s="665"/>
      <c r="E237" s="664"/>
      <c r="F237" s="666"/>
      <c r="G237" s="738"/>
      <c r="H237" s="738"/>
      <c r="I237" s="738"/>
      <c r="J237" s="738"/>
      <c r="K237" s="738"/>
      <c r="L237" s="738"/>
      <c r="M237" s="738"/>
      <c r="N237" s="738"/>
    </row>
    <row r="238" spans="1:14" s="281" customFormat="1" ht="27.75" customHeight="1" outlineLevel="1">
      <c r="A238" s="1329" t="str">
        <f>CONCATENATE(D238,E238,F238)</f>
        <v/>
      </c>
      <c r="B238" s="1452" t="s">
        <v>1484</v>
      </c>
      <c r="C238" s="661"/>
      <c r="D238" s="665"/>
      <c r="E238" s="664"/>
      <c r="F238" s="669"/>
      <c r="G238" s="738"/>
      <c r="H238" s="738"/>
      <c r="I238" s="738"/>
      <c r="J238" s="738"/>
      <c r="K238" s="738"/>
      <c r="L238" s="738"/>
      <c r="M238" s="738"/>
      <c r="N238" s="738"/>
    </row>
    <row r="239" spans="1:14" s="284" customFormat="1" ht="15.75" customHeight="1" outlineLevel="1">
      <c r="A239" s="1329" t="str">
        <f t="shared" ref="A239:A240" si="11">CONCATENATE(D239,E239,F239)</f>
        <v/>
      </c>
      <c r="B239" s="1452" t="s">
        <v>541</v>
      </c>
      <c r="C239" s="661"/>
      <c r="D239" s="661"/>
      <c r="E239" s="738"/>
      <c r="F239" s="661"/>
      <c r="G239" s="738"/>
      <c r="H239" s="738"/>
      <c r="I239" s="738"/>
      <c r="J239" s="738"/>
      <c r="K239" s="738"/>
      <c r="L239" s="738"/>
      <c r="M239" s="738"/>
      <c r="N239" s="738"/>
    </row>
    <row r="240" spans="1:14" s="284" customFormat="1" ht="15.75" customHeight="1" outlineLevel="1" thickBot="1">
      <c r="A240" s="1329" t="str">
        <f t="shared" si="11"/>
        <v/>
      </c>
      <c r="B240" s="1452" t="s">
        <v>541</v>
      </c>
      <c r="C240" s="661"/>
      <c r="D240" s="661"/>
      <c r="E240" s="738"/>
      <c r="F240" s="661"/>
      <c r="G240" s="738"/>
      <c r="H240" s="738"/>
      <c r="I240" s="738"/>
      <c r="J240" s="738"/>
      <c r="K240" s="738"/>
      <c r="L240" s="738"/>
      <c r="M240" s="738"/>
      <c r="N240" s="738"/>
    </row>
    <row r="241" spans="1:14" s="261" customFormat="1" ht="16.5" customHeight="1" thickBot="1">
      <c r="A241" s="1329" t="str">
        <f t="shared" si="10"/>
        <v>Transmission Total</v>
      </c>
      <c r="B241" s="1407">
        <v>11</v>
      </c>
      <c r="C241" s="386"/>
      <c r="D241" s="386"/>
      <c r="E241" s="386"/>
      <c r="F241" s="388" t="s">
        <v>614</v>
      </c>
      <c r="G241" s="389">
        <f t="shared" ref="G241:N241" si="12">SUBTOTAL(9,G169:G240)</f>
        <v>0</v>
      </c>
      <c r="H241" s="389">
        <f t="shared" si="12"/>
        <v>0</v>
      </c>
      <c r="I241" s="389">
        <f t="shared" si="12"/>
        <v>0</v>
      </c>
      <c r="J241" s="389">
        <f t="shared" si="12"/>
        <v>0</v>
      </c>
      <c r="K241" s="389">
        <f t="shared" si="12"/>
        <v>0</v>
      </c>
      <c r="L241" s="389">
        <f t="shared" si="12"/>
        <v>0</v>
      </c>
      <c r="M241" s="389">
        <f t="shared" si="12"/>
        <v>0</v>
      </c>
      <c r="N241" s="389">
        <f t="shared" si="12"/>
        <v>0</v>
      </c>
    </row>
    <row r="242" spans="1:14" s="284" customFormat="1" ht="15.75" customHeight="1" outlineLevel="1">
      <c r="A242" s="1329" t="str">
        <f t="shared" si="10"/>
        <v/>
      </c>
      <c r="B242" s="1406"/>
      <c r="C242" s="356"/>
      <c r="D242" s="356"/>
      <c r="E242" s="356"/>
      <c r="F242" s="355"/>
      <c r="G242" s="1526"/>
      <c r="H242" s="361"/>
      <c r="I242" s="361"/>
      <c r="J242" s="361"/>
      <c r="K242" s="361"/>
      <c r="L242" s="361"/>
      <c r="M242" s="361"/>
      <c r="N242" s="361">
        <f>J241-N241</f>
        <v>0</v>
      </c>
    </row>
    <row r="243" spans="1:14" s="284" customFormat="1" ht="15.75" customHeight="1" outlineLevel="1">
      <c r="A243" s="1329" t="str">
        <f t="shared" si="10"/>
        <v/>
      </c>
      <c r="B243" s="1406"/>
      <c r="C243" s="356"/>
      <c r="D243" s="385"/>
      <c r="E243" s="356"/>
      <c r="F243" s="1527"/>
      <c r="G243" s="361"/>
      <c r="H243" s="361"/>
      <c r="I243" s="361"/>
      <c r="J243" s="361"/>
      <c r="K243" s="361"/>
      <c r="L243" s="361"/>
      <c r="M243" s="361"/>
      <c r="N243" s="361"/>
    </row>
    <row r="244" spans="1:14" s="263" customFormat="1" ht="16.5" customHeight="1" outlineLevel="1" thickBot="1">
      <c r="A244" s="1329" t="str">
        <f t="shared" si="10"/>
        <v>General</v>
      </c>
      <c r="B244" s="1408">
        <v>12</v>
      </c>
      <c r="C244" s="358"/>
      <c r="D244" s="383"/>
      <c r="E244" s="358"/>
      <c r="F244" s="384" t="s">
        <v>107</v>
      </c>
      <c r="G244" s="360"/>
      <c r="H244" s="360"/>
      <c r="I244" s="360"/>
      <c r="J244" s="360"/>
      <c r="K244" s="360"/>
      <c r="L244" s="360"/>
      <c r="M244" s="360"/>
      <c r="N244" s="360"/>
    </row>
    <row r="245" spans="1:14" s="284" customFormat="1" ht="15.75" customHeight="1" outlineLevel="1">
      <c r="A245" s="1329" t="str">
        <f t="shared" si="10"/>
        <v/>
      </c>
      <c r="B245" s="1452" t="s">
        <v>1485</v>
      </c>
      <c r="C245" s="661"/>
      <c r="D245" s="662"/>
      <c r="E245" s="661"/>
      <c r="F245" s="661"/>
      <c r="G245" s="738"/>
      <c r="H245" s="738"/>
      <c r="I245" s="738"/>
      <c r="J245" s="738"/>
      <c r="K245" s="738"/>
      <c r="L245" s="738"/>
      <c r="M245" s="738"/>
      <c r="N245" s="738"/>
    </row>
    <row r="246" spans="1:14" s="284" customFormat="1" ht="15.75" customHeight="1" outlineLevel="1">
      <c r="A246" s="1329" t="str">
        <f t="shared" si="10"/>
        <v/>
      </c>
      <c r="B246" s="1452" t="s">
        <v>1486</v>
      </c>
      <c r="C246" s="661"/>
      <c r="D246" s="662"/>
      <c r="E246" s="661"/>
      <c r="F246" s="661"/>
      <c r="G246" s="738"/>
      <c r="H246" s="738"/>
      <c r="I246" s="738"/>
      <c r="J246" s="738"/>
      <c r="K246" s="738"/>
      <c r="L246" s="738"/>
      <c r="M246" s="738"/>
      <c r="N246" s="738"/>
    </row>
    <row r="247" spans="1:14" s="284" customFormat="1" ht="15.75" customHeight="1" outlineLevel="1">
      <c r="A247" s="1329" t="str">
        <f t="shared" si="10"/>
        <v/>
      </c>
      <c r="B247" s="1452" t="s">
        <v>1487</v>
      </c>
      <c r="C247" s="661"/>
      <c r="D247" s="662"/>
      <c r="E247" s="661"/>
      <c r="F247" s="661"/>
      <c r="G247" s="738"/>
      <c r="H247" s="738"/>
      <c r="I247" s="738"/>
      <c r="J247" s="738"/>
      <c r="K247" s="738"/>
      <c r="L247" s="738"/>
      <c r="M247" s="738"/>
      <c r="N247" s="738"/>
    </row>
    <row r="248" spans="1:14" s="284" customFormat="1" ht="15.75" customHeight="1" outlineLevel="1">
      <c r="A248" s="1329" t="str">
        <f t="shared" si="10"/>
        <v/>
      </c>
      <c r="B248" s="1452" t="s">
        <v>1488</v>
      </c>
      <c r="C248" s="661"/>
      <c r="D248" s="662"/>
      <c r="E248" s="661"/>
      <c r="F248" s="661"/>
      <c r="G248" s="738"/>
      <c r="H248" s="738"/>
      <c r="I248" s="738"/>
      <c r="J248" s="738"/>
      <c r="K248" s="738"/>
      <c r="L248" s="738"/>
      <c r="M248" s="738"/>
      <c r="N248" s="738"/>
    </row>
    <row r="249" spans="1:14" s="284" customFormat="1" ht="15.75" customHeight="1" outlineLevel="1">
      <c r="A249" s="1329" t="str">
        <f t="shared" si="10"/>
        <v/>
      </c>
      <c r="B249" s="1452" t="s">
        <v>1489</v>
      </c>
      <c r="C249" s="661"/>
      <c r="D249" s="662"/>
      <c r="E249" s="661"/>
      <c r="F249" s="661"/>
      <c r="G249" s="738"/>
      <c r="H249" s="738"/>
      <c r="I249" s="738"/>
      <c r="J249" s="738"/>
      <c r="K249" s="738"/>
      <c r="L249" s="738"/>
      <c r="M249" s="738"/>
      <c r="N249" s="738"/>
    </row>
    <row r="250" spans="1:14" s="284" customFormat="1" ht="15.75" customHeight="1" outlineLevel="1">
      <c r="A250" s="1329" t="str">
        <f t="shared" si="10"/>
        <v/>
      </c>
      <c r="B250" s="1452" t="s">
        <v>1490</v>
      </c>
      <c r="C250" s="661"/>
      <c r="D250" s="662"/>
      <c r="E250" s="661"/>
      <c r="F250" s="661"/>
      <c r="G250" s="738"/>
      <c r="H250" s="738"/>
      <c r="I250" s="738"/>
      <c r="J250" s="738"/>
      <c r="K250" s="738"/>
      <c r="L250" s="738"/>
      <c r="M250" s="738"/>
      <c r="N250" s="738"/>
    </row>
    <row r="251" spans="1:14" s="284" customFormat="1" ht="15.75" customHeight="1" outlineLevel="1">
      <c r="A251" s="1329" t="str">
        <f t="shared" si="10"/>
        <v/>
      </c>
      <c r="B251" s="1452" t="s">
        <v>1491</v>
      </c>
      <c r="C251" s="661"/>
      <c r="D251" s="662"/>
      <c r="E251" s="661"/>
      <c r="F251" s="661"/>
      <c r="G251" s="738"/>
      <c r="H251" s="738"/>
      <c r="I251" s="738"/>
      <c r="J251" s="738"/>
      <c r="K251" s="738"/>
      <c r="L251" s="738"/>
      <c r="M251" s="738"/>
      <c r="N251" s="738"/>
    </row>
    <row r="252" spans="1:14" s="284" customFormat="1" ht="15.75" customHeight="1" outlineLevel="1">
      <c r="A252" s="1329" t="str">
        <f t="shared" si="10"/>
        <v/>
      </c>
      <c r="B252" s="1452" t="s">
        <v>1492</v>
      </c>
      <c r="C252" s="661"/>
      <c r="D252" s="662"/>
      <c r="E252" s="661"/>
      <c r="F252" s="661"/>
      <c r="G252" s="738"/>
      <c r="H252" s="738"/>
      <c r="I252" s="738"/>
      <c r="J252" s="738"/>
      <c r="K252" s="738"/>
      <c r="L252" s="738"/>
      <c r="M252" s="738"/>
      <c r="N252" s="738"/>
    </row>
    <row r="253" spans="1:14" s="284" customFormat="1" ht="15.75" customHeight="1" outlineLevel="1">
      <c r="A253" s="1329" t="str">
        <f t="shared" si="10"/>
        <v/>
      </c>
      <c r="B253" s="1452" t="s">
        <v>1493</v>
      </c>
      <c r="C253" s="661"/>
      <c r="D253" s="662"/>
      <c r="E253" s="661"/>
      <c r="F253" s="661"/>
      <c r="G253" s="738"/>
      <c r="H253" s="738"/>
      <c r="I253" s="738"/>
      <c r="J253" s="738"/>
      <c r="K253" s="738"/>
      <c r="L253" s="738"/>
      <c r="M253" s="738"/>
      <c r="N253" s="738"/>
    </row>
    <row r="254" spans="1:14" s="284" customFormat="1" ht="15.75" customHeight="1" outlineLevel="1">
      <c r="A254" s="1329" t="str">
        <f t="shared" si="10"/>
        <v/>
      </c>
      <c r="B254" s="1452" t="s">
        <v>1494</v>
      </c>
      <c r="C254" s="661"/>
      <c r="D254" s="662"/>
      <c r="E254" s="661"/>
      <c r="F254" s="661"/>
      <c r="G254" s="738"/>
      <c r="H254" s="738"/>
      <c r="I254" s="738"/>
      <c r="J254" s="738"/>
      <c r="K254" s="738"/>
      <c r="L254" s="738"/>
      <c r="M254" s="738"/>
      <c r="N254" s="738"/>
    </row>
    <row r="255" spans="1:14" s="284" customFormat="1" ht="15.75" customHeight="1" outlineLevel="1">
      <c r="A255" s="1329" t="str">
        <f t="shared" si="10"/>
        <v/>
      </c>
      <c r="B255" s="1452" t="s">
        <v>1495</v>
      </c>
      <c r="C255" s="661"/>
      <c r="D255" s="662"/>
      <c r="E255" s="661"/>
      <c r="F255" s="661"/>
      <c r="G255" s="738"/>
      <c r="H255" s="738"/>
      <c r="I255" s="738"/>
      <c r="J255" s="738"/>
      <c r="K255" s="738"/>
      <c r="L255" s="738"/>
      <c r="M255" s="738"/>
      <c r="N255" s="739"/>
    </row>
    <row r="256" spans="1:14" s="284" customFormat="1" ht="15.75" customHeight="1" outlineLevel="1">
      <c r="A256" s="1329" t="str">
        <f t="shared" si="10"/>
        <v/>
      </c>
      <c r="B256" s="1452" t="s">
        <v>1496</v>
      </c>
      <c r="C256" s="661"/>
      <c r="D256" s="662"/>
      <c r="E256" s="661"/>
      <c r="F256" s="661"/>
      <c r="G256" s="738"/>
      <c r="H256" s="738"/>
      <c r="I256" s="738"/>
      <c r="J256" s="738"/>
      <c r="K256" s="738"/>
      <c r="L256" s="738"/>
      <c r="M256" s="738"/>
      <c r="N256" s="739"/>
    </row>
    <row r="257" spans="1:14" s="284" customFormat="1" ht="15.75" customHeight="1" outlineLevel="1">
      <c r="A257" s="1329" t="str">
        <f t="shared" si="10"/>
        <v/>
      </c>
      <c r="B257" s="1452" t="s">
        <v>1497</v>
      </c>
      <c r="C257" s="661"/>
      <c r="D257" s="662"/>
      <c r="E257" s="661"/>
      <c r="F257" s="661"/>
      <c r="G257" s="738"/>
      <c r="H257" s="738"/>
      <c r="I257" s="738"/>
      <c r="J257" s="738"/>
      <c r="K257" s="738"/>
      <c r="L257" s="738"/>
      <c r="M257" s="738"/>
      <c r="N257" s="739"/>
    </row>
    <row r="258" spans="1:14" s="284" customFormat="1" ht="15.75" customHeight="1" outlineLevel="1">
      <c r="A258" s="1329" t="str">
        <f t="shared" si="10"/>
        <v/>
      </c>
      <c r="B258" s="1452" t="s">
        <v>1498</v>
      </c>
      <c r="C258" s="661"/>
      <c r="D258" s="662"/>
      <c r="E258" s="661"/>
      <c r="F258" s="661"/>
      <c r="G258" s="738"/>
      <c r="H258" s="738"/>
      <c r="I258" s="738"/>
      <c r="J258" s="738"/>
      <c r="K258" s="738"/>
      <c r="L258" s="738"/>
      <c r="M258" s="738"/>
      <c r="N258" s="739"/>
    </row>
    <row r="259" spans="1:14" s="284" customFormat="1" ht="15.75" customHeight="1" outlineLevel="1">
      <c r="A259" s="1329" t="str">
        <f t="shared" si="10"/>
        <v/>
      </c>
      <c r="B259" s="1452" t="s">
        <v>1499</v>
      </c>
      <c r="C259" s="661"/>
      <c r="D259" s="662"/>
      <c r="E259" s="661"/>
      <c r="F259" s="661"/>
      <c r="G259" s="738"/>
      <c r="H259" s="738"/>
      <c r="I259" s="738"/>
      <c r="J259" s="738"/>
      <c r="K259" s="738"/>
      <c r="L259" s="738"/>
      <c r="M259" s="738"/>
      <c r="N259" s="739"/>
    </row>
    <row r="260" spans="1:14" s="284" customFormat="1" ht="15.75" customHeight="1" outlineLevel="1">
      <c r="A260" s="1329" t="str">
        <f t="shared" si="10"/>
        <v/>
      </c>
      <c r="B260" s="1452" t="s">
        <v>1500</v>
      </c>
      <c r="C260" s="661"/>
      <c r="D260" s="662"/>
      <c r="E260" s="661"/>
      <c r="F260" s="661"/>
      <c r="G260" s="738"/>
      <c r="H260" s="738"/>
      <c r="I260" s="738"/>
      <c r="J260" s="738"/>
      <c r="K260" s="738"/>
      <c r="L260" s="738"/>
      <c r="M260" s="738"/>
      <c r="N260" s="739"/>
    </row>
    <row r="261" spans="1:14" s="284" customFormat="1" ht="15.75" customHeight="1" outlineLevel="1">
      <c r="A261" s="1329" t="str">
        <f t="shared" si="10"/>
        <v/>
      </c>
      <c r="B261" s="1452" t="s">
        <v>1501</v>
      </c>
      <c r="C261" s="661"/>
      <c r="D261" s="662"/>
      <c r="E261" s="661"/>
      <c r="F261" s="661"/>
      <c r="G261" s="738"/>
      <c r="H261" s="738"/>
      <c r="I261" s="738"/>
      <c r="J261" s="738"/>
      <c r="K261" s="738"/>
      <c r="L261" s="738"/>
      <c r="M261" s="738"/>
      <c r="N261" s="739"/>
    </row>
    <row r="262" spans="1:14" s="284" customFormat="1" ht="15.75" customHeight="1" outlineLevel="1">
      <c r="A262" s="1329" t="str">
        <f t="shared" si="10"/>
        <v/>
      </c>
      <c r="B262" s="1452" t="s">
        <v>1502</v>
      </c>
      <c r="C262" s="661"/>
      <c r="D262" s="662"/>
      <c r="E262" s="661"/>
      <c r="F262" s="661"/>
      <c r="G262" s="738"/>
      <c r="H262" s="738"/>
      <c r="I262" s="738"/>
      <c r="J262" s="738"/>
      <c r="K262" s="738"/>
      <c r="L262" s="738"/>
      <c r="M262" s="738"/>
      <c r="N262" s="738"/>
    </row>
    <row r="263" spans="1:14" s="284" customFormat="1" ht="15.75" customHeight="1" outlineLevel="1">
      <c r="A263" s="1329" t="str">
        <f t="shared" si="10"/>
        <v/>
      </c>
      <c r="B263" s="1452" t="s">
        <v>1503</v>
      </c>
      <c r="C263" s="661"/>
      <c r="D263" s="662"/>
      <c r="E263" s="661"/>
      <c r="F263" s="661"/>
      <c r="G263" s="738"/>
      <c r="H263" s="738"/>
      <c r="I263" s="738"/>
      <c r="J263" s="738"/>
      <c r="K263" s="738"/>
      <c r="L263" s="738"/>
      <c r="M263" s="738"/>
      <c r="N263" s="738"/>
    </row>
    <row r="264" spans="1:14" s="284" customFormat="1" ht="15.75" customHeight="1" outlineLevel="1">
      <c r="A264" s="1329" t="str">
        <f t="shared" si="10"/>
        <v/>
      </c>
      <c r="B264" s="1452" t="s">
        <v>1504</v>
      </c>
      <c r="C264" s="661"/>
      <c r="D264" s="662"/>
      <c r="E264" s="661"/>
      <c r="F264" s="661"/>
      <c r="G264" s="738"/>
      <c r="H264" s="738"/>
      <c r="I264" s="738"/>
      <c r="J264" s="738"/>
      <c r="K264" s="738"/>
      <c r="L264" s="738"/>
      <c r="M264" s="738"/>
      <c r="N264" s="738"/>
    </row>
    <row r="265" spans="1:14" s="284" customFormat="1" ht="15.75" customHeight="1" outlineLevel="1">
      <c r="A265" s="1329" t="str">
        <f t="shared" si="10"/>
        <v/>
      </c>
      <c r="B265" s="1452" t="s">
        <v>1505</v>
      </c>
      <c r="C265" s="661"/>
      <c r="D265" s="662"/>
      <c r="E265" s="661"/>
      <c r="F265" s="661"/>
      <c r="G265" s="738"/>
      <c r="H265" s="738"/>
      <c r="I265" s="738"/>
      <c r="J265" s="738"/>
      <c r="K265" s="738"/>
      <c r="L265" s="738"/>
      <c r="M265" s="738"/>
      <c r="N265" s="738"/>
    </row>
    <row r="266" spans="1:14" s="284" customFormat="1" ht="15.75" customHeight="1" outlineLevel="1">
      <c r="A266" s="1329" t="str">
        <f t="shared" si="10"/>
        <v/>
      </c>
      <c r="B266" s="1452" t="s">
        <v>1506</v>
      </c>
      <c r="C266" s="661"/>
      <c r="D266" s="662"/>
      <c r="E266" s="661"/>
      <c r="F266" s="661"/>
      <c r="G266" s="738"/>
      <c r="H266" s="738"/>
      <c r="I266" s="738"/>
      <c r="J266" s="738"/>
      <c r="K266" s="738"/>
      <c r="L266" s="738"/>
      <c r="M266" s="738"/>
      <c r="N266" s="738"/>
    </row>
    <row r="267" spans="1:14" s="284" customFormat="1" ht="15.75" customHeight="1" outlineLevel="1">
      <c r="A267" s="1329" t="str">
        <f t="shared" si="10"/>
        <v/>
      </c>
      <c r="B267" s="1452" t="s">
        <v>1507</v>
      </c>
      <c r="C267" s="661"/>
      <c r="D267" s="662"/>
      <c r="E267" s="661"/>
      <c r="F267" s="661"/>
      <c r="G267" s="738"/>
      <c r="H267" s="738"/>
      <c r="I267" s="738"/>
      <c r="J267" s="738"/>
      <c r="K267" s="738"/>
      <c r="L267" s="738"/>
      <c r="M267" s="738"/>
      <c r="N267" s="738"/>
    </row>
    <row r="268" spans="1:14" s="284" customFormat="1" ht="15.75" customHeight="1" outlineLevel="1">
      <c r="A268" s="1329" t="str">
        <f t="shared" si="10"/>
        <v/>
      </c>
      <c r="B268" s="1452" t="s">
        <v>1508</v>
      </c>
      <c r="C268" s="661"/>
      <c r="D268" s="662"/>
      <c r="E268" s="661"/>
      <c r="F268" s="661"/>
      <c r="G268" s="738"/>
      <c r="H268" s="738"/>
      <c r="I268" s="738"/>
      <c r="J268" s="738"/>
      <c r="K268" s="738"/>
      <c r="L268" s="738"/>
      <c r="M268" s="738"/>
      <c r="N268" s="738"/>
    </row>
    <row r="269" spans="1:14" s="284" customFormat="1" ht="15.75" customHeight="1" outlineLevel="1">
      <c r="A269" s="1329" t="str">
        <f t="shared" si="10"/>
        <v/>
      </c>
      <c r="B269" s="1452" t="s">
        <v>1509</v>
      </c>
      <c r="C269" s="661"/>
      <c r="D269" s="662"/>
      <c r="E269" s="661"/>
      <c r="F269" s="661"/>
      <c r="G269" s="738"/>
      <c r="H269" s="738"/>
      <c r="I269" s="738"/>
      <c r="J269" s="738"/>
      <c r="K269" s="738"/>
      <c r="L269" s="738"/>
      <c r="M269" s="738"/>
      <c r="N269" s="738"/>
    </row>
    <row r="270" spans="1:14" s="284" customFormat="1" ht="15.75" customHeight="1" outlineLevel="1">
      <c r="A270" s="1329" t="str">
        <f t="shared" si="10"/>
        <v/>
      </c>
      <c r="B270" s="1452" t="s">
        <v>1510</v>
      </c>
      <c r="C270" s="661"/>
      <c r="D270" s="662"/>
      <c r="E270" s="661"/>
      <c r="F270" s="661"/>
      <c r="G270" s="738"/>
      <c r="H270" s="738"/>
      <c r="I270" s="738"/>
      <c r="J270" s="738"/>
      <c r="K270" s="738"/>
      <c r="L270" s="738"/>
      <c r="M270" s="738"/>
      <c r="N270" s="738"/>
    </row>
    <row r="271" spans="1:14" s="284" customFormat="1" ht="15.75" customHeight="1" outlineLevel="1">
      <c r="A271" s="1329" t="str">
        <f t="shared" si="10"/>
        <v/>
      </c>
      <c r="B271" s="1452" t="s">
        <v>1511</v>
      </c>
      <c r="C271" s="661"/>
      <c r="D271" s="662"/>
      <c r="E271" s="661"/>
      <c r="F271" s="661"/>
      <c r="G271" s="738"/>
      <c r="H271" s="738"/>
      <c r="I271" s="738"/>
      <c r="J271" s="738"/>
      <c r="K271" s="738"/>
      <c r="L271" s="738"/>
      <c r="M271" s="738"/>
      <c r="N271" s="738"/>
    </row>
    <row r="272" spans="1:14" s="284" customFormat="1" ht="15.75" customHeight="1" outlineLevel="1">
      <c r="A272" s="1329" t="str">
        <f t="shared" si="10"/>
        <v/>
      </c>
      <c r="B272" s="1452" t="s">
        <v>1512</v>
      </c>
      <c r="C272" s="661"/>
      <c r="D272" s="662"/>
      <c r="E272" s="661"/>
      <c r="F272" s="661"/>
      <c r="G272" s="738"/>
      <c r="H272" s="738"/>
      <c r="I272" s="738"/>
      <c r="J272" s="738"/>
      <c r="K272" s="738"/>
      <c r="L272" s="738"/>
      <c r="M272" s="738"/>
      <c r="N272" s="738"/>
    </row>
    <row r="273" spans="1:14" s="284" customFormat="1" ht="15.75" customHeight="1" outlineLevel="1">
      <c r="A273" s="1329" t="str">
        <f t="shared" si="10"/>
        <v/>
      </c>
      <c r="B273" s="1452" t="s">
        <v>1513</v>
      </c>
      <c r="C273" s="661"/>
      <c r="D273" s="662"/>
      <c r="E273" s="661"/>
      <c r="F273" s="661"/>
      <c r="G273" s="738"/>
      <c r="H273" s="738"/>
      <c r="I273" s="738"/>
      <c r="J273" s="738"/>
      <c r="K273" s="738"/>
      <c r="L273" s="738"/>
      <c r="M273" s="738"/>
      <c r="N273" s="738"/>
    </row>
    <row r="274" spans="1:14" s="284" customFormat="1" ht="15.75" customHeight="1" outlineLevel="1">
      <c r="A274" s="1329" t="str">
        <f t="shared" ref="A274:A332" si="13">CONCATENATE(D274,E274,F274)</f>
        <v/>
      </c>
      <c r="B274" s="1452" t="s">
        <v>1514</v>
      </c>
      <c r="C274" s="661"/>
      <c r="D274" s="662"/>
      <c r="E274" s="661"/>
      <c r="F274" s="661"/>
      <c r="G274" s="738"/>
      <c r="H274" s="738"/>
      <c r="I274" s="738"/>
      <c r="J274" s="738"/>
      <c r="K274" s="738"/>
      <c r="L274" s="738"/>
      <c r="M274" s="738"/>
      <c r="N274" s="738"/>
    </row>
    <row r="275" spans="1:14" s="284" customFormat="1" ht="15.75" customHeight="1" outlineLevel="1">
      <c r="A275" s="1329" t="str">
        <f t="shared" si="13"/>
        <v/>
      </c>
      <c r="B275" s="1452" t="s">
        <v>1515</v>
      </c>
      <c r="C275" s="661"/>
      <c r="D275" s="662"/>
      <c r="E275" s="661"/>
      <c r="F275" s="661"/>
      <c r="G275" s="738"/>
      <c r="H275" s="738"/>
      <c r="I275" s="738"/>
      <c r="J275" s="738"/>
      <c r="K275" s="738"/>
      <c r="L275" s="738"/>
      <c r="M275" s="738"/>
      <c r="N275" s="738"/>
    </row>
    <row r="276" spans="1:14" s="284" customFormat="1" ht="15.75" customHeight="1" outlineLevel="1">
      <c r="A276" s="1329" t="str">
        <f t="shared" si="13"/>
        <v/>
      </c>
      <c r="B276" s="1452" t="s">
        <v>1516</v>
      </c>
      <c r="C276" s="661"/>
      <c r="D276" s="662"/>
      <c r="E276" s="661"/>
      <c r="F276" s="661"/>
      <c r="G276" s="738"/>
      <c r="H276" s="738"/>
      <c r="I276" s="738"/>
      <c r="J276" s="738"/>
      <c r="K276" s="738"/>
      <c r="L276" s="738"/>
      <c r="M276" s="738"/>
      <c r="N276" s="738"/>
    </row>
    <row r="277" spans="1:14" s="284" customFormat="1" ht="15.75" customHeight="1" outlineLevel="1">
      <c r="A277" s="1329" t="str">
        <f t="shared" si="13"/>
        <v/>
      </c>
      <c r="B277" s="1452" t="s">
        <v>1517</v>
      </c>
      <c r="C277" s="661"/>
      <c r="D277" s="662"/>
      <c r="E277" s="661"/>
      <c r="F277" s="661"/>
      <c r="G277" s="738"/>
      <c r="H277" s="738"/>
      <c r="I277" s="738"/>
      <c r="J277" s="738"/>
      <c r="K277" s="738"/>
      <c r="L277" s="738"/>
      <c r="M277" s="738"/>
      <c r="N277" s="738"/>
    </row>
    <row r="278" spans="1:14" s="284" customFormat="1" ht="15.75" customHeight="1" outlineLevel="1">
      <c r="A278" s="1329" t="str">
        <f t="shared" si="13"/>
        <v/>
      </c>
      <c r="B278" s="1452" t="s">
        <v>1518</v>
      </c>
      <c r="C278" s="661"/>
      <c r="D278" s="662"/>
      <c r="E278" s="661"/>
      <c r="F278" s="661"/>
      <c r="G278" s="738"/>
      <c r="H278" s="738"/>
      <c r="I278" s="738"/>
      <c r="J278" s="738"/>
      <c r="K278" s="738"/>
      <c r="L278" s="738"/>
      <c r="M278" s="738"/>
      <c r="N278" s="738"/>
    </row>
    <row r="279" spans="1:14" s="284" customFormat="1" ht="15.75" customHeight="1" outlineLevel="1">
      <c r="A279" s="1329" t="str">
        <f t="shared" si="13"/>
        <v/>
      </c>
      <c r="B279" s="1452" t="s">
        <v>1519</v>
      </c>
      <c r="C279" s="661"/>
      <c r="D279" s="662"/>
      <c r="E279" s="661"/>
      <c r="F279" s="661"/>
      <c r="G279" s="738"/>
      <c r="H279" s="738"/>
      <c r="I279" s="738"/>
      <c r="J279" s="738"/>
      <c r="K279" s="738"/>
      <c r="L279" s="738"/>
      <c r="M279" s="738"/>
      <c r="N279" s="738"/>
    </row>
    <row r="280" spans="1:14" s="284" customFormat="1" ht="15.75" customHeight="1" outlineLevel="1">
      <c r="A280" s="1329" t="str">
        <f t="shared" si="13"/>
        <v/>
      </c>
      <c r="B280" s="1452" t="s">
        <v>1520</v>
      </c>
      <c r="C280" s="661"/>
      <c r="D280" s="662"/>
      <c r="E280" s="661"/>
      <c r="F280" s="661"/>
      <c r="G280" s="738"/>
      <c r="H280" s="738"/>
      <c r="I280" s="738"/>
      <c r="J280" s="738"/>
      <c r="K280" s="738"/>
      <c r="L280" s="738"/>
      <c r="M280" s="738"/>
      <c r="N280" s="738"/>
    </row>
    <row r="281" spans="1:14" s="284" customFormat="1" ht="15.75" customHeight="1" outlineLevel="1">
      <c r="A281" s="1329" t="str">
        <f t="shared" si="13"/>
        <v/>
      </c>
      <c r="B281" s="1452" t="s">
        <v>1521</v>
      </c>
      <c r="C281" s="661"/>
      <c r="D281" s="662"/>
      <c r="E281" s="661"/>
      <c r="F281" s="661"/>
      <c r="G281" s="738"/>
      <c r="H281" s="738"/>
      <c r="I281" s="738"/>
      <c r="J281" s="738"/>
      <c r="K281" s="738"/>
      <c r="L281" s="738"/>
      <c r="M281" s="738"/>
      <c r="N281" s="738"/>
    </row>
    <row r="282" spans="1:14" s="284" customFormat="1" ht="15.75" customHeight="1" outlineLevel="1">
      <c r="A282" s="1329" t="str">
        <f t="shared" si="13"/>
        <v/>
      </c>
      <c r="B282" s="1452" t="s">
        <v>1522</v>
      </c>
      <c r="C282" s="661"/>
      <c r="D282" s="662"/>
      <c r="E282" s="661"/>
      <c r="F282" s="661"/>
      <c r="G282" s="738"/>
      <c r="H282" s="738"/>
      <c r="I282" s="738"/>
      <c r="J282" s="738"/>
      <c r="K282" s="738"/>
      <c r="L282" s="738"/>
      <c r="M282" s="738"/>
      <c r="N282" s="738"/>
    </row>
    <row r="283" spans="1:14" s="284" customFormat="1" ht="15.75" customHeight="1" outlineLevel="1">
      <c r="A283" s="1329" t="str">
        <f t="shared" si="13"/>
        <v/>
      </c>
      <c r="B283" s="1452" t="s">
        <v>1523</v>
      </c>
      <c r="C283" s="661"/>
      <c r="D283" s="662"/>
      <c r="E283" s="661"/>
      <c r="F283" s="661"/>
      <c r="G283" s="738"/>
      <c r="H283" s="738"/>
      <c r="I283" s="738"/>
      <c r="J283" s="738"/>
      <c r="K283" s="738"/>
      <c r="L283" s="738"/>
      <c r="M283" s="738"/>
      <c r="N283" s="738"/>
    </row>
    <row r="284" spans="1:14" s="284" customFormat="1" ht="15.75" customHeight="1" outlineLevel="1">
      <c r="A284" s="1329" t="str">
        <f t="shared" si="13"/>
        <v/>
      </c>
      <c r="B284" s="1452" t="s">
        <v>1524</v>
      </c>
      <c r="C284" s="661"/>
      <c r="D284" s="662"/>
      <c r="E284" s="661"/>
      <c r="F284" s="661"/>
      <c r="G284" s="738"/>
      <c r="H284" s="738"/>
      <c r="I284" s="738"/>
      <c r="J284" s="738"/>
      <c r="K284" s="738"/>
      <c r="L284" s="738"/>
      <c r="M284" s="738"/>
      <c r="N284" s="738"/>
    </row>
    <row r="285" spans="1:14" s="284" customFormat="1" ht="15.75" customHeight="1" outlineLevel="1">
      <c r="A285" s="1329" t="str">
        <f t="shared" si="13"/>
        <v/>
      </c>
      <c r="B285" s="1452" t="s">
        <v>1525</v>
      </c>
      <c r="C285" s="661"/>
      <c r="D285" s="662"/>
      <c r="E285" s="661"/>
      <c r="F285" s="661"/>
      <c r="G285" s="738"/>
      <c r="H285" s="738"/>
      <c r="I285" s="738"/>
      <c r="J285" s="738"/>
      <c r="K285" s="738"/>
      <c r="L285" s="738"/>
      <c r="M285" s="738"/>
      <c r="N285" s="738"/>
    </row>
    <row r="286" spans="1:14" s="284" customFormat="1" ht="15.75" customHeight="1" outlineLevel="1">
      <c r="A286" s="1329" t="str">
        <f t="shared" si="13"/>
        <v/>
      </c>
      <c r="B286" s="1452" t="s">
        <v>1526</v>
      </c>
      <c r="C286" s="661"/>
      <c r="D286" s="662"/>
      <c r="E286" s="661"/>
      <c r="F286" s="661"/>
      <c r="G286" s="738"/>
      <c r="H286" s="738"/>
      <c r="I286" s="738"/>
      <c r="J286" s="738"/>
      <c r="K286" s="738"/>
      <c r="L286" s="738"/>
      <c r="M286" s="738"/>
      <c r="N286" s="738"/>
    </row>
    <row r="287" spans="1:14" s="284" customFormat="1" ht="15.75" customHeight="1" outlineLevel="1">
      <c r="A287" s="1329" t="str">
        <f t="shared" si="13"/>
        <v/>
      </c>
      <c r="B287" s="1452" t="s">
        <v>1527</v>
      </c>
      <c r="C287" s="661"/>
      <c r="D287" s="662"/>
      <c r="E287" s="661"/>
      <c r="F287" s="661"/>
      <c r="G287" s="738"/>
      <c r="H287" s="738"/>
      <c r="I287" s="738"/>
      <c r="J287" s="738"/>
      <c r="K287" s="738"/>
      <c r="L287" s="738"/>
      <c r="M287" s="738"/>
      <c r="N287" s="738"/>
    </row>
    <row r="288" spans="1:14" s="284" customFormat="1" ht="15.75" customHeight="1" outlineLevel="1">
      <c r="A288" s="1329" t="str">
        <f t="shared" si="13"/>
        <v/>
      </c>
      <c r="B288" s="1452" t="s">
        <v>1528</v>
      </c>
      <c r="C288" s="661"/>
      <c r="D288" s="662"/>
      <c r="E288" s="661"/>
      <c r="F288" s="661"/>
      <c r="G288" s="738"/>
      <c r="H288" s="738"/>
      <c r="I288" s="738"/>
      <c r="J288" s="738"/>
      <c r="K288" s="738"/>
      <c r="L288" s="738"/>
      <c r="M288" s="738"/>
      <c r="N288" s="738"/>
    </row>
    <row r="289" spans="1:14" s="284" customFormat="1" ht="15.75" customHeight="1" outlineLevel="1">
      <c r="A289" s="1329" t="str">
        <f t="shared" si="13"/>
        <v/>
      </c>
      <c r="B289" s="1452" t="s">
        <v>1529</v>
      </c>
      <c r="C289" s="661"/>
      <c r="D289" s="662"/>
      <c r="E289" s="661"/>
      <c r="F289" s="661"/>
      <c r="G289" s="738"/>
      <c r="H289" s="738"/>
      <c r="I289" s="738"/>
      <c r="J289" s="738"/>
      <c r="K289" s="738"/>
      <c r="L289" s="738"/>
      <c r="M289" s="738"/>
      <c r="N289" s="738"/>
    </row>
    <row r="290" spans="1:14" s="284" customFormat="1" ht="15.75" customHeight="1" outlineLevel="1">
      <c r="A290" s="1329" t="str">
        <f t="shared" si="13"/>
        <v/>
      </c>
      <c r="B290" s="1452" t="s">
        <v>1530</v>
      </c>
      <c r="C290" s="661"/>
      <c r="D290" s="662"/>
      <c r="E290" s="661"/>
      <c r="F290" s="661"/>
      <c r="G290" s="738"/>
      <c r="H290" s="738"/>
      <c r="I290" s="738"/>
      <c r="J290" s="738"/>
      <c r="K290" s="738"/>
      <c r="L290" s="738"/>
      <c r="M290" s="738"/>
      <c r="N290" s="738"/>
    </row>
    <row r="291" spans="1:14" s="284" customFormat="1" ht="15.75" customHeight="1" outlineLevel="1">
      <c r="A291" s="1329" t="str">
        <f t="shared" si="13"/>
        <v/>
      </c>
      <c r="B291" s="1452" t="s">
        <v>1531</v>
      </c>
      <c r="C291" s="661"/>
      <c r="D291" s="662"/>
      <c r="E291" s="661"/>
      <c r="F291" s="661"/>
      <c r="G291" s="738"/>
      <c r="H291" s="738"/>
      <c r="I291" s="738"/>
      <c r="J291" s="738"/>
      <c r="K291" s="738"/>
      <c r="L291" s="738"/>
      <c r="M291" s="738"/>
      <c r="N291" s="738"/>
    </row>
    <row r="292" spans="1:14" s="284" customFormat="1" ht="15.75" customHeight="1" outlineLevel="1">
      <c r="A292" s="1329" t="str">
        <f t="shared" si="13"/>
        <v/>
      </c>
      <c r="B292" s="1452" t="s">
        <v>1532</v>
      </c>
      <c r="C292" s="661"/>
      <c r="D292" s="662"/>
      <c r="E292" s="661"/>
      <c r="F292" s="661"/>
      <c r="G292" s="738"/>
      <c r="H292" s="738"/>
      <c r="I292" s="738"/>
      <c r="J292" s="738"/>
      <c r="K292" s="738"/>
      <c r="L292" s="738"/>
      <c r="M292" s="738"/>
      <c r="N292" s="738"/>
    </row>
    <row r="293" spans="1:14" s="284" customFormat="1" ht="15.75" customHeight="1" outlineLevel="1">
      <c r="A293" s="1329" t="str">
        <f t="shared" si="13"/>
        <v/>
      </c>
      <c r="B293" s="1452" t="s">
        <v>1533</v>
      </c>
      <c r="C293" s="661"/>
      <c r="D293" s="662"/>
      <c r="E293" s="661"/>
      <c r="F293" s="661"/>
      <c r="G293" s="738"/>
      <c r="H293" s="738"/>
      <c r="I293" s="738"/>
      <c r="J293" s="738"/>
      <c r="K293" s="738"/>
      <c r="L293" s="738"/>
      <c r="M293" s="738"/>
      <c r="N293" s="738"/>
    </row>
    <row r="294" spans="1:14" s="284" customFormat="1" ht="15.75" customHeight="1" outlineLevel="1">
      <c r="A294" s="1329" t="str">
        <f t="shared" si="13"/>
        <v/>
      </c>
      <c r="B294" s="1452" t="s">
        <v>1534</v>
      </c>
      <c r="C294" s="661"/>
      <c r="D294" s="662"/>
      <c r="E294" s="661"/>
      <c r="F294" s="661"/>
      <c r="G294" s="738"/>
      <c r="H294" s="738"/>
      <c r="I294" s="738"/>
      <c r="J294" s="738"/>
      <c r="K294" s="738"/>
      <c r="L294" s="738"/>
      <c r="M294" s="738"/>
      <c r="N294" s="738"/>
    </row>
    <row r="295" spans="1:14" s="284" customFormat="1" ht="15.75" customHeight="1" outlineLevel="1">
      <c r="A295" s="1329" t="str">
        <f t="shared" si="13"/>
        <v/>
      </c>
      <c r="B295" s="1452" t="s">
        <v>1535</v>
      </c>
      <c r="C295" s="661"/>
      <c r="D295" s="662"/>
      <c r="E295" s="661"/>
      <c r="F295" s="661"/>
      <c r="G295" s="738"/>
      <c r="H295" s="738"/>
      <c r="I295" s="738"/>
      <c r="J295" s="738"/>
      <c r="K295" s="738"/>
      <c r="L295" s="738"/>
      <c r="M295" s="738"/>
      <c r="N295" s="738"/>
    </row>
    <row r="296" spans="1:14" s="284" customFormat="1" ht="15.75" customHeight="1" outlineLevel="1">
      <c r="A296" s="1329" t="str">
        <f t="shared" si="13"/>
        <v/>
      </c>
      <c r="B296" s="1452" t="s">
        <v>1536</v>
      </c>
      <c r="C296" s="661"/>
      <c r="D296" s="662"/>
      <c r="E296" s="661"/>
      <c r="F296" s="661"/>
      <c r="G296" s="738"/>
      <c r="H296" s="738"/>
      <c r="I296" s="738"/>
      <c r="J296" s="738"/>
      <c r="K296" s="738"/>
      <c r="L296" s="738"/>
      <c r="M296" s="738"/>
      <c r="N296" s="738"/>
    </row>
    <row r="297" spans="1:14" s="284" customFormat="1" ht="15.75" customHeight="1" outlineLevel="1">
      <c r="A297" s="1329" t="str">
        <f t="shared" si="13"/>
        <v/>
      </c>
      <c r="B297" s="1452" t="s">
        <v>1537</v>
      </c>
      <c r="C297" s="661"/>
      <c r="D297" s="662"/>
      <c r="E297" s="661"/>
      <c r="F297" s="661"/>
      <c r="G297" s="738"/>
      <c r="H297" s="738"/>
      <c r="I297" s="738"/>
      <c r="J297" s="738"/>
      <c r="K297" s="738"/>
      <c r="L297" s="738"/>
      <c r="M297" s="738"/>
      <c r="N297" s="738"/>
    </row>
    <row r="298" spans="1:14" s="284" customFormat="1" ht="15.75" customHeight="1" outlineLevel="1">
      <c r="A298" s="1329" t="str">
        <f t="shared" si="13"/>
        <v/>
      </c>
      <c r="B298" s="1452" t="s">
        <v>1538</v>
      </c>
      <c r="C298" s="661"/>
      <c r="D298" s="662"/>
      <c r="E298" s="661"/>
      <c r="F298" s="661"/>
      <c r="G298" s="738"/>
      <c r="H298" s="738"/>
      <c r="I298" s="738"/>
      <c r="J298" s="738"/>
      <c r="K298" s="738"/>
      <c r="L298" s="738"/>
      <c r="M298" s="738"/>
      <c r="N298" s="738"/>
    </row>
    <row r="299" spans="1:14" s="284" customFormat="1" ht="15.75" customHeight="1" outlineLevel="1">
      <c r="A299" s="1329" t="str">
        <f t="shared" si="13"/>
        <v/>
      </c>
      <c r="B299" s="1452" t="s">
        <v>1539</v>
      </c>
      <c r="C299" s="661"/>
      <c r="D299" s="662"/>
      <c r="E299" s="661"/>
      <c r="F299" s="661"/>
      <c r="G299" s="738"/>
      <c r="H299" s="738"/>
      <c r="I299" s="738"/>
      <c r="J299" s="738"/>
      <c r="K299" s="738"/>
      <c r="L299" s="738"/>
      <c r="M299" s="738"/>
      <c r="N299" s="738"/>
    </row>
    <row r="300" spans="1:14" s="284" customFormat="1" ht="15.75" customHeight="1" outlineLevel="1">
      <c r="A300" s="1329" t="str">
        <f t="shared" si="13"/>
        <v/>
      </c>
      <c r="B300" s="1452" t="s">
        <v>1540</v>
      </c>
      <c r="C300" s="661"/>
      <c r="D300" s="662"/>
      <c r="E300" s="661"/>
      <c r="F300" s="661"/>
      <c r="G300" s="738"/>
      <c r="H300" s="738"/>
      <c r="I300" s="738"/>
      <c r="J300" s="738"/>
      <c r="K300" s="738"/>
      <c r="L300" s="738"/>
      <c r="M300" s="738"/>
      <c r="N300" s="738"/>
    </row>
    <row r="301" spans="1:14" s="284" customFormat="1" ht="15.75" customHeight="1" outlineLevel="1">
      <c r="A301" s="1329" t="str">
        <f t="shared" si="13"/>
        <v/>
      </c>
      <c r="B301" s="1452" t="s">
        <v>1541</v>
      </c>
      <c r="C301" s="661"/>
      <c r="D301" s="662"/>
      <c r="E301" s="661"/>
      <c r="F301" s="661"/>
      <c r="G301" s="738"/>
      <c r="H301" s="738"/>
      <c r="I301" s="738"/>
      <c r="J301" s="738"/>
      <c r="K301" s="738"/>
      <c r="L301" s="738"/>
      <c r="M301" s="738"/>
      <c r="N301" s="738"/>
    </row>
    <row r="302" spans="1:14" s="284" customFormat="1" ht="15.75" customHeight="1" outlineLevel="1">
      <c r="A302" s="1329" t="str">
        <f t="shared" si="13"/>
        <v/>
      </c>
      <c r="B302" s="1452" t="s">
        <v>1542</v>
      </c>
      <c r="C302" s="661"/>
      <c r="D302" s="662"/>
      <c r="E302" s="661"/>
      <c r="F302" s="661"/>
      <c r="G302" s="738"/>
      <c r="H302" s="738"/>
      <c r="I302" s="738"/>
      <c r="J302" s="738"/>
      <c r="K302" s="738"/>
      <c r="L302" s="738"/>
      <c r="M302" s="738"/>
      <c r="N302" s="738"/>
    </row>
    <row r="303" spans="1:14" s="284" customFormat="1" ht="15.75" customHeight="1" outlineLevel="1">
      <c r="A303" s="1329" t="str">
        <f t="shared" si="13"/>
        <v/>
      </c>
      <c r="B303" s="1452" t="s">
        <v>1543</v>
      </c>
      <c r="C303" s="661"/>
      <c r="D303" s="662"/>
      <c r="E303" s="661"/>
      <c r="F303" s="661"/>
      <c r="G303" s="738"/>
      <c r="H303" s="738"/>
      <c r="I303" s="738"/>
      <c r="J303" s="738"/>
      <c r="K303" s="738"/>
      <c r="L303" s="738"/>
      <c r="M303" s="738"/>
      <c r="N303" s="738"/>
    </row>
    <row r="304" spans="1:14" s="284" customFormat="1" ht="15.75" customHeight="1" outlineLevel="1">
      <c r="A304" s="1329" t="str">
        <f t="shared" si="13"/>
        <v/>
      </c>
      <c r="B304" s="1452" t="s">
        <v>1544</v>
      </c>
      <c r="C304" s="661"/>
      <c r="D304" s="662"/>
      <c r="E304" s="661"/>
      <c r="F304" s="661"/>
      <c r="G304" s="738"/>
      <c r="H304" s="738"/>
      <c r="I304" s="738"/>
      <c r="J304" s="738"/>
      <c r="K304" s="738"/>
      <c r="L304" s="738"/>
      <c r="M304" s="738"/>
      <c r="N304" s="738"/>
    </row>
    <row r="305" spans="1:14" s="284" customFormat="1" ht="15.75" customHeight="1" outlineLevel="1">
      <c r="A305" s="1329" t="str">
        <f t="shared" si="13"/>
        <v/>
      </c>
      <c r="B305" s="1452" t="s">
        <v>1545</v>
      </c>
      <c r="C305" s="661"/>
      <c r="D305" s="662"/>
      <c r="E305" s="661"/>
      <c r="F305" s="661"/>
      <c r="G305" s="738"/>
      <c r="H305" s="738"/>
      <c r="I305" s="738"/>
      <c r="J305" s="738"/>
      <c r="K305" s="738"/>
      <c r="L305" s="738"/>
      <c r="M305" s="738"/>
      <c r="N305" s="738"/>
    </row>
    <row r="306" spans="1:14" s="284" customFormat="1" ht="15.75" customHeight="1" outlineLevel="1">
      <c r="A306" s="1329" t="str">
        <f t="shared" si="13"/>
        <v/>
      </c>
      <c r="B306" s="1452" t="s">
        <v>1546</v>
      </c>
      <c r="C306" s="661"/>
      <c r="D306" s="662"/>
      <c r="E306" s="661"/>
      <c r="F306" s="661"/>
      <c r="G306" s="738"/>
      <c r="H306" s="738"/>
      <c r="I306" s="738"/>
      <c r="J306" s="738"/>
      <c r="K306" s="738"/>
      <c r="L306" s="738"/>
      <c r="M306" s="738"/>
      <c r="N306" s="738"/>
    </row>
    <row r="307" spans="1:14" s="284" customFormat="1" ht="12.75" customHeight="1" outlineLevel="1">
      <c r="A307" s="1329" t="str">
        <f t="shared" si="13"/>
        <v/>
      </c>
      <c r="B307" s="1452" t="s">
        <v>1547</v>
      </c>
      <c r="C307" s="661"/>
      <c r="D307" s="662"/>
      <c r="E307" s="661"/>
      <c r="F307" s="661"/>
      <c r="G307" s="738"/>
      <c r="H307" s="738"/>
      <c r="I307" s="738"/>
      <c r="J307" s="738"/>
      <c r="K307" s="738"/>
      <c r="L307" s="738"/>
      <c r="M307" s="738"/>
      <c r="N307" s="738"/>
    </row>
    <row r="308" spans="1:14" s="284" customFormat="1" ht="15.75" customHeight="1" outlineLevel="1">
      <c r="A308" s="1329" t="str">
        <f t="shared" si="13"/>
        <v/>
      </c>
      <c r="B308" s="1452" t="s">
        <v>1548</v>
      </c>
      <c r="C308" s="661"/>
      <c r="D308" s="662"/>
      <c r="E308" s="661"/>
      <c r="F308" s="661"/>
      <c r="G308" s="738"/>
      <c r="H308" s="738"/>
      <c r="I308" s="738"/>
      <c r="J308" s="738"/>
      <c r="K308" s="738"/>
      <c r="L308" s="738"/>
      <c r="M308" s="738"/>
      <c r="N308" s="738"/>
    </row>
    <row r="309" spans="1:14" s="284" customFormat="1" ht="15.75" customHeight="1" outlineLevel="1">
      <c r="A309" s="1329" t="str">
        <f t="shared" si="13"/>
        <v/>
      </c>
      <c r="B309" s="1452" t="s">
        <v>1549</v>
      </c>
      <c r="C309" s="661"/>
      <c r="D309" s="662"/>
      <c r="E309" s="661"/>
      <c r="F309" s="661"/>
      <c r="G309" s="738"/>
      <c r="H309" s="738"/>
      <c r="I309" s="738"/>
      <c r="J309" s="738"/>
      <c r="K309" s="738"/>
      <c r="L309" s="738"/>
      <c r="M309" s="738"/>
      <c r="N309" s="738"/>
    </row>
    <row r="310" spans="1:14" s="284" customFormat="1" ht="15.75" customHeight="1" outlineLevel="1">
      <c r="A310" s="1329" t="str">
        <f t="shared" si="13"/>
        <v/>
      </c>
      <c r="B310" s="1452" t="s">
        <v>1550</v>
      </c>
      <c r="C310" s="661"/>
      <c r="D310" s="662"/>
      <c r="E310" s="661"/>
      <c r="F310" s="661"/>
      <c r="G310" s="738"/>
      <c r="H310" s="738"/>
      <c r="I310" s="738"/>
      <c r="J310" s="738"/>
      <c r="K310" s="738"/>
      <c r="L310" s="738"/>
      <c r="M310" s="738"/>
      <c r="N310" s="738"/>
    </row>
    <row r="311" spans="1:14" s="284" customFormat="1" ht="15.75" customHeight="1" outlineLevel="1">
      <c r="A311" s="1329" t="str">
        <f t="shared" si="13"/>
        <v/>
      </c>
      <c r="B311" s="1452" t="s">
        <v>1551</v>
      </c>
      <c r="C311" s="661"/>
      <c r="D311" s="662"/>
      <c r="E311" s="661"/>
      <c r="F311" s="661"/>
      <c r="G311" s="738"/>
      <c r="H311" s="738"/>
      <c r="I311" s="738"/>
      <c r="J311" s="738"/>
      <c r="K311" s="738"/>
      <c r="L311" s="738"/>
      <c r="M311" s="738"/>
      <c r="N311" s="738"/>
    </row>
    <row r="312" spans="1:14" s="284" customFormat="1" ht="15.75" customHeight="1" outlineLevel="1">
      <c r="A312" s="1329" t="str">
        <f t="shared" si="13"/>
        <v/>
      </c>
      <c r="B312" s="1452" t="s">
        <v>1552</v>
      </c>
      <c r="C312" s="661"/>
      <c r="D312" s="662"/>
      <c r="E312" s="661"/>
      <c r="F312" s="661"/>
      <c r="G312" s="738"/>
      <c r="H312" s="738"/>
      <c r="I312" s="738"/>
      <c r="J312" s="738"/>
      <c r="K312" s="738"/>
      <c r="L312" s="738"/>
      <c r="M312" s="738"/>
      <c r="N312" s="738"/>
    </row>
    <row r="313" spans="1:14" s="284" customFormat="1" ht="15.75" customHeight="1" outlineLevel="1">
      <c r="A313" s="1329" t="str">
        <f t="shared" si="13"/>
        <v/>
      </c>
      <c r="B313" s="1452" t="s">
        <v>1553</v>
      </c>
      <c r="C313" s="661"/>
      <c r="D313" s="662"/>
      <c r="E313" s="661"/>
      <c r="F313" s="661"/>
      <c r="G313" s="738"/>
      <c r="H313" s="738"/>
      <c r="I313" s="738"/>
      <c r="J313" s="738"/>
      <c r="K313" s="738"/>
      <c r="L313" s="738"/>
      <c r="M313" s="738"/>
      <c r="N313" s="738"/>
    </row>
    <row r="314" spans="1:14" s="284" customFormat="1" ht="15.75" customHeight="1" outlineLevel="1">
      <c r="A314" s="1329" t="str">
        <f t="shared" si="13"/>
        <v/>
      </c>
      <c r="B314" s="1452" t="s">
        <v>1554</v>
      </c>
      <c r="C314" s="661"/>
      <c r="D314" s="662"/>
      <c r="E314" s="661"/>
      <c r="F314" s="661"/>
      <c r="G314" s="738"/>
      <c r="H314" s="738"/>
      <c r="I314" s="738"/>
      <c r="J314" s="738"/>
      <c r="K314" s="738"/>
      <c r="L314" s="738"/>
      <c r="M314" s="738"/>
      <c r="N314" s="738"/>
    </row>
    <row r="315" spans="1:14" s="284" customFormat="1" ht="15.75" customHeight="1" outlineLevel="1">
      <c r="A315" s="1329" t="str">
        <f t="shared" si="13"/>
        <v/>
      </c>
      <c r="B315" s="1452" t="s">
        <v>1555</v>
      </c>
      <c r="C315" s="661"/>
      <c r="D315" s="662"/>
      <c r="E315" s="661"/>
      <c r="F315" s="661"/>
      <c r="G315" s="738"/>
      <c r="H315" s="738"/>
      <c r="I315" s="738"/>
      <c r="J315" s="738"/>
      <c r="K315" s="738"/>
      <c r="L315" s="738"/>
      <c r="M315" s="738"/>
      <c r="N315" s="738"/>
    </row>
    <row r="316" spans="1:14" s="284" customFormat="1" ht="15.75" customHeight="1" outlineLevel="1">
      <c r="A316" s="1329" t="str">
        <f t="shared" si="13"/>
        <v/>
      </c>
      <c r="B316" s="1452" t="s">
        <v>1556</v>
      </c>
      <c r="C316" s="661"/>
      <c r="D316" s="662"/>
      <c r="E316" s="661"/>
      <c r="F316" s="661"/>
      <c r="G316" s="738"/>
      <c r="H316" s="738"/>
      <c r="I316" s="738"/>
      <c r="J316" s="738"/>
      <c r="K316" s="738"/>
      <c r="L316" s="738"/>
      <c r="M316" s="738"/>
      <c r="N316" s="738"/>
    </row>
    <row r="317" spans="1:14" s="284" customFormat="1" ht="15.75" customHeight="1" outlineLevel="1">
      <c r="A317" s="1329" t="str">
        <f t="shared" si="13"/>
        <v/>
      </c>
      <c r="B317" s="1452" t="s">
        <v>1557</v>
      </c>
      <c r="C317" s="661"/>
      <c r="D317" s="662"/>
      <c r="E317" s="661"/>
      <c r="F317" s="661"/>
      <c r="G317" s="738"/>
      <c r="H317" s="738"/>
      <c r="I317" s="738"/>
      <c r="J317" s="738"/>
      <c r="K317" s="738"/>
      <c r="L317" s="738"/>
      <c r="M317" s="738"/>
      <c r="N317" s="738"/>
    </row>
    <row r="318" spans="1:14" s="284" customFormat="1" ht="15.75" customHeight="1" outlineLevel="1">
      <c r="A318" s="1329" t="str">
        <f t="shared" si="13"/>
        <v/>
      </c>
      <c r="B318" s="1452" t="s">
        <v>1558</v>
      </c>
      <c r="C318" s="661"/>
      <c r="D318" s="662"/>
      <c r="E318" s="661"/>
      <c r="F318" s="661"/>
      <c r="G318" s="738"/>
      <c r="H318" s="738"/>
      <c r="I318" s="738"/>
      <c r="J318" s="738"/>
      <c r="K318" s="738"/>
      <c r="L318" s="738"/>
      <c r="M318" s="738"/>
      <c r="N318" s="738"/>
    </row>
    <row r="319" spans="1:14" s="284" customFormat="1" ht="15.75" customHeight="1" outlineLevel="1">
      <c r="A319" s="1329" t="str">
        <f t="shared" si="13"/>
        <v/>
      </c>
      <c r="B319" s="1452" t="s">
        <v>1559</v>
      </c>
      <c r="C319" s="661"/>
      <c r="D319" s="662"/>
      <c r="E319" s="661"/>
      <c r="F319" s="661"/>
      <c r="G319" s="738"/>
      <c r="H319" s="738"/>
      <c r="I319" s="738"/>
      <c r="J319" s="738"/>
      <c r="K319" s="738"/>
      <c r="L319" s="738"/>
      <c r="M319" s="738"/>
      <c r="N319" s="738"/>
    </row>
    <row r="320" spans="1:14" s="284" customFormat="1" ht="15.75" customHeight="1" outlineLevel="1">
      <c r="A320" s="1329" t="str">
        <f t="shared" si="13"/>
        <v/>
      </c>
      <c r="B320" s="1452" t="s">
        <v>1560</v>
      </c>
      <c r="C320" s="661"/>
      <c r="D320" s="662"/>
      <c r="E320" s="661"/>
      <c r="F320" s="661"/>
      <c r="G320" s="738"/>
      <c r="H320" s="738"/>
      <c r="I320" s="738"/>
      <c r="J320" s="738"/>
      <c r="K320" s="738"/>
      <c r="L320" s="738"/>
      <c r="M320" s="738"/>
      <c r="N320" s="738"/>
    </row>
    <row r="321" spans="1:14" s="284" customFormat="1" ht="15.75" customHeight="1" outlineLevel="1">
      <c r="A321" s="1329" t="str">
        <f t="shared" si="13"/>
        <v/>
      </c>
      <c r="B321" s="1452" t="s">
        <v>1561</v>
      </c>
      <c r="C321" s="661"/>
      <c r="D321" s="662"/>
      <c r="E321" s="661"/>
      <c r="F321" s="661"/>
      <c r="G321" s="738"/>
      <c r="H321" s="738"/>
      <c r="I321" s="738"/>
      <c r="J321" s="738"/>
      <c r="K321" s="738"/>
      <c r="L321" s="738"/>
      <c r="M321" s="738"/>
      <c r="N321" s="738"/>
    </row>
    <row r="322" spans="1:14" s="284" customFormat="1" ht="15.75" customHeight="1" outlineLevel="1">
      <c r="A322" s="1329" t="str">
        <f t="shared" si="13"/>
        <v/>
      </c>
      <c r="B322" s="1452" t="s">
        <v>1562</v>
      </c>
      <c r="C322" s="661"/>
      <c r="D322" s="662"/>
      <c r="E322" s="661"/>
      <c r="F322" s="661"/>
      <c r="G322" s="738"/>
      <c r="H322" s="738"/>
      <c r="I322" s="738"/>
      <c r="J322" s="738"/>
      <c r="K322" s="738"/>
      <c r="L322" s="738"/>
      <c r="M322" s="738"/>
      <c r="N322" s="738"/>
    </row>
    <row r="323" spans="1:14" s="284" customFormat="1" ht="15.75" customHeight="1" outlineLevel="1">
      <c r="A323" s="1329" t="str">
        <f t="shared" si="13"/>
        <v/>
      </c>
      <c r="B323" s="1452" t="s">
        <v>1563</v>
      </c>
      <c r="C323" s="661"/>
      <c r="D323" s="662"/>
      <c r="E323" s="661"/>
      <c r="F323" s="661"/>
      <c r="G323" s="738"/>
      <c r="H323" s="738"/>
      <c r="I323" s="738"/>
      <c r="J323" s="738"/>
      <c r="K323" s="738"/>
      <c r="L323" s="738"/>
      <c r="M323" s="738"/>
      <c r="N323" s="738"/>
    </row>
    <row r="324" spans="1:14" s="284" customFormat="1" ht="15.75" customHeight="1" outlineLevel="1">
      <c r="A324" s="1329" t="str">
        <f t="shared" si="13"/>
        <v/>
      </c>
      <c r="B324" s="1452" t="s">
        <v>1564</v>
      </c>
      <c r="C324" s="661"/>
      <c r="D324" s="662"/>
      <c r="E324" s="661"/>
      <c r="F324" s="661"/>
      <c r="G324" s="738"/>
      <c r="H324" s="738"/>
      <c r="I324" s="738"/>
      <c r="J324" s="738"/>
      <c r="K324" s="738"/>
      <c r="L324" s="738"/>
      <c r="M324" s="738"/>
      <c r="N324" s="738"/>
    </row>
    <row r="325" spans="1:14" s="284" customFormat="1" ht="15.75" customHeight="1" outlineLevel="1">
      <c r="A325" s="1329" t="str">
        <f t="shared" si="13"/>
        <v/>
      </c>
      <c r="B325" s="1452" t="s">
        <v>1565</v>
      </c>
      <c r="C325" s="661"/>
      <c r="D325" s="662"/>
      <c r="E325" s="661"/>
      <c r="F325" s="661"/>
      <c r="G325" s="738"/>
      <c r="H325" s="738"/>
      <c r="I325" s="738"/>
      <c r="J325" s="738"/>
      <c r="K325" s="738"/>
      <c r="L325" s="738"/>
      <c r="M325" s="738"/>
      <c r="N325" s="738"/>
    </row>
    <row r="326" spans="1:14" s="284" customFormat="1" ht="15.75" customHeight="1" outlineLevel="1">
      <c r="A326" s="1329" t="str">
        <f t="shared" si="13"/>
        <v/>
      </c>
      <c r="B326" s="1452" t="s">
        <v>1566</v>
      </c>
      <c r="C326" s="661"/>
      <c r="D326" s="662"/>
      <c r="E326" s="661"/>
      <c r="F326" s="661"/>
      <c r="G326" s="738"/>
      <c r="H326" s="738"/>
      <c r="I326" s="738"/>
      <c r="J326" s="738"/>
      <c r="K326" s="738"/>
      <c r="L326" s="738"/>
      <c r="M326" s="738"/>
      <c r="N326" s="738"/>
    </row>
    <row r="327" spans="1:14" s="284" customFormat="1" ht="15.75" customHeight="1" outlineLevel="1">
      <c r="A327" s="1329" t="str">
        <f t="shared" si="13"/>
        <v/>
      </c>
      <c r="B327" s="1452" t="s">
        <v>1567</v>
      </c>
      <c r="C327" s="661"/>
      <c r="D327" s="662"/>
      <c r="E327" s="661"/>
      <c r="F327" s="661"/>
      <c r="G327" s="738"/>
      <c r="H327" s="738"/>
      <c r="I327" s="738"/>
      <c r="J327" s="738"/>
      <c r="K327" s="738"/>
      <c r="L327" s="738"/>
      <c r="M327" s="738"/>
      <c r="N327" s="738"/>
    </row>
    <row r="328" spans="1:14" s="284" customFormat="1" ht="15.75" customHeight="1" outlineLevel="1">
      <c r="A328" s="1329" t="str">
        <f t="shared" si="13"/>
        <v/>
      </c>
      <c r="B328" s="1452" t="s">
        <v>1568</v>
      </c>
      <c r="C328" s="661"/>
      <c r="D328" s="662"/>
      <c r="E328" s="661"/>
      <c r="F328" s="661"/>
      <c r="G328" s="738"/>
      <c r="H328" s="738"/>
      <c r="I328" s="738"/>
      <c r="J328" s="738"/>
      <c r="K328" s="738"/>
      <c r="L328" s="738"/>
      <c r="M328" s="738"/>
      <c r="N328" s="738"/>
    </row>
    <row r="329" spans="1:14" s="284" customFormat="1" ht="15.75" customHeight="1" outlineLevel="1">
      <c r="A329" s="1329" t="str">
        <f t="shared" si="13"/>
        <v/>
      </c>
      <c r="B329" s="1452" t="s">
        <v>1569</v>
      </c>
      <c r="C329" s="661"/>
      <c r="D329" s="662"/>
      <c r="E329" s="661"/>
      <c r="F329" s="661"/>
      <c r="G329" s="738"/>
      <c r="H329" s="738"/>
      <c r="I329" s="738"/>
      <c r="J329" s="738"/>
      <c r="K329" s="738"/>
      <c r="L329" s="738"/>
      <c r="M329" s="738"/>
      <c r="N329" s="738"/>
    </row>
    <row r="330" spans="1:14" s="284" customFormat="1" ht="15.75" customHeight="1" outlineLevel="1">
      <c r="A330" s="1329" t="str">
        <f t="shared" si="13"/>
        <v/>
      </c>
      <c r="B330" s="1452" t="s">
        <v>1570</v>
      </c>
      <c r="C330" s="661"/>
      <c r="D330" s="662"/>
      <c r="E330" s="661"/>
      <c r="F330" s="661"/>
      <c r="G330" s="738"/>
      <c r="H330" s="738"/>
      <c r="I330" s="738"/>
      <c r="J330" s="738"/>
      <c r="K330" s="738"/>
      <c r="L330" s="738"/>
      <c r="M330" s="738"/>
      <c r="N330" s="738"/>
    </row>
    <row r="331" spans="1:14" s="284" customFormat="1" ht="15.75" customHeight="1" outlineLevel="1">
      <c r="A331" s="1329" t="str">
        <f t="shared" si="13"/>
        <v/>
      </c>
      <c r="B331" s="1452" t="s">
        <v>1571</v>
      </c>
      <c r="C331" s="661"/>
      <c r="D331" s="662"/>
      <c r="E331" s="661"/>
      <c r="F331" s="661"/>
      <c r="G331" s="738"/>
      <c r="H331" s="738"/>
      <c r="I331" s="738"/>
      <c r="J331" s="738"/>
      <c r="K331" s="738"/>
      <c r="L331" s="738"/>
      <c r="M331" s="738"/>
      <c r="N331" s="738"/>
    </row>
    <row r="332" spans="1:14" s="284" customFormat="1" ht="15.75" customHeight="1" outlineLevel="1">
      <c r="A332" s="1329" t="str">
        <f t="shared" si="13"/>
        <v/>
      </c>
      <c r="B332" s="1452" t="s">
        <v>1572</v>
      </c>
      <c r="C332" s="661"/>
      <c r="D332" s="662"/>
      <c r="E332" s="661"/>
      <c r="F332" s="661"/>
      <c r="G332" s="738"/>
      <c r="H332" s="738"/>
      <c r="I332" s="738"/>
      <c r="J332" s="738"/>
      <c r="K332" s="738"/>
      <c r="L332" s="738"/>
      <c r="M332" s="738"/>
      <c r="N332" s="738"/>
    </row>
    <row r="333" spans="1:14" s="661" customFormat="1" ht="15.75" customHeight="1" outlineLevel="1">
      <c r="A333" s="1378"/>
      <c r="B333" s="1452" t="s">
        <v>1573</v>
      </c>
      <c r="D333" s="665"/>
      <c r="E333" s="664"/>
      <c r="F333" s="666"/>
      <c r="G333" s="738"/>
      <c r="H333" s="738"/>
      <c r="I333" s="738"/>
      <c r="J333" s="738"/>
      <c r="K333" s="738"/>
      <c r="L333" s="738"/>
      <c r="M333" s="738"/>
      <c r="N333" s="738"/>
    </row>
    <row r="334" spans="1:14" s="284" customFormat="1" ht="15.75" customHeight="1" outlineLevel="1">
      <c r="A334" s="1329" t="str">
        <f t="shared" ref="A334:A335" si="14">CONCATENATE(D334,E334,F334)</f>
        <v/>
      </c>
      <c r="B334" s="1452" t="s">
        <v>541</v>
      </c>
      <c r="C334" s="661"/>
      <c r="D334" s="661"/>
      <c r="E334" s="738"/>
      <c r="F334" s="661"/>
      <c r="G334" s="738"/>
      <c r="H334" s="738"/>
      <c r="I334" s="738"/>
      <c r="J334" s="738"/>
      <c r="K334" s="738"/>
      <c r="L334" s="738"/>
      <c r="M334" s="738"/>
      <c r="N334" s="738"/>
    </row>
    <row r="335" spans="1:14" s="284" customFormat="1" ht="15.75" customHeight="1" outlineLevel="1" thickBot="1">
      <c r="A335" s="1329" t="str">
        <f t="shared" si="14"/>
        <v/>
      </c>
      <c r="B335" s="1452" t="s">
        <v>541</v>
      </c>
      <c r="C335" s="661"/>
      <c r="D335" s="661"/>
      <c r="E335" s="738"/>
      <c r="F335" s="661"/>
      <c r="G335" s="738"/>
      <c r="H335" s="738"/>
      <c r="I335" s="738"/>
      <c r="J335" s="738"/>
      <c r="K335" s="738"/>
      <c r="L335" s="738"/>
      <c r="M335" s="738"/>
      <c r="N335" s="738"/>
    </row>
    <row r="336" spans="1:14" s="264" customFormat="1" ht="16.5" customHeight="1" thickBot="1">
      <c r="A336" s="1340"/>
      <c r="B336" s="1407">
        <v>13</v>
      </c>
      <c r="C336" s="386"/>
      <c r="D336" s="386"/>
      <c r="E336" s="386"/>
      <c r="F336" s="388" t="s">
        <v>618</v>
      </c>
      <c r="G336" s="389">
        <f t="shared" ref="G336:N336" si="15">SUBTOTAL(9,G245:G335)</f>
        <v>0</v>
      </c>
      <c r="H336" s="389">
        <f t="shared" si="15"/>
        <v>0</v>
      </c>
      <c r="I336" s="389">
        <f t="shared" si="15"/>
        <v>0</v>
      </c>
      <c r="J336" s="389">
        <f t="shared" si="15"/>
        <v>0</v>
      </c>
      <c r="K336" s="389">
        <f t="shared" si="15"/>
        <v>0</v>
      </c>
      <c r="L336" s="389">
        <f t="shared" si="15"/>
        <v>0</v>
      </c>
      <c r="M336" s="389">
        <f t="shared" si="15"/>
        <v>0</v>
      </c>
      <c r="N336" s="389">
        <f t="shared" si="15"/>
        <v>0</v>
      </c>
    </row>
    <row r="337" spans="1:14" s="284" customFormat="1" ht="16.5" customHeight="1" thickBot="1">
      <c r="A337" s="1329"/>
      <c r="B337" s="1406"/>
      <c r="C337" s="356"/>
      <c r="D337" s="385"/>
      <c r="E337" s="356"/>
      <c r="F337" s="355"/>
      <c r="G337" s="361"/>
      <c r="H337" s="361"/>
      <c r="I337" s="361"/>
      <c r="J337" s="361"/>
      <c r="K337" s="361"/>
      <c r="L337" s="361"/>
      <c r="M337" s="361"/>
      <c r="N337" s="361"/>
    </row>
    <row r="338" spans="1:14" s="262" customFormat="1" ht="16.5" customHeight="1" thickBot="1">
      <c r="A338" s="1341"/>
      <c r="B338" s="1409">
        <v>14</v>
      </c>
      <c r="C338" s="660"/>
      <c r="D338" s="387"/>
      <c r="E338" s="660" t="s">
        <v>624</v>
      </c>
      <c r="F338" s="388"/>
      <c r="G338" s="740">
        <f t="shared" ref="G338:N338" si="16">G336+G241+G165+G104</f>
        <v>0</v>
      </c>
      <c r="H338" s="740">
        <f t="shared" si="16"/>
        <v>0</v>
      </c>
      <c r="I338" s="740">
        <f t="shared" si="16"/>
        <v>0</v>
      </c>
      <c r="J338" s="740">
        <f t="shared" si="16"/>
        <v>0</v>
      </c>
      <c r="K338" s="740">
        <f t="shared" si="16"/>
        <v>0</v>
      </c>
      <c r="L338" s="740">
        <f t="shared" si="16"/>
        <v>0</v>
      </c>
      <c r="M338" s="740">
        <f t="shared" si="16"/>
        <v>0</v>
      </c>
      <c r="N338" s="740">
        <f t="shared" si="16"/>
        <v>0</v>
      </c>
    </row>
    <row r="339" spans="1:14" s="284" customFormat="1" ht="15.75" customHeight="1">
      <c r="A339" s="1329"/>
      <c r="B339" s="1406"/>
      <c r="C339" s="356"/>
      <c r="D339" s="385"/>
      <c r="E339" s="356"/>
      <c r="F339" s="355"/>
      <c r="G339" s="361"/>
      <c r="H339" s="361"/>
      <c r="I339" s="361"/>
      <c r="J339" s="361"/>
      <c r="K339" s="361"/>
      <c r="L339" s="361"/>
      <c r="M339" s="361"/>
      <c r="N339" s="361"/>
    </row>
    <row r="340" spans="1:14" s="284" customFormat="1" ht="16.5" customHeight="1" thickBot="1">
      <c r="A340" s="1329"/>
      <c r="B340" s="1406"/>
      <c r="C340" s="356"/>
      <c r="D340" s="385"/>
      <c r="E340" s="356"/>
      <c r="F340" s="355"/>
      <c r="G340" s="361"/>
      <c r="H340" s="361"/>
      <c r="I340" s="361"/>
      <c r="J340" s="361"/>
      <c r="K340" s="361"/>
      <c r="L340" s="361"/>
      <c r="M340" s="361"/>
      <c r="N340" s="361"/>
    </row>
    <row r="341" spans="1:14" s="265" customFormat="1" ht="17.25" customHeight="1" thickTop="1" thickBot="1">
      <c r="A341" s="1342"/>
      <c r="B341" s="1410">
        <v>15</v>
      </c>
      <c r="C341" s="364"/>
      <c r="D341" s="364"/>
      <c r="E341" s="364" t="s">
        <v>1574</v>
      </c>
      <c r="F341" s="362"/>
      <c r="G341" s="363">
        <f t="shared" ref="G341:N341" si="17">G338+G62</f>
        <v>0</v>
      </c>
      <c r="H341" s="363">
        <f t="shared" si="17"/>
        <v>0</v>
      </c>
      <c r="I341" s="363">
        <f t="shared" si="17"/>
        <v>0</v>
      </c>
      <c r="J341" s="363">
        <f t="shared" si="17"/>
        <v>0</v>
      </c>
      <c r="K341" s="363">
        <f t="shared" si="17"/>
        <v>0</v>
      </c>
      <c r="L341" s="363">
        <f t="shared" si="17"/>
        <v>0</v>
      </c>
      <c r="M341" s="363">
        <f t="shared" si="17"/>
        <v>0</v>
      </c>
      <c r="N341" s="363">
        <f t="shared" si="17"/>
        <v>0</v>
      </c>
    </row>
    <row r="342" spans="1:14" s="281" customFormat="1" ht="16.5" customHeight="1" thickTop="1">
      <c r="A342" s="1343"/>
      <c r="B342" s="390"/>
      <c r="C342" s="367"/>
      <c r="D342" s="390"/>
      <c r="E342" s="367"/>
      <c r="F342" s="365"/>
      <c r="G342" s="366"/>
      <c r="H342" s="366"/>
      <c r="I342" s="366"/>
      <c r="J342" s="366"/>
      <c r="K342" s="366"/>
      <c r="L342" s="366"/>
      <c r="M342" s="366"/>
      <c r="N342" s="366"/>
    </row>
    <row r="343" spans="1:14" s="281" customFormat="1">
      <c r="A343" s="1343"/>
      <c r="B343" s="390"/>
      <c r="C343" s="367"/>
      <c r="D343" s="390"/>
      <c r="E343" s="367"/>
      <c r="F343" s="391"/>
      <c r="G343" s="205"/>
      <c r="H343" s="205"/>
      <c r="I343" s="205"/>
      <c r="J343" s="205"/>
      <c r="K343" s="205"/>
      <c r="L343" s="205"/>
      <c r="M343" s="205"/>
      <c r="N343" s="205"/>
    </row>
    <row r="344" spans="1:14" s="281" customFormat="1">
      <c r="A344" s="1343"/>
      <c r="B344" s="390"/>
      <c r="C344" s="367"/>
      <c r="D344" s="390"/>
      <c r="E344" s="367"/>
      <c r="F344" s="391"/>
      <c r="G344" s="205"/>
      <c r="H344" s="205"/>
      <c r="I344" s="205"/>
      <c r="J344" s="205"/>
      <c r="K344" s="205"/>
      <c r="L344" s="205"/>
      <c r="M344" s="205"/>
      <c r="N344" s="205"/>
    </row>
    <row r="345" spans="1:14" s="281" customFormat="1">
      <c r="A345" s="1343"/>
      <c r="B345" s="390"/>
      <c r="C345" s="367"/>
      <c r="D345" s="390"/>
      <c r="E345" s="367"/>
      <c r="F345" s="391"/>
      <c r="G345" s="392"/>
      <c r="H345" s="205"/>
      <c r="I345" s="205"/>
      <c r="J345" s="205"/>
      <c r="K345" s="205"/>
      <c r="L345" s="205"/>
      <c r="M345" s="205"/>
      <c r="N345" s="205"/>
    </row>
    <row r="346" spans="1:14">
      <c r="D346" s="367"/>
      <c r="F346" s="391"/>
      <c r="G346" s="205"/>
      <c r="H346" s="205"/>
      <c r="I346" s="205"/>
      <c r="J346" s="205"/>
      <c r="K346" s="205"/>
      <c r="L346" s="205"/>
      <c r="M346" s="205"/>
      <c r="N346" s="205"/>
    </row>
    <row r="347" spans="1:14">
      <c r="D347" s="367"/>
      <c r="F347" s="391"/>
      <c r="G347" s="205"/>
      <c r="H347" s="205"/>
      <c r="I347" s="205"/>
      <c r="J347" s="205"/>
      <c r="K347" s="205"/>
      <c r="L347" s="205"/>
      <c r="M347" s="205"/>
      <c r="N347" s="205"/>
    </row>
    <row r="348" spans="1:14">
      <c r="D348" s="367"/>
      <c r="F348" s="391"/>
      <c r="G348" s="205"/>
      <c r="H348" s="205"/>
      <c r="I348" s="205"/>
      <c r="J348" s="205"/>
      <c r="K348" s="205"/>
      <c r="L348" s="205"/>
      <c r="M348" s="205"/>
      <c r="N348" s="205"/>
    </row>
    <row r="349" spans="1:14">
      <c r="D349" s="367"/>
      <c r="G349" s="393"/>
    </row>
  </sheetData>
  <customSheetViews>
    <customSheetView guid="{343BF296-013A-41F5-BDAB-AD6220EA7F78}" scale="99" showPageBreaks="1" fitToPage="1" printArea="1" hiddenColumns="1" view="pageBreakPreview" topLeftCell="B73">
      <selection activeCell="D33" sqref="D33"/>
      <pageMargins left="0.5" right="0.5" top="0.5" bottom="0.75" header="0.3" footer="0.3"/>
      <printOptions horizontalCentered="1"/>
      <pageSetup paperSize="5" scale="62" fitToHeight="10" orientation="landscape" r:id="rId1"/>
    </customSheetView>
    <customSheetView guid="{B321D76C-CDE5-48BB-9CDE-80FF97D58FCF}" scale="99" showPageBreaks="1" fitToPage="1" printArea="1" hiddenColumns="1" view="pageBreakPreview" topLeftCell="B73">
      <selection activeCell="D33" sqref="D33"/>
      <pageMargins left="0.5" right="0.5" top="0.5" bottom="0.75" header="0.3" footer="0.3"/>
      <printOptions horizontalCentered="1"/>
      <pageSetup paperSize="5" scale="63" fitToHeight="10" orientation="landscape" r:id="rId2"/>
    </customSheetView>
  </customSheetViews>
  <mergeCells count="7">
    <mergeCell ref="G10:J10"/>
    <mergeCell ref="K10:N10"/>
    <mergeCell ref="C3:M3"/>
    <mergeCell ref="C4:M4"/>
    <mergeCell ref="C5:M5"/>
    <mergeCell ref="C7:M7"/>
    <mergeCell ref="C8:M8"/>
  </mergeCells>
  <printOptions horizontalCentered="1"/>
  <pageMargins left="0.5" right="0.5" top="0.5" bottom="0.75" header="0.3" footer="0.3"/>
  <pageSetup paperSize="5" scale="48" fitToHeight="10" orientation="landscape" r:id="rId3"/>
  <drawing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1">
    <tabColor rgb="FF0070C0"/>
    <pageSetUpPr fitToPage="1"/>
  </sheetPr>
  <dimension ref="A1:M72"/>
  <sheetViews>
    <sheetView view="pageBreakPreview" topLeftCell="A4" zoomScale="90" zoomScaleNormal="80" zoomScaleSheetLayoutView="90" workbookViewId="0">
      <selection activeCell="D33" sqref="D33"/>
    </sheetView>
  </sheetViews>
  <sheetFormatPr defaultColWidth="9" defaultRowHeight="14.5"/>
  <cols>
    <col min="1" max="1" width="9.5" style="69" customWidth="1"/>
    <col min="2" max="2" width="8" style="69" customWidth="1"/>
    <col min="3" max="3" width="1.5" style="69" customWidth="1"/>
    <col min="4" max="4" width="16.75" style="69" bestFit="1" customWidth="1"/>
    <col min="5" max="5" width="2.08203125" style="69" customWidth="1"/>
    <col min="6" max="6" width="17" style="69" customWidth="1"/>
    <col min="7" max="7" width="2.5" style="69" customWidth="1"/>
    <col min="8" max="8" width="18" style="69" customWidth="1"/>
    <col min="9" max="9" width="1.5" style="69" customWidth="1"/>
    <col min="10" max="10" width="13.75" style="69" bestFit="1" customWidth="1"/>
    <col min="11" max="11" width="29.08203125" style="70" customWidth="1"/>
    <col min="12" max="12" width="4.5" style="70" customWidth="1"/>
    <col min="13" max="13" width="5" style="69" customWidth="1"/>
    <col min="14" max="16384" width="9" style="69"/>
  </cols>
  <sheetData>
    <row r="1" spans="1:13" s="17" customFormat="1" ht="15.5">
      <c r="A1" s="14" t="s">
        <v>967</v>
      </c>
      <c r="B1" s="20"/>
      <c r="C1" s="20"/>
      <c r="D1" s="66"/>
      <c r="E1" s="66"/>
      <c r="F1" s="20"/>
      <c r="G1" s="20"/>
      <c r="I1" s="67"/>
      <c r="J1" s="159"/>
      <c r="K1" s="22"/>
      <c r="L1" s="22"/>
    </row>
    <row r="2" spans="1:13" s="13" customFormat="1" ht="18">
      <c r="A2" s="12"/>
      <c r="B2" s="11"/>
      <c r="C2" s="11"/>
      <c r="D2" s="43"/>
      <c r="E2" s="43"/>
      <c r="F2" s="11"/>
      <c r="G2" s="11"/>
      <c r="H2" s="11"/>
      <c r="I2" s="11"/>
      <c r="J2" s="11"/>
      <c r="K2" s="11"/>
      <c r="L2" s="11"/>
      <c r="M2" s="59"/>
    </row>
    <row r="3" spans="1:13" s="13" customFormat="1" ht="18">
      <c r="A3" s="1686" t="s">
        <v>200</v>
      </c>
      <c r="B3" s="1686"/>
      <c r="C3" s="1686"/>
      <c r="D3" s="1686"/>
      <c r="E3" s="1686"/>
      <c r="F3" s="1686"/>
      <c r="G3" s="1686"/>
      <c r="H3" s="1686"/>
      <c r="I3" s="1686"/>
      <c r="J3" s="1686"/>
      <c r="K3" s="1686"/>
      <c r="L3" s="156"/>
      <c r="M3" s="71"/>
    </row>
    <row r="4" spans="1:13" s="13" customFormat="1" ht="18">
      <c r="A4" s="1686" t="s">
        <v>103</v>
      </c>
      <c r="B4" s="1686"/>
      <c r="C4" s="1686"/>
      <c r="D4" s="1686"/>
      <c r="E4" s="1686"/>
      <c r="F4" s="1686"/>
      <c r="G4" s="1686"/>
      <c r="H4" s="1686"/>
      <c r="I4" s="1686"/>
      <c r="J4" s="1686"/>
      <c r="K4" s="1686"/>
      <c r="L4" s="156"/>
      <c r="M4" s="71"/>
    </row>
    <row r="5" spans="1:13" s="13" customFormat="1" ht="18">
      <c r="A5" s="1687" t="s">
        <v>1820</v>
      </c>
      <c r="B5" s="1687"/>
      <c r="C5" s="1687"/>
      <c r="D5" s="1687"/>
      <c r="E5" s="1687"/>
      <c r="F5" s="1687"/>
      <c r="G5" s="1687"/>
      <c r="H5" s="1687"/>
      <c r="I5" s="1687"/>
      <c r="J5" s="1687"/>
      <c r="K5" s="1687"/>
      <c r="L5" s="156"/>
      <c r="M5" s="71"/>
    </row>
    <row r="6" spans="1:13" s="13" customFormat="1" ht="12" customHeight="1">
      <c r="A6" s="11"/>
      <c r="B6" s="11"/>
      <c r="C6" s="11"/>
      <c r="D6" s="23"/>
      <c r="E6" s="23"/>
      <c r="F6" s="11"/>
      <c r="G6" s="11"/>
      <c r="H6" s="11"/>
      <c r="I6" s="11"/>
      <c r="J6" s="11"/>
      <c r="K6" s="11"/>
      <c r="L6" s="11"/>
      <c r="M6" s="11"/>
    </row>
    <row r="7" spans="1:13" s="13" customFormat="1" ht="18">
      <c r="A7" s="1688" t="s">
        <v>968</v>
      </c>
      <c r="B7" s="1688"/>
      <c r="C7" s="1688"/>
      <c r="D7" s="1688"/>
      <c r="E7" s="1688"/>
      <c r="F7" s="1688"/>
      <c r="G7" s="1688"/>
      <c r="H7" s="1688"/>
      <c r="I7" s="1688"/>
      <c r="J7" s="1688"/>
      <c r="K7" s="1688"/>
      <c r="L7" s="157"/>
      <c r="M7" s="29"/>
    </row>
    <row r="8" spans="1:13" ht="18">
      <c r="A8" s="1686" t="s">
        <v>292</v>
      </c>
      <c r="B8" s="1686"/>
      <c r="C8" s="1686"/>
      <c r="D8" s="1686"/>
      <c r="E8" s="1686"/>
      <c r="F8" s="1686"/>
      <c r="G8" s="1686"/>
      <c r="H8" s="1686"/>
      <c r="I8" s="1686"/>
      <c r="J8" s="1686"/>
      <c r="K8" s="1686"/>
      <c r="L8" s="156"/>
      <c r="M8" s="71"/>
    </row>
    <row r="9" spans="1:13" ht="18">
      <c r="A9" s="1686" t="s">
        <v>293</v>
      </c>
      <c r="B9" s="1686"/>
      <c r="C9" s="1686"/>
      <c r="D9" s="1686"/>
      <c r="E9" s="1686"/>
      <c r="F9" s="1686"/>
      <c r="G9" s="1686"/>
      <c r="H9" s="1686"/>
      <c r="I9" s="1686"/>
      <c r="J9" s="1686"/>
      <c r="K9" s="1686"/>
      <c r="L9" s="156"/>
      <c r="M9" s="71"/>
    </row>
    <row r="10" spans="1:13" ht="18">
      <c r="A10" s="153"/>
      <c r="B10" s="153"/>
      <c r="C10" s="156"/>
      <c r="D10" s="153"/>
      <c r="E10" s="156"/>
      <c r="F10" s="153"/>
      <c r="G10" s="156"/>
      <c r="H10" s="153"/>
      <c r="I10" s="156"/>
      <c r="J10" s="156"/>
      <c r="K10" s="153"/>
      <c r="L10" s="156"/>
      <c r="M10" s="153"/>
    </row>
    <row r="11" spans="1:13" s="498" customFormat="1" ht="15.5">
      <c r="B11" s="499"/>
      <c r="C11" s="499"/>
      <c r="D11" s="500"/>
      <c r="E11" s="500"/>
      <c r="F11" s="500"/>
      <c r="G11" s="500"/>
      <c r="H11" s="500"/>
      <c r="I11" s="500"/>
      <c r="J11" s="500"/>
      <c r="K11" s="501"/>
      <c r="L11" s="501"/>
    </row>
    <row r="12" spans="1:13" s="502" customFormat="1" ht="15.5">
      <c r="B12" s="503"/>
      <c r="C12" s="503"/>
      <c r="D12" s="504" t="s">
        <v>185</v>
      </c>
      <c r="E12" s="504"/>
      <c r="F12" s="504"/>
      <c r="G12" s="504"/>
      <c r="J12" s="502" t="s">
        <v>1671</v>
      </c>
      <c r="K12" s="504"/>
      <c r="L12" s="504"/>
    </row>
    <row r="13" spans="1:13" s="502" customFormat="1" ht="15.5">
      <c r="B13" s="503"/>
      <c r="C13" s="503"/>
      <c r="D13" s="502" t="s">
        <v>186</v>
      </c>
      <c r="F13" s="504" t="s">
        <v>187</v>
      </c>
      <c r="G13" s="504"/>
      <c r="H13" s="504" t="s">
        <v>188</v>
      </c>
      <c r="I13" s="504"/>
      <c r="J13" s="504" t="s">
        <v>66</v>
      </c>
      <c r="L13" s="504"/>
    </row>
    <row r="14" spans="1:13" s="502" customFormat="1" ht="15.5">
      <c r="B14" s="503"/>
      <c r="C14" s="503"/>
      <c r="D14" s="502" t="s">
        <v>189</v>
      </c>
      <c r="F14" s="502" t="s">
        <v>186</v>
      </c>
      <c r="H14" s="504" t="s">
        <v>190</v>
      </c>
      <c r="I14" s="504"/>
      <c r="J14" s="504" t="s">
        <v>186</v>
      </c>
      <c r="L14" s="504"/>
    </row>
    <row r="15" spans="1:13" s="502" customFormat="1" ht="20">
      <c r="A15" s="505" t="s">
        <v>1</v>
      </c>
      <c r="B15" s="505" t="s">
        <v>191</v>
      </c>
      <c r="C15" s="505"/>
      <c r="D15" s="506" t="s">
        <v>787</v>
      </c>
      <c r="E15" s="506"/>
      <c r="F15" s="507" t="s">
        <v>788</v>
      </c>
      <c r="G15" s="507"/>
      <c r="H15" s="506" t="s">
        <v>789</v>
      </c>
      <c r="I15" s="506"/>
      <c r="J15" s="506" t="s">
        <v>87</v>
      </c>
      <c r="L15" s="506"/>
    </row>
    <row r="16" spans="1:13" s="498" customFormat="1" ht="15.5">
      <c r="A16" s="519"/>
      <c r="B16" s="508" t="s">
        <v>192</v>
      </c>
      <c r="C16" s="508"/>
      <c r="D16" s="508" t="s">
        <v>193</v>
      </c>
      <c r="E16" s="508"/>
      <c r="F16" s="508" t="s">
        <v>194</v>
      </c>
      <c r="G16" s="508"/>
      <c r="H16" s="508" t="s">
        <v>195</v>
      </c>
      <c r="I16" s="508"/>
      <c r="J16" s="508" t="s">
        <v>196</v>
      </c>
      <c r="K16" s="509"/>
      <c r="L16" s="508"/>
    </row>
    <row r="17" spans="1:12" s="498" customFormat="1" ht="20">
      <c r="A17" s="1360"/>
      <c r="B17" s="510"/>
      <c r="C17" s="510"/>
      <c r="D17" s="511"/>
      <c r="E17" s="511"/>
      <c r="F17" s="511"/>
      <c r="G17" s="511"/>
      <c r="H17" s="511"/>
      <c r="I17" s="511"/>
      <c r="J17" s="501"/>
      <c r="K17" s="509"/>
      <c r="L17" s="501"/>
    </row>
    <row r="18" spans="1:12" s="498" customFormat="1" ht="15.5">
      <c r="A18" s="1360">
        <v>1</v>
      </c>
      <c r="B18" s="499">
        <v>1988</v>
      </c>
      <c r="C18" s="499"/>
      <c r="D18" s="1604">
        <v>0</v>
      </c>
      <c r="E18" s="1605"/>
      <c r="F18" s="1350">
        <f t="shared" ref="F18:F49" si="0">D18-H18</f>
        <v>0</v>
      </c>
      <c r="G18" s="1350"/>
      <c r="H18" s="1605">
        <f t="shared" ref="H18:H49" si="1">$D$18/50</f>
        <v>0</v>
      </c>
      <c r="I18" s="1605"/>
      <c r="J18" s="1606"/>
      <c r="K18" s="509"/>
      <c r="L18" s="501"/>
    </row>
    <row r="19" spans="1:12" s="498" customFormat="1" ht="15.5">
      <c r="A19" s="1360">
        <v>2</v>
      </c>
      <c r="B19" s="499">
        <f t="shared" ref="B19:B67" si="2">1+B18</f>
        <v>1989</v>
      </c>
      <c r="C19" s="499"/>
      <c r="D19" s="1605">
        <f t="shared" ref="D19:D50" si="3">D18-H18</f>
        <v>0</v>
      </c>
      <c r="E19" s="1605"/>
      <c r="F19" s="1350">
        <f t="shared" si="0"/>
        <v>0</v>
      </c>
      <c r="G19" s="1350"/>
      <c r="H19" s="1605">
        <f t="shared" si="1"/>
        <v>0</v>
      </c>
      <c r="I19" s="1605"/>
      <c r="J19" s="1606"/>
      <c r="K19" s="509"/>
      <c r="L19" s="501"/>
    </row>
    <row r="20" spans="1:12" s="498" customFormat="1" ht="15.5">
      <c r="A20" s="1360">
        <v>3</v>
      </c>
      <c r="B20" s="499">
        <f t="shared" si="2"/>
        <v>1990</v>
      </c>
      <c r="C20" s="499"/>
      <c r="D20" s="1605">
        <f t="shared" si="3"/>
        <v>0</v>
      </c>
      <c r="E20" s="1605"/>
      <c r="F20" s="1350">
        <f t="shared" si="0"/>
        <v>0</v>
      </c>
      <c r="G20" s="1350"/>
      <c r="H20" s="1605">
        <f t="shared" si="1"/>
        <v>0</v>
      </c>
      <c r="I20" s="1605"/>
      <c r="J20" s="1606"/>
      <c r="K20" s="509"/>
      <c r="L20" s="501"/>
    </row>
    <row r="21" spans="1:12" s="498" customFormat="1" ht="15.5">
      <c r="A21" s="1360">
        <v>4</v>
      </c>
      <c r="B21" s="499">
        <f t="shared" si="2"/>
        <v>1991</v>
      </c>
      <c r="C21" s="499"/>
      <c r="D21" s="1605">
        <f t="shared" si="3"/>
        <v>0</v>
      </c>
      <c r="E21" s="1605"/>
      <c r="F21" s="1350">
        <f t="shared" si="0"/>
        <v>0</v>
      </c>
      <c r="G21" s="1350"/>
      <c r="H21" s="1605">
        <f t="shared" si="1"/>
        <v>0</v>
      </c>
      <c r="I21" s="1605"/>
      <c r="J21" s="1606"/>
      <c r="K21" s="509"/>
      <c r="L21" s="501"/>
    </row>
    <row r="22" spans="1:12" s="498" customFormat="1" ht="15.5">
      <c r="A22" s="1360">
        <v>5</v>
      </c>
      <c r="B22" s="499">
        <f t="shared" si="2"/>
        <v>1992</v>
      </c>
      <c r="C22" s="499"/>
      <c r="D22" s="1605">
        <f t="shared" si="3"/>
        <v>0</v>
      </c>
      <c r="E22" s="1605"/>
      <c r="F22" s="1350">
        <f t="shared" si="0"/>
        <v>0</v>
      </c>
      <c r="G22" s="1350"/>
      <c r="H22" s="1605">
        <f t="shared" si="1"/>
        <v>0</v>
      </c>
      <c r="I22" s="1605"/>
      <c r="J22" s="1606"/>
      <c r="K22" s="509"/>
      <c r="L22" s="501"/>
    </row>
    <row r="23" spans="1:12" s="498" customFormat="1" ht="15.5">
      <c r="A23" s="1360">
        <v>6</v>
      </c>
      <c r="B23" s="499">
        <f t="shared" si="2"/>
        <v>1993</v>
      </c>
      <c r="C23" s="499"/>
      <c r="D23" s="1605">
        <f t="shared" si="3"/>
        <v>0</v>
      </c>
      <c r="E23" s="1605"/>
      <c r="F23" s="1350">
        <f t="shared" si="0"/>
        <v>0</v>
      </c>
      <c r="G23" s="1350"/>
      <c r="H23" s="1605">
        <f t="shared" si="1"/>
        <v>0</v>
      </c>
      <c r="I23" s="1605"/>
      <c r="J23" s="1606"/>
      <c r="K23" s="509"/>
      <c r="L23" s="501"/>
    </row>
    <row r="24" spans="1:12" s="498" customFormat="1" ht="15.5">
      <c r="A24" s="1360">
        <v>7</v>
      </c>
      <c r="B24" s="499">
        <f t="shared" si="2"/>
        <v>1994</v>
      </c>
      <c r="C24" s="499"/>
      <c r="D24" s="1605">
        <f t="shared" si="3"/>
        <v>0</v>
      </c>
      <c r="E24" s="1605"/>
      <c r="F24" s="1350">
        <f t="shared" si="0"/>
        <v>0</v>
      </c>
      <c r="G24" s="1350"/>
      <c r="H24" s="1605">
        <f t="shared" si="1"/>
        <v>0</v>
      </c>
      <c r="I24" s="1605"/>
      <c r="J24" s="1606"/>
      <c r="K24" s="509"/>
      <c r="L24" s="501"/>
    </row>
    <row r="25" spans="1:12" s="498" customFormat="1" ht="15.5">
      <c r="A25" s="1360">
        <v>8</v>
      </c>
      <c r="B25" s="499">
        <f t="shared" si="2"/>
        <v>1995</v>
      </c>
      <c r="C25" s="499"/>
      <c r="D25" s="1605">
        <f t="shared" si="3"/>
        <v>0</v>
      </c>
      <c r="E25" s="1605"/>
      <c r="F25" s="1350">
        <f t="shared" si="0"/>
        <v>0</v>
      </c>
      <c r="G25" s="1350"/>
      <c r="H25" s="1605">
        <f t="shared" si="1"/>
        <v>0</v>
      </c>
      <c r="I25" s="1605"/>
      <c r="J25" s="1606"/>
      <c r="K25" s="509"/>
      <c r="L25" s="501"/>
    </row>
    <row r="26" spans="1:12" s="498" customFormat="1" ht="15.5">
      <c r="A26" s="1360">
        <v>9</v>
      </c>
      <c r="B26" s="499">
        <f t="shared" si="2"/>
        <v>1996</v>
      </c>
      <c r="C26" s="499"/>
      <c r="D26" s="1605">
        <f t="shared" si="3"/>
        <v>0</v>
      </c>
      <c r="E26" s="1605"/>
      <c r="F26" s="1350">
        <f t="shared" si="0"/>
        <v>0</v>
      </c>
      <c r="G26" s="1350"/>
      <c r="H26" s="1605">
        <f t="shared" si="1"/>
        <v>0</v>
      </c>
      <c r="I26" s="1605"/>
      <c r="J26" s="1606"/>
      <c r="K26" s="509"/>
      <c r="L26" s="501"/>
    </row>
    <row r="27" spans="1:12" s="498" customFormat="1" ht="15.5">
      <c r="A27" s="1360">
        <v>10</v>
      </c>
      <c r="B27" s="499">
        <f t="shared" si="2"/>
        <v>1997</v>
      </c>
      <c r="C27" s="499"/>
      <c r="D27" s="1605">
        <f t="shared" si="3"/>
        <v>0</v>
      </c>
      <c r="E27" s="1605"/>
      <c r="F27" s="1350">
        <f t="shared" si="0"/>
        <v>0</v>
      </c>
      <c r="G27" s="1350"/>
      <c r="H27" s="1605">
        <f t="shared" si="1"/>
        <v>0</v>
      </c>
      <c r="I27" s="1605"/>
      <c r="J27" s="1607"/>
      <c r="K27" s="509"/>
      <c r="L27" s="512"/>
    </row>
    <row r="28" spans="1:12" s="498" customFormat="1" ht="15.5">
      <c r="A28" s="1360">
        <v>11</v>
      </c>
      <c r="B28" s="499">
        <f t="shared" si="2"/>
        <v>1998</v>
      </c>
      <c r="C28" s="499"/>
      <c r="D28" s="1605">
        <f t="shared" si="3"/>
        <v>0</v>
      </c>
      <c r="E28" s="1605"/>
      <c r="F28" s="1350">
        <f t="shared" si="0"/>
        <v>0</v>
      </c>
      <c r="G28" s="1350"/>
      <c r="H28" s="1605">
        <f t="shared" si="1"/>
        <v>0</v>
      </c>
      <c r="I28" s="1605"/>
      <c r="J28" s="1606"/>
      <c r="K28" s="509"/>
      <c r="L28" s="501"/>
    </row>
    <row r="29" spans="1:12" s="498" customFormat="1" ht="15.5">
      <c r="A29" s="1360">
        <v>12</v>
      </c>
      <c r="B29" s="499">
        <f t="shared" si="2"/>
        <v>1999</v>
      </c>
      <c r="C29" s="499"/>
      <c r="D29" s="1605">
        <f t="shared" si="3"/>
        <v>0</v>
      </c>
      <c r="E29" s="1605"/>
      <c r="F29" s="1350">
        <f t="shared" si="0"/>
        <v>0</v>
      </c>
      <c r="G29" s="1350"/>
      <c r="H29" s="1605">
        <f t="shared" si="1"/>
        <v>0</v>
      </c>
      <c r="I29" s="1605"/>
      <c r="J29" s="1606"/>
      <c r="K29" s="509"/>
      <c r="L29" s="501"/>
    </row>
    <row r="30" spans="1:12" s="498" customFormat="1" ht="15.5">
      <c r="A30" s="1360">
        <v>13</v>
      </c>
      <c r="B30" s="499">
        <f t="shared" si="2"/>
        <v>2000</v>
      </c>
      <c r="C30" s="499"/>
      <c r="D30" s="1605">
        <f t="shared" si="3"/>
        <v>0</v>
      </c>
      <c r="E30" s="1605"/>
      <c r="F30" s="1350">
        <f t="shared" si="0"/>
        <v>0</v>
      </c>
      <c r="G30" s="1350"/>
      <c r="H30" s="1605">
        <f t="shared" si="1"/>
        <v>0</v>
      </c>
      <c r="I30" s="1605"/>
      <c r="J30" s="1606"/>
      <c r="K30" s="509"/>
      <c r="L30" s="501"/>
    </row>
    <row r="31" spans="1:12" s="498" customFormat="1" ht="15.5">
      <c r="A31" s="1360">
        <v>14</v>
      </c>
      <c r="B31" s="499">
        <f t="shared" si="2"/>
        <v>2001</v>
      </c>
      <c r="C31" s="499"/>
      <c r="D31" s="1605">
        <f t="shared" si="3"/>
        <v>0</v>
      </c>
      <c r="E31" s="1605"/>
      <c r="F31" s="1350">
        <f t="shared" si="0"/>
        <v>0</v>
      </c>
      <c r="G31" s="1350"/>
      <c r="H31" s="1605">
        <f t="shared" si="1"/>
        <v>0</v>
      </c>
      <c r="I31" s="1605"/>
      <c r="J31" s="1606"/>
      <c r="K31" s="509"/>
      <c r="L31" s="501"/>
    </row>
    <row r="32" spans="1:12" s="498" customFormat="1" ht="15.5">
      <c r="A32" s="1360">
        <v>15</v>
      </c>
      <c r="B32" s="499">
        <f t="shared" si="2"/>
        <v>2002</v>
      </c>
      <c r="C32" s="499"/>
      <c r="D32" s="1605">
        <f t="shared" si="3"/>
        <v>0</v>
      </c>
      <c r="E32" s="1605"/>
      <c r="F32" s="1350">
        <f t="shared" si="0"/>
        <v>0</v>
      </c>
      <c r="G32" s="1350"/>
      <c r="H32" s="1605">
        <f t="shared" si="1"/>
        <v>0</v>
      </c>
      <c r="I32" s="1605"/>
      <c r="J32" s="1606"/>
      <c r="K32" s="509"/>
      <c r="L32" s="501"/>
    </row>
    <row r="33" spans="1:12" s="498" customFormat="1" ht="15.5">
      <c r="A33" s="1360">
        <v>16</v>
      </c>
      <c r="B33" s="499">
        <f t="shared" si="2"/>
        <v>2003</v>
      </c>
      <c r="C33" s="499"/>
      <c r="D33" s="1605">
        <f t="shared" si="3"/>
        <v>0</v>
      </c>
      <c r="E33" s="1605"/>
      <c r="F33" s="1350">
        <f t="shared" si="0"/>
        <v>0</v>
      </c>
      <c r="G33" s="1350"/>
      <c r="H33" s="1605">
        <f t="shared" si="1"/>
        <v>0</v>
      </c>
      <c r="I33" s="1605"/>
      <c r="J33" s="1606"/>
      <c r="K33" s="509"/>
      <c r="L33" s="501"/>
    </row>
    <row r="34" spans="1:12" s="498" customFormat="1" ht="15.5">
      <c r="A34" s="1360">
        <v>17</v>
      </c>
      <c r="B34" s="499">
        <f t="shared" si="2"/>
        <v>2004</v>
      </c>
      <c r="C34" s="499"/>
      <c r="D34" s="1605">
        <f t="shared" si="3"/>
        <v>0</v>
      </c>
      <c r="E34" s="1605"/>
      <c r="F34" s="1350">
        <f t="shared" si="0"/>
        <v>0</v>
      </c>
      <c r="G34" s="1350"/>
      <c r="H34" s="1605">
        <f t="shared" si="1"/>
        <v>0</v>
      </c>
      <c r="I34" s="1605"/>
      <c r="J34" s="1606"/>
      <c r="K34" s="509"/>
      <c r="L34" s="501"/>
    </row>
    <row r="35" spans="1:12" s="498" customFormat="1" ht="15.5">
      <c r="A35" s="1360">
        <v>18</v>
      </c>
      <c r="B35" s="499">
        <f t="shared" si="2"/>
        <v>2005</v>
      </c>
      <c r="C35" s="499"/>
      <c r="D35" s="1605">
        <f t="shared" si="3"/>
        <v>0</v>
      </c>
      <c r="E35" s="1605"/>
      <c r="F35" s="1350">
        <f t="shared" si="0"/>
        <v>0</v>
      </c>
      <c r="G35" s="1350"/>
      <c r="H35" s="1605">
        <f t="shared" si="1"/>
        <v>0</v>
      </c>
      <c r="I35" s="1605"/>
      <c r="J35" s="1606"/>
      <c r="K35" s="509"/>
      <c r="L35" s="501"/>
    </row>
    <row r="36" spans="1:12" s="498" customFormat="1" ht="15.5">
      <c r="A36" s="1360">
        <v>19</v>
      </c>
      <c r="B36" s="499">
        <f t="shared" si="2"/>
        <v>2006</v>
      </c>
      <c r="C36" s="499"/>
      <c r="D36" s="1605">
        <f t="shared" si="3"/>
        <v>0</v>
      </c>
      <c r="E36" s="1605"/>
      <c r="F36" s="1350">
        <f t="shared" si="0"/>
        <v>0</v>
      </c>
      <c r="G36" s="1350"/>
      <c r="H36" s="1605">
        <f t="shared" si="1"/>
        <v>0</v>
      </c>
      <c r="I36" s="1605"/>
      <c r="J36" s="1606"/>
      <c r="K36" s="509"/>
      <c r="L36" s="501"/>
    </row>
    <row r="37" spans="1:12" s="498" customFormat="1" ht="15.5">
      <c r="A37" s="1360">
        <v>20</v>
      </c>
      <c r="B37" s="499">
        <f t="shared" si="2"/>
        <v>2007</v>
      </c>
      <c r="C37" s="499"/>
      <c r="D37" s="1605">
        <f t="shared" si="3"/>
        <v>0</v>
      </c>
      <c r="E37" s="1605"/>
      <c r="F37" s="1350">
        <f t="shared" si="0"/>
        <v>0</v>
      </c>
      <c r="G37" s="1350"/>
      <c r="H37" s="1605">
        <f t="shared" si="1"/>
        <v>0</v>
      </c>
      <c r="I37" s="1605"/>
      <c r="J37" s="1606"/>
      <c r="K37" s="509"/>
      <c r="L37" s="501"/>
    </row>
    <row r="38" spans="1:12" s="498" customFormat="1" ht="15.5">
      <c r="A38" s="1360">
        <v>21</v>
      </c>
      <c r="B38" s="499">
        <f t="shared" si="2"/>
        <v>2008</v>
      </c>
      <c r="C38" s="499"/>
      <c r="D38" s="1605">
        <f t="shared" si="3"/>
        <v>0</v>
      </c>
      <c r="E38" s="1605"/>
      <c r="F38" s="1350">
        <f t="shared" si="0"/>
        <v>0</v>
      </c>
      <c r="G38" s="1350"/>
      <c r="H38" s="1605">
        <f t="shared" si="1"/>
        <v>0</v>
      </c>
      <c r="I38" s="1605"/>
      <c r="J38" s="1606"/>
      <c r="K38" s="509"/>
      <c r="L38" s="501"/>
    </row>
    <row r="39" spans="1:12" s="498" customFormat="1" ht="15.5">
      <c r="A39" s="1360">
        <v>22</v>
      </c>
      <c r="B39" s="499">
        <f t="shared" si="2"/>
        <v>2009</v>
      </c>
      <c r="C39" s="499"/>
      <c r="D39" s="1605">
        <f t="shared" si="3"/>
        <v>0</v>
      </c>
      <c r="E39" s="1605"/>
      <c r="F39" s="1350">
        <f t="shared" si="0"/>
        <v>0</v>
      </c>
      <c r="G39" s="1350"/>
      <c r="H39" s="1605">
        <f t="shared" si="1"/>
        <v>0</v>
      </c>
      <c r="I39" s="1605"/>
      <c r="J39" s="1606"/>
      <c r="K39" s="509"/>
      <c r="L39" s="501"/>
    </row>
    <row r="40" spans="1:12" s="498" customFormat="1" ht="15.5">
      <c r="A40" s="1360">
        <v>23</v>
      </c>
      <c r="B40" s="499">
        <f t="shared" si="2"/>
        <v>2010</v>
      </c>
      <c r="C40" s="499"/>
      <c r="D40" s="1605">
        <f t="shared" si="3"/>
        <v>0</v>
      </c>
      <c r="E40" s="1605"/>
      <c r="F40" s="1350">
        <f t="shared" si="0"/>
        <v>0</v>
      </c>
      <c r="G40" s="1350"/>
      <c r="H40" s="1605">
        <f t="shared" si="1"/>
        <v>0</v>
      </c>
      <c r="I40" s="1605"/>
      <c r="J40" s="1607"/>
      <c r="K40" s="509"/>
      <c r="L40" s="512"/>
    </row>
    <row r="41" spans="1:12" s="498" customFormat="1" ht="15.5">
      <c r="A41" s="1360">
        <v>24</v>
      </c>
      <c r="B41" s="499">
        <f t="shared" si="2"/>
        <v>2011</v>
      </c>
      <c r="C41" s="499"/>
      <c r="D41" s="1605">
        <f t="shared" si="3"/>
        <v>0</v>
      </c>
      <c r="E41" s="1605"/>
      <c r="F41" s="1350">
        <f t="shared" si="0"/>
        <v>0</v>
      </c>
      <c r="G41" s="1350"/>
      <c r="H41" s="1605">
        <f t="shared" si="1"/>
        <v>0</v>
      </c>
      <c r="I41" s="1605"/>
      <c r="J41" s="1607"/>
      <c r="K41" s="509"/>
      <c r="L41" s="512"/>
    </row>
    <row r="42" spans="1:12" s="498" customFormat="1" ht="15.5">
      <c r="A42" s="1360">
        <v>25</v>
      </c>
      <c r="B42" s="513">
        <f t="shared" si="2"/>
        <v>2012</v>
      </c>
      <c r="C42" s="513"/>
      <c r="D42" s="1608">
        <f t="shared" si="3"/>
        <v>0</v>
      </c>
      <c r="E42" s="1608"/>
      <c r="F42" s="1349">
        <f t="shared" si="0"/>
        <v>0</v>
      </c>
      <c r="G42" s="1349"/>
      <c r="H42" s="1608">
        <f t="shared" si="1"/>
        <v>0</v>
      </c>
      <c r="I42" s="1608"/>
      <c r="J42" s="1609"/>
      <c r="K42" s="509"/>
      <c r="L42" s="512"/>
    </row>
    <row r="43" spans="1:12" s="498" customFormat="1" ht="15.5">
      <c r="A43" s="1360">
        <v>26</v>
      </c>
      <c r="B43" s="499">
        <f t="shared" si="2"/>
        <v>2013</v>
      </c>
      <c r="C43" s="499"/>
      <c r="D43" s="1608">
        <f t="shared" si="3"/>
        <v>0</v>
      </c>
      <c r="E43" s="1608"/>
      <c r="F43" s="1349">
        <f t="shared" si="0"/>
        <v>0</v>
      </c>
      <c r="G43" s="1349"/>
      <c r="H43" s="1608">
        <f t="shared" si="1"/>
        <v>0</v>
      </c>
      <c r="I43" s="1608"/>
      <c r="J43" s="1610"/>
      <c r="K43" s="509"/>
      <c r="L43" s="512"/>
    </row>
    <row r="44" spans="1:12" s="498" customFormat="1" ht="15.5">
      <c r="A44" s="1360">
        <v>27</v>
      </c>
      <c r="B44" s="499">
        <f t="shared" si="2"/>
        <v>2014</v>
      </c>
      <c r="C44" s="499"/>
      <c r="D44" s="1611">
        <f t="shared" si="3"/>
        <v>0</v>
      </c>
      <c r="E44" s="1611"/>
      <c r="F44" s="1612">
        <f t="shared" si="0"/>
        <v>0</v>
      </c>
      <c r="G44" s="1612"/>
      <c r="H44" s="1611">
        <f t="shared" si="1"/>
        <v>0</v>
      </c>
      <c r="I44" s="1611"/>
      <c r="J44" s="1613">
        <f>+(F43+F44)/2</f>
        <v>0</v>
      </c>
      <c r="K44" s="509"/>
      <c r="L44" s="512"/>
    </row>
    <row r="45" spans="1:12" s="498" customFormat="1" ht="15.5">
      <c r="A45" s="1360">
        <v>28</v>
      </c>
      <c r="B45" s="499">
        <f t="shared" si="2"/>
        <v>2015</v>
      </c>
      <c r="C45" s="499"/>
      <c r="D45" s="1605">
        <f t="shared" si="3"/>
        <v>0</v>
      </c>
      <c r="E45" s="1605"/>
      <c r="F45" s="1350">
        <f t="shared" si="0"/>
        <v>0</v>
      </c>
      <c r="G45" s="1350"/>
      <c r="H45" s="1605">
        <f t="shared" si="1"/>
        <v>0</v>
      </c>
      <c r="I45" s="1605"/>
      <c r="J45" s="1614"/>
      <c r="K45" s="509"/>
      <c r="L45" s="501"/>
    </row>
    <row r="46" spans="1:12" s="498" customFormat="1" ht="15.5">
      <c r="A46" s="1360">
        <v>29</v>
      </c>
      <c r="B46" s="499">
        <f t="shared" si="2"/>
        <v>2016</v>
      </c>
      <c r="C46" s="499"/>
      <c r="D46" s="1605">
        <f t="shared" si="3"/>
        <v>0</v>
      </c>
      <c r="E46" s="1605"/>
      <c r="F46" s="1350">
        <f t="shared" si="0"/>
        <v>0</v>
      </c>
      <c r="G46" s="1350"/>
      <c r="H46" s="1605">
        <f t="shared" si="1"/>
        <v>0</v>
      </c>
      <c r="I46" s="1605"/>
      <c r="J46" s="1614"/>
      <c r="K46" s="509"/>
      <c r="L46" s="501"/>
    </row>
    <row r="47" spans="1:12" s="498" customFormat="1" ht="15.5">
      <c r="A47" s="1360">
        <v>30</v>
      </c>
      <c r="B47" s="499">
        <f t="shared" si="2"/>
        <v>2017</v>
      </c>
      <c r="C47" s="499"/>
      <c r="D47" s="1605">
        <f t="shared" si="3"/>
        <v>0</v>
      </c>
      <c r="E47" s="1605"/>
      <c r="F47" s="1350">
        <f t="shared" si="0"/>
        <v>0</v>
      </c>
      <c r="G47" s="1350"/>
      <c r="H47" s="1605">
        <f t="shared" si="1"/>
        <v>0</v>
      </c>
      <c r="I47" s="1605"/>
      <c r="J47" s="1614"/>
      <c r="K47" s="509"/>
      <c r="L47" s="501"/>
    </row>
    <row r="48" spans="1:12" s="498" customFormat="1" ht="15.5">
      <c r="A48" s="1360">
        <v>31</v>
      </c>
      <c r="B48" s="499">
        <f t="shared" si="2"/>
        <v>2018</v>
      </c>
      <c r="C48" s="499"/>
      <c r="D48" s="1605">
        <f t="shared" si="3"/>
        <v>0</v>
      </c>
      <c r="E48" s="1605"/>
      <c r="F48" s="1350">
        <f t="shared" si="0"/>
        <v>0</v>
      </c>
      <c r="G48" s="1350"/>
      <c r="H48" s="1605">
        <f t="shared" si="1"/>
        <v>0</v>
      </c>
      <c r="I48" s="1605"/>
      <c r="J48" s="1614"/>
      <c r="K48" s="509"/>
      <c r="L48" s="501"/>
    </row>
    <row r="49" spans="1:12" s="498" customFormat="1" ht="15.5">
      <c r="A49" s="1360">
        <v>32</v>
      </c>
      <c r="B49" s="499">
        <f t="shared" si="2"/>
        <v>2019</v>
      </c>
      <c r="C49" s="499"/>
      <c r="D49" s="1605">
        <f t="shared" si="3"/>
        <v>0</v>
      </c>
      <c r="E49" s="1605"/>
      <c r="F49" s="1350">
        <f t="shared" si="0"/>
        <v>0</v>
      </c>
      <c r="G49" s="1350"/>
      <c r="H49" s="1605">
        <f t="shared" si="1"/>
        <v>0</v>
      </c>
      <c r="I49" s="1605"/>
      <c r="J49" s="1614"/>
      <c r="K49" s="509"/>
      <c r="L49" s="501"/>
    </row>
    <row r="50" spans="1:12" s="498" customFormat="1" ht="15.5">
      <c r="A50" s="1360">
        <v>33</v>
      </c>
      <c r="B50" s="499">
        <f t="shared" si="2"/>
        <v>2020</v>
      </c>
      <c r="C50" s="499"/>
      <c r="D50" s="1605">
        <f t="shared" si="3"/>
        <v>0</v>
      </c>
      <c r="E50" s="1605"/>
      <c r="F50" s="1350">
        <f t="shared" ref="F50:F66" si="4">D50-H50</f>
        <v>0</v>
      </c>
      <c r="G50" s="1350"/>
      <c r="H50" s="1605">
        <f t="shared" ref="H50:H67" si="5">$D$18/50</f>
        <v>0</v>
      </c>
      <c r="I50" s="1605"/>
      <c r="J50" s="1614"/>
      <c r="K50" s="509"/>
      <c r="L50" s="501"/>
    </row>
    <row r="51" spans="1:12" s="498" customFormat="1" ht="15.5">
      <c r="A51" s="1360">
        <v>34</v>
      </c>
      <c r="B51" s="499">
        <f t="shared" si="2"/>
        <v>2021</v>
      </c>
      <c r="C51" s="499"/>
      <c r="D51" s="1605">
        <f t="shared" ref="D51:D67" si="6">D50-H50</f>
        <v>0</v>
      </c>
      <c r="E51" s="1605"/>
      <c r="F51" s="1350">
        <f t="shared" si="4"/>
        <v>0</v>
      </c>
      <c r="G51" s="1350"/>
      <c r="H51" s="1605">
        <f t="shared" si="5"/>
        <v>0</v>
      </c>
      <c r="I51" s="1605"/>
      <c r="J51" s="1614"/>
      <c r="K51" s="509"/>
      <c r="L51" s="501"/>
    </row>
    <row r="52" spans="1:12" s="498" customFormat="1" ht="15.5">
      <c r="A52" s="1360">
        <v>35</v>
      </c>
      <c r="B52" s="499">
        <f t="shared" si="2"/>
        <v>2022</v>
      </c>
      <c r="C52" s="499"/>
      <c r="D52" s="1605">
        <f t="shared" si="6"/>
        <v>0</v>
      </c>
      <c r="E52" s="1605"/>
      <c r="F52" s="1350">
        <f t="shared" si="4"/>
        <v>0</v>
      </c>
      <c r="G52" s="1350"/>
      <c r="H52" s="1605">
        <f t="shared" si="5"/>
        <v>0</v>
      </c>
      <c r="I52" s="1605"/>
      <c r="J52" s="1614"/>
      <c r="K52" s="509"/>
      <c r="L52" s="501"/>
    </row>
    <row r="53" spans="1:12" s="498" customFormat="1" ht="15.5">
      <c r="A53" s="1360">
        <v>36</v>
      </c>
      <c r="B53" s="499">
        <f t="shared" si="2"/>
        <v>2023</v>
      </c>
      <c r="C53" s="499"/>
      <c r="D53" s="1605">
        <f t="shared" si="6"/>
        <v>0</v>
      </c>
      <c r="E53" s="1605"/>
      <c r="F53" s="1350">
        <f t="shared" si="4"/>
        <v>0</v>
      </c>
      <c r="G53" s="1350"/>
      <c r="H53" s="1605">
        <f t="shared" si="5"/>
        <v>0</v>
      </c>
      <c r="I53" s="1605"/>
      <c r="J53" s="1614"/>
      <c r="K53" s="509"/>
      <c r="L53" s="501"/>
    </row>
    <row r="54" spans="1:12" s="498" customFormat="1" ht="15.5">
      <c r="A54" s="1360">
        <v>37</v>
      </c>
      <c r="B54" s="499">
        <f t="shared" si="2"/>
        <v>2024</v>
      </c>
      <c r="C54" s="499"/>
      <c r="D54" s="1605">
        <f t="shared" si="6"/>
        <v>0</v>
      </c>
      <c r="E54" s="1605"/>
      <c r="F54" s="1350">
        <f t="shared" si="4"/>
        <v>0</v>
      </c>
      <c r="G54" s="1350"/>
      <c r="H54" s="1605">
        <f t="shared" si="5"/>
        <v>0</v>
      </c>
      <c r="I54" s="1605"/>
      <c r="J54" s="1614"/>
      <c r="K54" s="509"/>
      <c r="L54" s="501"/>
    </row>
    <row r="55" spans="1:12" s="498" customFormat="1" ht="15.5">
      <c r="A55" s="1360">
        <v>38</v>
      </c>
      <c r="B55" s="499">
        <f t="shared" si="2"/>
        <v>2025</v>
      </c>
      <c r="C55" s="499"/>
      <c r="D55" s="1605">
        <f t="shared" si="6"/>
        <v>0</v>
      </c>
      <c r="E55" s="1605"/>
      <c r="F55" s="1350">
        <f t="shared" si="4"/>
        <v>0</v>
      </c>
      <c r="G55" s="1350"/>
      <c r="H55" s="1605">
        <f t="shared" si="5"/>
        <v>0</v>
      </c>
      <c r="I55" s="1605"/>
      <c r="J55" s="1614"/>
      <c r="K55" s="509"/>
      <c r="L55" s="501"/>
    </row>
    <row r="56" spans="1:12" s="498" customFormat="1" ht="15.5">
      <c r="A56" s="1360">
        <v>39</v>
      </c>
      <c r="B56" s="499">
        <f t="shared" si="2"/>
        <v>2026</v>
      </c>
      <c r="C56" s="499"/>
      <c r="D56" s="1605">
        <f t="shared" si="6"/>
        <v>0</v>
      </c>
      <c r="E56" s="1605"/>
      <c r="F56" s="1350">
        <f t="shared" si="4"/>
        <v>0</v>
      </c>
      <c r="G56" s="1350"/>
      <c r="H56" s="1605">
        <f t="shared" si="5"/>
        <v>0</v>
      </c>
      <c r="I56" s="1605"/>
      <c r="J56" s="1614"/>
      <c r="K56" s="509"/>
      <c r="L56" s="501"/>
    </row>
    <row r="57" spans="1:12" s="498" customFormat="1" ht="15.5">
      <c r="A57" s="1360">
        <v>40</v>
      </c>
      <c r="B57" s="499">
        <f t="shared" si="2"/>
        <v>2027</v>
      </c>
      <c r="C57" s="499"/>
      <c r="D57" s="1605">
        <f t="shared" si="6"/>
        <v>0</v>
      </c>
      <c r="E57" s="1605"/>
      <c r="F57" s="1350">
        <f t="shared" si="4"/>
        <v>0</v>
      </c>
      <c r="G57" s="1350"/>
      <c r="H57" s="1605">
        <f t="shared" si="5"/>
        <v>0</v>
      </c>
      <c r="I57" s="1605"/>
      <c r="J57" s="1614"/>
      <c r="K57" s="509"/>
      <c r="L57" s="501"/>
    </row>
    <row r="58" spans="1:12" s="498" customFormat="1" ht="15.5">
      <c r="A58" s="1360">
        <v>41</v>
      </c>
      <c r="B58" s="499">
        <f t="shared" si="2"/>
        <v>2028</v>
      </c>
      <c r="C58" s="499"/>
      <c r="D58" s="1605">
        <f t="shared" si="6"/>
        <v>0</v>
      </c>
      <c r="E58" s="1605"/>
      <c r="F58" s="1350">
        <f t="shared" si="4"/>
        <v>0</v>
      </c>
      <c r="G58" s="1350"/>
      <c r="H58" s="1605">
        <f t="shared" si="5"/>
        <v>0</v>
      </c>
      <c r="I58" s="1605"/>
      <c r="J58" s="1614"/>
      <c r="K58" s="509"/>
      <c r="L58" s="501"/>
    </row>
    <row r="59" spans="1:12" s="498" customFormat="1" ht="15.5">
      <c r="A59" s="1360">
        <v>42</v>
      </c>
      <c r="B59" s="499">
        <f t="shared" si="2"/>
        <v>2029</v>
      </c>
      <c r="C59" s="499"/>
      <c r="D59" s="1605">
        <f t="shared" si="6"/>
        <v>0</v>
      </c>
      <c r="E59" s="1605"/>
      <c r="F59" s="1350">
        <f t="shared" si="4"/>
        <v>0</v>
      </c>
      <c r="G59" s="1350"/>
      <c r="H59" s="1605">
        <f t="shared" si="5"/>
        <v>0</v>
      </c>
      <c r="I59" s="1605"/>
      <c r="J59" s="1614"/>
      <c r="K59" s="509"/>
      <c r="L59" s="501"/>
    </row>
    <row r="60" spans="1:12" s="498" customFormat="1" ht="15.5">
      <c r="A60" s="1360">
        <v>43</v>
      </c>
      <c r="B60" s="499">
        <f t="shared" si="2"/>
        <v>2030</v>
      </c>
      <c r="C60" s="499"/>
      <c r="D60" s="1605">
        <f t="shared" si="6"/>
        <v>0</v>
      </c>
      <c r="E60" s="1605"/>
      <c r="F60" s="1350">
        <f t="shared" si="4"/>
        <v>0</v>
      </c>
      <c r="G60" s="1350"/>
      <c r="H60" s="1605">
        <f t="shared" si="5"/>
        <v>0</v>
      </c>
      <c r="I60" s="1605"/>
      <c r="J60" s="1614"/>
      <c r="K60" s="509"/>
      <c r="L60" s="501"/>
    </row>
    <row r="61" spans="1:12" s="498" customFormat="1" ht="15.5">
      <c r="A61" s="1360">
        <v>44</v>
      </c>
      <c r="B61" s="499">
        <f t="shared" si="2"/>
        <v>2031</v>
      </c>
      <c r="C61" s="499"/>
      <c r="D61" s="1605">
        <f t="shared" si="6"/>
        <v>0</v>
      </c>
      <c r="E61" s="1605"/>
      <c r="F61" s="1350">
        <f t="shared" si="4"/>
        <v>0</v>
      </c>
      <c r="G61" s="1350"/>
      <c r="H61" s="1605">
        <f t="shared" si="5"/>
        <v>0</v>
      </c>
      <c r="I61" s="1605"/>
      <c r="J61" s="1614"/>
      <c r="K61" s="509"/>
      <c r="L61" s="501"/>
    </row>
    <row r="62" spans="1:12" s="498" customFormat="1" ht="15.5">
      <c r="A62" s="1360">
        <v>45</v>
      </c>
      <c r="B62" s="499">
        <f t="shared" si="2"/>
        <v>2032</v>
      </c>
      <c r="C62" s="499"/>
      <c r="D62" s="1605">
        <f t="shared" si="6"/>
        <v>0</v>
      </c>
      <c r="E62" s="1605"/>
      <c r="F62" s="1350">
        <f t="shared" si="4"/>
        <v>0</v>
      </c>
      <c r="G62" s="1350"/>
      <c r="H62" s="1605">
        <f t="shared" si="5"/>
        <v>0</v>
      </c>
      <c r="I62" s="1605"/>
      <c r="J62" s="1614"/>
      <c r="K62" s="509"/>
      <c r="L62" s="501"/>
    </row>
    <row r="63" spans="1:12" s="498" customFormat="1" ht="15.5">
      <c r="A63" s="1360">
        <v>46</v>
      </c>
      <c r="B63" s="499">
        <f t="shared" si="2"/>
        <v>2033</v>
      </c>
      <c r="C63" s="499"/>
      <c r="D63" s="1605">
        <f t="shared" si="6"/>
        <v>0</v>
      </c>
      <c r="E63" s="1605"/>
      <c r="F63" s="1350">
        <f t="shared" si="4"/>
        <v>0</v>
      </c>
      <c r="G63" s="1350"/>
      <c r="H63" s="1605">
        <f t="shared" si="5"/>
        <v>0</v>
      </c>
      <c r="I63" s="1605"/>
      <c r="J63" s="1614"/>
      <c r="K63" s="509"/>
      <c r="L63" s="501"/>
    </row>
    <row r="64" spans="1:12" s="498" customFormat="1" ht="15.5">
      <c r="A64" s="1360">
        <v>47</v>
      </c>
      <c r="B64" s="499">
        <f t="shared" si="2"/>
        <v>2034</v>
      </c>
      <c r="C64" s="499"/>
      <c r="D64" s="1605">
        <f t="shared" si="6"/>
        <v>0</v>
      </c>
      <c r="E64" s="1605"/>
      <c r="F64" s="1350">
        <f t="shared" si="4"/>
        <v>0</v>
      </c>
      <c r="G64" s="1350"/>
      <c r="H64" s="1605">
        <f t="shared" si="5"/>
        <v>0</v>
      </c>
      <c r="I64" s="1605"/>
      <c r="J64" s="1614"/>
      <c r="K64" s="509"/>
      <c r="L64" s="501"/>
    </row>
    <row r="65" spans="1:12" s="498" customFormat="1" ht="15.5">
      <c r="A65" s="1360">
        <v>48</v>
      </c>
      <c r="B65" s="499">
        <f t="shared" si="2"/>
        <v>2035</v>
      </c>
      <c r="C65" s="499"/>
      <c r="D65" s="1605">
        <f t="shared" si="6"/>
        <v>0</v>
      </c>
      <c r="E65" s="1605"/>
      <c r="F65" s="1350">
        <f t="shared" si="4"/>
        <v>0</v>
      </c>
      <c r="G65" s="1350"/>
      <c r="H65" s="1605">
        <f t="shared" si="5"/>
        <v>0</v>
      </c>
      <c r="I65" s="1605"/>
      <c r="J65" s="1614"/>
      <c r="K65" s="509"/>
      <c r="L65" s="501"/>
    </row>
    <row r="66" spans="1:12" s="498" customFormat="1" ht="15.5">
      <c r="A66" s="1360">
        <v>49</v>
      </c>
      <c r="B66" s="499">
        <f t="shared" si="2"/>
        <v>2036</v>
      </c>
      <c r="C66" s="499"/>
      <c r="D66" s="1605">
        <f t="shared" si="6"/>
        <v>0</v>
      </c>
      <c r="E66" s="1605"/>
      <c r="F66" s="1350">
        <f t="shared" si="4"/>
        <v>0</v>
      </c>
      <c r="G66" s="1350"/>
      <c r="H66" s="1605">
        <f t="shared" si="5"/>
        <v>0</v>
      </c>
      <c r="I66" s="1605"/>
      <c r="J66" s="1614"/>
      <c r="K66" s="509"/>
      <c r="L66" s="501"/>
    </row>
    <row r="67" spans="1:12" s="498" customFormat="1" ht="15.5">
      <c r="A67" s="1360">
        <v>50</v>
      </c>
      <c r="B67" s="499">
        <f t="shared" si="2"/>
        <v>2037</v>
      </c>
      <c r="C67" s="499"/>
      <c r="D67" s="1615">
        <f t="shared" si="6"/>
        <v>0</v>
      </c>
      <c r="E67" s="1605"/>
      <c r="F67" s="1616">
        <f>D67-H67</f>
        <v>0</v>
      </c>
      <c r="G67" s="1350"/>
      <c r="H67" s="1615">
        <f t="shared" si="5"/>
        <v>0</v>
      </c>
      <c r="I67" s="1605"/>
      <c r="J67" s="1614"/>
      <c r="K67" s="509"/>
      <c r="L67" s="501"/>
    </row>
    <row r="68" spans="1:12" s="498" customFormat="1" ht="15.5">
      <c r="B68" s="499"/>
      <c r="C68" s="499"/>
      <c r="D68" s="1350"/>
      <c r="E68" s="1605"/>
      <c r="F68" s="1350"/>
      <c r="G68" s="1350"/>
      <c r="H68" s="1350"/>
      <c r="I68" s="1350"/>
      <c r="J68" s="1350"/>
      <c r="K68" s="501"/>
      <c r="L68" s="501"/>
    </row>
    <row r="69" spans="1:12" s="498" customFormat="1" ht="16" thickBot="1">
      <c r="A69" s="1411">
        <v>51</v>
      </c>
      <c r="B69" s="514" t="s">
        <v>4</v>
      </c>
      <c r="C69" s="499"/>
      <c r="D69" s="1350"/>
      <c r="E69" s="1605"/>
      <c r="F69" s="1350"/>
      <c r="G69" s="1350"/>
      <c r="H69" s="1617">
        <f>SUM(H18:H67)</f>
        <v>0</v>
      </c>
      <c r="I69" s="1347"/>
      <c r="J69" s="1347"/>
      <c r="K69" s="501"/>
      <c r="L69" s="501"/>
    </row>
    <row r="70" spans="1:12" s="498" customFormat="1" ht="16" thickTop="1">
      <c r="C70" s="499"/>
      <c r="D70" s="1610"/>
      <c r="E70" s="1605"/>
      <c r="F70" s="1610"/>
      <c r="G70" s="1350"/>
      <c r="H70" s="1610"/>
      <c r="I70" s="1610"/>
      <c r="J70" s="1610"/>
      <c r="K70" s="501"/>
      <c r="L70" s="501"/>
    </row>
    <row r="71" spans="1:12" s="515" customFormat="1" ht="14">
      <c r="D71" s="1618"/>
      <c r="E71" s="1618"/>
      <c r="F71" s="1618"/>
      <c r="G71" s="1618"/>
      <c r="H71" s="1618"/>
      <c r="I71" s="1618"/>
      <c r="J71" s="1618"/>
      <c r="K71" s="516"/>
      <c r="L71" s="516"/>
    </row>
    <row r="72" spans="1:12" s="515" customFormat="1" ht="14">
      <c r="K72" s="516"/>
      <c r="L72" s="516"/>
    </row>
  </sheetData>
  <customSheetViews>
    <customSheetView guid="{343BF296-013A-41F5-BDAB-AD6220EA7F78}" scale="90" showPageBreaks="1" fitToPage="1" printArea="1" view="pageBreakPreview" topLeftCell="A4">
      <selection activeCell="D33" sqref="D33"/>
      <rowBreaks count="1" manualBreakCount="1">
        <brk id="71" max="16383" man="1"/>
      </rowBreaks>
      <pageMargins left="0.2" right="0.2" top="0.33" bottom="0.28000000000000003" header="0.05" footer="0.05"/>
      <printOptions horizontalCentered="1"/>
      <pageSetup scale="64" orientation="portrait" r:id="rId1"/>
    </customSheetView>
    <customSheetView guid="{B321D76C-CDE5-48BB-9CDE-80FF97D58FCF}" scale="90" showPageBreaks="1" fitToPage="1" printArea="1" view="pageBreakPreview" topLeftCell="A4">
      <selection activeCell="D33" sqref="D33"/>
      <rowBreaks count="1" manualBreakCount="1">
        <brk id="71" max="16383" man="1"/>
      </rowBreaks>
      <pageMargins left="0.2" right="0.2" top="0.33" bottom="0.28000000000000003" header="0.05" footer="0.05"/>
      <printOptions horizontalCentered="1"/>
      <pageSetup scale="65" orientation="portrait" r:id="rId2"/>
    </customSheetView>
  </customSheetViews>
  <mergeCells count="6">
    <mergeCell ref="A9:K9"/>
    <mergeCell ref="A7:K7"/>
    <mergeCell ref="A8:K8"/>
    <mergeCell ref="A3:K3"/>
    <mergeCell ref="A4:K4"/>
    <mergeCell ref="A5:K5"/>
  </mergeCells>
  <printOptions horizontalCentered="1"/>
  <pageMargins left="0.2" right="0.2" top="0.33" bottom="0.28000000000000003" header="0.05" footer="0.05"/>
  <pageSetup scale="68" orientation="portrait" r:id="rId3"/>
  <rowBreaks count="1" manualBreakCount="1">
    <brk id="71" max="16383" man="1"/>
  </rowBreaks>
  <drawing r:id="rId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0070C0"/>
    <pageSetUpPr fitToPage="1"/>
  </sheetPr>
  <dimension ref="A1:Q89"/>
  <sheetViews>
    <sheetView view="pageBreakPreview" zoomScale="70" zoomScaleNormal="80" zoomScaleSheetLayoutView="70" workbookViewId="0">
      <selection activeCell="D33" sqref="D33"/>
    </sheetView>
  </sheetViews>
  <sheetFormatPr defaultRowHeight="12.5"/>
  <cols>
    <col min="1" max="1" width="3.5" style="46" customWidth="1"/>
    <col min="2" max="2" width="12" style="46" hidden="1" customWidth="1"/>
    <col min="3" max="3" width="16.08203125" style="46" customWidth="1"/>
    <col min="4" max="4" width="1.5" style="46" customWidth="1"/>
    <col min="5" max="5" width="53.75" style="46" customWidth="1"/>
    <col min="6" max="6" width="13.75" style="46" bestFit="1" customWidth="1"/>
    <col min="7" max="7" width="19.08203125" style="108" customWidth="1"/>
    <col min="8" max="9" width="17.75" style="108" bestFit="1" customWidth="1"/>
    <col min="10" max="10" width="13.75" style="46" bestFit="1" customWidth="1"/>
    <col min="11" max="11" width="29.08203125" style="46" customWidth="1"/>
    <col min="12" max="13" width="17.75" style="46" bestFit="1" customWidth="1"/>
    <col min="14" max="254" width="9" style="46"/>
    <col min="255" max="255" width="12" style="46" customWidth="1"/>
    <col min="256" max="256" width="8.08203125" style="46" bestFit="1" customWidth="1"/>
    <col min="257" max="257" width="40.75" style="46" bestFit="1" customWidth="1"/>
    <col min="258" max="258" width="11.75" style="46" bestFit="1" customWidth="1"/>
    <col min="259" max="259" width="11.25" style="46" bestFit="1" customWidth="1"/>
    <col min="260" max="260" width="13" style="46" bestFit="1" customWidth="1"/>
    <col min="261" max="510" width="9" style="46"/>
    <col min="511" max="511" width="12" style="46" customWidth="1"/>
    <col min="512" max="512" width="8.08203125" style="46" bestFit="1" customWidth="1"/>
    <col min="513" max="513" width="40.75" style="46" bestFit="1" customWidth="1"/>
    <col min="514" max="514" width="11.75" style="46" bestFit="1" customWidth="1"/>
    <col min="515" max="515" width="11.25" style="46" bestFit="1" customWidth="1"/>
    <col min="516" max="516" width="13" style="46" bestFit="1" customWidth="1"/>
    <col min="517" max="766" width="9" style="46"/>
    <col min="767" max="767" width="12" style="46" customWidth="1"/>
    <col min="768" max="768" width="8.08203125" style="46" bestFit="1" customWidth="1"/>
    <col min="769" max="769" width="40.75" style="46" bestFit="1" customWidth="1"/>
    <col min="770" max="770" width="11.75" style="46" bestFit="1" customWidth="1"/>
    <col min="771" max="771" width="11.25" style="46" bestFit="1" customWidth="1"/>
    <col min="772" max="772" width="13" style="46" bestFit="1" customWidth="1"/>
    <col min="773" max="1022" width="9" style="46"/>
    <col min="1023" max="1023" width="12" style="46" customWidth="1"/>
    <col min="1024" max="1024" width="8.08203125" style="46" bestFit="1" customWidth="1"/>
    <col min="1025" max="1025" width="40.75" style="46" bestFit="1" customWidth="1"/>
    <col min="1026" max="1026" width="11.75" style="46" bestFit="1" customWidth="1"/>
    <col min="1027" max="1027" width="11.25" style="46" bestFit="1" customWidth="1"/>
    <col min="1028" max="1028" width="13" style="46" bestFit="1" customWidth="1"/>
    <col min="1029" max="1278" width="9" style="46"/>
    <col min="1279" max="1279" width="12" style="46" customWidth="1"/>
    <col min="1280" max="1280" width="8.08203125" style="46" bestFit="1" customWidth="1"/>
    <col min="1281" max="1281" width="40.75" style="46" bestFit="1" customWidth="1"/>
    <col min="1282" max="1282" width="11.75" style="46" bestFit="1" customWidth="1"/>
    <col min="1283" max="1283" width="11.25" style="46" bestFit="1" customWidth="1"/>
    <col min="1284" max="1284" width="13" style="46" bestFit="1" customWidth="1"/>
    <col min="1285" max="1534" width="9" style="46"/>
    <col min="1535" max="1535" width="12" style="46" customWidth="1"/>
    <col min="1536" max="1536" width="8.08203125" style="46" bestFit="1" customWidth="1"/>
    <col min="1537" max="1537" width="40.75" style="46" bestFit="1" customWidth="1"/>
    <col min="1538" max="1538" width="11.75" style="46" bestFit="1" customWidth="1"/>
    <col min="1539" max="1539" width="11.25" style="46" bestFit="1" customWidth="1"/>
    <col min="1540" max="1540" width="13" style="46" bestFit="1" customWidth="1"/>
    <col min="1541" max="1790" width="9" style="46"/>
    <col min="1791" max="1791" width="12" style="46" customWidth="1"/>
    <col min="1792" max="1792" width="8.08203125" style="46" bestFit="1" customWidth="1"/>
    <col min="1793" max="1793" width="40.75" style="46" bestFit="1" customWidth="1"/>
    <col min="1794" max="1794" width="11.75" style="46" bestFit="1" customWidth="1"/>
    <col min="1795" max="1795" width="11.25" style="46" bestFit="1" customWidth="1"/>
    <col min="1796" max="1796" width="13" style="46" bestFit="1" customWidth="1"/>
    <col min="1797" max="2046" width="9" style="46"/>
    <col min="2047" max="2047" width="12" style="46" customWidth="1"/>
    <col min="2048" max="2048" width="8.08203125" style="46" bestFit="1" customWidth="1"/>
    <col min="2049" max="2049" width="40.75" style="46" bestFit="1" customWidth="1"/>
    <col min="2050" max="2050" width="11.75" style="46" bestFit="1" customWidth="1"/>
    <col min="2051" max="2051" width="11.25" style="46" bestFit="1" customWidth="1"/>
    <col min="2052" max="2052" width="13" style="46" bestFit="1" customWidth="1"/>
    <col min="2053" max="2302" width="9" style="46"/>
    <col min="2303" max="2303" width="12" style="46" customWidth="1"/>
    <col min="2304" max="2304" width="8.08203125" style="46" bestFit="1" customWidth="1"/>
    <col min="2305" max="2305" width="40.75" style="46" bestFit="1" customWidth="1"/>
    <col min="2306" max="2306" width="11.75" style="46" bestFit="1" customWidth="1"/>
    <col min="2307" max="2307" width="11.25" style="46" bestFit="1" customWidth="1"/>
    <col min="2308" max="2308" width="13" style="46" bestFit="1" customWidth="1"/>
    <col min="2309" max="2558" width="9" style="46"/>
    <col min="2559" max="2559" width="12" style="46" customWidth="1"/>
    <col min="2560" max="2560" width="8.08203125" style="46" bestFit="1" customWidth="1"/>
    <col min="2561" max="2561" width="40.75" style="46" bestFit="1" customWidth="1"/>
    <col min="2562" max="2562" width="11.75" style="46" bestFit="1" customWidth="1"/>
    <col min="2563" max="2563" width="11.25" style="46" bestFit="1" customWidth="1"/>
    <col min="2564" max="2564" width="13" style="46" bestFit="1" customWidth="1"/>
    <col min="2565" max="2814" width="9" style="46"/>
    <col min="2815" max="2815" width="12" style="46" customWidth="1"/>
    <col min="2816" max="2816" width="8.08203125" style="46" bestFit="1" customWidth="1"/>
    <col min="2817" max="2817" width="40.75" style="46" bestFit="1" customWidth="1"/>
    <col min="2818" max="2818" width="11.75" style="46" bestFit="1" customWidth="1"/>
    <col min="2819" max="2819" width="11.25" style="46" bestFit="1" customWidth="1"/>
    <col min="2820" max="2820" width="13" style="46" bestFit="1" customWidth="1"/>
    <col min="2821" max="3070" width="9" style="46"/>
    <col min="3071" max="3071" width="12" style="46" customWidth="1"/>
    <col min="3072" max="3072" width="8.08203125" style="46" bestFit="1" customWidth="1"/>
    <col min="3073" max="3073" width="40.75" style="46" bestFit="1" customWidth="1"/>
    <col min="3074" max="3074" width="11.75" style="46" bestFit="1" customWidth="1"/>
    <col min="3075" max="3075" width="11.25" style="46" bestFit="1" customWidth="1"/>
    <col min="3076" max="3076" width="13" style="46" bestFit="1" customWidth="1"/>
    <col min="3077" max="3326" width="9" style="46"/>
    <col min="3327" max="3327" width="12" style="46" customWidth="1"/>
    <col min="3328" max="3328" width="8.08203125" style="46" bestFit="1" customWidth="1"/>
    <col min="3329" max="3329" width="40.75" style="46" bestFit="1" customWidth="1"/>
    <col min="3330" max="3330" width="11.75" style="46" bestFit="1" customWidth="1"/>
    <col min="3331" max="3331" width="11.25" style="46" bestFit="1" customWidth="1"/>
    <col min="3332" max="3332" width="13" style="46" bestFit="1" customWidth="1"/>
    <col min="3333" max="3582" width="9" style="46"/>
    <col min="3583" max="3583" width="12" style="46" customWidth="1"/>
    <col min="3584" max="3584" width="8.08203125" style="46" bestFit="1" customWidth="1"/>
    <col min="3585" max="3585" width="40.75" style="46" bestFit="1" customWidth="1"/>
    <col min="3586" max="3586" width="11.75" style="46" bestFit="1" customWidth="1"/>
    <col min="3587" max="3587" width="11.25" style="46" bestFit="1" customWidth="1"/>
    <col min="3588" max="3588" width="13" style="46" bestFit="1" customWidth="1"/>
    <col min="3589" max="3838" width="9" style="46"/>
    <col min="3839" max="3839" width="12" style="46" customWidth="1"/>
    <col min="3840" max="3840" width="8.08203125" style="46" bestFit="1" customWidth="1"/>
    <col min="3841" max="3841" width="40.75" style="46" bestFit="1" customWidth="1"/>
    <col min="3842" max="3842" width="11.75" style="46" bestFit="1" customWidth="1"/>
    <col min="3843" max="3843" width="11.25" style="46" bestFit="1" customWidth="1"/>
    <col min="3844" max="3844" width="13" style="46" bestFit="1" customWidth="1"/>
    <col min="3845" max="4094" width="9" style="46"/>
    <col min="4095" max="4095" width="12" style="46" customWidth="1"/>
    <col min="4096" max="4096" width="8.08203125" style="46" bestFit="1" customWidth="1"/>
    <col min="4097" max="4097" width="40.75" style="46" bestFit="1" customWidth="1"/>
    <col min="4098" max="4098" width="11.75" style="46" bestFit="1" customWidth="1"/>
    <col min="4099" max="4099" width="11.25" style="46" bestFit="1" customWidth="1"/>
    <col min="4100" max="4100" width="13" style="46" bestFit="1" customWidth="1"/>
    <col min="4101" max="4350" width="9" style="46"/>
    <col min="4351" max="4351" width="12" style="46" customWidth="1"/>
    <col min="4352" max="4352" width="8.08203125" style="46" bestFit="1" customWidth="1"/>
    <col min="4353" max="4353" width="40.75" style="46" bestFit="1" customWidth="1"/>
    <col min="4354" max="4354" width="11.75" style="46" bestFit="1" customWidth="1"/>
    <col min="4355" max="4355" width="11.25" style="46" bestFit="1" customWidth="1"/>
    <col min="4356" max="4356" width="13" style="46" bestFit="1" customWidth="1"/>
    <col min="4357" max="4606" width="9" style="46"/>
    <col min="4607" max="4607" width="12" style="46" customWidth="1"/>
    <col min="4608" max="4608" width="8.08203125" style="46" bestFit="1" customWidth="1"/>
    <col min="4609" max="4609" width="40.75" style="46" bestFit="1" customWidth="1"/>
    <col min="4610" max="4610" width="11.75" style="46" bestFit="1" customWidth="1"/>
    <col min="4611" max="4611" width="11.25" style="46" bestFit="1" customWidth="1"/>
    <col min="4612" max="4612" width="13" style="46" bestFit="1" customWidth="1"/>
    <col min="4613" max="4862" width="9" style="46"/>
    <col min="4863" max="4863" width="12" style="46" customWidth="1"/>
    <col min="4864" max="4864" width="8.08203125" style="46" bestFit="1" customWidth="1"/>
    <col min="4865" max="4865" width="40.75" style="46" bestFit="1" customWidth="1"/>
    <col min="4866" max="4866" width="11.75" style="46" bestFit="1" customWidth="1"/>
    <col min="4867" max="4867" width="11.25" style="46" bestFit="1" customWidth="1"/>
    <col min="4868" max="4868" width="13" style="46" bestFit="1" customWidth="1"/>
    <col min="4869" max="5118" width="9" style="46"/>
    <col min="5119" max="5119" width="12" style="46" customWidth="1"/>
    <col min="5120" max="5120" width="8.08203125" style="46" bestFit="1" customWidth="1"/>
    <col min="5121" max="5121" width="40.75" style="46" bestFit="1" customWidth="1"/>
    <col min="5122" max="5122" width="11.75" style="46" bestFit="1" customWidth="1"/>
    <col min="5123" max="5123" width="11.25" style="46" bestFit="1" customWidth="1"/>
    <col min="5124" max="5124" width="13" style="46" bestFit="1" customWidth="1"/>
    <col min="5125" max="5374" width="9" style="46"/>
    <col min="5375" max="5375" width="12" style="46" customWidth="1"/>
    <col min="5376" max="5376" width="8.08203125" style="46" bestFit="1" customWidth="1"/>
    <col min="5377" max="5377" width="40.75" style="46" bestFit="1" customWidth="1"/>
    <col min="5378" max="5378" width="11.75" style="46" bestFit="1" customWidth="1"/>
    <col min="5379" max="5379" width="11.25" style="46" bestFit="1" customWidth="1"/>
    <col min="5380" max="5380" width="13" style="46" bestFit="1" customWidth="1"/>
    <col min="5381" max="5630" width="9" style="46"/>
    <col min="5631" max="5631" width="12" style="46" customWidth="1"/>
    <col min="5632" max="5632" width="8.08203125" style="46" bestFit="1" customWidth="1"/>
    <col min="5633" max="5633" width="40.75" style="46" bestFit="1" customWidth="1"/>
    <col min="5634" max="5634" width="11.75" style="46" bestFit="1" customWidth="1"/>
    <col min="5635" max="5635" width="11.25" style="46" bestFit="1" customWidth="1"/>
    <col min="5636" max="5636" width="13" style="46" bestFit="1" customWidth="1"/>
    <col min="5637" max="5886" width="9" style="46"/>
    <col min="5887" max="5887" width="12" style="46" customWidth="1"/>
    <col min="5888" max="5888" width="8.08203125" style="46" bestFit="1" customWidth="1"/>
    <col min="5889" max="5889" width="40.75" style="46" bestFit="1" customWidth="1"/>
    <col min="5890" max="5890" width="11.75" style="46" bestFit="1" customWidth="1"/>
    <col min="5891" max="5891" width="11.25" style="46" bestFit="1" customWidth="1"/>
    <col min="5892" max="5892" width="13" style="46" bestFit="1" customWidth="1"/>
    <col min="5893" max="6142" width="9" style="46"/>
    <col min="6143" max="6143" width="12" style="46" customWidth="1"/>
    <col min="6144" max="6144" width="8.08203125" style="46" bestFit="1" customWidth="1"/>
    <col min="6145" max="6145" width="40.75" style="46" bestFit="1" customWidth="1"/>
    <col min="6146" max="6146" width="11.75" style="46" bestFit="1" customWidth="1"/>
    <col min="6147" max="6147" width="11.25" style="46" bestFit="1" customWidth="1"/>
    <col min="6148" max="6148" width="13" style="46" bestFit="1" customWidth="1"/>
    <col min="6149" max="6398" width="9" style="46"/>
    <col min="6399" max="6399" width="12" style="46" customWidth="1"/>
    <col min="6400" max="6400" width="8.08203125" style="46" bestFit="1" customWidth="1"/>
    <col min="6401" max="6401" width="40.75" style="46" bestFit="1" customWidth="1"/>
    <col min="6402" max="6402" width="11.75" style="46" bestFit="1" customWidth="1"/>
    <col min="6403" max="6403" width="11.25" style="46" bestFit="1" customWidth="1"/>
    <col min="6404" max="6404" width="13" style="46" bestFit="1" customWidth="1"/>
    <col min="6405" max="6654" width="9" style="46"/>
    <col min="6655" max="6655" width="12" style="46" customWidth="1"/>
    <col min="6656" max="6656" width="8.08203125" style="46" bestFit="1" customWidth="1"/>
    <col min="6657" max="6657" width="40.75" style="46" bestFit="1" customWidth="1"/>
    <col min="6658" max="6658" width="11.75" style="46" bestFit="1" customWidth="1"/>
    <col min="6659" max="6659" width="11.25" style="46" bestFit="1" customWidth="1"/>
    <col min="6660" max="6660" width="13" style="46" bestFit="1" customWidth="1"/>
    <col min="6661" max="6910" width="9" style="46"/>
    <col min="6911" max="6911" width="12" style="46" customWidth="1"/>
    <col min="6912" max="6912" width="8.08203125" style="46" bestFit="1" customWidth="1"/>
    <col min="6913" max="6913" width="40.75" style="46" bestFit="1" customWidth="1"/>
    <col min="6914" max="6914" width="11.75" style="46" bestFit="1" customWidth="1"/>
    <col min="6915" max="6915" width="11.25" style="46" bestFit="1" customWidth="1"/>
    <col min="6916" max="6916" width="13" style="46" bestFit="1" customWidth="1"/>
    <col min="6917" max="7166" width="9" style="46"/>
    <col min="7167" max="7167" width="12" style="46" customWidth="1"/>
    <col min="7168" max="7168" width="8.08203125" style="46" bestFit="1" customWidth="1"/>
    <col min="7169" max="7169" width="40.75" style="46" bestFit="1" customWidth="1"/>
    <col min="7170" max="7170" width="11.75" style="46" bestFit="1" customWidth="1"/>
    <col min="7171" max="7171" width="11.25" style="46" bestFit="1" customWidth="1"/>
    <col min="7172" max="7172" width="13" style="46" bestFit="1" customWidth="1"/>
    <col min="7173" max="7422" width="9" style="46"/>
    <col min="7423" max="7423" width="12" style="46" customWidth="1"/>
    <col min="7424" max="7424" width="8.08203125" style="46" bestFit="1" customWidth="1"/>
    <col min="7425" max="7425" width="40.75" style="46" bestFit="1" customWidth="1"/>
    <col min="7426" max="7426" width="11.75" style="46" bestFit="1" customWidth="1"/>
    <col min="7427" max="7427" width="11.25" style="46" bestFit="1" customWidth="1"/>
    <col min="7428" max="7428" width="13" style="46" bestFit="1" customWidth="1"/>
    <col min="7429" max="7678" width="9" style="46"/>
    <col min="7679" max="7679" width="12" style="46" customWidth="1"/>
    <col min="7680" max="7680" width="8.08203125" style="46" bestFit="1" customWidth="1"/>
    <col min="7681" max="7681" width="40.75" style="46" bestFit="1" customWidth="1"/>
    <col min="7682" max="7682" width="11.75" style="46" bestFit="1" customWidth="1"/>
    <col min="7683" max="7683" width="11.25" style="46" bestFit="1" customWidth="1"/>
    <col min="7684" max="7684" width="13" style="46" bestFit="1" customWidth="1"/>
    <col min="7685" max="7934" width="9" style="46"/>
    <col min="7935" max="7935" width="12" style="46" customWidth="1"/>
    <col min="7936" max="7936" width="8.08203125" style="46" bestFit="1" customWidth="1"/>
    <col min="7937" max="7937" width="40.75" style="46" bestFit="1" customWidth="1"/>
    <col min="7938" max="7938" width="11.75" style="46" bestFit="1" customWidth="1"/>
    <col min="7939" max="7939" width="11.25" style="46" bestFit="1" customWidth="1"/>
    <col min="7940" max="7940" width="13" style="46" bestFit="1" customWidth="1"/>
    <col min="7941" max="8190" width="9" style="46"/>
    <col min="8191" max="8191" width="12" style="46" customWidth="1"/>
    <col min="8192" max="8192" width="8.08203125" style="46" bestFit="1" customWidth="1"/>
    <col min="8193" max="8193" width="40.75" style="46" bestFit="1" customWidth="1"/>
    <col min="8194" max="8194" width="11.75" style="46" bestFit="1" customWidth="1"/>
    <col min="8195" max="8195" width="11.25" style="46" bestFit="1" customWidth="1"/>
    <col min="8196" max="8196" width="13" style="46" bestFit="1" customWidth="1"/>
    <col min="8197" max="8446" width="9" style="46"/>
    <col min="8447" max="8447" width="12" style="46" customWidth="1"/>
    <col min="8448" max="8448" width="8.08203125" style="46" bestFit="1" customWidth="1"/>
    <col min="8449" max="8449" width="40.75" style="46" bestFit="1" customWidth="1"/>
    <col min="8450" max="8450" width="11.75" style="46" bestFit="1" customWidth="1"/>
    <col min="8451" max="8451" width="11.25" style="46" bestFit="1" customWidth="1"/>
    <col min="8452" max="8452" width="13" style="46" bestFit="1" customWidth="1"/>
    <col min="8453" max="8702" width="9" style="46"/>
    <col min="8703" max="8703" width="12" style="46" customWidth="1"/>
    <col min="8704" max="8704" width="8.08203125" style="46" bestFit="1" customWidth="1"/>
    <col min="8705" max="8705" width="40.75" style="46" bestFit="1" customWidth="1"/>
    <col min="8706" max="8706" width="11.75" style="46" bestFit="1" customWidth="1"/>
    <col min="8707" max="8707" width="11.25" style="46" bestFit="1" customWidth="1"/>
    <col min="8708" max="8708" width="13" style="46" bestFit="1" customWidth="1"/>
    <col min="8709" max="8958" width="9" style="46"/>
    <col min="8959" max="8959" width="12" style="46" customWidth="1"/>
    <col min="8960" max="8960" width="8.08203125" style="46" bestFit="1" customWidth="1"/>
    <col min="8961" max="8961" width="40.75" style="46" bestFit="1" customWidth="1"/>
    <col min="8962" max="8962" width="11.75" style="46" bestFit="1" customWidth="1"/>
    <col min="8963" max="8963" width="11.25" style="46" bestFit="1" customWidth="1"/>
    <col min="8964" max="8964" width="13" style="46" bestFit="1" customWidth="1"/>
    <col min="8965" max="9214" width="9" style="46"/>
    <col min="9215" max="9215" width="12" style="46" customWidth="1"/>
    <col min="9216" max="9216" width="8.08203125" style="46" bestFit="1" customWidth="1"/>
    <col min="9217" max="9217" width="40.75" style="46" bestFit="1" customWidth="1"/>
    <col min="9218" max="9218" width="11.75" style="46" bestFit="1" customWidth="1"/>
    <col min="9219" max="9219" width="11.25" style="46" bestFit="1" customWidth="1"/>
    <col min="9220" max="9220" width="13" style="46" bestFit="1" customWidth="1"/>
    <col min="9221" max="9470" width="9" style="46"/>
    <col min="9471" max="9471" width="12" style="46" customWidth="1"/>
    <col min="9472" max="9472" width="8.08203125" style="46" bestFit="1" customWidth="1"/>
    <col min="9473" max="9473" width="40.75" style="46" bestFit="1" customWidth="1"/>
    <col min="9474" max="9474" width="11.75" style="46" bestFit="1" customWidth="1"/>
    <col min="9475" max="9475" width="11.25" style="46" bestFit="1" customWidth="1"/>
    <col min="9476" max="9476" width="13" style="46" bestFit="1" customWidth="1"/>
    <col min="9477" max="9726" width="9" style="46"/>
    <col min="9727" max="9727" width="12" style="46" customWidth="1"/>
    <col min="9728" max="9728" width="8.08203125" style="46" bestFit="1" customWidth="1"/>
    <col min="9729" max="9729" width="40.75" style="46" bestFit="1" customWidth="1"/>
    <col min="9730" max="9730" width="11.75" style="46" bestFit="1" customWidth="1"/>
    <col min="9731" max="9731" width="11.25" style="46" bestFit="1" customWidth="1"/>
    <col min="9732" max="9732" width="13" style="46" bestFit="1" customWidth="1"/>
    <col min="9733" max="9982" width="9" style="46"/>
    <col min="9983" max="9983" width="12" style="46" customWidth="1"/>
    <col min="9984" max="9984" width="8.08203125" style="46" bestFit="1" customWidth="1"/>
    <col min="9985" max="9985" width="40.75" style="46" bestFit="1" customWidth="1"/>
    <col min="9986" max="9986" width="11.75" style="46" bestFit="1" customWidth="1"/>
    <col min="9987" max="9987" width="11.25" style="46" bestFit="1" customWidth="1"/>
    <col min="9988" max="9988" width="13" style="46" bestFit="1" customWidth="1"/>
    <col min="9989" max="10238" width="9" style="46"/>
    <col min="10239" max="10239" width="12" style="46" customWidth="1"/>
    <col min="10240" max="10240" width="8.08203125" style="46" bestFit="1" customWidth="1"/>
    <col min="10241" max="10241" width="40.75" style="46" bestFit="1" customWidth="1"/>
    <col min="10242" max="10242" width="11.75" style="46" bestFit="1" customWidth="1"/>
    <col min="10243" max="10243" width="11.25" style="46" bestFit="1" customWidth="1"/>
    <col min="10244" max="10244" width="13" style="46" bestFit="1" customWidth="1"/>
    <col min="10245" max="10494" width="9" style="46"/>
    <col min="10495" max="10495" width="12" style="46" customWidth="1"/>
    <col min="10496" max="10496" width="8.08203125" style="46" bestFit="1" customWidth="1"/>
    <col min="10497" max="10497" width="40.75" style="46" bestFit="1" customWidth="1"/>
    <col min="10498" max="10498" width="11.75" style="46" bestFit="1" customWidth="1"/>
    <col min="10499" max="10499" width="11.25" style="46" bestFit="1" customWidth="1"/>
    <col min="10500" max="10500" width="13" style="46" bestFit="1" customWidth="1"/>
    <col min="10501" max="10750" width="9" style="46"/>
    <col min="10751" max="10751" width="12" style="46" customWidth="1"/>
    <col min="10752" max="10752" width="8.08203125" style="46" bestFit="1" customWidth="1"/>
    <col min="10753" max="10753" width="40.75" style="46" bestFit="1" customWidth="1"/>
    <col min="10754" max="10754" width="11.75" style="46" bestFit="1" customWidth="1"/>
    <col min="10755" max="10755" width="11.25" style="46" bestFit="1" customWidth="1"/>
    <col min="10756" max="10756" width="13" style="46" bestFit="1" customWidth="1"/>
    <col min="10757" max="11006" width="9" style="46"/>
    <col min="11007" max="11007" width="12" style="46" customWidth="1"/>
    <col min="11008" max="11008" width="8.08203125" style="46" bestFit="1" customWidth="1"/>
    <col min="11009" max="11009" width="40.75" style="46" bestFit="1" customWidth="1"/>
    <col min="11010" max="11010" width="11.75" style="46" bestFit="1" customWidth="1"/>
    <col min="11011" max="11011" width="11.25" style="46" bestFit="1" customWidth="1"/>
    <col min="11012" max="11012" width="13" style="46" bestFit="1" customWidth="1"/>
    <col min="11013" max="11262" width="9" style="46"/>
    <col min="11263" max="11263" width="12" style="46" customWidth="1"/>
    <col min="11264" max="11264" width="8.08203125" style="46" bestFit="1" customWidth="1"/>
    <col min="11265" max="11265" width="40.75" style="46" bestFit="1" customWidth="1"/>
    <col min="11266" max="11266" width="11.75" style="46" bestFit="1" customWidth="1"/>
    <col min="11267" max="11267" width="11.25" style="46" bestFit="1" customWidth="1"/>
    <col min="11268" max="11268" width="13" style="46" bestFit="1" customWidth="1"/>
    <col min="11269" max="11518" width="9" style="46"/>
    <col min="11519" max="11519" width="12" style="46" customWidth="1"/>
    <col min="11520" max="11520" width="8.08203125" style="46" bestFit="1" customWidth="1"/>
    <col min="11521" max="11521" width="40.75" style="46" bestFit="1" customWidth="1"/>
    <col min="11522" max="11522" width="11.75" style="46" bestFit="1" customWidth="1"/>
    <col min="11523" max="11523" width="11.25" style="46" bestFit="1" customWidth="1"/>
    <col min="11524" max="11524" width="13" style="46" bestFit="1" customWidth="1"/>
    <col min="11525" max="11774" width="9" style="46"/>
    <col min="11775" max="11775" width="12" style="46" customWidth="1"/>
    <col min="11776" max="11776" width="8.08203125" style="46" bestFit="1" customWidth="1"/>
    <col min="11777" max="11777" width="40.75" style="46" bestFit="1" customWidth="1"/>
    <col min="11778" max="11778" width="11.75" style="46" bestFit="1" customWidth="1"/>
    <col min="11779" max="11779" width="11.25" style="46" bestFit="1" customWidth="1"/>
    <col min="11780" max="11780" width="13" style="46" bestFit="1" customWidth="1"/>
    <col min="11781" max="12030" width="9" style="46"/>
    <col min="12031" max="12031" width="12" style="46" customWidth="1"/>
    <col min="12032" max="12032" width="8.08203125" style="46" bestFit="1" customWidth="1"/>
    <col min="12033" max="12033" width="40.75" style="46" bestFit="1" customWidth="1"/>
    <col min="12034" max="12034" width="11.75" style="46" bestFit="1" customWidth="1"/>
    <col min="12035" max="12035" width="11.25" style="46" bestFit="1" customWidth="1"/>
    <col min="12036" max="12036" width="13" style="46" bestFit="1" customWidth="1"/>
    <col min="12037" max="12286" width="9" style="46"/>
    <col min="12287" max="12287" width="12" style="46" customWidth="1"/>
    <col min="12288" max="12288" width="8.08203125" style="46" bestFit="1" customWidth="1"/>
    <col min="12289" max="12289" width="40.75" style="46" bestFit="1" customWidth="1"/>
    <col min="12290" max="12290" width="11.75" style="46" bestFit="1" customWidth="1"/>
    <col min="12291" max="12291" width="11.25" style="46" bestFit="1" customWidth="1"/>
    <col min="12292" max="12292" width="13" style="46" bestFit="1" customWidth="1"/>
    <col min="12293" max="12542" width="9" style="46"/>
    <col min="12543" max="12543" width="12" style="46" customWidth="1"/>
    <col min="12544" max="12544" width="8.08203125" style="46" bestFit="1" customWidth="1"/>
    <col min="12545" max="12545" width="40.75" style="46" bestFit="1" customWidth="1"/>
    <col min="12546" max="12546" width="11.75" style="46" bestFit="1" customWidth="1"/>
    <col min="12547" max="12547" width="11.25" style="46" bestFit="1" customWidth="1"/>
    <col min="12548" max="12548" width="13" style="46" bestFit="1" customWidth="1"/>
    <col min="12549" max="12798" width="9" style="46"/>
    <col min="12799" max="12799" width="12" style="46" customWidth="1"/>
    <col min="12800" max="12800" width="8.08203125" style="46" bestFit="1" customWidth="1"/>
    <col min="12801" max="12801" width="40.75" style="46" bestFit="1" customWidth="1"/>
    <col min="12802" max="12802" width="11.75" style="46" bestFit="1" customWidth="1"/>
    <col min="12803" max="12803" width="11.25" style="46" bestFit="1" customWidth="1"/>
    <col min="12804" max="12804" width="13" style="46" bestFit="1" customWidth="1"/>
    <col min="12805" max="13054" width="9" style="46"/>
    <col min="13055" max="13055" width="12" style="46" customWidth="1"/>
    <col min="13056" max="13056" width="8.08203125" style="46" bestFit="1" customWidth="1"/>
    <col min="13057" max="13057" width="40.75" style="46" bestFit="1" customWidth="1"/>
    <col min="13058" max="13058" width="11.75" style="46" bestFit="1" customWidth="1"/>
    <col min="13059" max="13059" width="11.25" style="46" bestFit="1" customWidth="1"/>
    <col min="13060" max="13060" width="13" style="46" bestFit="1" customWidth="1"/>
    <col min="13061" max="13310" width="9" style="46"/>
    <col min="13311" max="13311" width="12" style="46" customWidth="1"/>
    <col min="13312" max="13312" width="8.08203125" style="46" bestFit="1" customWidth="1"/>
    <col min="13313" max="13313" width="40.75" style="46" bestFit="1" customWidth="1"/>
    <col min="13314" max="13314" width="11.75" style="46" bestFit="1" customWidth="1"/>
    <col min="13315" max="13315" width="11.25" style="46" bestFit="1" customWidth="1"/>
    <col min="13316" max="13316" width="13" style="46" bestFit="1" customWidth="1"/>
    <col min="13317" max="13566" width="9" style="46"/>
    <col min="13567" max="13567" width="12" style="46" customWidth="1"/>
    <col min="13568" max="13568" width="8.08203125" style="46" bestFit="1" customWidth="1"/>
    <col min="13569" max="13569" width="40.75" style="46" bestFit="1" customWidth="1"/>
    <col min="13570" max="13570" width="11.75" style="46" bestFit="1" customWidth="1"/>
    <col min="13571" max="13571" width="11.25" style="46" bestFit="1" customWidth="1"/>
    <col min="13572" max="13572" width="13" style="46" bestFit="1" customWidth="1"/>
    <col min="13573" max="13822" width="9" style="46"/>
    <col min="13823" max="13823" width="12" style="46" customWidth="1"/>
    <col min="13824" max="13824" width="8.08203125" style="46" bestFit="1" customWidth="1"/>
    <col min="13825" max="13825" width="40.75" style="46" bestFit="1" customWidth="1"/>
    <col min="13826" max="13826" width="11.75" style="46" bestFit="1" customWidth="1"/>
    <col min="13827" max="13827" width="11.25" style="46" bestFit="1" customWidth="1"/>
    <col min="13828" max="13828" width="13" style="46" bestFit="1" customWidth="1"/>
    <col min="13829" max="14078" width="9" style="46"/>
    <col min="14079" max="14079" width="12" style="46" customWidth="1"/>
    <col min="14080" max="14080" width="8.08203125" style="46" bestFit="1" customWidth="1"/>
    <col min="14081" max="14081" width="40.75" style="46" bestFit="1" customWidth="1"/>
    <col min="14082" max="14082" width="11.75" style="46" bestFit="1" customWidth="1"/>
    <col min="14083" max="14083" width="11.25" style="46" bestFit="1" customWidth="1"/>
    <col min="14084" max="14084" width="13" style="46" bestFit="1" customWidth="1"/>
    <col min="14085" max="14334" width="9" style="46"/>
    <col min="14335" max="14335" width="12" style="46" customWidth="1"/>
    <col min="14336" max="14336" width="8.08203125" style="46" bestFit="1" customWidth="1"/>
    <col min="14337" max="14337" width="40.75" style="46" bestFit="1" customWidth="1"/>
    <col min="14338" max="14338" width="11.75" style="46" bestFit="1" customWidth="1"/>
    <col min="14339" max="14339" width="11.25" style="46" bestFit="1" customWidth="1"/>
    <col min="14340" max="14340" width="13" style="46" bestFit="1" customWidth="1"/>
    <col min="14341" max="14590" width="9" style="46"/>
    <col min="14591" max="14591" width="12" style="46" customWidth="1"/>
    <col min="14592" max="14592" width="8.08203125" style="46" bestFit="1" customWidth="1"/>
    <col min="14593" max="14593" width="40.75" style="46" bestFit="1" customWidth="1"/>
    <col min="14594" max="14594" width="11.75" style="46" bestFit="1" customWidth="1"/>
    <col min="14595" max="14595" width="11.25" style="46" bestFit="1" customWidth="1"/>
    <col min="14596" max="14596" width="13" style="46" bestFit="1" customWidth="1"/>
    <col min="14597" max="14846" width="9" style="46"/>
    <col min="14847" max="14847" width="12" style="46" customWidth="1"/>
    <col min="14848" max="14848" width="8.08203125" style="46" bestFit="1" customWidth="1"/>
    <col min="14849" max="14849" width="40.75" style="46" bestFit="1" customWidth="1"/>
    <col min="14850" max="14850" width="11.75" style="46" bestFit="1" customWidth="1"/>
    <col min="14851" max="14851" width="11.25" style="46" bestFit="1" customWidth="1"/>
    <col min="14852" max="14852" width="13" style="46" bestFit="1" customWidth="1"/>
    <col min="14853" max="15102" width="9" style="46"/>
    <col min="15103" max="15103" width="12" style="46" customWidth="1"/>
    <col min="15104" max="15104" width="8.08203125" style="46" bestFit="1" customWidth="1"/>
    <col min="15105" max="15105" width="40.75" style="46" bestFit="1" customWidth="1"/>
    <col min="15106" max="15106" width="11.75" style="46" bestFit="1" customWidth="1"/>
    <col min="15107" max="15107" width="11.25" style="46" bestFit="1" customWidth="1"/>
    <col min="15108" max="15108" width="13" style="46" bestFit="1" customWidth="1"/>
    <col min="15109" max="15358" width="9" style="46"/>
    <col min="15359" max="15359" width="12" style="46" customWidth="1"/>
    <col min="15360" max="15360" width="8.08203125" style="46" bestFit="1" customWidth="1"/>
    <col min="15361" max="15361" width="40.75" style="46" bestFit="1" customWidth="1"/>
    <col min="15362" max="15362" width="11.75" style="46" bestFit="1" customWidth="1"/>
    <col min="15363" max="15363" width="11.25" style="46" bestFit="1" customWidth="1"/>
    <col min="15364" max="15364" width="13" style="46" bestFit="1" customWidth="1"/>
    <col min="15365" max="15614" width="9" style="46"/>
    <col min="15615" max="15615" width="12" style="46" customWidth="1"/>
    <col min="15616" max="15616" width="8.08203125" style="46" bestFit="1" customWidth="1"/>
    <col min="15617" max="15617" width="40.75" style="46" bestFit="1" customWidth="1"/>
    <col min="15618" max="15618" width="11.75" style="46" bestFit="1" customWidth="1"/>
    <col min="15619" max="15619" width="11.25" style="46" bestFit="1" customWidth="1"/>
    <col min="15620" max="15620" width="13" style="46" bestFit="1" customWidth="1"/>
    <col min="15621" max="15870" width="9" style="46"/>
    <col min="15871" max="15871" width="12" style="46" customWidth="1"/>
    <col min="15872" max="15872" width="8.08203125" style="46" bestFit="1" customWidth="1"/>
    <col min="15873" max="15873" width="40.75" style="46" bestFit="1" customWidth="1"/>
    <col min="15874" max="15874" width="11.75" style="46" bestFit="1" customWidth="1"/>
    <col min="15875" max="15875" width="11.25" style="46" bestFit="1" customWidth="1"/>
    <col min="15876" max="15876" width="13" style="46" bestFit="1" customWidth="1"/>
    <col min="15877" max="16126" width="9" style="46"/>
    <col min="16127" max="16127" width="12" style="46" customWidth="1"/>
    <col min="16128" max="16128" width="8.08203125" style="46" bestFit="1" customWidth="1"/>
    <col min="16129" max="16129" width="40.75" style="46" bestFit="1" customWidth="1"/>
    <col min="16130" max="16130" width="11.75" style="46" bestFit="1" customWidth="1"/>
    <col min="16131" max="16131" width="11.25" style="46" bestFit="1" customWidth="1"/>
    <col min="16132" max="16132" width="13" style="46" bestFit="1" customWidth="1"/>
    <col min="16133" max="16383" width="9" style="46"/>
    <col min="16384" max="16384" width="9" style="46" customWidth="1"/>
  </cols>
  <sheetData>
    <row r="1" spans="1:17" s="17" customFormat="1" ht="15.5">
      <c r="A1" s="838" t="s">
        <v>912</v>
      </c>
      <c r="C1" s="100"/>
      <c r="D1" s="14"/>
      <c r="E1" s="66"/>
      <c r="G1" s="107"/>
      <c r="H1" s="107"/>
      <c r="I1" s="107"/>
      <c r="J1" s="99"/>
      <c r="K1" s="99"/>
    </row>
    <row r="2" spans="1:17" s="13" customFormat="1" ht="15.5">
      <c r="B2" s="20"/>
      <c r="C2" s="20"/>
      <c r="D2" s="20"/>
      <c r="F2" s="20"/>
      <c r="G2" s="108"/>
      <c r="H2" s="108"/>
      <c r="I2" s="108"/>
      <c r="J2" s="46"/>
      <c r="K2" s="46"/>
      <c r="L2" s="20"/>
      <c r="M2" s="20"/>
    </row>
    <row r="3" spans="1:17" s="13" customFormat="1">
      <c r="G3" s="108"/>
      <c r="H3" s="108"/>
      <c r="I3" s="108"/>
      <c r="J3" s="46"/>
      <c r="K3" s="46"/>
    </row>
    <row r="4" spans="1:17" s="13" customFormat="1" ht="17.5">
      <c r="A4" s="783"/>
      <c r="B4" s="11"/>
      <c r="C4" s="11"/>
      <c r="D4" s="11"/>
      <c r="E4" s="11"/>
      <c r="F4" s="11"/>
      <c r="G4" s="784"/>
      <c r="H4" s="784"/>
      <c r="I4" s="784"/>
      <c r="J4" s="785"/>
      <c r="K4" s="785"/>
      <c r="L4" s="11"/>
      <c r="M4" s="20"/>
    </row>
    <row r="5" spans="1:17" s="13" customFormat="1" ht="18">
      <c r="A5" s="1686" t="s">
        <v>199</v>
      </c>
      <c r="B5" s="1686"/>
      <c r="C5" s="1686"/>
      <c r="D5" s="1686"/>
      <c r="E5" s="1686"/>
      <c r="F5" s="1686"/>
      <c r="G5" s="1686"/>
      <c r="H5" s="1686"/>
      <c r="I5" s="1686"/>
      <c r="J5" s="1686"/>
      <c r="K5" s="1686"/>
      <c r="L5" s="1686"/>
      <c r="M5" s="1686"/>
      <c r="N5" s="45"/>
    </row>
    <row r="6" spans="1:17" s="13" customFormat="1" ht="18">
      <c r="A6" s="1686" t="s">
        <v>103</v>
      </c>
      <c r="B6" s="1686"/>
      <c r="C6" s="1686"/>
      <c r="D6" s="1686"/>
      <c r="E6" s="1686"/>
      <c r="F6" s="1686"/>
      <c r="G6" s="1686"/>
      <c r="H6" s="1686"/>
      <c r="I6" s="1686"/>
      <c r="J6" s="1686"/>
      <c r="K6" s="1686"/>
      <c r="L6" s="1686"/>
      <c r="M6" s="1686"/>
      <c r="N6" s="71"/>
    </row>
    <row r="7" spans="1:17" s="13" customFormat="1" ht="18">
      <c r="A7" s="1687" t="s">
        <v>1820</v>
      </c>
      <c r="B7" s="1687"/>
      <c r="C7" s="1687"/>
      <c r="D7" s="1687"/>
      <c r="E7" s="1687"/>
      <c r="F7" s="1687"/>
      <c r="G7" s="1687"/>
      <c r="H7" s="1687"/>
      <c r="I7" s="1687"/>
      <c r="J7" s="1687"/>
      <c r="K7" s="1687"/>
      <c r="L7" s="1687"/>
      <c r="M7" s="1687"/>
      <c r="N7" s="45"/>
    </row>
    <row r="8" spans="1:17" s="13" customFormat="1" ht="17.5">
      <c r="A8" s="783"/>
      <c r="B8" s="783"/>
      <c r="C8" s="783"/>
      <c r="D8" s="783"/>
      <c r="E8" s="783"/>
      <c r="F8" s="786"/>
      <c r="G8" s="784"/>
      <c r="H8" s="784"/>
      <c r="I8" s="784"/>
      <c r="J8" s="785"/>
      <c r="K8" s="785"/>
      <c r="L8" s="783"/>
    </row>
    <row r="9" spans="1:17" s="13" customFormat="1" ht="15.5">
      <c r="A9" s="1698" t="s">
        <v>1118</v>
      </c>
      <c r="B9" s="1698"/>
      <c r="C9" s="1698"/>
      <c r="D9" s="1698"/>
      <c r="E9" s="1698"/>
      <c r="F9" s="1698"/>
      <c r="G9" s="1698"/>
      <c r="H9" s="1698"/>
      <c r="I9" s="1698"/>
      <c r="J9" s="1698"/>
      <c r="K9" s="1698"/>
      <c r="L9" s="1698"/>
      <c r="M9" s="1698"/>
    </row>
    <row r="10" spans="1:17" s="13" customFormat="1" ht="15.5">
      <c r="A10" s="1697" t="s">
        <v>1119</v>
      </c>
      <c r="B10" s="1697"/>
      <c r="C10" s="1697"/>
      <c r="D10" s="1697"/>
      <c r="E10" s="1697"/>
      <c r="F10" s="1697"/>
      <c r="G10" s="1697"/>
      <c r="H10" s="1697"/>
      <c r="I10" s="1697"/>
      <c r="J10" s="1697"/>
      <c r="K10" s="1697"/>
      <c r="L10" s="1697"/>
      <c r="M10" s="1697"/>
    </row>
    <row r="11" spans="1:17" s="13" customFormat="1" ht="15" customHeight="1">
      <c r="A11" s="63"/>
      <c r="B11" s="134"/>
      <c r="C11" s="134"/>
      <c r="D11" s="134"/>
      <c r="E11" s="150"/>
      <c r="F11" s="63"/>
      <c r="G11" s="63"/>
      <c r="H11" s="63"/>
      <c r="I11" s="63"/>
      <c r="J11" s="151"/>
      <c r="K11" s="151"/>
      <c r="L11" s="151"/>
      <c r="M11" s="151"/>
      <c r="N11" s="151"/>
      <c r="O11" s="46"/>
      <c r="P11" s="20"/>
      <c r="Q11" s="20"/>
    </row>
    <row r="12" spans="1:17" s="100" customFormat="1" ht="15" customHeight="1">
      <c r="B12" s="20"/>
      <c r="C12" s="20"/>
      <c r="D12" s="20"/>
      <c r="E12" s="468"/>
      <c r="F12" s="1747" t="s">
        <v>1818</v>
      </c>
      <c r="G12" s="1748"/>
      <c r="H12" s="1748"/>
      <c r="I12" s="1288"/>
      <c r="J12" s="1747" t="s">
        <v>1818</v>
      </c>
      <c r="K12" s="1748"/>
      <c r="L12" s="1748"/>
      <c r="M12" s="1289"/>
      <c r="N12" s="107"/>
      <c r="O12" s="99"/>
      <c r="P12" s="20"/>
      <c r="Q12" s="20"/>
    </row>
    <row r="13" spans="1:17" s="100" customFormat="1" ht="15.5">
      <c r="F13" s="769" t="s">
        <v>192</v>
      </c>
      <c r="G13" s="769" t="s">
        <v>193</v>
      </c>
      <c r="H13" s="769" t="s">
        <v>194</v>
      </c>
      <c r="I13" s="769" t="s">
        <v>195</v>
      </c>
      <c r="J13" s="769" t="s">
        <v>196</v>
      </c>
      <c r="K13" s="769" t="s">
        <v>371</v>
      </c>
      <c r="L13" s="769" t="s">
        <v>372</v>
      </c>
      <c r="M13" s="769" t="s">
        <v>901</v>
      </c>
      <c r="N13" s="107"/>
      <c r="O13" s="99"/>
    </row>
    <row r="14" spans="1:17" s="100" customFormat="1" ht="15.5">
      <c r="F14" s="469" t="s">
        <v>105</v>
      </c>
      <c r="H14" s="469" t="s">
        <v>105</v>
      </c>
      <c r="I14" s="469"/>
      <c r="J14" s="469" t="s">
        <v>105</v>
      </c>
      <c r="L14" s="469" t="s">
        <v>105</v>
      </c>
      <c r="M14" s="469"/>
      <c r="N14" s="107"/>
      <c r="O14" s="99"/>
    </row>
    <row r="15" spans="1:17" s="99" customFormat="1" ht="15.5">
      <c r="F15" s="469" t="s">
        <v>234</v>
      </c>
      <c r="G15" s="469" t="s">
        <v>150</v>
      </c>
      <c r="H15" s="469" t="s">
        <v>234</v>
      </c>
      <c r="I15" s="469" t="s">
        <v>68</v>
      </c>
      <c r="J15" s="469" t="s">
        <v>234</v>
      </c>
      <c r="K15" s="469" t="s">
        <v>150</v>
      </c>
      <c r="L15" s="469" t="s">
        <v>234</v>
      </c>
      <c r="M15" s="469" t="s">
        <v>68</v>
      </c>
      <c r="N15" s="107"/>
      <c r="O15" s="100"/>
    </row>
    <row r="16" spans="1:17" s="99" customFormat="1" ht="16" thickBot="1">
      <c r="A16" s="470" t="s">
        <v>465</v>
      </c>
      <c r="B16" s="449" t="s">
        <v>215</v>
      </c>
      <c r="C16" s="449" t="s">
        <v>255</v>
      </c>
      <c r="D16" s="449"/>
      <c r="E16" s="449" t="s">
        <v>247</v>
      </c>
      <c r="F16" s="449" t="s">
        <v>792</v>
      </c>
      <c r="G16" s="449" t="s">
        <v>280</v>
      </c>
      <c r="H16" s="449" t="s">
        <v>793</v>
      </c>
      <c r="I16" s="449" t="s">
        <v>794</v>
      </c>
      <c r="J16" s="449" t="s">
        <v>792</v>
      </c>
      <c r="K16" s="449" t="s">
        <v>280</v>
      </c>
      <c r="L16" s="449" t="s">
        <v>793</v>
      </c>
      <c r="M16" s="449" t="s">
        <v>794</v>
      </c>
      <c r="N16" s="471"/>
      <c r="O16" s="20"/>
    </row>
    <row r="17" spans="2:15" s="99" customFormat="1" ht="15.5">
      <c r="B17" s="472"/>
      <c r="C17" s="718"/>
      <c r="D17" s="718"/>
      <c r="E17" s="719"/>
      <c r="F17" s="720"/>
      <c r="G17" s="720"/>
      <c r="H17" s="720"/>
      <c r="I17" s="770"/>
      <c r="J17" s="720"/>
      <c r="K17" s="720"/>
      <c r="L17" s="720"/>
      <c r="M17" s="770"/>
      <c r="N17" s="107"/>
      <c r="O17" s="20"/>
    </row>
    <row r="18" spans="2:15" s="99" customFormat="1" ht="15.5">
      <c r="B18" s="472"/>
      <c r="C18" s="718"/>
      <c r="D18" s="718"/>
      <c r="E18" s="719"/>
      <c r="F18" s="720"/>
      <c r="G18" s="720"/>
      <c r="H18" s="720"/>
      <c r="I18" s="770"/>
      <c r="J18" s="720"/>
      <c r="K18" s="720"/>
      <c r="L18" s="720"/>
      <c r="M18" s="770"/>
      <c r="N18" s="107"/>
      <c r="O18" s="100"/>
    </row>
    <row r="19" spans="2:15" s="99" customFormat="1" ht="15.5">
      <c r="B19" s="472"/>
      <c r="C19" s="718"/>
      <c r="D19" s="718"/>
      <c r="E19" s="719"/>
      <c r="F19" s="720"/>
      <c r="G19" s="720"/>
      <c r="H19" s="720"/>
      <c r="I19" s="770"/>
      <c r="J19" s="720"/>
      <c r="K19" s="720"/>
      <c r="L19" s="720"/>
      <c r="M19" s="770"/>
      <c r="N19" s="107"/>
      <c r="O19" s="20"/>
    </row>
    <row r="20" spans="2:15" s="99" customFormat="1" ht="15.5">
      <c r="B20" s="472"/>
      <c r="C20" s="718"/>
      <c r="D20" s="718"/>
      <c r="E20" s="719"/>
      <c r="F20" s="720"/>
      <c r="G20" s="720"/>
      <c r="H20" s="720"/>
      <c r="I20" s="770"/>
      <c r="J20" s="720"/>
      <c r="K20" s="720"/>
      <c r="L20" s="720"/>
      <c r="M20" s="770"/>
      <c r="N20" s="107"/>
      <c r="O20" s="45"/>
    </row>
    <row r="21" spans="2:15" s="99" customFormat="1" ht="15.5">
      <c r="B21" s="472"/>
      <c r="C21" s="718"/>
      <c r="D21" s="718"/>
      <c r="E21" s="719"/>
      <c r="F21" s="720"/>
      <c r="G21" s="720"/>
      <c r="H21" s="720"/>
      <c r="I21" s="770"/>
      <c r="J21" s="720"/>
      <c r="K21" s="720"/>
      <c r="L21" s="720"/>
      <c r="M21" s="770"/>
      <c r="N21" s="107"/>
      <c r="O21" s="45"/>
    </row>
    <row r="22" spans="2:15" s="99" customFormat="1" ht="15.5">
      <c r="B22" s="472"/>
      <c r="C22" s="718"/>
      <c r="D22" s="718"/>
      <c r="E22" s="719"/>
      <c r="F22" s="720"/>
      <c r="G22" s="720"/>
      <c r="H22" s="720"/>
      <c r="I22" s="770"/>
      <c r="J22" s="720"/>
      <c r="K22" s="720"/>
      <c r="L22" s="720"/>
      <c r="M22" s="770"/>
      <c r="N22" s="107"/>
      <c r="O22" s="45"/>
    </row>
    <row r="23" spans="2:15" s="99" customFormat="1" ht="15.5">
      <c r="B23" s="472"/>
      <c r="C23" s="718"/>
      <c r="D23" s="718"/>
      <c r="E23" s="719"/>
      <c r="F23" s="720"/>
      <c r="G23" s="720"/>
      <c r="H23" s="720"/>
      <c r="I23" s="770"/>
      <c r="J23" s="720"/>
      <c r="K23" s="720"/>
      <c r="L23" s="720"/>
      <c r="M23" s="770"/>
      <c r="N23" s="107"/>
      <c r="O23" s="45"/>
    </row>
    <row r="24" spans="2:15" s="99" customFormat="1" ht="15.5">
      <c r="B24" s="472"/>
      <c r="C24" s="718"/>
      <c r="D24" s="718"/>
      <c r="E24" s="719"/>
      <c r="F24" s="720"/>
      <c r="G24" s="720"/>
      <c r="H24" s="720"/>
      <c r="I24" s="770"/>
      <c r="J24" s="720"/>
      <c r="K24" s="720"/>
      <c r="L24" s="720"/>
      <c r="M24" s="770"/>
      <c r="N24" s="107"/>
      <c r="O24" s="100"/>
    </row>
    <row r="25" spans="2:15" s="99" customFormat="1" ht="15.5">
      <c r="B25" s="472"/>
      <c r="C25" s="718"/>
      <c r="D25" s="718"/>
      <c r="E25" s="719"/>
      <c r="F25" s="720"/>
      <c r="G25" s="720"/>
      <c r="H25" s="720"/>
      <c r="I25" s="770"/>
      <c r="J25" s="720"/>
      <c r="K25" s="720"/>
      <c r="L25" s="720"/>
      <c r="M25" s="770"/>
      <c r="N25" s="107"/>
      <c r="O25" s="100"/>
    </row>
    <row r="26" spans="2:15" s="99" customFormat="1" ht="15.5">
      <c r="B26" s="472"/>
      <c r="C26" s="718"/>
      <c r="D26" s="718"/>
      <c r="E26" s="719"/>
      <c r="F26" s="720"/>
      <c r="G26" s="720"/>
      <c r="H26" s="720"/>
      <c r="I26" s="770"/>
      <c r="J26" s="720"/>
      <c r="K26" s="720"/>
      <c r="L26" s="720"/>
      <c r="M26" s="770"/>
      <c r="N26" s="107"/>
      <c r="O26" s="20"/>
    </row>
    <row r="27" spans="2:15" s="99" customFormat="1" ht="15.5">
      <c r="B27" s="472"/>
      <c r="C27" s="718"/>
      <c r="D27" s="718"/>
      <c r="E27" s="719"/>
      <c r="F27" s="720"/>
      <c r="G27" s="720"/>
      <c r="H27" s="720"/>
      <c r="I27" s="770"/>
      <c r="J27" s="720"/>
      <c r="K27" s="720"/>
      <c r="L27" s="720"/>
      <c r="M27" s="770"/>
      <c r="N27" s="107"/>
      <c r="O27" s="20"/>
    </row>
    <row r="28" spans="2:15" s="99" customFormat="1" ht="15.5">
      <c r="B28" s="472"/>
      <c r="C28" s="718"/>
      <c r="D28" s="718"/>
      <c r="E28" s="719"/>
      <c r="F28" s="720"/>
      <c r="G28" s="720"/>
      <c r="H28" s="720"/>
      <c r="I28" s="770"/>
      <c r="J28" s="720"/>
      <c r="K28" s="720"/>
      <c r="L28" s="720"/>
      <c r="M28" s="770"/>
      <c r="N28" s="107"/>
      <c r="O28" s="20"/>
    </row>
    <row r="29" spans="2:15" s="99" customFormat="1" ht="15.5">
      <c r="B29" s="472"/>
      <c r="C29" s="718"/>
      <c r="D29" s="718"/>
      <c r="E29" s="719"/>
      <c r="F29" s="720"/>
      <c r="G29" s="720"/>
      <c r="H29" s="720"/>
      <c r="I29" s="770"/>
      <c r="J29" s="720"/>
      <c r="K29" s="720"/>
      <c r="L29" s="720"/>
      <c r="M29" s="770"/>
      <c r="N29" s="107"/>
      <c r="O29" s="100"/>
    </row>
    <row r="30" spans="2:15" s="99" customFormat="1" ht="15.5">
      <c r="B30" s="472"/>
      <c r="C30" s="718"/>
      <c r="D30" s="718"/>
      <c r="E30" s="719"/>
      <c r="F30" s="720"/>
      <c r="G30" s="720"/>
      <c r="H30" s="720"/>
      <c r="I30" s="770"/>
      <c r="J30" s="720"/>
      <c r="K30" s="720"/>
      <c r="L30" s="720"/>
      <c r="M30" s="770"/>
      <c r="N30" s="107"/>
      <c r="O30" s="100"/>
    </row>
    <row r="31" spans="2:15" s="99" customFormat="1" ht="15.5">
      <c r="B31" s="472"/>
      <c r="C31" s="718"/>
      <c r="D31" s="718"/>
      <c r="E31" s="719"/>
      <c r="F31" s="720"/>
      <c r="G31" s="720"/>
      <c r="H31" s="720"/>
      <c r="I31" s="770"/>
      <c r="J31" s="720"/>
      <c r="K31" s="720"/>
      <c r="L31" s="720"/>
      <c r="M31" s="770"/>
      <c r="N31" s="107"/>
    </row>
    <row r="32" spans="2:15" s="99" customFormat="1" ht="15.5">
      <c r="B32" s="472"/>
      <c r="C32" s="718"/>
      <c r="D32" s="718"/>
      <c r="E32" s="719"/>
      <c r="F32" s="720"/>
      <c r="G32" s="720"/>
      <c r="H32" s="720"/>
      <c r="I32" s="770"/>
      <c r="J32" s="720"/>
      <c r="K32" s="720"/>
      <c r="L32" s="720"/>
      <c r="M32" s="770"/>
      <c r="N32" s="107"/>
    </row>
    <row r="33" spans="1:14" s="99" customFormat="1" ht="15.5">
      <c r="B33" s="472"/>
      <c r="C33" s="718"/>
      <c r="D33" s="718"/>
      <c r="E33" s="719"/>
      <c r="F33" s="720"/>
      <c r="G33" s="720"/>
      <c r="H33" s="720"/>
      <c r="I33" s="770"/>
      <c r="J33" s="720"/>
      <c r="K33" s="720"/>
      <c r="L33" s="720"/>
      <c r="M33" s="770"/>
      <c r="N33" s="107"/>
    </row>
    <row r="34" spans="1:14" s="99" customFormat="1" ht="15.5">
      <c r="B34" s="472"/>
      <c r="C34" s="718"/>
      <c r="D34" s="718"/>
      <c r="E34" s="719"/>
      <c r="F34" s="720"/>
      <c r="G34" s="720"/>
      <c r="H34" s="720"/>
      <c r="I34" s="770"/>
      <c r="J34" s="720"/>
      <c r="K34" s="720"/>
      <c r="L34" s="720"/>
      <c r="M34" s="770"/>
      <c r="N34" s="107"/>
    </row>
    <row r="35" spans="1:14" s="99" customFormat="1" ht="15.5">
      <c r="B35" s="472"/>
      <c r="C35" s="718"/>
      <c r="D35" s="718"/>
      <c r="E35" s="719"/>
      <c r="F35" s="720"/>
      <c r="G35" s="720"/>
      <c r="H35" s="720"/>
      <c r="I35" s="770"/>
      <c r="J35" s="720"/>
      <c r="K35" s="720"/>
      <c r="L35" s="720"/>
      <c r="M35" s="770"/>
      <c r="N35" s="107"/>
    </row>
    <row r="36" spans="1:14" s="99" customFormat="1" ht="15.5">
      <c r="B36" s="472"/>
      <c r="C36" s="718"/>
      <c r="D36" s="718"/>
      <c r="E36" s="719"/>
      <c r="F36" s="720"/>
      <c r="G36" s="720"/>
      <c r="H36" s="720"/>
      <c r="I36" s="770"/>
      <c r="J36" s="720"/>
      <c r="K36" s="720"/>
      <c r="L36" s="720"/>
      <c r="M36" s="770"/>
      <c r="N36" s="107"/>
    </row>
    <row r="37" spans="1:14" s="99" customFormat="1" ht="15.5">
      <c r="B37" s="472"/>
      <c r="C37" s="718"/>
      <c r="D37" s="718"/>
      <c r="E37" s="719"/>
      <c r="F37" s="720"/>
      <c r="G37" s="720"/>
      <c r="H37" s="720"/>
      <c r="I37" s="770"/>
      <c r="J37" s="720"/>
      <c r="K37" s="720"/>
      <c r="L37" s="720"/>
      <c r="M37" s="770"/>
      <c r="N37" s="107"/>
    </row>
    <row r="38" spans="1:14" s="99" customFormat="1" ht="15.5">
      <c r="B38" s="472"/>
      <c r="C38" s="718"/>
      <c r="D38" s="718"/>
      <c r="E38" s="719"/>
      <c r="F38" s="720"/>
      <c r="G38" s="720"/>
      <c r="H38" s="720"/>
      <c r="I38" s="770"/>
      <c r="J38" s="720"/>
      <c r="K38" s="720"/>
      <c r="L38" s="720"/>
      <c r="M38" s="770"/>
      <c r="N38" s="107"/>
    </row>
    <row r="39" spans="1:14" s="99" customFormat="1" ht="15.5">
      <c r="B39" s="472"/>
      <c r="C39" s="718"/>
      <c r="D39" s="718"/>
      <c r="E39" s="719"/>
      <c r="F39" s="720"/>
      <c r="G39" s="720"/>
      <c r="H39" s="720"/>
      <c r="I39" s="770"/>
      <c r="J39" s="720"/>
      <c r="K39" s="720"/>
      <c r="L39" s="720"/>
      <c r="M39" s="770"/>
      <c r="N39" s="107"/>
    </row>
    <row r="40" spans="1:14" s="99" customFormat="1" ht="15.5">
      <c r="B40" s="472"/>
      <c r="C40" s="1422"/>
      <c r="D40" s="718"/>
      <c r="E40" s="1422"/>
      <c r="F40" s="1422"/>
      <c r="G40" s="1422"/>
      <c r="H40" s="1422"/>
      <c r="I40" s="1422"/>
      <c r="J40" s="1422"/>
      <c r="K40" s="1422"/>
      <c r="L40" s="1422"/>
      <c r="M40" s="1422"/>
      <c r="N40" s="107"/>
    </row>
    <row r="41" spans="1:14" s="99" customFormat="1" ht="16" thickBot="1">
      <c r="A41" s="99">
        <v>2</v>
      </c>
      <c r="C41" s="474"/>
      <c r="D41" s="474"/>
      <c r="E41" s="475" t="s">
        <v>254</v>
      </c>
      <c r="F41" s="476">
        <f>SUM(F17:F40)</f>
        <v>0</v>
      </c>
      <c r="G41" s="476">
        <f t="shared" ref="G41:M41" si="0">SUM(G17:G40)</f>
        <v>0</v>
      </c>
      <c r="H41" s="476">
        <f t="shared" si="0"/>
        <v>0</v>
      </c>
      <c r="I41" s="476">
        <f t="shared" si="0"/>
        <v>0</v>
      </c>
      <c r="J41" s="476">
        <f t="shared" si="0"/>
        <v>0</v>
      </c>
      <c r="K41" s="476">
        <f t="shared" si="0"/>
        <v>0</v>
      </c>
      <c r="L41" s="476">
        <f t="shared" si="0"/>
        <v>0</v>
      </c>
      <c r="M41" s="476">
        <f t="shared" si="0"/>
        <v>0</v>
      </c>
      <c r="N41" s="107"/>
    </row>
    <row r="42" spans="1:14" s="99" customFormat="1" ht="16.5" thickTop="1" thickBot="1">
      <c r="F42" s="477"/>
      <c r="G42" s="477"/>
      <c r="H42" s="477"/>
      <c r="I42" s="477"/>
      <c r="J42" s="477"/>
      <c r="K42" s="477"/>
      <c r="L42" s="477"/>
      <c r="M42" s="107"/>
      <c r="N42" s="107"/>
    </row>
    <row r="43" spans="1:14" s="99" customFormat="1" ht="16" thickBot="1">
      <c r="A43" s="99">
        <f>+A41+1</f>
        <v>3</v>
      </c>
      <c r="E43" s="478" t="s">
        <v>450</v>
      </c>
      <c r="F43" s="477"/>
      <c r="G43" s="771">
        <f>G41-K41</f>
        <v>0</v>
      </c>
      <c r="H43" s="477"/>
      <c r="I43" s="477"/>
      <c r="J43" s="477"/>
      <c r="K43" s="477"/>
      <c r="L43" s="477"/>
      <c r="M43" s="107"/>
      <c r="N43" s="107"/>
    </row>
    <row r="44" spans="1:14" customFormat="1"/>
    <row r="45" spans="1:14" customFormat="1"/>
    <row r="46" spans="1:14" customFormat="1"/>
    <row r="47" spans="1:14" s="99" customFormat="1" ht="15.5">
      <c r="A47" s="1532"/>
      <c r="B47" s="1532"/>
      <c r="C47" s="1532"/>
      <c r="D47" s="1532"/>
      <c r="E47" s="1532"/>
      <c r="F47" s="1532"/>
      <c r="G47" s="1532"/>
      <c r="H47" s="1532"/>
      <c r="I47" s="1532"/>
      <c r="J47" s="1533"/>
      <c r="K47" s="1534"/>
      <c r="L47" s="1533"/>
      <c r="M47" s="1533"/>
      <c r="N47" s="107"/>
    </row>
    <row r="48" spans="1:14" s="99" customFormat="1" ht="15.5">
      <c r="A48" s="1535"/>
      <c r="B48" s="1535"/>
      <c r="C48" s="1535"/>
      <c r="D48" s="1535"/>
      <c r="E48" s="1535"/>
      <c r="F48" s="1535"/>
      <c r="G48" s="1535"/>
      <c r="H48" s="1535"/>
      <c r="I48" s="1535"/>
      <c r="J48" s="1536"/>
      <c r="K48" s="1537"/>
      <c r="L48" s="1536"/>
      <c r="M48" s="1536"/>
      <c r="N48" s="107"/>
    </row>
    <row r="49" spans="1:9" s="479" customFormat="1" ht="15.5">
      <c r="A49" s="1530" t="s">
        <v>1712</v>
      </c>
      <c r="G49" s="480"/>
      <c r="H49" s="480"/>
      <c r="I49" s="480"/>
    </row>
    <row r="50" spans="1:9" s="479" customFormat="1">
      <c r="G50" s="480"/>
      <c r="H50" s="480"/>
      <c r="I50" s="480"/>
    </row>
    <row r="51" spans="1:9" s="479" customFormat="1">
      <c r="G51" s="480"/>
      <c r="H51" s="480"/>
      <c r="I51" s="480"/>
    </row>
    <row r="52" spans="1:9" s="479" customFormat="1">
      <c r="G52" s="480"/>
      <c r="H52" s="480"/>
      <c r="I52" s="480"/>
    </row>
    <row r="53" spans="1:9" s="479" customFormat="1">
      <c r="G53" s="480"/>
      <c r="H53" s="480"/>
      <c r="I53" s="480"/>
    </row>
    <row r="54" spans="1:9" s="479" customFormat="1">
      <c r="G54" s="480"/>
      <c r="H54" s="480"/>
      <c r="I54" s="480"/>
    </row>
    <row r="55" spans="1:9" s="479" customFormat="1">
      <c r="G55" s="480"/>
      <c r="H55" s="480"/>
      <c r="I55" s="480"/>
    </row>
    <row r="56" spans="1:9" s="479" customFormat="1">
      <c r="G56" s="480"/>
      <c r="H56" s="480"/>
      <c r="I56" s="480"/>
    </row>
    <row r="57" spans="1:9" s="479" customFormat="1">
      <c r="G57" s="480"/>
      <c r="H57" s="480"/>
      <c r="I57" s="480"/>
    </row>
    <row r="58" spans="1:9" s="479" customFormat="1">
      <c r="G58" s="480"/>
      <c r="H58" s="480"/>
      <c r="I58" s="480"/>
    </row>
    <row r="59" spans="1:9" s="479" customFormat="1">
      <c r="G59" s="480"/>
      <c r="H59" s="480"/>
      <c r="I59" s="480"/>
    </row>
    <row r="60" spans="1:9" s="479" customFormat="1">
      <c r="G60" s="480"/>
      <c r="H60" s="480"/>
      <c r="I60" s="480"/>
    </row>
    <row r="61" spans="1:9" s="479" customFormat="1">
      <c r="G61" s="480"/>
      <c r="H61" s="480"/>
      <c r="I61" s="480"/>
    </row>
    <row r="62" spans="1:9" s="479" customFormat="1">
      <c r="G62" s="480"/>
      <c r="H62" s="480"/>
      <c r="I62" s="480"/>
    </row>
    <row r="63" spans="1:9" s="479" customFormat="1">
      <c r="G63" s="480"/>
      <c r="H63" s="480"/>
      <c r="I63" s="480"/>
    </row>
    <row r="64" spans="1:9" s="479" customFormat="1">
      <c r="G64" s="480"/>
      <c r="H64" s="480"/>
      <c r="I64" s="480"/>
    </row>
    <row r="65" spans="7:9" s="479" customFormat="1">
      <c r="G65" s="480"/>
      <c r="H65" s="480"/>
      <c r="I65" s="480"/>
    </row>
    <row r="66" spans="7:9" s="479" customFormat="1">
      <c r="G66" s="480"/>
      <c r="H66" s="480"/>
      <c r="I66" s="480"/>
    </row>
    <row r="67" spans="7:9" s="479" customFormat="1">
      <c r="G67" s="480"/>
      <c r="H67" s="480"/>
      <c r="I67" s="480"/>
    </row>
    <row r="68" spans="7:9" s="479" customFormat="1">
      <c r="G68" s="480"/>
      <c r="H68" s="480"/>
      <c r="I68" s="480"/>
    </row>
    <row r="69" spans="7:9" s="479" customFormat="1">
      <c r="G69" s="480"/>
      <c r="H69" s="480"/>
      <c r="I69" s="480"/>
    </row>
    <row r="70" spans="7:9" s="479" customFormat="1">
      <c r="G70" s="480"/>
      <c r="H70" s="480"/>
      <c r="I70" s="480"/>
    </row>
    <row r="71" spans="7:9" s="479" customFormat="1">
      <c r="G71" s="480"/>
      <c r="H71" s="480"/>
      <c r="I71" s="480"/>
    </row>
    <row r="72" spans="7:9" s="479" customFormat="1">
      <c r="G72" s="480"/>
      <c r="H72" s="480"/>
      <c r="I72" s="480"/>
    </row>
    <row r="73" spans="7:9" s="479" customFormat="1">
      <c r="G73" s="480"/>
      <c r="H73" s="480"/>
      <c r="I73" s="480"/>
    </row>
    <row r="74" spans="7:9" s="479" customFormat="1">
      <c r="G74" s="480"/>
      <c r="H74" s="480"/>
      <c r="I74" s="480"/>
    </row>
    <row r="75" spans="7:9" s="479" customFormat="1">
      <c r="G75" s="480"/>
      <c r="H75" s="480"/>
      <c r="I75" s="480"/>
    </row>
    <row r="76" spans="7:9" s="479" customFormat="1">
      <c r="G76" s="480"/>
      <c r="H76" s="480"/>
      <c r="I76" s="480"/>
    </row>
    <row r="77" spans="7:9" s="479" customFormat="1">
      <c r="G77" s="480"/>
      <c r="H77" s="480"/>
      <c r="I77" s="480"/>
    </row>
    <row r="78" spans="7:9" s="479" customFormat="1">
      <c r="G78" s="480"/>
      <c r="H78" s="480"/>
      <c r="I78" s="480"/>
    </row>
    <row r="79" spans="7:9" s="479" customFormat="1">
      <c r="G79" s="480"/>
      <c r="H79" s="480"/>
      <c r="I79" s="480"/>
    </row>
    <row r="80" spans="7:9" s="479" customFormat="1">
      <c r="G80" s="480"/>
      <c r="H80" s="480"/>
      <c r="I80" s="480"/>
    </row>
    <row r="81" spans="7:9" s="479" customFormat="1">
      <c r="G81" s="480"/>
      <c r="H81" s="480"/>
      <c r="I81" s="480"/>
    </row>
    <row r="82" spans="7:9" s="479" customFormat="1">
      <c r="G82" s="480"/>
      <c r="H82" s="480"/>
      <c r="I82" s="480"/>
    </row>
    <row r="83" spans="7:9" s="479" customFormat="1">
      <c r="G83" s="480"/>
      <c r="H83" s="480"/>
      <c r="I83" s="480"/>
    </row>
    <row r="84" spans="7:9" s="479" customFormat="1">
      <c r="G84" s="480"/>
      <c r="H84" s="480"/>
      <c r="I84" s="480"/>
    </row>
    <row r="85" spans="7:9" s="479" customFormat="1">
      <c r="G85" s="480"/>
      <c r="H85" s="480"/>
      <c r="I85" s="480"/>
    </row>
    <row r="86" spans="7:9" s="479" customFormat="1">
      <c r="G86" s="480"/>
      <c r="H86" s="480"/>
      <c r="I86" s="480"/>
    </row>
    <row r="87" spans="7:9" s="479" customFormat="1">
      <c r="G87" s="480"/>
      <c r="H87" s="480"/>
      <c r="I87" s="480"/>
    </row>
    <row r="88" spans="7:9" s="479" customFormat="1">
      <c r="G88" s="480"/>
      <c r="H88" s="480"/>
      <c r="I88" s="480"/>
    </row>
    <row r="89" spans="7:9" s="479" customFormat="1">
      <c r="G89" s="480"/>
      <c r="H89" s="480"/>
      <c r="I89" s="480"/>
    </row>
  </sheetData>
  <customSheetViews>
    <customSheetView guid="{343BF296-013A-41F5-BDAB-AD6220EA7F78}" scale="70" showPageBreaks="1" fitToPage="1" printArea="1" hiddenColumns="1" view="pageBreakPreview">
      <selection activeCell="D33" sqref="D33"/>
      <pageMargins left="0.2" right="0.2" top="0.25" bottom="0.25" header="0.3" footer="0.3"/>
      <printOptions horizontalCentered="1"/>
      <pageSetup scale="62" orientation="landscape" r:id="rId1"/>
    </customSheetView>
    <customSheetView guid="{B321D76C-CDE5-48BB-9CDE-80FF97D58FCF}" scale="70" showPageBreaks="1" fitToPage="1" printArea="1" hiddenColumns="1" view="pageBreakPreview">
      <selection activeCell="D33" sqref="D33"/>
      <pageMargins left="0.2" right="0.2" top="0.25" bottom="0.25" header="0.3" footer="0.3"/>
      <printOptions horizontalCentered="1"/>
      <pageSetup scale="62" orientation="landscape" r:id="rId2"/>
    </customSheetView>
  </customSheetViews>
  <mergeCells count="7">
    <mergeCell ref="J12:L12"/>
    <mergeCell ref="F12:H12"/>
    <mergeCell ref="A10:M10"/>
    <mergeCell ref="A9:M9"/>
    <mergeCell ref="A5:M5"/>
    <mergeCell ref="A6:M6"/>
    <mergeCell ref="A7:M7"/>
  </mergeCells>
  <printOptions horizontalCentered="1"/>
  <pageMargins left="0.2" right="0.2" top="0.25" bottom="0.25" header="0.3" footer="0.3"/>
  <pageSetup scale="62" orientation="landscape" r:id="rId3"/>
  <drawing r:id="rId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tabColor rgb="FF0070C0"/>
    <pageSetUpPr fitToPage="1"/>
  </sheetPr>
  <dimension ref="A1:T60"/>
  <sheetViews>
    <sheetView view="pageBreakPreview" topLeftCell="A43" zoomScale="70" zoomScaleNormal="80" zoomScaleSheetLayoutView="70" workbookViewId="0">
      <selection activeCell="D33" sqref="D33"/>
    </sheetView>
  </sheetViews>
  <sheetFormatPr defaultRowHeight="12.5"/>
  <cols>
    <col min="1" max="1" width="9.08203125" style="34" customWidth="1"/>
    <col min="2" max="2" width="57.08203125" style="34" bestFit="1" customWidth="1"/>
    <col min="3" max="3" width="2.25" style="34" customWidth="1"/>
    <col min="4" max="4" width="17.08203125" style="34" bestFit="1" customWidth="1"/>
    <col min="5" max="5" width="1.75" style="34" customWidth="1"/>
    <col min="6" max="6" width="13.75" style="34" bestFit="1" customWidth="1"/>
    <col min="7" max="7" width="1.75" style="34" customWidth="1"/>
    <col min="8" max="8" width="16.75" style="34" bestFit="1" customWidth="1"/>
    <col min="9" max="9" width="1.33203125" style="34" customWidth="1"/>
    <col min="10" max="10" width="15" style="34" bestFit="1" customWidth="1"/>
    <col min="11" max="11" width="29.08203125" style="34" customWidth="1"/>
    <col min="12" max="12" width="14.33203125" style="34" bestFit="1" customWidth="1"/>
    <col min="13" max="13" width="4.75" style="34" customWidth="1"/>
    <col min="14" max="14" width="14.25" style="34" bestFit="1" customWidth="1"/>
    <col min="15" max="15" width="2" style="34" customWidth="1"/>
    <col min="16" max="16" width="16.75" style="34" bestFit="1" customWidth="1"/>
    <col min="17" max="17" width="2.5" style="34" customWidth="1"/>
    <col min="18" max="18" width="15" style="34" bestFit="1" customWidth="1"/>
    <col min="19" max="19" width="1.75" style="34" customWidth="1"/>
    <col min="20" max="20" width="14.33203125" style="34" bestFit="1" customWidth="1"/>
    <col min="21" max="257" width="9" style="34"/>
    <col min="258" max="258" width="40.08203125" style="34" bestFit="1" customWidth="1"/>
    <col min="259" max="259" width="6.75" style="34" customWidth="1"/>
    <col min="260" max="260" width="12.75" style="34" bestFit="1" customWidth="1"/>
    <col min="261" max="261" width="12.33203125" style="34" bestFit="1" customWidth="1"/>
    <col min="262" max="262" width="8.75" style="34" bestFit="1" customWidth="1"/>
    <col min="263" max="263" width="15.25" style="34" bestFit="1" customWidth="1"/>
    <col min="264" max="264" width="13.5" style="34" customWidth="1"/>
    <col min="265" max="265" width="2.75" style="34" customWidth="1"/>
    <col min="266" max="266" width="12" style="34" bestFit="1" customWidth="1"/>
    <col min="267" max="267" width="8.08203125" style="34" bestFit="1" customWidth="1"/>
    <col min="268" max="268" width="10.25" style="34" customWidth="1"/>
    <col min="269" max="513" width="9" style="34"/>
    <col min="514" max="514" width="40.08203125" style="34" bestFit="1" customWidth="1"/>
    <col min="515" max="515" width="6.75" style="34" customWidth="1"/>
    <col min="516" max="516" width="12.75" style="34" bestFit="1" customWidth="1"/>
    <col min="517" max="517" width="12.33203125" style="34" bestFit="1" customWidth="1"/>
    <col min="518" max="518" width="8.75" style="34" bestFit="1" customWidth="1"/>
    <col min="519" max="519" width="15.25" style="34" bestFit="1" customWidth="1"/>
    <col min="520" max="520" width="13.5" style="34" customWidth="1"/>
    <col min="521" max="521" width="2.75" style="34" customWidth="1"/>
    <col min="522" max="522" width="12" style="34" bestFit="1" customWidth="1"/>
    <col min="523" max="523" width="8.08203125" style="34" bestFit="1" customWidth="1"/>
    <col min="524" max="524" width="10.25" style="34" customWidth="1"/>
    <col min="525" max="769" width="9" style="34"/>
    <col min="770" max="770" width="40.08203125" style="34" bestFit="1" customWidth="1"/>
    <col min="771" max="771" width="6.75" style="34" customWidth="1"/>
    <col min="772" max="772" width="12.75" style="34" bestFit="1" customWidth="1"/>
    <col min="773" max="773" width="12.33203125" style="34" bestFit="1" customWidth="1"/>
    <col min="774" max="774" width="8.75" style="34" bestFit="1" customWidth="1"/>
    <col min="775" max="775" width="15.25" style="34" bestFit="1" customWidth="1"/>
    <col min="776" max="776" width="13.5" style="34" customWidth="1"/>
    <col min="777" max="777" width="2.75" style="34" customWidth="1"/>
    <col min="778" max="778" width="12" style="34" bestFit="1" customWidth="1"/>
    <col min="779" max="779" width="8.08203125" style="34" bestFit="1" customWidth="1"/>
    <col min="780" max="780" width="10.25" style="34" customWidth="1"/>
    <col min="781" max="1025" width="9" style="34"/>
    <col min="1026" max="1026" width="40.08203125" style="34" bestFit="1" customWidth="1"/>
    <col min="1027" max="1027" width="6.75" style="34" customWidth="1"/>
    <col min="1028" max="1028" width="12.75" style="34" bestFit="1" customWidth="1"/>
    <col min="1029" max="1029" width="12.33203125" style="34" bestFit="1" customWidth="1"/>
    <col min="1030" max="1030" width="8.75" style="34" bestFit="1" customWidth="1"/>
    <col min="1031" max="1031" width="15.25" style="34" bestFit="1" customWidth="1"/>
    <col min="1032" max="1032" width="13.5" style="34" customWidth="1"/>
    <col min="1033" max="1033" width="2.75" style="34" customWidth="1"/>
    <col min="1034" max="1034" width="12" style="34" bestFit="1" customWidth="1"/>
    <col min="1035" max="1035" width="8.08203125" style="34" bestFit="1" customWidth="1"/>
    <col min="1036" max="1036" width="10.25" style="34" customWidth="1"/>
    <col min="1037" max="1281" width="9" style="34"/>
    <col min="1282" max="1282" width="40.08203125" style="34" bestFit="1" customWidth="1"/>
    <col min="1283" max="1283" width="6.75" style="34" customWidth="1"/>
    <col min="1284" max="1284" width="12.75" style="34" bestFit="1" customWidth="1"/>
    <col min="1285" max="1285" width="12.33203125" style="34" bestFit="1" customWidth="1"/>
    <col min="1286" max="1286" width="8.75" style="34" bestFit="1" customWidth="1"/>
    <col min="1287" max="1287" width="15.25" style="34" bestFit="1" customWidth="1"/>
    <col min="1288" max="1288" width="13.5" style="34" customWidth="1"/>
    <col min="1289" max="1289" width="2.75" style="34" customWidth="1"/>
    <col min="1290" max="1290" width="12" style="34" bestFit="1" customWidth="1"/>
    <col min="1291" max="1291" width="8.08203125" style="34" bestFit="1" customWidth="1"/>
    <col min="1292" max="1292" width="10.25" style="34" customWidth="1"/>
    <col min="1293" max="1537" width="9" style="34"/>
    <col min="1538" max="1538" width="40.08203125" style="34" bestFit="1" customWidth="1"/>
    <col min="1539" max="1539" width="6.75" style="34" customWidth="1"/>
    <col min="1540" max="1540" width="12.75" style="34" bestFit="1" customWidth="1"/>
    <col min="1541" max="1541" width="12.33203125" style="34" bestFit="1" customWidth="1"/>
    <col min="1542" max="1542" width="8.75" style="34" bestFit="1" customWidth="1"/>
    <col min="1543" max="1543" width="15.25" style="34" bestFit="1" customWidth="1"/>
    <col min="1544" max="1544" width="13.5" style="34" customWidth="1"/>
    <col min="1545" max="1545" width="2.75" style="34" customWidth="1"/>
    <col min="1546" max="1546" width="12" style="34" bestFit="1" customWidth="1"/>
    <col min="1547" max="1547" width="8.08203125" style="34" bestFit="1" customWidth="1"/>
    <col min="1548" max="1548" width="10.25" style="34" customWidth="1"/>
    <col min="1549" max="1793" width="9" style="34"/>
    <col min="1794" max="1794" width="40.08203125" style="34" bestFit="1" customWidth="1"/>
    <col min="1795" max="1795" width="6.75" style="34" customWidth="1"/>
    <col min="1796" max="1796" width="12.75" style="34" bestFit="1" customWidth="1"/>
    <col min="1797" max="1797" width="12.33203125" style="34" bestFit="1" customWidth="1"/>
    <col min="1798" max="1798" width="8.75" style="34" bestFit="1" customWidth="1"/>
    <col min="1799" max="1799" width="15.25" style="34" bestFit="1" customWidth="1"/>
    <col min="1800" max="1800" width="13.5" style="34" customWidth="1"/>
    <col min="1801" max="1801" width="2.75" style="34" customWidth="1"/>
    <col min="1802" max="1802" width="12" style="34" bestFit="1" customWidth="1"/>
    <col min="1803" max="1803" width="8.08203125" style="34" bestFit="1" customWidth="1"/>
    <col min="1804" max="1804" width="10.25" style="34" customWidth="1"/>
    <col min="1805" max="2049" width="9" style="34"/>
    <col min="2050" max="2050" width="40.08203125" style="34" bestFit="1" customWidth="1"/>
    <col min="2051" max="2051" width="6.75" style="34" customWidth="1"/>
    <col min="2052" max="2052" width="12.75" style="34" bestFit="1" customWidth="1"/>
    <col min="2053" max="2053" width="12.33203125" style="34" bestFit="1" customWidth="1"/>
    <col min="2054" max="2054" width="8.75" style="34" bestFit="1" customWidth="1"/>
    <col min="2055" max="2055" width="15.25" style="34" bestFit="1" customWidth="1"/>
    <col min="2056" max="2056" width="13.5" style="34" customWidth="1"/>
    <col min="2057" max="2057" width="2.75" style="34" customWidth="1"/>
    <col min="2058" max="2058" width="12" style="34" bestFit="1" customWidth="1"/>
    <col min="2059" max="2059" width="8.08203125" style="34" bestFit="1" customWidth="1"/>
    <col min="2060" max="2060" width="10.25" style="34" customWidth="1"/>
    <col min="2061" max="2305" width="9" style="34"/>
    <col min="2306" max="2306" width="40.08203125" style="34" bestFit="1" customWidth="1"/>
    <col min="2307" max="2307" width="6.75" style="34" customWidth="1"/>
    <col min="2308" max="2308" width="12.75" style="34" bestFit="1" customWidth="1"/>
    <col min="2309" max="2309" width="12.33203125" style="34" bestFit="1" customWidth="1"/>
    <col min="2310" max="2310" width="8.75" style="34" bestFit="1" customWidth="1"/>
    <col min="2311" max="2311" width="15.25" style="34" bestFit="1" customWidth="1"/>
    <col min="2312" max="2312" width="13.5" style="34" customWidth="1"/>
    <col min="2313" max="2313" width="2.75" style="34" customWidth="1"/>
    <col min="2314" max="2314" width="12" style="34" bestFit="1" customWidth="1"/>
    <col min="2315" max="2315" width="8.08203125" style="34" bestFit="1" customWidth="1"/>
    <col min="2316" max="2316" width="10.25" style="34" customWidth="1"/>
    <col min="2317" max="2561" width="9" style="34"/>
    <col min="2562" max="2562" width="40.08203125" style="34" bestFit="1" customWidth="1"/>
    <col min="2563" max="2563" width="6.75" style="34" customWidth="1"/>
    <col min="2564" max="2564" width="12.75" style="34" bestFit="1" customWidth="1"/>
    <col min="2565" max="2565" width="12.33203125" style="34" bestFit="1" customWidth="1"/>
    <col min="2566" max="2566" width="8.75" style="34" bestFit="1" customWidth="1"/>
    <col min="2567" max="2567" width="15.25" style="34" bestFit="1" customWidth="1"/>
    <col min="2568" max="2568" width="13.5" style="34" customWidth="1"/>
    <col min="2569" max="2569" width="2.75" style="34" customWidth="1"/>
    <col min="2570" max="2570" width="12" style="34" bestFit="1" customWidth="1"/>
    <col min="2571" max="2571" width="8.08203125" style="34" bestFit="1" customWidth="1"/>
    <col min="2572" max="2572" width="10.25" style="34" customWidth="1"/>
    <col min="2573" max="2817" width="9" style="34"/>
    <col min="2818" max="2818" width="40.08203125" style="34" bestFit="1" customWidth="1"/>
    <col min="2819" max="2819" width="6.75" style="34" customWidth="1"/>
    <col min="2820" max="2820" width="12.75" style="34" bestFit="1" customWidth="1"/>
    <col min="2821" max="2821" width="12.33203125" style="34" bestFit="1" customWidth="1"/>
    <col min="2822" max="2822" width="8.75" style="34" bestFit="1" customWidth="1"/>
    <col min="2823" max="2823" width="15.25" style="34" bestFit="1" customWidth="1"/>
    <col min="2824" max="2824" width="13.5" style="34" customWidth="1"/>
    <col min="2825" max="2825" width="2.75" style="34" customWidth="1"/>
    <col min="2826" max="2826" width="12" style="34" bestFit="1" customWidth="1"/>
    <col min="2827" max="2827" width="8.08203125" style="34" bestFit="1" customWidth="1"/>
    <col min="2828" max="2828" width="10.25" style="34" customWidth="1"/>
    <col min="2829" max="3073" width="9" style="34"/>
    <col min="3074" max="3074" width="40.08203125" style="34" bestFit="1" customWidth="1"/>
    <col min="3075" max="3075" width="6.75" style="34" customWidth="1"/>
    <col min="3076" max="3076" width="12.75" style="34" bestFit="1" customWidth="1"/>
    <col min="3077" max="3077" width="12.33203125" style="34" bestFit="1" customWidth="1"/>
    <col min="3078" max="3078" width="8.75" style="34" bestFit="1" customWidth="1"/>
    <col min="3079" max="3079" width="15.25" style="34" bestFit="1" customWidth="1"/>
    <col min="3080" max="3080" width="13.5" style="34" customWidth="1"/>
    <col min="3081" max="3081" width="2.75" style="34" customWidth="1"/>
    <col min="3082" max="3082" width="12" style="34" bestFit="1" customWidth="1"/>
    <col min="3083" max="3083" width="8.08203125" style="34" bestFit="1" customWidth="1"/>
    <col min="3084" max="3084" width="10.25" style="34" customWidth="1"/>
    <col min="3085" max="3329" width="9" style="34"/>
    <col min="3330" max="3330" width="40.08203125" style="34" bestFit="1" customWidth="1"/>
    <col min="3331" max="3331" width="6.75" style="34" customWidth="1"/>
    <col min="3332" max="3332" width="12.75" style="34" bestFit="1" customWidth="1"/>
    <col min="3333" max="3333" width="12.33203125" style="34" bestFit="1" customWidth="1"/>
    <col min="3334" max="3334" width="8.75" style="34" bestFit="1" customWidth="1"/>
    <col min="3335" max="3335" width="15.25" style="34" bestFit="1" customWidth="1"/>
    <col min="3336" max="3336" width="13.5" style="34" customWidth="1"/>
    <col min="3337" max="3337" width="2.75" style="34" customWidth="1"/>
    <col min="3338" max="3338" width="12" style="34" bestFit="1" customWidth="1"/>
    <col min="3339" max="3339" width="8.08203125" style="34" bestFit="1" customWidth="1"/>
    <col min="3340" max="3340" width="10.25" style="34" customWidth="1"/>
    <col min="3341" max="3585" width="9" style="34"/>
    <col min="3586" max="3586" width="40.08203125" style="34" bestFit="1" customWidth="1"/>
    <col min="3587" max="3587" width="6.75" style="34" customWidth="1"/>
    <col min="3588" max="3588" width="12.75" style="34" bestFit="1" customWidth="1"/>
    <col min="3589" max="3589" width="12.33203125" style="34" bestFit="1" customWidth="1"/>
    <col min="3590" max="3590" width="8.75" style="34" bestFit="1" customWidth="1"/>
    <col min="3591" max="3591" width="15.25" style="34" bestFit="1" customWidth="1"/>
    <col min="3592" max="3592" width="13.5" style="34" customWidth="1"/>
    <col min="3593" max="3593" width="2.75" style="34" customWidth="1"/>
    <col min="3594" max="3594" width="12" style="34" bestFit="1" customWidth="1"/>
    <col min="3595" max="3595" width="8.08203125" style="34" bestFit="1" customWidth="1"/>
    <col min="3596" max="3596" width="10.25" style="34" customWidth="1"/>
    <col min="3597" max="3841" width="9" style="34"/>
    <col min="3842" max="3842" width="40.08203125" style="34" bestFit="1" customWidth="1"/>
    <col min="3843" max="3843" width="6.75" style="34" customWidth="1"/>
    <col min="3844" max="3844" width="12.75" style="34" bestFit="1" customWidth="1"/>
    <col min="3845" max="3845" width="12.33203125" style="34" bestFit="1" customWidth="1"/>
    <col min="3846" max="3846" width="8.75" style="34" bestFit="1" customWidth="1"/>
    <col min="3847" max="3847" width="15.25" style="34" bestFit="1" customWidth="1"/>
    <col min="3848" max="3848" width="13.5" style="34" customWidth="1"/>
    <col min="3849" max="3849" width="2.75" style="34" customWidth="1"/>
    <col min="3850" max="3850" width="12" style="34" bestFit="1" customWidth="1"/>
    <col min="3851" max="3851" width="8.08203125" style="34" bestFit="1" customWidth="1"/>
    <col min="3852" max="3852" width="10.25" style="34" customWidth="1"/>
    <col min="3853" max="4097" width="9" style="34"/>
    <col min="4098" max="4098" width="40.08203125" style="34" bestFit="1" customWidth="1"/>
    <col min="4099" max="4099" width="6.75" style="34" customWidth="1"/>
    <col min="4100" max="4100" width="12.75" style="34" bestFit="1" customWidth="1"/>
    <col min="4101" max="4101" width="12.33203125" style="34" bestFit="1" customWidth="1"/>
    <col min="4102" max="4102" width="8.75" style="34" bestFit="1" customWidth="1"/>
    <col min="4103" max="4103" width="15.25" style="34" bestFit="1" customWidth="1"/>
    <col min="4104" max="4104" width="13.5" style="34" customWidth="1"/>
    <col min="4105" max="4105" width="2.75" style="34" customWidth="1"/>
    <col min="4106" max="4106" width="12" style="34" bestFit="1" customWidth="1"/>
    <col min="4107" max="4107" width="8.08203125" style="34" bestFit="1" customWidth="1"/>
    <col min="4108" max="4108" width="10.25" style="34" customWidth="1"/>
    <col min="4109" max="4353" width="9" style="34"/>
    <col min="4354" max="4354" width="40.08203125" style="34" bestFit="1" customWidth="1"/>
    <col min="4355" max="4355" width="6.75" style="34" customWidth="1"/>
    <col min="4356" max="4356" width="12.75" style="34" bestFit="1" customWidth="1"/>
    <col min="4357" max="4357" width="12.33203125" style="34" bestFit="1" customWidth="1"/>
    <col min="4358" max="4358" width="8.75" style="34" bestFit="1" customWidth="1"/>
    <col min="4359" max="4359" width="15.25" style="34" bestFit="1" customWidth="1"/>
    <col min="4360" max="4360" width="13.5" style="34" customWidth="1"/>
    <col min="4361" max="4361" width="2.75" style="34" customWidth="1"/>
    <col min="4362" max="4362" width="12" style="34" bestFit="1" customWidth="1"/>
    <col min="4363" max="4363" width="8.08203125" style="34" bestFit="1" customWidth="1"/>
    <col min="4364" max="4364" width="10.25" style="34" customWidth="1"/>
    <col min="4365" max="4609" width="9" style="34"/>
    <col min="4610" max="4610" width="40.08203125" style="34" bestFit="1" customWidth="1"/>
    <col min="4611" max="4611" width="6.75" style="34" customWidth="1"/>
    <col min="4612" max="4612" width="12.75" style="34" bestFit="1" customWidth="1"/>
    <col min="4613" max="4613" width="12.33203125" style="34" bestFit="1" customWidth="1"/>
    <col min="4614" max="4614" width="8.75" style="34" bestFit="1" customWidth="1"/>
    <col min="4615" max="4615" width="15.25" style="34" bestFit="1" customWidth="1"/>
    <col min="4616" max="4616" width="13.5" style="34" customWidth="1"/>
    <col min="4617" max="4617" width="2.75" style="34" customWidth="1"/>
    <col min="4618" max="4618" width="12" style="34" bestFit="1" customWidth="1"/>
    <col min="4619" max="4619" width="8.08203125" style="34" bestFit="1" customWidth="1"/>
    <col min="4620" max="4620" width="10.25" style="34" customWidth="1"/>
    <col min="4621" max="4865" width="9" style="34"/>
    <col min="4866" max="4866" width="40.08203125" style="34" bestFit="1" customWidth="1"/>
    <col min="4867" max="4867" width="6.75" style="34" customWidth="1"/>
    <col min="4868" max="4868" width="12.75" style="34" bestFit="1" customWidth="1"/>
    <col min="4869" max="4869" width="12.33203125" style="34" bestFit="1" customWidth="1"/>
    <col min="4870" max="4870" width="8.75" style="34" bestFit="1" customWidth="1"/>
    <col min="4871" max="4871" width="15.25" style="34" bestFit="1" customWidth="1"/>
    <col min="4872" max="4872" width="13.5" style="34" customWidth="1"/>
    <col min="4873" max="4873" width="2.75" style="34" customWidth="1"/>
    <col min="4874" max="4874" width="12" style="34" bestFit="1" customWidth="1"/>
    <col min="4875" max="4875" width="8.08203125" style="34" bestFit="1" customWidth="1"/>
    <col min="4876" max="4876" width="10.25" style="34" customWidth="1"/>
    <col min="4877" max="5121" width="9" style="34"/>
    <col min="5122" max="5122" width="40.08203125" style="34" bestFit="1" customWidth="1"/>
    <col min="5123" max="5123" width="6.75" style="34" customWidth="1"/>
    <col min="5124" max="5124" width="12.75" style="34" bestFit="1" customWidth="1"/>
    <col min="5125" max="5125" width="12.33203125" style="34" bestFit="1" customWidth="1"/>
    <col min="5126" max="5126" width="8.75" style="34" bestFit="1" customWidth="1"/>
    <col min="5127" max="5127" width="15.25" style="34" bestFit="1" customWidth="1"/>
    <col min="5128" max="5128" width="13.5" style="34" customWidth="1"/>
    <col min="5129" max="5129" width="2.75" style="34" customWidth="1"/>
    <col min="5130" max="5130" width="12" style="34" bestFit="1" customWidth="1"/>
    <col min="5131" max="5131" width="8.08203125" style="34" bestFit="1" customWidth="1"/>
    <col min="5132" max="5132" width="10.25" style="34" customWidth="1"/>
    <col min="5133" max="5377" width="9" style="34"/>
    <col min="5378" max="5378" width="40.08203125" style="34" bestFit="1" customWidth="1"/>
    <col min="5379" max="5379" width="6.75" style="34" customWidth="1"/>
    <col min="5380" max="5380" width="12.75" style="34" bestFit="1" customWidth="1"/>
    <col min="5381" max="5381" width="12.33203125" style="34" bestFit="1" customWidth="1"/>
    <col min="5382" max="5382" width="8.75" style="34" bestFit="1" customWidth="1"/>
    <col min="5383" max="5383" width="15.25" style="34" bestFit="1" customWidth="1"/>
    <col min="5384" max="5384" width="13.5" style="34" customWidth="1"/>
    <col min="5385" max="5385" width="2.75" style="34" customWidth="1"/>
    <col min="5386" max="5386" width="12" style="34" bestFit="1" customWidth="1"/>
    <col min="5387" max="5387" width="8.08203125" style="34" bestFit="1" customWidth="1"/>
    <col min="5388" max="5388" width="10.25" style="34" customWidth="1"/>
    <col min="5389" max="5633" width="9" style="34"/>
    <col min="5634" max="5634" width="40.08203125" style="34" bestFit="1" customWidth="1"/>
    <col min="5635" max="5635" width="6.75" style="34" customWidth="1"/>
    <col min="5636" max="5636" width="12.75" style="34" bestFit="1" customWidth="1"/>
    <col min="5637" max="5637" width="12.33203125" style="34" bestFit="1" customWidth="1"/>
    <col min="5638" max="5638" width="8.75" style="34" bestFit="1" customWidth="1"/>
    <col min="5639" max="5639" width="15.25" style="34" bestFit="1" customWidth="1"/>
    <col min="5640" max="5640" width="13.5" style="34" customWidth="1"/>
    <col min="5641" max="5641" width="2.75" style="34" customWidth="1"/>
    <col min="5642" max="5642" width="12" style="34" bestFit="1" customWidth="1"/>
    <col min="5643" max="5643" width="8.08203125" style="34" bestFit="1" customWidth="1"/>
    <col min="5644" max="5644" width="10.25" style="34" customWidth="1"/>
    <col min="5645" max="5889" width="9" style="34"/>
    <col min="5890" max="5890" width="40.08203125" style="34" bestFit="1" customWidth="1"/>
    <col min="5891" max="5891" width="6.75" style="34" customWidth="1"/>
    <col min="5892" max="5892" width="12.75" style="34" bestFit="1" customWidth="1"/>
    <col min="5893" max="5893" width="12.33203125" style="34" bestFit="1" customWidth="1"/>
    <col min="5894" max="5894" width="8.75" style="34" bestFit="1" customWidth="1"/>
    <col min="5895" max="5895" width="15.25" style="34" bestFit="1" customWidth="1"/>
    <col min="5896" max="5896" width="13.5" style="34" customWidth="1"/>
    <col min="5897" max="5897" width="2.75" style="34" customWidth="1"/>
    <col min="5898" max="5898" width="12" style="34" bestFit="1" customWidth="1"/>
    <col min="5899" max="5899" width="8.08203125" style="34" bestFit="1" customWidth="1"/>
    <col min="5900" max="5900" width="10.25" style="34" customWidth="1"/>
    <col min="5901" max="6145" width="9" style="34"/>
    <col min="6146" max="6146" width="40.08203125" style="34" bestFit="1" customWidth="1"/>
    <col min="6147" max="6147" width="6.75" style="34" customWidth="1"/>
    <col min="6148" max="6148" width="12.75" style="34" bestFit="1" customWidth="1"/>
    <col min="6149" max="6149" width="12.33203125" style="34" bestFit="1" customWidth="1"/>
    <col min="6150" max="6150" width="8.75" style="34" bestFit="1" customWidth="1"/>
    <col min="6151" max="6151" width="15.25" style="34" bestFit="1" customWidth="1"/>
    <col min="6152" max="6152" width="13.5" style="34" customWidth="1"/>
    <col min="6153" max="6153" width="2.75" style="34" customWidth="1"/>
    <col min="6154" max="6154" width="12" style="34" bestFit="1" customWidth="1"/>
    <col min="6155" max="6155" width="8.08203125" style="34" bestFit="1" customWidth="1"/>
    <col min="6156" max="6156" width="10.25" style="34" customWidth="1"/>
    <col min="6157" max="6401" width="9" style="34"/>
    <col min="6402" max="6402" width="40.08203125" style="34" bestFit="1" customWidth="1"/>
    <col min="6403" max="6403" width="6.75" style="34" customWidth="1"/>
    <col min="6404" max="6404" width="12.75" style="34" bestFit="1" customWidth="1"/>
    <col min="6405" max="6405" width="12.33203125" style="34" bestFit="1" customWidth="1"/>
    <col min="6406" max="6406" width="8.75" style="34" bestFit="1" customWidth="1"/>
    <col min="6407" max="6407" width="15.25" style="34" bestFit="1" customWidth="1"/>
    <col min="6408" max="6408" width="13.5" style="34" customWidth="1"/>
    <col min="6409" max="6409" width="2.75" style="34" customWidth="1"/>
    <col min="6410" max="6410" width="12" style="34" bestFit="1" customWidth="1"/>
    <col min="6411" max="6411" width="8.08203125" style="34" bestFit="1" customWidth="1"/>
    <col min="6412" max="6412" width="10.25" style="34" customWidth="1"/>
    <col min="6413" max="6657" width="9" style="34"/>
    <col min="6658" max="6658" width="40.08203125" style="34" bestFit="1" customWidth="1"/>
    <col min="6659" max="6659" width="6.75" style="34" customWidth="1"/>
    <col min="6660" max="6660" width="12.75" style="34" bestFit="1" customWidth="1"/>
    <col min="6661" max="6661" width="12.33203125" style="34" bestFit="1" customWidth="1"/>
    <col min="6662" max="6662" width="8.75" style="34" bestFit="1" customWidth="1"/>
    <col min="6663" max="6663" width="15.25" style="34" bestFit="1" customWidth="1"/>
    <col min="6664" max="6664" width="13.5" style="34" customWidth="1"/>
    <col min="6665" max="6665" width="2.75" style="34" customWidth="1"/>
    <col min="6666" max="6666" width="12" style="34" bestFit="1" customWidth="1"/>
    <col min="6667" max="6667" width="8.08203125" style="34" bestFit="1" customWidth="1"/>
    <col min="6668" max="6668" width="10.25" style="34" customWidth="1"/>
    <col min="6669" max="6913" width="9" style="34"/>
    <col min="6914" max="6914" width="40.08203125" style="34" bestFit="1" customWidth="1"/>
    <col min="6915" max="6915" width="6.75" style="34" customWidth="1"/>
    <col min="6916" max="6916" width="12.75" style="34" bestFit="1" customWidth="1"/>
    <col min="6917" max="6917" width="12.33203125" style="34" bestFit="1" customWidth="1"/>
    <col min="6918" max="6918" width="8.75" style="34" bestFit="1" customWidth="1"/>
    <col min="6919" max="6919" width="15.25" style="34" bestFit="1" customWidth="1"/>
    <col min="6920" max="6920" width="13.5" style="34" customWidth="1"/>
    <col min="6921" max="6921" width="2.75" style="34" customWidth="1"/>
    <col min="6922" max="6922" width="12" style="34" bestFit="1" customWidth="1"/>
    <col min="6923" max="6923" width="8.08203125" style="34" bestFit="1" customWidth="1"/>
    <col min="6924" max="6924" width="10.25" style="34" customWidth="1"/>
    <col min="6925" max="7169" width="9" style="34"/>
    <col min="7170" max="7170" width="40.08203125" style="34" bestFit="1" customWidth="1"/>
    <col min="7171" max="7171" width="6.75" style="34" customWidth="1"/>
    <col min="7172" max="7172" width="12.75" style="34" bestFit="1" customWidth="1"/>
    <col min="7173" max="7173" width="12.33203125" style="34" bestFit="1" customWidth="1"/>
    <col min="7174" max="7174" width="8.75" style="34" bestFit="1" customWidth="1"/>
    <col min="7175" max="7175" width="15.25" style="34" bestFit="1" customWidth="1"/>
    <col min="7176" max="7176" width="13.5" style="34" customWidth="1"/>
    <col min="7177" max="7177" width="2.75" style="34" customWidth="1"/>
    <col min="7178" max="7178" width="12" style="34" bestFit="1" customWidth="1"/>
    <col min="7179" max="7179" width="8.08203125" style="34" bestFit="1" customWidth="1"/>
    <col min="7180" max="7180" width="10.25" style="34" customWidth="1"/>
    <col min="7181" max="7425" width="9" style="34"/>
    <col min="7426" max="7426" width="40.08203125" style="34" bestFit="1" customWidth="1"/>
    <col min="7427" max="7427" width="6.75" style="34" customWidth="1"/>
    <col min="7428" max="7428" width="12.75" style="34" bestFit="1" customWidth="1"/>
    <col min="7429" max="7429" width="12.33203125" style="34" bestFit="1" customWidth="1"/>
    <col min="7430" max="7430" width="8.75" style="34" bestFit="1" customWidth="1"/>
    <col min="7431" max="7431" width="15.25" style="34" bestFit="1" customWidth="1"/>
    <col min="7432" max="7432" width="13.5" style="34" customWidth="1"/>
    <col min="7433" max="7433" width="2.75" style="34" customWidth="1"/>
    <col min="7434" max="7434" width="12" style="34" bestFit="1" customWidth="1"/>
    <col min="7435" max="7435" width="8.08203125" style="34" bestFit="1" customWidth="1"/>
    <col min="7436" max="7436" width="10.25" style="34" customWidth="1"/>
    <col min="7437" max="7681" width="9" style="34"/>
    <col min="7682" max="7682" width="40.08203125" style="34" bestFit="1" customWidth="1"/>
    <col min="7683" max="7683" width="6.75" style="34" customWidth="1"/>
    <col min="7684" max="7684" width="12.75" style="34" bestFit="1" customWidth="1"/>
    <col min="7685" max="7685" width="12.33203125" style="34" bestFit="1" customWidth="1"/>
    <col min="7686" max="7686" width="8.75" style="34" bestFit="1" customWidth="1"/>
    <col min="7687" max="7687" width="15.25" style="34" bestFit="1" customWidth="1"/>
    <col min="7688" max="7688" width="13.5" style="34" customWidth="1"/>
    <col min="7689" max="7689" width="2.75" style="34" customWidth="1"/>
    <col min="7690" max="7690" width="12" style="34" bestFit="1" customWidth="1"/>
    <col min="7691" max="7691" width="8.08203125" style="34" bestFit="1" customWidth="1"/>
    <col min="7692" max="7692" width="10.25" style="34" customWidth="1"/>
    <col min="7693" max="7937" width="9" style="34"/>
    <col min="7938" max="7938" width="40.08203125" style="34" bestFit="1" customWidth="1"/>
    <col min="7939" max="7939" width="6.75" style="34" customWidth="1"/>
    <col min="7940" max="7940" width="12.75" style="34" bestFit="1" customWidth="1"/>
    <col min="7941" max="7941" width="12.33203125" style="34" bestFit="1" customWidth="1"/>
    <col min="7942" max="7942" width="8.75" style="34" bestFit="1" customWidth="1"/>
    <col min="7943" max="7943" width="15.25" style="34" bestFit="1" customWidth="1"/>
    <col min="7944" max="7944" width="13.5" style="34" customWidth="1"/>
    <col min="7945" max="7945" width="2.75" style="34" customWidth="1"/>
    <col min="7946" max="7946" width="12" style="34" bestFit="1" customWidth="1"/>
    <col min="7947" max="7947" width="8.08203125" style="34" bestFit="1" customWidth="1"/>
    <col min="7948" max="7948" width="10.25" style="34" customWidth="1"/>
    <col min="7949" max="8193" width="9" style="34"/>
    <col min="8194" max="8194" width="40.08203125" style="34" bestFit="1" customWidth="1"/>
    <col min="8195" max="8195" width="6.75" style="34" customWidth="1"/>
    <col min="8196" max="8196" width="12.75" style="34" bestFit="1" customWidth="1"/>
    <col min="8197" max="8197" width="12.33203125" style="34" bestFit="1" customWidth="1"/>
    <col min="8198" max="8198" width="8.75" style="34" bestFit="1" customWidth="1"/>
    <col min="8199" max="8199" width="15.25" style="34" bestFit="1" customWidth="1"/>
    <col min="8200" max="8200" width="13.5" style="34" customWidth="1"/>
    <col min="8201" max="8201" width="2.75" style="34" customWidth="1"/>
    <col min="8202" max="8202" width="12" style="34" bestFit="1" customWidth="1"/>
    <col min="8203" max="8203" width="8.08203125" style="34" bestFit="1" customWidth="1"/>
    <col min="8204" max="8204" width="10.25" style="34" customWidth="1"/>
    <col min="8205" max="8449" width="9" style="34"/>
    <col min="8450" max="8450" width="40.08203125" style="34" bestFit="1" customWidth="1"/>
    <col min="8451" max="8451" width="6.75" style="34" customWidth="1"/>
    <col min="8452" max="8452" width="12.75" style="34" bestFit="1" customWidth="1"/>
    <col min="8453" max="8453" width="12.33203125" style="34" bestFit="1" customWidth="1"/>
    <col min="8454" max="8454" width="8.75" style="34" bestFit="1" customWidth="1"/>
    <col min="8455" max="8455" width="15.25" style="34" bestFit="1" customWidth="1"/>
    <col min="8456" max="8456" width="13.5" style="34" customWidth="1"/>
    <col min="8457" max="8457" width="2.75" style="34" customWidth="1"/>
    <col min="8458" max="8458" width="12" style="34" bestFit="1" customWidth="1"/>
    <col min="8459" max="8459" width="8.08203125" style="34" bestFit="1" customWidth="1"/>
    <col min="8460" max="8460" width="10.25" style="34" customWidth="1"/>
    <col min="8461" max="8705" width="9" style="34"/>
    <col min="8706" max="8706" width="40.08203125" style="34" bestFit="1" customWidth="1"/>
    <col min="8707" max="8707" width="6.75" style="34" customWidth="1"/>
    <col min="8708" max="8708" width="12.75" style="34" bestFit="1" customWidth="1"/>
    <col min="8709" max="8709" width="12.33203125" style="34" bestFit="1" customWidth="1"/>
    <col min="8710" max="8710" width="8.75" style="34" bestFit="1" customWidth="1"/>
    <col min="8711" max="8711" width="15.25" style="34" bestFit="1" customWidth="1"/>
    <col min="8712" max="8712" width="13.5" style="34" customWidth="1"/>
    <col min="8713" max="8713" width="2.75" style="34" customWidth="1"/>
    <col min="8714" max="8714" width="12" style="34" bestFit="1" customWidth="1"/>
    <col min="8715" max="8715" width="8.08203125" style="34" bestFit="1" customWidth="1"/>
    <col min="8716" max="8716" width="10.25" style="34" customWidth="1"/>
    <col min="8717" max="8961" width="9" style="34"/>
    <col min="8962" max="8962" width="40.08203125" style="34" bestFit="1" customWidth="1"/>
    <col min="8963" max="8963" width="6.75" style="34" customWidth="1"/>
    <col min="8964" max="8964" width="12.75" style="34" bestFit="1" customWidth="1"/>
    <col min="8965" max="8965" width="12.33203125" style="34" bestFit="1" customWidth="1"/>
    <col min="8966" max="8966" width="8.75" style="34" bestFit="1" customWidth="1"/>
    <col min="8967" max="8967" width="15.25" style="34" bestFit="1" customWidth="1"/>
    <col min="8968" max="8968" width="13.5" style="34" customWidth="1"/>
    <col min="8969" max="8969" width="2.75" style="34" customWidth="1"/>
    <col min="8970" max="8970" width="12" style="34" bestFit="1" customWidth="1"/>
    <col min="8971" max="8971" width="8.08203125" style="34" bestFit="1" customWidth="1"/>
    <col min="8972" max="8972" width="10.25" style="34" customWidth="1"/>
    <col min="8973" max="9217" width="9" style="34"/>
    <col min="9218" max="9218" width="40.08203125" style="34" bestFit="1" customWidth="1"/>
    <col min="9219" max="9219" width="6.75" style="34" customWidth="1"/>
    <col min="9220" max="9220" width="12.75" style="34" bestFit="1" customWidth="1"/>
    <col min="9221" max="9221" width="12.33203125" style="34" bestFit="1" customWidth="1"/>
    <col min="9222" max="9222" width="8.75" style="34" bestFit="1" customWidth="1"/>
    <col min="9223" max="9223" width="15.25" style="34" bestFit="1" customWidth="1"/>
    <col min="9224" max="9224" width="13.5" style="34" customWidth="1"/>
    <col min="9225" max="9225" width="2.75" style="34" customWidth="1"/>
    <col min="9226" max="9226" width="12" style="34" bestFit="1" customWidth="1"/>
    <col min="9227" max="9227" width="8.08203125" style="34" bestFit="1" customWidth="1"/>
    <col min="9228" max="9228" width="10.25" style="34" customWidth="1"/>
    <col min="9229" max="9473" width="9" style="34"/>
    <col min="9474" max="9474" width="40.08203125" style="34" bestFit="1" customWidth="1"/>
    <col min="9475" max="9475" width="6.75" style="34" customWidth="1"/>
    <col min="9476" max="9476" width="12.75" style="34" bestFit="1" customWidth="1"/>
    <col min="9477" max="9477" width="12.33203125" style="34" bestFit="1" customWidth="1"/>
    <col min="9478" max="9478" width="8.75" style="34" bestFit="1" customWidth="1"/>
    <col min="9479" max="9479" width="15.25" style="34" bestFit="1" customWidth="1"/>
    <col min="9480" max="9480" width="13.5" style="34" customWidth="1"/>
    <col min="9481" max="9481" width="2.75" style="34" customWidth="1"/>
    <col min="9482" max="9482" width="12" style="34" bestFit="1" customWidth="1"/>
    <col min="9483" max="9483" width="8.08203125" style="34" bestFit="1" customWidth="1"/>
    <col min="9484" max="9484" width="10.25" style="34" customWidth="1"/>
    <col min="9485" max="9729" width="9" style="34"/>
    <col min="9730" max="9730" width="40.08203125" style="34" bestFit="1" customWidth="1"/>
    <col min="9731" max="9731" width="6.75" style="34" customWidth="1"/>
    <col min="9732" max="9732" width="12.75" style="34" bestFit="1" customWidth="1"/>
    <col min="9733" max="9733" width="12.33203125" style="34" bestFit="1" customWidth="1"/>
    <col min="9734" max="9734" width="8.75" style="34" bestFit="1" customWidth="1"/>
    <col min="9735" max="9735" width="15.25" style="34" bestFit="1" customWidth="1"/>
    <col min="9736" max="9736" width="13.5" style="34" customWidth="1"/>
    <col min="9737" max="9737" width="2.75" style="34" customWidth="1"/>
    <col min="9738" max="9738" width="12" style="34" bestFit="1" customWidth="1"/>
    <col min="9739" max="9739" width="8.08203125" style="34" bestFit="1" customWidth="1"/>
    <col min="9740" max="9740" width="10.25" style="34" customWidth="1"/>
    <col min="9741" max="9985" width="9" style="34"/>
    <col min="9986" max="9986" width="40.08203125" style="34" bestFit="1" customWidth="1"/>
    <col min="9987" max="9987" width="6.75" style="34" customWidth="1"/>
    <col min="9988" max="9988" width="12.75" style="34" bestFit="1" customWidth="1"/>
    <col min="9989" max="9989" width="12.33203125" style="34" bestFit="1" customWidth="1"/>
    <col min="9990" max="9990" width="8.75" style="34" bestFit="1" customWidth="1"/>
    <col min="9991" max="9991" width="15.25" style="34" bestFit="1" customWidth="1"/>
    <col min="9992" max="9992" width="13.5" style="34" customWidth="1"/>
    <col min="9993" max="9993" width="2.75" style="34" customWidth="1"/>
    <col min="9994" max="9994" width="12" style="34" bestFit="1" customWidth="1"/>
    <col min="9995" max="9995" width="8.08203125" style="34" bestFit="1" customWidth="1"/>
    <col min="9996" max="9996" width="10.25" style="34" customWidth="1"/>
    <col min="9997" max="10241" width="9" style="34"/>
    <col min="10242" max="10242" width="40.08203125" style="34" bestFit="1" customWidth="1"/>
    <col min="10243" max="10243" width="6.75" style="34" customWidth="1"/>
    <col min="10244" max="10244" width="12.75" style="34" bestFit="1" customWidth="1"/>
    <col min="10245" max="10245" width="12.33203125" style="34" bestFit="1" customWidth="1"/>
    <col min="10246" max="10246" width="8.75" style="34" bestFit="1" customWidth="1"/>
    <col min="10247" max="10247" width="15.25" style="34" bestFit="1" customWidth="1"/>
    <col min="10248" max="10248" width="13.5" style="34" customWidth="1"/>
    <col min="10249" max="10249" width="2.75" style="34" customWidth="1"/>
    <col min="10250" max="10250" width="12" style="34" bestFit="1" customWidth="1"/>
    <col min="10251" max="10251" width="8.08203125" style="34" bestFit="1" customWidth="1"/>
    <col min="10252" max="10252" width="10.25" style="34" customWidth="1"/>
    <col min="10253" max="10497" width="9" style="34"/>
    <col min="10498" max="10498" width="40.08203125" style="34" bestFit="1" customWidth="1"/>
    <col min="10499" max="10499" width="6.75" style="34" customWidth="1"/>
    <col min="10500" max="10500" width="12.75" style="34" bestFit="1" customWidth="1"/>
    <col min="10501" max="10501" width="12.33203125" style="34" bestFit="1" customWidth="1"/>
    <col min="10502" max="10502" width="8.75" style="34" bestFit="1" customWidth="1"/>
    <col min="10503" max="10503" width="15.25" style="34" bestFit="1" customWidth="1"/>
    <col min="10504" max="10504" width="13.5" style="34" customWidth="1"/>
    <col min="10505" max="10505" width="2.75" style="34" customWidth="1"/>
    <col min="10506" max="10506" width="12" style="34" bestFit="1" customWidth="1"/>
    <col min="10507" max="10507" width="8.08203125" style="34" bestFit="1" customWidth="1"/>
    <col min="10508" max="10508" width="10.25" style="34" customWidth="1"/>
    <col min="10509" max="10753" width="9" style="34"/>
    <col min="10754" max="10754" width="40.08203125" style="34" bestFit="1" customWidth="1"/>
    <col min="10755" max="10755" width="6.75" style="34" customWidth="1"/>
    <col min="10756" max="10756" width="12.75" style="34" bestFit="1" customWidth="1"/>
    <col min="10757" max="10757" width="12.33203125" style="34" bestFit="1" customWidth="1"/>
    <col min="10758" max="10758" width="8.75" style="34" bestFit="1" customWidth="1"/>
    <col min="10759" max="10759" width="15.25" style="34" bestFit="1" customWidth="1"/>
    <col min="10760" max="10760" width="13.5" style="34" customWidth="1"/>
    <col min="10761" max="10761" width="2.75" style="34" customWidth="1"/>
    <col min="10762" max="10762" width="12" style="34" bestFit="1" customWidth="1"/>
    <col min="10763" max="10763" width="8.08203125" style="34" bestFit="1" customWidth="1"/>
    <col min="10764" max="10764" width="10.25" style="34" customWidth="1"/>
    <col min="10765" max="11009" width="9" style="34"/>
    <col min="11010" max="11010" width="40.08203125" style="34" bestFit="1" customWidth="1"/>
    <col min="11011" max="11011" width="6.75" style="34" customWidth="1"/>
    <col min="11012" max="11012" width="12.75" style="34" bestFit="1" customWidth="1"/>
    <col min="11013" max="11013" width="12.33203125" style="34" bestFit="1" customWidth="1"/>
    <col min="11014" max="11014" width="8.75" style="34" bestFit="1" customWidth="1"/>
    <col min="11015" max="11015" width="15.25" style="34" bestFit="1" customWidth="1"/>
    <col min="11016" max="11016" width="13.5" style="34" customWidth="1"/>
    <col min="11017" max="11017" width="2.75" style="34" customWidth="1"/>
    <col min="11018" max="11018" width="12" style="34" bestFit="1" customWidth="1"/>
    <col min="11019" max="11019" width="8.08203125" style="34" bestFit="1" customWidth="1"/>
    <col min="11020" max="11020" width="10.25" style="34" customWidth="1"/>
    <col min="11021" max="11265" width="9" style="34"/>
    <col min="11266" max="11266" width="40.08203125" style="34" bestFit="1" customWidth="1"/>
    <col min="11267" max="11267" width="6.75" style="34" customWidth="1"/>
    <col min="11268" max="11268" width="12.75" style="34" bestFit="1" customWidth="1"/>
    <col min="11269" max="11269" width="12.33203125" style="34" bestFit="1" customWidth="1"/>
    <col min="11270" max="11270" width="8.75" style="34" bestFit="1" customWidth="1"/>
    <col min="11271" max="11271" width="15.25" style="34" bestFit="1" customWidth="1"/>
    <col min="11272" max="11272" width="13.5" style="34" customWidth="1"/>
    <col min="11273" max="11273" width="2.75" style="34" customWidth="1"/>
    <col min="11274" max="11274" width="12" style="34" bestFit="1" customWidth="1"/>
    <col min="11275" max="11275" width="8.08203125" style="34" bestFit="1" customWidth="1"/>
    <col min="11276" max="11276" width="10.25" style="34" customWidth="1"/>
    <col min="11277" max="11521" width="9" style="34"/>
    <col min="11522" max="11522" width="40.08203125" style="34" bestFit="1" customWidth="1"/>
    <col min="11523" max="11523" width="6.75" style="34" customWidth="1"/>
    <col min="11524" max="11524" width="12.75" style="34" bestFit="1" customWidth="1"/>
    <col min="11525" max="11525" width="12.33203125" style="34" bestFit="1" customWidth="1"/>
    <col min="11526" max="11526" width="8.75" style="34" bestFit="1" customWidth="1"/>
    <col min="11527" max="11527" width="15.25" style="34" bestFit="1" customWidth="1"/>
    <col min="11528" max="11528" width="13.5" style="34" customWidth="1"/>
    <col min="11529" max="11529" width="2.75" style="34" customWidth="1"/>
    <col min="11530" max="11530" width="12" style="34" bestFit="1" customWidth="1"/>
    <col min="11531" max="11531" width="8.08203125" style="34" bestFit="1" customWidth="1"/>
    <col min="11532" max="11532" width="10.25" style="34" customWidth="1"/>
    <col min="11533" max="11777" width="9" style="34"/>
    <col min="11778" max="11778" width="40.08203125" style="34" bestFit="1" customWidth="1"/>
    <col min="11779" max="11779" width="6.75" style="34" customWidth="1"/>
    <col min="11780" max="11780" width="12.75" style="34" bestFit="1" customWidth="1"/>
    <col min="11781" max="11781" width="12.33203125" style="34" bestFit="1" customWidth="1"/>
    <col min="11782" max="11782" width="8.75" style="34" bestFit="1" customWidth="1"/>
    <col min="11783" max="11783" width="15.25" style="34" bestFit="1" customWidth="1"/>
    <col min="11784" max="11784" width="13.5" style="34" customWidth="1"/>
    <col min="11785" max="11785" width="2.75" style="34" customWidth="1"/>
    <col min="11786" max="11786" width="12" style="34" bestFit="1" customWidth="1"/>
    <col min="11787" max="11787" width="8.08203125" style="34" bestFit="1" customWidth="1"/>
    <col min="11788" max="11788" width="10.25" style="34" customWidth="1"/>
    <col min="11789" max="12033" width="9" style="34"/>
    <col min="12034" max="12034" width="40.08203125" style="34" bestFit="1" customWidth="1"/>
    <col min="12035" max="12035" width="6.75" style="34" customWidth="1"/>
    <col min="12036" max="12036" width="12.75" style="34" bestFit="1" customWidth="1"/>
    <col min="12037" max="12037" width="12.33203125" style="34" bestFit="1" customWidth="1"/>
    <col min="12038" max="12038" width="8.75" style="34" bestFit="1" customWidth="1"/>
    <col min="12039" max="12039" width="15.25" style="34" bestFit="1" customWidth="1"/>
    <col min="12040" max="12040" width="13.5" style="34" customWidth="1"/>
    <col min="12041" max="12041" width="2.75" style="34" customWidth="1"/>
    <col min="12042" max="12042" width="12" style="34" bestFit="1" customWidth="1"/>
    <col min="12043" max="12043" width="8.08203125" style="34" bestFit="1" customWidth="1"/>
    <col min="12044" max="12044" width="10.25" style="34" customWidth="1"/>
    <col min="12045" max="12289" width="9" style="34"/>
    <col min="12290" max="12290" width="40.08203125" style="34" bestFit="1" customWidth="1"/>
    <col min="12291" max="12291" width="6.75" style="34" customWidth="1"/>
    <col min="12292" max="12292" width="12.75" style="34" bestFit="1" customWidth="1"/>
    <col min="12293" max="12293" width="12.33203125" style="34" bestFit="1" customWidth="1"/>
    <col min="12294" max="12294" width="8.75" style="34" bestFit="1" customWidth="1"/>
    <col min="12295" max="12295" width="15.25" style="34" bestFit="1" customWidth="1"/>
    <col min="12296" max="12296" width="13.5" style="34" customWidth="1"/>
    <col min="12297" max="12297" width="2.75" style="34" customWidth="1"/>
    <col min="12298" max="12298" width="12" style="34" bestFit="1" customWidth="1"/>
    <col min="12299" max="12299" width="8.08203125" style="34" bestFit="1" customWidth="1"/>
    <col min="12300" max="12300" width="10.25" style="34" customWidth="1"/>
    <col min="12301" max="12545" width="9" style="34"/>
    <col min="12546" max="12546" width="40.08203125" style="34" bestFit="1" customWidth="1"/>
    <col min="12547" max="12547" width="6.75" style="34" customWidth="1"/>
    <col min="12548" max="12548" width="12.75" style="34" bestFit="1" customWidth="1"/>
    <col min="12549" max="12549" width="12.33203125" style="34" bestFit="1" customWidth="1"/>
    <col min="12550" max="12550" width="8.75" style="34" bestFit="1" customWidth="1"/>
    <col min="12551" max="12551" width="15.25" style="34" bestFit="1" customWidth="1"/>
    <col min="12552" max="12552" width="13.5" style="34" customWidth="1"/>
    <col min="12553" max="12553" width="2.75" style="34" customWidth="1"/>
    <col min="12554" max="12554" width="12" style="34" bestFit="1" customWidth="1"/>
    <col min="12555" max="12555" width="8.08203125" style="34" bestFit="1" customWidth="1"/>
    <col min="12556" max="12556" width="10.25" style="34" customWidth="1"/>
    <col min="12557" max="12801" width="9" style="34"/>
    <col min="12802" max="12802" width="40.08203125" style="34" bestFit="1" customWidth="1"/>
    <col min="12803" max="12803" width="6.75" style="34" customWidth="1"/>
    <col min="12804" max="12804" width="12.75" style="34" bestFit="1" customWidth="1"/>
    <col min="12805" max="12805" width="12.33203125" style="34" bestFit="1" customWidth="1"/>
    <col min="12806" max="12806" width="8.75" style="34" bestFit="1" customWidth="1"/>
    <col min="12807" max="12807" width="15.25" style="34" bestFit="1" customWidth="1"/>
    <col min="12808" max="12808" width="13.5" style="34" customWidth="1"/>
    <col min="12809" max="12809" width="2.75" style="34" customWidth="1"/>
    <col min="12810" max="12810" width="12" style="34" bestFit="1" customWidth="1"/>
    <col min="12811" max="12811" width="8.08203125" style="34" bestFit="1" customWidth="1"/>
    <col min="12812" max="12812" width="10.25" style="34" customWidth="1"/>
    <col min="12813" max="13057" width="9" style="34"/>
    <col min="13058" max="13058" width="40.08203125" style="34" bestFit="1" customWidth="1"/>
    <col min="13059" max="13059" width="6.75" style="34" customWidth="1"/>
    <col min="13060" max="13060" width="12.75" style="34" bestFit="1" customWidth="1"/>
    <col min="13061" max="13061" width="12.33203125" style="34" bestFit="1" customWidth="1"/>
    <col min="13062" max="13062" width="8.75" style="34" bestFit="1" customWidth="1"/>
    <col min="13063" max="13063" width="15.25" style="34" bestFit="1" customWidth="1"/>
    <col min="13064" max="13064" width="13.5" style="34" customWidth="1"/>
    <col min="13065" max="13065" width="2.75" style="34" customWidth="1"/>
    <col min="13066" max="13066" width="12" style="34" bestFit="1" customWidth="1"/>
    <col min="13067" max="13067" width="8.08203125" style="34" bestFit="1" customWidth="1"/>
    <col min="13068" max="13068" width="10.25" style="34" customWidth="1"/>
    <col min="13069" max="13313" width="9" style="34"/>
    <col min="13314" max="13314" width="40.08203125" style="34" bestFit="1" customWidth="1"/>
    <col min="13315" max="13315" width="6.75" style="34" customWidth="1"/>
    <col min="13316" max="13316" width="12.75" style="34" bestFit="1" customWidth="1"/>
    <col min="13317" max="13317" width="12.33203125" style="34" bestFit="1" customWidth="1"/>
    <col min="13318" max="13318" width="8.75" style="34" bestFit="1" customWidth="1"/>
    <col min="13319" max="13319" width="15.25" style="34" bestFit="1" customWidth="1"/>
    <col min="13320" max="13320" width="13.5" style="34" customWidth="1"/>
    <col min="13321" max="13321" width="2.75" style="34" customWidth="1"/>
    <col min="13322" max="13322" width="12" style="34" bestFit="1" customWidth="1"/>
    <col min="13323" max="13323" width="8.08203125" style="34" bestFit="1" customWidth="1"/>
    <col min="13324" max="13324" width="10.25" style="34" customWidth="1"/>
    <col min="13325" max="13569" width="9" style="34"/>
    <col min="13570" max="13570" width="40.08203125" style="34" bestFit="1" customWidth="1"/>
    <col min="13571" max="13571" width="6.75" style="34" customWidth="1"/>
    <col min="13572" max="13572" width="12.75" style="34" bestFit="1" customWidth="1"/>
    <col min="13573" max="13573" width="12.33203125" style="34" bestFit="1" customWidth="1"/>
    <col min="13574" max="13574" width="8.75" style="34" bestFit="1" customWidth="1"/>
    <col min="13575" max="13575" width="15.25" style="34" bestFit="1" customWidth="1"/>
    <col min="13576" max="13576" width="13.5" style="34" customWidth="1"/>
    <col min="13577" max="13577" width="2.75" style="34" customWidth="1"/>
    <col min="13578" max="13578" width="12" style="34" bestFit="1" customWidth="1"/>
    <col min="13579" max="13579" width="8.08203125" style="34" bestFit="1" customWidth="1"/>
    <col min="13580" max="13580" width="10.25" style="34" customWidth="1"/>
    <col min="13581" max="13825" width="9" style="34"/>
    <col min="13826" max="13826" width="40.08203125" style="34" bestFit="1" customWidth="1"/>
    <col min="13827" max="13827" width="6.75" style="34" customWidth="1"/>
    <col min="13828" max="13828" width="12.75" style="34" bestFit="1" customWidth="1"/>
    <col min="13829" max="13829" width="12.33203125" style="34" bestFit="1" customWidth="1"/>
    <col min="13830" max="13830" width="8.75" style="34" bestFit="1" customWidth="1"/>
    <col min="13831" max="13831" width="15.25" style="34" bestFit="1" customWidth="1"/>
    <col min="13832" max="13832" width="13.5" style="34" customWidth="1"/>
    <col min="13833" max="13833" width="2.75" style="34" customWidth="1"/>
    <col min="13834" max="13834" width="12" style="34" bestFit="1" customWidth="1"/>
    <col min="13835" max="13835" width="8.08203125" style="34" bestFit="1" customWidth="1"/>
    <col min="13836" max="13836" width="10.25" style="34" customWidth="1"/>
    <col min="13837" max="14081" width="9" style="34"/>
    <col min="14082" max="14082" width="40.08203125" style="34" bestFit="1" customWidth="1"/>
    <col min="14083" max="14083" width="6.75" style="34" customWidth="1"/>
    <col min="14084" max="14084" width="12.75" style="34" bestFit="1" customWidth="1"/>
    <col min="14085" max="14085" width="12.33203125" style="34" bestFit="1" customWidth="1"/>
    <col min="14086" max="14086" width="8.75" style="34" bestFit="1" customWidth="1"/>
    <col min="14087" max="14087" width="15.25" style="34" bestFit="1" customWidth="1"/>
    <col min="14088" max="14088" width="13.5" style="34" customWidth="1"/>
    <col min="14089" max="14089" width="2.75" style="34" customWidth="1"/>
    <col min="14090" max="14090" width="12" style="34" bestFit="1" customWidth="1"/>
    <col min="14091" max="14091" width="8.08203125" style="34" bestFit="1" customWidth="1"/>
    <col min="14092" max="14092" width="10.25" style="34" customWidth="1"/>
    <col min="14093" max="14337" width="9" style="34"/>
    <col min="14338" max="14338" width="40.08203125" style="34" bestFit="1" customWidth="1"/>
    <col min="14339" max="14339" width="6.75" style="34" customWidth="1"/>
    <col min="14340" max="14340" width="12.75" style="34" bestFit="1" customWidth="1"/>
    <col min="14341" max="14341" width="12.33203125" style="34" bestFit="1" customWidth="1"/>
    <col min="14342" max="14342" width="8.75" style="34" bestFit="1" customWidth="1"/>
    <col min="14343" max="14343" width="15.25" style="34" bestFit="1" customWidth="1"/>
    <col min="14344" max="14344" width="13.5" style="34" customWidth="1"/>
    <col min="14345" max="14345" width="2.75" style="34" customWidth="1"/>
    <col min="14346" max="14346" width="12" style="34" bestFit="1" customWidth="1"/>
    <col min="14347" max="14347" width="8.08203125" style="34" bestFit="1" customWidth="1"/>
    <col min="14348" max="14348" width="10.25" style="34" customWidth="1"/>
    <col min="14349" max="14593" width="9" style="34"/>
    <col min="14594" max="14594" width="40.08203125" style="34" bestFit="1" customWidth="1"/>
    <col min="14595" max="14595" width="6.75" style="34" customWidth="1"/>
    <col min="14596" max="14596" width="12.75" style="34" bestFit="1" customWidth="1"/>
    <col min="14597" max="14597" width="12.33203125" style="34" bestFit="1" customWidth="1"/>
    <col min="14598" max="14598" width="8.75" style="34" bestFit="1" customWidth="1"/>
    <col min="14599" max="14599" width="15.25" style="34" bestFit="1" customWidth="1"/>
    <col min="14600" max="14600" width="13.5" style="34" customWidth="1"/>
    <col min="14601" max="14601" width="2.75" style="34" customWidth="1"/>
    <col min="14602" max="14602" width="12" style="34" bestFit="1" customWidth="1"/>
    <col min="14603" max="14603" width="8.08203125" style="34" bestFit="1" customWidth="1"/>
    <col min="14604" max="14604" width="10.25" style="34" customWidth="1"/>
    <col min="14605" max="14849" width="9" style="34"/>
    <col min="14850" max="14850" width="40.08203125" style="34" bestFit="1" customWidth="1"/>
    <col min="14851" max="14851" width="6.75" style="34" customWidth="1"/>
    <col min="14852" max="14852" width="12.75" style="34" bestFit="1" customWidth="1"/>
    <col min="14853" max="14853" width="12.33203125" style="34" bestFit="1" customWidth="1"/>
    <col min="14854" max="14854" width="8.75" style="34" bestFit="1" customWidth="1"/>
    <col min="14855" max="14855" width="15.25" style="34" bestFit="1" customWidth="1"/>
    <col min="14856" max="14856" width="13.5" style="34" customWidth="1"/>
    <col min="14857" max="14857" width="2.75" style="34" customWidth="1"/>
    <col min="14858" max="14858" width="12" style="34" bestFit="1" customWidth="1"/>
    <col min="14859" max="14859" width="8.08203125" style="34" bestFit="1" customWidth="1"/>
    <col min="14860" max="14860" width="10.25" style="34" customWidth="1"/>
    <col min="14861" max="15105" width="9" style="34"/>
    <col min="15106" max="15106" width="40.08203125" style="34" bestFit="1" customWidth="1"/>
    <col min="15107" max="15107" width="6.75" style="34" customWidth="1"/>
    <col min="15108" max="15108" width="12.75" style="34" bestFit="1" customWidth="1"/>
    <col min="15109" max="15109" width="12.33203125" style="34" bestFit="1" customWidth="1"/>
    <col min="15110" max="15110" width="8.75" style="34" bestFit="1" customWidth="1"/>
    <col min="15111" max="15111" width="15.25" style="34" bestFit="1" customWidth="1"/>
    <col min="15112" max="15112" width="13.5" style="34" customWidth="1"/>
    <col min="15113" max="15113" width="2.75" style="34" customWidth="1"/>
    <col min="15114" max="15114" width="12" style="34" bestFit="1" customWidth="1"/>
    <col min="15115" max="15115" width="8.08203125" style="34" bestFit="1" customWidth="1"/>
    <col min="15116" max="15116" width="10.25" style="34" customWidth="1"/>
    <col min="15117" max="15361" width="9" style="34"/>
    <col min="15362" max="15362" width="40.08203125" style="34" bestFit="1" customWidth="1"/>
    <col min="15363" max="15363" width="6.75" style="34" customWidth="1"/>
    <col min="15364" max="15364" width="12.75" style="34" bestFit="1" customWidth="1"/>
    <col min="15365" max="15365" width="12.33203125" style="34" bestFit="1" customWidth="1"/>
    <col min="15366" max="15366" width="8.75" style="34" bestFit="1" customWidth="1"/>
    <col min="15367" max="15367" width="15.25" style="34" bestFit="1" customWidth="1"/>
    <col min="15368" max="15368" width="13.5" style="34" customWidth="1"/>
    <col min="15369" max="15369" width="2.75" style="34" customWidth="1"/>
    <col min="15370" max="15370" width="12" style="34" bestFit="1" customWidth="1"/>
    <col min="15371" max="15371" width="8.08203125" style="34" bestFit="1" customWidth="1"/>
    <col min="15372" max="15372" width="10.25" style="34" customWidth="1"/>
    <col min="15373" max="15617" width="9" style="34"/>
    <col min="15618" max="15618" width="40.08203125" style="34" bestFit="1" customWidth="1"/>
    <col min="15619" max="15619" width="6.75" style="34" customWidth="1"/>
    <col min="15620" max="15620" width="12.75" style="34" bestFit="1" customWidth="1"/>
    <col min="15621" max="15621" width="12.33203125" style="34" bestFit="1" customWidth="1"/>
    <col min="15622" max="15622" width="8.75" style="34" bestFit="1" customWidth="1"/>
    <col min="15623" max="15623" width="15.25" style="34" bestFit="1" customWidth="1"/>
    <col min="15624" max="15624" width="13.5" style="34" customWidth="1"/>
    <col min="15625" max="15625" width="2.75" style="34" customWidth="1"/>
    <col min="15626" max="15626" width="12" style="34" bestFit="1" customWidth="1"/>
    <col min="15627" max="15627" width="8.08203125" style="34" bestFit="1" customWidth="1"/>
    <col min="15628" max="15628" width="10.25" style="34" customWidth="1"/>
    <col min="15629" max="15873" width="9" style="34"/>
    <col min="15874" max="15874" width="40.08203125" style="34" bestFit="1" customWidth="1"/>
    <col min="15875" max="15875" width="6.75" style="34" customWidth="1"/>
    <col min="15876" max="15876" width="12.75" style="34" bestFit="1" customWidth="1"/>
    <col min="15877" max="15877" width="12.33203125" style="34" bestFit="1" customWidth="1"/>
    <col min="15878" max="15878" width="8.75" style="34" bestFit="1" customWidth="1"/>
    <col min="15879" max="15879" width="15.25" style="34" bestFit="1" customWidth="1"/>
    <col min="15880" max="15880" width="13.5" style="34" customWidth="1"/>
    <col min="15881" max="15881" width="2.75" style="34" customWidth="1"/>
    <col min="15882" max="15882" width="12" style="34" bestFit="1" customWidth="1"/>
    <col min="15883" max="15883" width="8.08203125" style="34" bestFit="1" customWidth="1"/>
    <col min="15884" max="15884" width="10.25" style="34" customWidth="1"/>
    <col min="15885" max="16129" width="9" style="34"/>
    <col min="16130" max="16130" width="40.08203125" style="34" bestFit="1" customWidth="1"/>
    <col min="16131" max="16131" width="6.75" style="34" customWidth="1"/>
    <col min="16132" max="16132" width="12.75" style="34" bestFit="1" customWidth="1"/>
    <col min="16133" max="16133" width="12.33203125" style="34" bestFit="1" customWidth="1"/>
    <col min="16134" max="16134" width="8.75" style="34" bestFit="1" customWidth="1"/>
    <col min="16135" max="16135" width="15.25" style="34" bestFit="1" customWidth="1"/>
    <col min="16136" max="16136" width="13.5" style="34" customWidth="1"/>
    <col min="16137" max="16137" width="2.75" style="34" customWidth="1"/>
    <col min="16138" max="16138" width="12" style="34" bestFit="1" customWidth="1"/>
    <col min="16139" max="16139" width="8.08203125" style="34" bestFit="1" customWidth="1"/>
    <col min="16140" max="16140" width="10.25" style="34" customWidth="1"/>
    <col min="16141" max="16384" width="9" style="34"/>
  </cols>
  <sheetData>
    <row r="1" spans="1:20" s="100" customFormat="1" ht="15.5">
      <c r="A1" s="14"/>
      <c r="B1" s="14" t="s">
        <v>969</v>
      </c>
      <c r="C1" s="20"/>
      <c r="D1" s="444"/>
      <c r="E1" s="20"/>
      <c r="F1" s="20"/>
      <c r="G1" s="20"/>
      <c r="H1" s="20"/>
      <c r="I1" s="20"/>
      <c r="J1" s="20"/>
      <c r="L1" s="67"/>
    </row>
    <row r="2" spans="1:20" s="27" customFormat="1" ht="18">
      <c r="A2" s="12"/>
      <c r="B2" s="12"/>
      <c r="C2" s="11"/>
      <c r="D2" s="445"/>
      <c r="E2" s="11"/>
      <c r="F2" s="11"/>
      <c r="G2" s="11"/>
      <c r="H2" s="11"/>
      <c r="I2" s="11"/>
      <c r="J2" s="11"/>
      <c r="K2" s="11"/>
      <c r="L2" s="25"/>
      <c r="M2" s="429"/>
    </row>
    <row r="3" spans="1:20" s="27" customFormat="1" ht="18">
      <c r="A3" s="463"/>
      <c r="B3" s="463" t="s">
        <v>200</v>
      </c>
      <c r="C3" s="463"/>
      <c r="D3" s="463"/>
      <c r="E3" s="463"/>
      <c r="F3" s="463"/>
      <c r="G3" s="463"/>
      <c r="H3" s="463"/>
      <c r="I3" s="463"/>
      <c r="J3" s="463"/>
      <c r="K3" s="463"/>
      <c r="L3" s="463"/>
      <c r="M3" s="463"/>
      <c r="N3" s="464"/>
      <c r="O3" s="464"/>
      <c r="P3" s="464"/>
      <c r="Q3" s="464"/>
      <c r="R3" s="464"/>
      <c r="S3" s="464"/>
      <c r="T3" s="464"/>
    </row>
    <row r="4" spans="1:20" s="27" customFormat="1" ht="18">
      <c r="A4" s="463"/>
      <c r="B4" s="463" t="s">
        <v>103</v>
      </c>
      <c r="C4" s="463"/>
      <c r="D4" s="463"/>
      <c r="E4" s="463"/>
      <c r="F4" s="463"/>
      <c r="G4" s="463"/>
      <c r="H4" s="463"/>
      <c r="I4" s="463"/>
      <c r="J4" s="463"/>
      <c r="K4" s="463"/>
      <c r="L4" s="463"/>
      <c r="M4" s="463"/>
      <c r="N4" s="464"/>
      <c r="O4" s="464"/>
      <c r="P4" s="464"/>
      <c r="Q4" s="464"/>
      <c r="R4" s="464"/>
      <c r="S4" s="464"/>
      <c r="T4" s="464"/>
    </row>
    <row r="5" spans="1:20" s="27" customFormat="1" ht="18">
      <c r="A5" s="463"/>
      <c r="B5" s="463" t="s">
        <v>1820</v>
      </c>
      <c r="C5" s="463"/>
      <c r="D5" s="463"/>
      <c r="E5" s="463"/>
      <c r="F5" s="706"/>
      <c r="G5" s="706"/>
      <c r="H5" s="706"/>
      <c r="I5" s="706"/>
      <c r="J5" s="706"/>
      <c r="K5" s="706"/>
      <c r="L5" s="706"/>
      <c r="M5" s="463"/>
      <c r="N5" s="464"/>
      <c r="O5" s="464"/>
      <c r="P5" s="464"/>
      <c r="Q5" s="464"/>
      <c r="R5" s="464"/>
      <c r="S5" s="464"/>
      <c r="T5" s="464"/>
    </row>
    <row r="6" spans="1:20" s="27" customFormat="1" ht="12" customHeight="1">
      <c r="A6" s="463"/>
      <c r="B6" s="463"/>
      <c r="C6" s="465"/>
      <c r="D6" s="466"/>
      <c r="E6" s="465"/>
      <c r="F6" s="465"/>
      <c r="G6" s="465"/>
      <c r="H6" s="465"/>
      <c r="I6" s="465"/>
      <c r="J6" s="465"/>
      <c r="K6" s="465"/>
      <c r="L6" s="465"/>
      <c r="M6" s="465"/>
      <c r="N6" s="464"/>
      <c r="O6" s="464"/>
      <c r="P6" s="464"/>
      <c r="Q6" s="464"/>
      <c r="R6" s="464"/>
      <c r="S6" s="464"/>
      <c r="T6" s="464"/>
    </row>
    <row r="7" spans="1:20" s="27" customFormat="1" ht="18">
      <c r="A7" s="463"/>
      <c r="B7" s="463" t="s">
        <v>970</v>
      </c>
      <c r="C7" s="463"/>
      <c r="D7" s="463"/>
      <c r="E7" s="463"/>
      <c r="F7" s="463"/>
      <c r="G7" s="463"/>
      <c r="H7" s="463"/>
      <c r="I7" s="463"/>
      <c r="J7" s="463"/>
      <c r="K7" s="463"/>
      <c r="L7" s="463"/>
      <c r="M7" s="463"/>
      <c r="N7" s="464"/>
      <c r="O7" s="464"/>
      <c r="P7" s="464"/>
      <c r="Q7" s="464"/>
      <c r="R7" s="464"/>
      <c r="S7" s="464"/>
      <c r="T7" s="464"/>
    </row>
    <row r="8" spans="1:20" ht="18">
      <c r="A8" s="463"/>
      <c r="B8" s="463" t="s">
        <v>370</v>
      </c>
      <c r="C8" s="463"/>
      <c r="D8" s="463"/>
      <c r="E8" s="463"/>
      <c r="F8" s="463"/>
      <c r="G8" s="463"/>
      <c r="H8" s="463"/>
      <c r="I8" s="463"/>
      <c r="J8" s="463"/>
      <c r="K8" s="463"/>
      <c r="L8" s="463"/>
      <c r="M8" s="463"/>
      <c r="N8" s="467"/>
      <c r="O8" s="467"/>
      <c r="P8" s="467"/>
      <c r="Q8" s="467"/>
      <c r="R8" s="467"/>
      <c r="S8" s="467"/>
      <c r="T8" s="467"/>
    </row>
    <row r="9" spans="1:20" ht="18">
      <c r="A9" s="1359"/>
      <c r="B9" s="429"/>
      <c r="C9" s="429"/>
      <c r="D9" s="429"/>
      <c r="E9" s="429"/>
      <c r="F9" s="429"/>
      <c r="G9" s="429"/>
      <c r="H9" s="429"/>
      <c r="I9" s="429"/>
      <c r="J9" s="429"/>
      <c r="K9" s="429"/>
      <c r="L9" s="429"/>
      <c r="M9" s="429"/>
    </row>
    <row r="10" spans="1:20" s="47" customFormat="1" ht="15.5">
      <c r="A10" s="446"/>
      <c r="B10" s="446"/>
      <c r="C10" s="446"/>
      <c r="D10" s="446"/>
      <c r="E10" s="446"/>
      <c r="F10" s="1749" t="s">
        <v>1818</v>
      </c>
      <c r="G10" s="1749"/>
      <c r="H10" s="1749"/>
      <c r="I10" s="1749"/>
      <c r="J10" s="1749"/>
      <c r="K10" s="1749"/>
      <c r="L10" s="1749"/>
      <c r="N10" s="1749" t="s">
        <v>1818</v>
      </c>
      <c r="O10" s="1749"/>
      <c r="P10" s="1749"/>
      <c r="Q10" s="1749"/>
      <c r="R10" s="1749"/>
      <c r="S10" s="1749"/>
      <c r="T10" s="1749"/>
    </row>
    <row r="11" spans="1:20" s="47" customFormat="1" ht="8.25" customHeight="1">
      <c r="A11" s="446"/>
      <c r="B11" s="446"/>
      <c r="C11" s="446"/>
      <c r="D11" s="446"/>
      <c r="E11" s="446"/>
      <c r="F11" s="446"/>
      <c r="G11" s="446"/>
      <c r="H11" s="446"/>
      <c r="I11" s="446"/>
      <c r="J11" s="446"/>
      <c r="K11" s="446"/>
      <c r="L11" s="446"/>
      <c r="N11" s="446"/>
      <c r="O11" s="446"/>
      <c r="P11" s="446"/>
      <c r="Q11" s="446"/>
      <c r="R11" s="446"/>
      <c r="S11" s="446"/>
      <c r="T11" s="446"/>
    </row>
    <row r="12" spans="1:20" s="47" customFormat="1" ht="15.5">
      <c r="A12" s="446"/>
      <c r="B12" s="446"/>
      <c r="C12" s="446"/>
      <c r="D12" s="447"/>
      <c r="E12" s="446"/>
      <c r="F12" s="447" t="s">
        <v>105</v>
      </c>
      <c r="G12" s="446"/>
      <c r="H12" s="446"/>
      <c r="I12" s="446"/>
      <c r="J12" s="446"/>
      <c r="K12" s="446"/>
      <c r="L12" s="446"/>
      <c r="N12" s="447" t="s">
        <v>105</v>
      </c>
      <c r="O12" s="446"/>
      <c r="P12" s="446"/>
      <c r="Q12" s="446"/>
      <c r="R12" s="446"/>
      <c r="S12" s="446"/>
      <c r="T12" s="446"/>
    </row>
    <row r="13" spans="1:20" s="47" customFormat="1" ht="15.5">
      <c r="A13" s="446"/>
      <c r="B13" s="446"/>
      <c r="C13" s="446"/>
      <c r="D13" s="447"/>
      <c r="E13" s="446"/>
      <c r="F13" s="447" t="s">
        <v>234</v>
      </c>
      <c r="G13" s="446"/>
      <c r="H13" s="447" t="s">
        <v>150</v>
      </c>
      <c r="I13" s="446"/>
      <c r="J13" s="447" t="s">
        <v>233</v>
      </c>
      <c r="K13" s="446"/>
      <c r="L13" s="447" t="s">
        <v>68</v>
      </c>
      <c r="N13" s="447" t="s">
        <v>234</v>
      </c>
      <c r="O13" s="446"/>
      <c r="P13" s="447" t="s">
        <v>150</v>
      </c>
      <c r="Q13" s="446"/>
      <c r="R13" s="447" t="s">
        <v>233</v>
      </c>
      <c r="S13" s="446"/>
      <c r="T13" s="447" t="s">
        <v>68</v>
      </c>
    </row>
    <row r="14" spans="1:20" s="47" customFormat="1" ht="16" thickBot="1">
      <c r="C14" s="446"/>
      <c r="D14" s="448" t="s">
        <v>232</v>
      </c>
      <c r="E14" s="446"/>
      <c r="F14" s="449" t="s">
        <v>792</v>
      </c>
      <c r="H14" s="449" t="s">
        <v>280</v>
      </c>
      <c r="J14" s="449" t="s">
        <v>827</v>
      </c>
      <c r="L14" s="449" t="s">
        <v>794</v>
      </c>
      <c r="N14" s="449" t="s">
        <v>792</v>
      </c>
      <c r="P14" s="449" t="s">
        <v>280</v>
      </c>
      <c r="R14" s="449" t="s">
        <v>827</v>
      </c>
      <c r="T14" s="449" t="s">
        <v>794</v>
      </c>
    </row>
    <row r="15" spans="1:20" s="47" customFormat="1" ht="15.5">
      <c r="A15" s="1426">
        <v>1</v>
      </c>
      <c r="B15" s="707"/>
      <c r="C15" s="708"/>
      <c r="D15" s="709"/>
      <c r="E15" s="446"/>
      <c r="F15" s="769" t="s">
        <v>192</v>
      </c>
      <c r="H15" s="769" t="s">
        <v>193</v>
      </c>
      <c r="I15" s="769"/>
      <c r="J15" s="769" t="s">
        <v>194</v>
      </c>
      <c r="K15" s="769"/>
      <c r="L15" s="769" t="s">
        <v>195</v>
      </c>
      <c r="M15" s="769"/>
      <c r="N15" s="769" t="s">
        <v>196</v>
      </c>
      <c r="O15" s="446"/>
      <c r="P15" s="769" t="s">
        <v>371</v>
      </c>
      <c r="Q15" s="446"/>
      <c r="R15" s="769" t="s">
        <v>372</v>
      </c>
      <c r="S15" s="446"/>
      <c r="T15" s="769" t="s">
        <v>901</v>
      </c>
    </row>
    <row r="16" spans="1:20" s="47" customFormat="1" ht="18" customHeight="1">
      <c r="A16" s="1426" t="s">
        <v>471</v>
      </c>
      <c r="B16" s="708"/>
      <c r="C16" s="708"/>
      <c r="D16" s="710"/>
      <c r="E16" s="446"/>
      <c r="F16" s="713"/>
      <c r="G16" s="713"/>
      <c r="H16" s="713"/>
      <c r="I16" s="713"/>
      <c r="J16" s="713"/>
      <c r="K16" s="708"/>
      <c r="L16" s="714"/>
      <c r="M16" s="715"/>
      <c r="N16" s="713"/>
      <c r="O16" s="713"/>
      <c r="P16" s="713"/>
      <c r="Q16" s="713"/>
      <c r="R16" s="713"/>
      <c r="S16" s="708"/>
      <c r="T16" s="714"/>
    </row>
    <row r="17" spans="1:20" s="47" customFormat="1" ht="15.5">
      <c r="A17" s="1426" t="s">
        <v>473</v>
      </c>
      <c r="B17" s="708"/>
      <c r="C17" s="708"/>
      <c r="D17" s="710"/>
      <c r="E17" s="446"/>
      <c r="F17" s="713"/>
      <c r="G17" s="713"/>
      <c r="H17" s="713"/>
      <c r="I17" s="713"/>
      <c r="J17" s="713"/>
      <c r="K17" s="708"/>
      <c r="L17" s="714"/>
      <c r="M17" s="715"/>
      <c r="N17" s="713"/>
      <c r="O17" s="713"/>
      <c r="P17" s="713"/>
      <c r="Q17" s="713"/>
      <c r="R17" s="713"/>
      <c r="S17" s="708"/>
      <c r="T17" s="714"/>
    </row>
    <row r="18" spans="1:20" s="47" customFormat="1" ht="15.5">
      <c r="A18" s="1426" t="s">
        <v>494</v>
      </c>
      <c r="B18" s="708"/>
      <c r="C18" s="708"/>
      <c r="D18" s="710"/>
      <c r="E18" s="446"/>
      <c r="F18" s="713"/>
      <c r="G18" s="713"/>
      <c r="H18" s="713"/>
      <c r="I18" s="713"/>
      <c r="J18" s="713"/>
      <c r="K18" s="708"/>
      <c r="L18" s="714"/>
      <c r="M18" s="715"/>
      <c r="N18" s="713"/>
      <c r="O18" s="713"/>
      <c r="P18" s="713"/>
      <c r="Q18" s="713"/>
      <c r="R18" s="713"/>
      <c r="S18" s="708"/>
      <c r="T18" s="714"/>
    </row>
    <row r="19" spans="1:20" s="47" customFormat="1" ht="15.5">
      <c r="A19" s="1426" t="s">
        <v>541</v>
      </c>
      <c r="B19" s="1425"/>
      <c r="C19" s="717"/>
      <c r="D19" s="1423"/>
      <c r="E19" s="446"/>
      <c r="F19" s="1424"/>
      <c r="G19" s="713"/>
      <c r="H19" s="1424"/>
      <c r="I19" s="713"/>
      <c r="J19" s="1424"/>
      <c r="K19" s="708"/>
      <c r="L19" s="1424"/>
      <c r="M19" s="715"/>
      <c r="N19" s="1424"/>
      <c r="O19" s="713"/>
      <c r="P19" s="1424"/>
      <c r="Q19" s="713"/>
      <c r="R19" s="1424"/>
      <c r="S19" s="708"/>
      <c r="T19" s="1424"/>
    </row>
    <row r="20" spans="1:20" s="47" customFormat="1" ht="16" thickBot="1">
      <c r="A20" s="1426"/>
      <c r="B20" s="708"/>
      <c r="C20" s="708"/>
      <c r="D20" s="710"/>
      <c r="E20" s="446"/>
      <c r="F20" s="453">
        <f>SUM(F16:F19)</f>
        <v>0</v>
      </c>
      <c r="G20" s="454"/>
      <c r="H20" s="453">
        <f>SUM(H16:H19)</f>
        <v>0</v>
      </c>
      <c r="I20" s="455"/>
      <c r="J20" s="453">
        <f>SUM(J16:J19)</f>
        <v>0</v>
      </c>
      <c r="K20" s="454"/>
      <c r="L20" s="453">
        <f>SUM(L16:L19)</f>
        <v>0</v>
      </c>
      <c r="M20" s="456"/>
      <c r="N20" s="453">
        <f>SUM(N16:N19)</f>
        <v>0</v>
      </c>
      <c r="O20" s="454"/>
      <c r="P20" s="453">
        <f>SUM(P16:P19)</f>
        <v>0</v>
      </c>
      <c r="Q20" s="455"/>
      <c r="R20" s="453">
        <f>SUM(R16:R19)</f>
        <v>0</v>
      </c>
      <c r="S20" s="454"/>
      <c r="T20" s="453">
        <f>SUM(T16:T19)</f>
        <v>0</v>
      </c>
    </row>
    <row r="21" spans="1:20" s="47" customFormat="1" ht="15.5">
      <c r="A21" s="1426"/>
      <c r="B21" s="708"/>
      <c r="C21" s="708"/>
      <c r="D21" s="710"/>
      <c r="E21" s="446"/>
      <c r="F21" s="457"/>
      <c r="G21" s="451"/>
      <c r="H21" s="457"/>
      <c r="I21" s="458"/>
      <c r="J21" s="457"/>
      <c r="K21" s="446"/>
      <c r="L21" s="457"/>
      <c r="N21" s="457"/>
      <c r="O21" s="451"/>
      <c r="P21" s="457"/>
      <c r="Q21" s="458"/>
      <c r="R21" s="457"/>
      <c r="S21" s="446"/>
      <c r="T21" s="457"/>
    </row>
    <row r="22" spans="1:20" s="47" customFormat="1" ht="15.5">
      <c r="A22" s="1426">
        <v>2</v>
      </c>
      <c r="B22" s="707"/>
      <c r="C22" s="708"/>
      <c r="D22" s="710"/>
      <c r="E22" s="446"/>
      <c r="F22" s="451"/>
      <c r="G22" s="451"/>
      <c r="H22" s="451"/>
      <c r="I22" s="451"/>
      <c r="J22" s="451"/>
      <c r="K22" s="446"/>
      <c r="L22" s="452"/>
      <c r="N22" s="451"/>
      <c r="O22" s="451"/>
      <c r="P22" s="451"/>
      <c r="Q22" s="451"/>
      <c r="R22" s="451"/>
      <c r="S22" s="446"/>
      <c r="T22" s="452"/>
    </row>
    <row r="23" spans="1:20" s="47" customFormat="1" ht="15.5">
      <c r="A23" s="1426" t="s">
        <v>1266</v>
      </c>
      <c r="B23" s="708"/>
      <c r="C23" s="707"/>
      <c r="D23" s="710"/>
      <c r="E23" s="450"/>
      <c r="F23" s="713"/>
      <c r="G23" s="713"/>
      <c r="H23" s="713"/>
      <c r="I23" s="713"/>
      <c r="J23" s="713"/>
      <c r="K23" s="707"/>
      <c r="L23" s="714"/>
      <c r="M23" s="715"/>
      <c r="N23" s="713"/>
      <c r="O23" s="713"/>
      <c r="P23" s="713"/>
      <c r="Q23" s="713"/>
      <c r="R23" s="713"/>
      <c r="S23" s="707"/>
      <c r="T23" s="714"/>
    </row>
    <row r="24" spans="1:20" s="47" customFormat="1" ht="15.5">
      <c r="A24" s="1426" t="s">
        <v>1267</v>
      </c>
      <c r="B24" s="708"/>
      <c r="C24" s="708"/>
      <c r="D24" s="710"/>
      <c r="E24" s="446"/>
      <c r="F24" s="713"/>
      <c r="G24" s="713"/>
      <c r="H24" s="713"/>
      <c r="I24" s="713"/>
      <c r="J24" s="713"/>
      <c r="K24" s="708"/>
      <c r="L24" s="714"/>
      <c r="M24" s="715"/>
      <c r="N24" s="713"/>
      <c r="O24" s="713"/>
      <c r="P24" s="713"/>
      <c r="Q24" s="713"/>
      <c r="R24" s="713"/>
      <c r="S24" s="708"/>
      <c r="T24" s="714"/>
    </row>
    <row r="25" spans="1:20" s="47" customFormat="1" ht="15.5">
      <c r="A25" s="1426" t="s">
        <v>1268</v>
      </c>
      <c r="B25" s="708"/>
      <c r="C25" s="708"/>
      <c r="D25" s="710"/>
      <c r="E25" s="446"/>
      <c r="F25" s="713"/>
      <c r="G25" s="713"/>
      <c r="H25" s="713"/>
      <c r="I25" s="713"/>
      <c r="J25" s="713"/>
      <c r="K25" s="708"/>
      <c r="L25" s="714"/>
      <c r="M25" s="715"/>
      <c r="N25" s="713"/>
      <c r="O25" s="713"/>
      <c r="P25" s="713"/>
      <c r="Q25" s="713"/>
      <c r="R25" s="713"/>
      <c r="S25" s="708"/>
      <c r="T25" s="714"/>
    </row>
    <row r="26" spans="1:20" s="47" customFormat="1" ht="15.5">
      <c r="A26" s="1426" t="s">
        <v>1269</v>
      </c>
      <c r="B26" s="708"/>
      <c r="C26" s="708"/>
      <c r="D26" s="710"/>
      <c r="E26" s="446"/>
      <c r="F26" s="713"/>
      <c r="G26" s="713"/>
      <c r="H26" s="713"/>
      <c r="I26" s="713"/>
      <c r="J26" s="713"/>
      <c r="K26" s="708"/>
      <c r="L26" s="714"/>
      <c r="M26" s="715"/>
      <c r="N26" s="713"/>
      <c r="O26" s="713"/>
      <c r="P26" s="713"/>
      <c r="Q26" s="713"/>
      <c r="R26" s="713"/>
      <c r="S26" s="708"/>
      <c r="T26" s="714"/>
    </row>
    <row r="27" spans="1:20" s="47" customFormat="1" ht="15.5">
      <c r="A27" s="1426" t="s">
        <v>1270</v>
      </c>
      <c r="B27" s="708"/>
      <c r="C27" s="708"/>
      <c r="D27" s="710"/>
      <c r="E27" s="446"/>
      <c r="F27" s="713"/>
      <c r="G27" s="713"/>
      <c r="H27" s="713"/>
      <c r="I27" s="713"/>
      <c r="J27" s="713"/>
      <c r="K27" s="708"/>
      <c r="L27" s="714"/>
      <c r="M27" s="715"/>
      <c r="N27" s="713"/>
      <c r="O27" s="713"/>
      <c r="P27" s="713"/>
      <c r="Q27" s="713"/>
      <c r="R27" s="713"/>
      <c r="S27" s="708"/>
      <c r="T27" s="714"/>
    </row>
    <row r="28" spans="1:20" s="47" customFormat="1" ht="15.5">
      <c r="A28" s="1426" t="s">
        <v>1271</v>
      </c>
      <c r="B28" s="708"/>
      <c r="C28" s="708"/>
      <c r="D28" s="710"/>
      <c r="E28" s="446"/>
      <c r="F28" s="713"/>
      <c r="G28" s="713"/>
      <c r="H28" s="713"/>
      <c r="I28" s="713"/>
      <c r="J28" s="713"/>
      <c r="K28" s="708"/>
      <c r="L28" s="714"/>
      <c r="M28" s="715"/>
      <c r="N28" s="713"/>
      <c r="O28" s="713"/>
      <c r="P28" s="713"/>
      <c r="Q28" s="713"/>
      <c r="R28" s="713"/>
      <c r="S28" s="708"/>
      <c r="T28" s="714"/>
    </row>
    <row r="29" spans="1:20" s="47" customFormat="1" ht="15.5">
      <c r="A29" s="1426" t="s">
        <v>1272</v>
      </c>
      <c r="B29" s="708"/>
      <c r="C29" s="708"/>
      <c r="D29" s="710"/>
      <c r="E29" s="446"/>
      <c r="F29" s="713"/>
      <c r="G29" s="713"/>
      <c r="H29" s="713"/>
      <c r="I29" s="713"/>
      <c r="J29" s="713"/>
      <c r="K29" s="708"/>
      <c r="L29" s="714"/>
      <c r="M29" s="715"/>
      <c r="N29" s="713"/>
      <c r="O29" s="713"/>
      <c r="P29" s="713"/>
      <c r="Q29" s="713"/>
      <c r="R29" s="713"/>
      <c r="S29" s="708"/>
      <c r="T29" s="714"/>
    </row>
    <row r="30" spans="1:20" s="47" customFormat="1" ht="15.5">
      <c r="A30" s="1426" t="s">
        <v>1273</v>
      </c>
      <c r="B30" s="708"/>
      <c r="C30" s="708"/>
      <c r="D30" s="710"/>
      <c r="E30" s="446"/>
      <c r="F30" s="713"/>
      <c r="G30" s="713"/>
      <c r="H30" s="713"/>
      <c r="I30" s="713"/>
      <c r="J30" s="713"/>
      <c r="K30" s="708"/>
      <c r="L30" s="714"/>
      <c r="M30" s="715"/>
      <c r="N30" s="713"/>
      <c r="O30" s="713"/>
      <c r="P30" s="713"/>
      <c r="Q30" s="713"/>
      <c r="R30" s="713"/>
      <c r="S30" s="708"/>
      <c r="T30" s="714"/>
    </row>
    <row r="31" spans="1:20" s="47" customFormat="1" ht="15.5">
      <c r="A31" s="1426" t="s">
        <v>541</v>
      </c>
      <c r="B31" s="1425"/>
      <c r="C31" s="717"/>
      <c r="D31" s="1423"/>
      <c r="E31" s="446"/>
      <c r="F31" s="1424"/>
      <c r="G31" s="713"/>
      <c r="H31" s="1424"/>
      <c r="I31" s="713"/>
      <c r="J31" s="1424"/>
      <c r="K31" s="708"/>
      <c r="L31" s="1424"/>
      <c r="M31" s="715"/>
      <c r="N31" s="1424"/>
      <c r="O31" s="713"/>
      <c r="P31" s="1424"/>
      <c r="Q31" s="713"/>
      <c r="R31" s="1424"/>
      <c r="S31" s="708"/>
      <c r="T31" s="1424"/>
    </row>
    <row r="32" spans="1:20" s="47" customFormat="1" ht="16" thickBot="1">
      <c r="A32" s="1426"/>
      <c r="B32" s="708"/>
      <c r="C32" s="708"/>
      <c r="D32" s="711"/>
      <c r="E32" s="446"/>
      <c r="F32" s="453">
        <f>SUM(F23:F31)</f>
        <v>0</v>
      </c>
      <c r="G32" s="455"/>
      <c r="H32" s="453">
        <f>SUM(H23:H31)</f>
        <v>0</v>
      </c>
      <c r="I32" s="455"/>
      <c r="J32" s="453">
        <f>SUM(J23:J31)</f>
        <v>0</v>
      </c>
      <c r="K32" s="454"/>
      <c r="L32" s="453">
        <f>SUM(L23:L31)</f>
        <v>0</v>
      </c>
      <c r="M32" s="456"/>
      <c r="N32" s="453">
        <f>SUM(N23:N31)</f>
        <v>0</v>
      </c>
      <c r="O32" s="455"/>
      <c r="P32" s="453">
        <f>SUM(P23:P31)</f>
        <v>0</v>
      </c>
      <c r="Q32" s="455"/>
      <c r="R32" s="453">
        <f>SUM(R23:R31)</f>
        <v>0</v>
      </c>
      <c r="S32" s="454"/>
      <c r="T32" s="453">
        <f>SUM(T23:T31)</f>
        <v>0</v>
      </c>
    </row>
    <row r="33" spans="1:20" s="47" customFormat="1" ht="15.5">
      <c r="A33" s="1426"/>
      <c r="B33" s="708"/>
      <c r="C33" s="708"/>
      <c r="D33" s="711"/>
      <c r="E33" s="446"/>
      <c r="F33" s="451"/>
      <c r="G33" s="451"/>
      <c r="H33" s="451"/>
      <c r="I33" s="451"/>
      <c r="J33" s="451"/>
      <c r="K33" s="446"/>
      <c r="L33" s="452"/>
      <c r="N33" s="451"/>
      <c r="O33" s="451"/>
      <c r="P33" s="451"/>
      <c r="Q33" s="451"/>
      <c r="R33" s="451"/>
      <c r="S33" s="446"/>
      <c r="T33" s="452"/>
    </row>
    <row r="34" spans="1:20" s="47" customFormat="1" ht="15.5">
      <c r="A34" s="1426" t="s">
        <v>1277</v>
      </c>
      <c r="B34" s="707"/>
      <c r="C34" s="708"/>
      <c r="D34" s="710"/>
      <c r="E34" s="446"/>
      <c r="F34" s="713"/>
      <c r="G34" s="713"/>
      <c r="H34" s="713"/>
      <c r="I34" s="713"/>
      <c r="J34" s="713"/>
      <c r="K34" s="708"/>
      <c r="L34" s="714"/>
      <c r="M34" s="715"/>
      <c r="N34" s="713"/>
      <c r="O34" s="713"/>
      <c r="P34" s="713"/>
      <c r="Q34" s="713"/>
      <c r="R34" s="713"/>
      <c r="S34" s="708"/>
      <c r="T34" s="714"/>
    </row>
    <row r="35" spans="1:20" s="47" customFormat="1" ht="15.5">
      <c r="A35" s="1426" t="s">
        <v>541</v>
      </c>
      <c r="B35" s="1425"/>
      <c r="C35" s="717"/>
      <c r="D35" s="1423"/>
      <c r="E35" s="446"/>
      <c r="F35" s="1424"/>
      <c r="G35" s="713"/>
      <c r="H35" s="1424"/>
      <c r="I35" s="713"/>
      <c r="J35" s="1424"/>
      <c r="K35" s="708"/>
      <c r="L35" s="1424"/>
      <c r="M35" s="715"/>
      <c r="N35" s="1424"/>
      <c r="O35" s="713"/>
      <c r="P35" s="1424"/>
      <c r="Q35" s="713"/>
      <c r="R35" s="1424"/>
      <c r="S35" s="708"/>
      <c r="T35" s="1424"/>
    </row>
    <row r="36" spans="1:20" s="47" customFormat="1" ht="16" thickBot="1">
      <c r="A36" s="1426"/>
      <c r="B36" s="707"/>
      <c r="C36" s="708"/>
      <c r="D36" s="712"/>
      <c r="E36" s="446"/>
      <c r="F36" s="453">
        <f>SUM(F34:F35)</f>
        <v>0</v>
      </c>
      <c r="G36" s="455"/>
      <c r="H36" s="453">
        <f t="shared" ref="H36:T36" si="0">SUM(H34:H35)</f>
        <v>0</v>
      </c>
      <c r="I36" s="453">
        <f t="shared" si="0"/>
        <v>0</v>
      </c>
      <c r="J36" s="453">
        <f t="shared" si="0"/>
        <v>0</v>
      </c>
      <c r="K36" s="453">
        <f t="shared" si="0"/>
        <v>0</v>
      </c>
      <c r="L36" s="453">
        <f t="shared" si="0"/>
        <v>0</v>
      </c>
      <c r="M36" s="456"/>
      <c r="N36" s="453">
        <f t="shared" si="0"/>
        <v>0</v>
      </c>
      <c r="O36" s="453">
        <f t="shared" si="0"/>
        <v>0</v>
      </c>
      <c r="P36" s="453">
        <f t="shared" si="0"/>
        <v>0</v>
      </c>
      <c r="Q36" s="453">
        <f t="shared" si="0"/>
        <v>0</v>
      </c>
      <c r="R36" s="453">
        <f t="shared" si="0"/>
        <v>0</v>
      </c>
      <c r="S36" s="453">
        <f t="shared" si="0"/>
        <v>0</v>
      </c>
      <c r="T36" s="453">
        <f t="shared" si="0"/>
        <v>0</v>
      </c>
    </row>
    <row r="37" spans="1:20" s="47" customFormat="1" ht="15.5">
      <c r="A37" s="1426"/>
      <c r="B37" s="708"/>
      <c r="C37" s="708"/>
      <c r="D37" s="711"/>
      <c r="E37" s="446"/>
      <c r="F37" s="451"/>
      <c r="G37" s="451"/>
      <c r="H37" s="459"/>
      <c r="I37" s="451"/>
      <c r="J37" s="451"/>
      <c r="K37" s="446"/>
      <c r="L37" s="452"/>
      <c r="N37" s="451"/>
      <c r="O37" s="451"/>
      <c r="P37" s="459"/>
      <c r="Q37" s="451"/>
      <c r="R37" s="451"/>
      <c r="S37" s="446"/>
      <c r="T37" s="452"/>
    </row>
    <row r="38" spans="1:20" s="47" customFormat="1" ht="15.5">
      <c r="A38" s="1426" t="s">
        <v>1575</v>
      </c>
      <c r="B38" s="707"/>
      <c r="C38" s="708"/>
      <c r="D38" s="710"/>
      <c r="E38" s="446"/>
      <c r="F38" s="713"/>
      <c r="G38" s="713"/>
      <c r="H38" s="713"/>
      <c r="I38" s="713"/>
      <c r="J38" s="713"/>
      <c r="K38" s="708"/>
      <c r="L38" s="714"/>
      <c r="M38" s="715"/>
      <c r="N38" s="713"/>
      <c r="O38" s="713"/>
      <c r="P38" s="713"/>
      <c r="Q38" s="713"/>
      <c r="R38" s="713"/>
      <c r="S38" s="708"/>
      <c r="T38" s="714"/>
    </row>
    <row r="39" spans="1:20" s="47" customFormat="1" ht="15.5">
      <c r="A39" s="1426" t="s">
        <v>541</v>
      </c>
      <c r="B39" s="1425"/>
      <c r="C39" s="717"/>
      <c r="D39" s="1423"/>
      <c r="E39" s="446"/>
      <c r="F39" s="1424"/>
      <c r="G39" s="713"/>
      <c r="H39" s="1424"/>
      <c r="I39" s="713"/>
      <c r="J39" s="1424"/>
      <c r="K39" s="708"/>
      <c r="L39" s="1424"/>
      <c r="M39" s="715"/>
      <c r="N39" s="1424"/>
      <c r="O39" s="713"/>
      <c r="P39" s="1424"/>
      <c r="Q39" s="713"/>
      <c r="R39" s="1424"/>
      <c r="S39" s="708"/>
      <c r="T39" s="1424"/>
    </row>
    <row r="40" spans="1:20" s="47" customFormat="1" ht="16" thickBot="1">
      <c r="A40" s="1426"/>
      <c r="B40" s="707"/>
      <c r="C40" s="708"/>
      <c r="D40" s="712"/>
      <c r="E40" s="446"/>
      <c r="F40" s="453">
        <f>SUM(F38:F39)</f>
        <v>0</v>
      </c>
      <c r="G40" s="455"/>
      <c r="H40" s="453">
        <f>SUM(H38:H39)</f>
        <v>0</v>
      </c>
      <c r="I40" s="453"/>
      <c r="J40" s="453">
        <f>SUM(J38:J39)</f>
        <v>0</v>
      </c>
      <c r="K40" s="453"/>
      <c r="L40" s="453">
        <f>SUM(L38:L39)</f>
        <v>0</v>
      </c>
      <c r="M40" s="456"/>
      <c r="N40" s="453">
        <f>SUM(N38:N39)</f>
        <v>0</v>
      </c>
      <c r="O40" s="453"/>
      <c r="P40" s="453">
        <f>SUM(P38:P39)</f>
        <v>0</v>
      </c>
      <c r="Q40" s="453"/>
      <c r="R40" s="453">
        <f>SUM(R38:R39)</f>
        <v>0</v>
      </c>
      <c r="S40" s="453"/>
      <c r="T40" s="453">
        <f>SUM(T38:T39)</f>
        <v>0</v>
      </c>
    </row>
    <row r="41" spans="1:20" s="47" customFormat="1" ht="15.5">
      <c r="A41" s="1426"/>
      <c r="B41" s="708"/>
      <c r="C41" s="708"/>
      <c r="D41" s="708"/>
      <c r="E41" s="446"/>
      <c r="F41" s="446"/>
      <c r="G41" s="446"/>
      <c r="H41" s="446"/>
      <c r="I41" s="446"/>
      <c r="J41" s="446"/>
      <c r="K41" s="446"/>
      <c r="L41" s="446"/>
      <c r="N41" s="446"/>
      <c r="O41" s="446"/>
      <c r="P41" s="446"/>
      <c r="Q41" s="446"/>
      <c r="R41" s="446"/>
      <c r="S41" s="446"/>
      <c r="T41" s="446"/>
    </row>
    <row r="42" spans="1:20" s="47" customFormat="1" ht="15.5">
      <c r="A42" s="1426">
        <v>5</v>
      </c>
      <c r="B42" s="707"/>
      <c r="C42" s="708"/>
      <c r="D42" s="708"/>
      <c r="E42" s="446"/>
      <c r="F42" s="446"/>
      <c r="G42" s="446"/>
      <c r="H42" s="446"/>
      <c r="I42" s="446"/>
      <c r="J42" s="446"/>
      <c r="K42" s="446"/>
      <c r="L42" s="446"/>
      <c r="N42" s="446"/>
      <c r="O42" s="446"/>
      <c r="P42" s="446"/>
      <c r="Q42" s="446"/>
      <c r="R42" s="446"/>
      <c r="S42" s="446"/>
      <c r="T42" s="446"/>
    </row>
    <row r="43" spans="1:20" s="47" customFormat="1" ht="15.5">
      <c r="A43" s="1426" t="s">
        <v>1274</v>
      </c>
      <c r="B43" s="708"/>
      <c r="C43" s="708"/>
      <c r="D43" s="710"/>
      <c r="E43" s="446"/>
      <c r="F43" s="713"/>
      <c r="G43" s="708"/>
      <c r="H43" s="713"/>
      <c r="I43" s="708"/>
      <c r="J43" s="713"/>
      <c r="K43" s="708"/>
      <c r="L43" s="717"/>
      <c r="M43" s="715"/>
      <c r="N43" s="713"/>
      <c r="O43" s="708"/>
      <c r="P43" s="713"/>
      <c r="Q43" s="708"/>
      <c r="R43" s="713"/>
      <c r="S43" s="713"/>
      <c r="T43" s="713"/>
    </row>
    <row r="44" spans="1:20" s="47" customFormat="1" ht="15.5">
      <c r="A44" s="1426" t="s">
        <v>1275</v>
      </c>
      <c r="B44" s="708"/>
      <c r="C44" s="708"/>
      <c r="D44" s="710"/>
      <c r="E44" s="446"/>
      <c r="F44" s="713"/>
      <c r="G44" s="708"/>
      <c r="H44" s="713"/>
      <c r="I44" s="708"/>
      <c r="J44" s="713"/>
      <c r="K44" s="708"/>
      <c r="L44" s="717"/>
      <c r="M44" s="715"/>
      <c r="N44" s="713"/>
      <c r="O44" s="708"/>
      <c r="P44" s="713"/>
      <c r="Q44" s="708"/>
      <c r="R44" s="713"/>
      <c r="S44" s="713"/>
      <c r="T44" s="713"/>
    </row>
    <row r="45" spans="1:20" s="47" customFormat="1" ht="15.5">
      <c r="A45" s="1426" t="s">
        <v>1276</v>
      </c>
      <c r="B45" s="708"/>
      <c r="C45" s="708"/>
      <c r="D45" s="710"/>
      <c r="E45" s="446"/>
      <c r="F45" s="713"/>
      <c r="G45" s="708"/>
      <c r="H45" s="713"/>
      <c r="I45" s="708"/>
      <c r="J45" s="713"/>
      <c r="K45" s="708"/>
      <c r="L45" s="717"/>
      <c r="M45" s="715"/>
      <c r="N45" s="713"/>
      <c r="O45" s="708"/>
      <c r="P45" s="713"/>
      <c r="Q45" s="708"/>
      <c r="R45" s="713"/>
      <c r="S45" s="713"/>
      <c r="T45" s="713"/>
    </row>
    <row r="46" spans="1:20" s="47" customFormat="1" ht="15.5">
      <c r="A46" s="1426" t="s">
        <v>541</v>
      </c>
      <c r="B46" s="1425"/>
      <c r="C46" s="717"/>
      <c r="D46" s="1423"/>
      <c r="E46" s="446"/>
      <c r="F46" s="1424"/>
      <c r="G46" s="713"/>
      <c r="H46" s="1424"/>
      <c r="I46" s="713"/>
      <c r="J46" s="1424"/>
      <c r="K46" s="708"/>
      <c r="L46" s="1424"/>
      <c r="M46" s="715"/>
      <c r="N46" s="1424"/>
      <c r="O46" s="713"/>
      <c r="P46" s="1424"/>
      <c r="Q46" s="713"/>
      <c r="R46" s="1424"/>
      <c r="S46" s="1424"/>
      <c r="T46" s="1424"/>
    </row>
    <row r="47" spans="1:20" s="47" customFormat="1" ht="16" thickBot="1">
      <c r="A47" s="446"/>
      <c r="B47" s="446"/>
      <c r="C47" s="446"/>
      <c r="D47" s="446"/>
      <c r="E47" s="446"/>
      <c r="F47" s="453">
        <f>SUM(F43:F46)</f>
        <v>0</v>
      </c>
      <c r="G47" s="455"/>
      <c r="H47" s="453">
        <f>SUM(H43:H46)</f>
        <v>0</v>
      </c>
      <c r="I47" s="455"/>
      <c r="J47" s="453">
        <f>SUM(J43:J46)</f>
        <v>0</v>
      </c>
      <c r="K47" s="454"/>
      <c r="L47" s="453">
        <f>SUM(L43:L46)</f>
        <v>0</v>
      </c>
      <c r="M47" s="456"/>
      <c r="N47" s="453">
        <f>SUM(N43:N46)</f>
        <v>0</v>
      </c>
      <c r="O47" s="455"/>
      <c r="P47" s="453">
        <f>SUM(P43:P46)</f>
        <v>0</v>
      </c>
      <c r="Q47" s="455"/>
      <c r="R47" s="453">
        <f>SUM(R43:R46)</f>
        <v>0</v>
      </c>
      <c r="S47" s="454"/>
      <c r="T47" s="453">
        <f>SUM(T43:T46)</f>
        <v>0</v>
      </c>
    </row>
    <row r="48" spans="1:20" s="47" customFormat="1" ht="15.5">
      <c r="A48" s="446"/>
      <c r="B48" s="446"/>
      <c r="C48" s="446"/>
      <c r="D48" s="446"/>
      <c r="E48" s="446"/>
      <c r="F48" s="454"/>
      <c r="G48" s="454"/>
      <c r="H48" s="454"/>
      <c r="I48" s="454"/>
      <c r="J48" s="454"/>
      <c r="K48" s="454"/>
      <c r="L48" s="454"/>
      <c r="M48" s="456"/>
      <c r="N48" s="454"/>
      <c r="O48" s="454"/>
      <c r="P48" s="454"/>
      <c r="Q48" s="454"/>
      <c r="R48" s="454"/>
      <c r="S48" s="454"/>
      <c r="T48" s="454"/>
    </row>
    <row r="49" spans="1:20" s="47" customFormat="1" ht="15.5">
      <c r="A49" s="1426" t="s">
        <v>1367</v>
      </c>
      <c r="B49" s="1425"/>
      <c r="C49" s="708"/>
      <c r="D49" s="1423"/>
      <c r="E49" s="446"/>
      <c r="F49" s="1424"/>
      <c r="G49" s="713"/>
      <c r="H49" s="1424"/>
      <c r="I49" s="713"/>
      <c r="J49" s="1424"/>
      <c r="K49" s="708"/>
      <c r="L49" s="1424"/>
      <c r="M49" s="715"/>
      <c r="N49" s="1424"/>
      <c r="O49" s="713"/>
      <c r="P49" s="1424"/>
      <c r="Q49" s="713"/>
      <c r="R49" s="1424"/>
      <c r="S49" s="708"/>
      <c r="T49" s="1424"/>
    </row>
    <row r="50" spans="1:20" s="47" customFormat="1" ht="15.5">
      <c r="A50" s="1426" t="s">
        <v>541</v>
      </c>
      <c r="B50" s="1425"/>
      <c r="C50" s="717"/>
      <c r="D50" s="1423"/>
      <c r="E50" s="446"/>
      <c r="F50" s="1424"/>
      <c r="G50" s="713"/>
      <c r="H50" s="1424"/>
      <c r="I50" s="713"/>
      <c r="J50" s="1424"/>
      <c r="K50" s="708"/>
      <c r="L50" s="1424"/>
      <c r="M50" s="715"/>
      <c r="N50" s="1424"/>
      <c r="O50" s="713"/>
      <c r="P50" s="1424"/>
      <c r="Q50" s="713"/>
      <c r="R50" s="1424"/>
      <c r="S50" s="708"/>
      <c r="T50" s="1424"/>
    </row>
    <row r="51" spans="1:20" s="47" customFormat="1" ht="16" thickBot="1">
      <c r="A51" s="1426"/>
      <c r="B51" s="446"/>
      <c r="C51" s="446"/>
      <c r="D51" s="446"/>
      <c r="E51" s="446"/>
      <c r="F51" s="453">
        <f>SUM(F49:F50)</f>
        <v>0</v>
      </c>
      <c r="G51" s="455"/>
      <c r="H51" s="453">
        <f>SUM(H49:H50)</f>
        <v>0</v>
      </c>
      <c r="I51" s="453"/>
      <c r="J51" s="453">
        <f>SUM(J49:J50)</f>
        <v>0</v>
      </c>
      <c r="K51" s="453"/>
      <c r="L51" s="453">
        <f>SUM(L49:L50)</f>
        <v>0</v>
      </c>
      <c r="M51" s="456"/>
      <c r="N51" s="453">
        <f>SUM(N49:N50)</f>
        <v>0</v>
      </c>
      <c r="O51" s="453"/>
      <c r="P51" s="453">
        <f>SUM(P49:P50)</f>
        <v>0</v>
      </c>
      <c r="Q51" s="453"/>
      <c r="R51" s="453">
        <f>SUM(R49:R50)</f>
        <v>0</v>
      </c>
      <c r="S51" s="453"/>
      <c r="T51" s="453">
        <f>SUM(T49:T50)</f>
        <v>0</v>
      </c>
    </row>
    <row r="52" spans="1:20" s="47" customFormat="1" ht="15.5">
      <c r="A52" s="446"/>
      <c r="B52" s="446"/>
      <c r="C52" s="446"/>
      <c r="D52" s="446"/>
      <c r="E52" s="446"/>
      <c r="F52" s="454"/>
      <c r="G52" s="454"/>
      <c r="H52" s="454"/>
      <c r="I52" s="454"/>
      <c r="J52" s="454"/>
      <c r="K52" s="454"/>
      <c r="L52" s="454"/>
      <c r="M52" s="456"/>
      <c r="N52" s="454"/>
      <c r="O52" s="454"/>
      <c r="P52" s="454"/>
      <c r="Q52" s="454"/>
      <c r="R52" s="454"/>
      <c r="S52" s="454"/>
      <c r="T52" s="454"/>
    </row>
    <row r="53" spans="1:20" s="47" customFormat="1" ht="15.5">
      <c r="A53" s="446"/>
      <c r="B53" s="446"/>
      <c r="C53" s="446"/>
      <c r="D53" s="446"/>
      <c r="E53" s="446"/>
      <c r="F53" s="454"/>
      <c r="G53" s="454"/>
      <c r="H53" s="454"/>
      <c r="I53" s="454"/>
      <c r="J53" s="454"/>
      <c r="K53" s="454"/>
      <c r="L53" s="454"/>
      <c r="M53" s="456"/>
      <c r="N53" s="454"/>
      <c r="O53" s="454"/>
      <c r="P53" s="454"/>
      <c r="Q53" s="454"/>
      <c r="R53" s="454"/>
      <c r="S53" s="454"/>
      <c r="T53" s="454"/>
    </row>
    <row r="54" spans="1:20" s="47" customFormat="1" ht="16" thickBot="1">
      <c r="A54" s="1426">
        <v>7</v>
      </c>
      <c r="B54" s="447" t="s">
        <v>5</v>
      </c>
      <c r="C54" s="450"/>
      <c r="D54" s="450"/>
      <c r="E54" s="450"/>
      <c r="F54" s="453">
        <f>+F20+F32+F36+F40+F47+F51</f>
        <v>0</v>
      </c>
      <c r="G54" s="455"/>
      <c r="H54" s="453">
        <f>+H20+H32+H36+H40+H47</f>
        <v>0</v>
      </c>
      <c r="I54" s="455"/>
      <c r="J54" s="453">
        <f>+J20+J32+J36+J40+J47</f>
        <v>0</v>
      </c>
      <c r="K54" s="455"/>
      <c r="L54" s="453">
        <f>+L20+L32+L36+L40+L47</f>
        <v>0</v>
      </c>
      <c r="M54" s="456"/>
      <c r="N54" s="453">
        <f>+N20+N32+N36+N40+N47</f>
        <v>0</v>
      </c>
      <c r="O54" s="455"/>
      <c r="P54" s="453">
        <f>+P20+P32+P36+P40+P47</f>
        <v>0</v>
      </c>
      <c r="Q54" s="455"/>
      <c r="R54" s="453">
        <f>+R20+R32+R36+R40+R47</f>
        <v>0</v>
      </c>
      <c r="S54" s="455"/>
      <c r="T54" s="453">
        <f>+T20+T32+T36+T40+T47</f>
        <v>0</v>
      </c>
    </row>
    <row r="55" spans="1:20" s="47" customFormat="1" ht="15.5">
      <c r="A55" s="1426"/>
      <c r="B55" s="446"/>
      <c r="C55" s="446"/>
      <c r="D55" s="446"/>
      <c r="E55" s="446"/>
      <c r="F55" s="454"/>
      <c r="G55" s="454"/>
      <c r="H55" s="454"/>
      <c r="I55" s="454"/>
      <c r="J55" s="454"/>
      <c r="K55" s="454"/>
      <c r="L55" s="454"/>
      <c r="M55" s="456"/>
      <c r="N55" s="454"/>
      <c r="O55" s="454"/>
      <c r="P55" s="454"/>
      <c r="Q55" s="454"/>
      <c r="R55" s="454"/>
      <c r="S55" s="454"/>
      <c r="T55" s="454"/>
    </row>
    <row r="56" spans="1:20" s="47" customFormat="1" ht="15.5">
      <c r="A56" s="1426">
        <v>8</v>
      </c>
      <c r="B56" s="1286" t="s">
        <v>1070</v>
      </c>
      <c r="C56" s="446"/>
      <c r="D56" s="446"/>
      <c r="E56" s="446"/>
      <c r="F56" s="460">
        <f>+F54-F47</f>
        <v>0</v>
      </c>
      <c r="G56" s="460"/>
      <c r="H56" s="460">
        <f>-(H54-H47)</f>
        <v>0</v>
      </c>
      <c r="I56" s="460"/>
      <c r="J56" s="460"/>
      <c r="K56" s="460"/>
      <c r="L56" s="460">
        <f>L54</f>
        <v>0</v>
      </c>
      <c r="M56" s="456"/>
      <c r="N56" s="460">
        <f>+N54-N47</f>
        <v>0</v>
      </c>
      <c r="O56" s="460"/>
      <c r="P56" s="460">
        <f>-(P54-P47)</f>
        <v>0</v>
      </c>
      <c r="Q56" s="460"/>
      <c r="R56" s="460"/>
      <c r="S56" s="460"/>
      <c r="T56" s="460">
        <f>T54</f>
        <v>0</v>
      </c>
    </row>
    <row r="57" spans="1:20" s="47" customFormat="1" ht="15.5">
      <c r="A57" s="1426"/>
      <c r="B57" s="450"/>
      <c r="C57" s="446"/>
      <c r="D57" s="446"/>
      <c r="E57" s="446"/>
      <c r="F57" s="451"/>
      <c r="G57" s="446"/>
      <c r="H57" s="451"/>
      <c r="I57" s="446"/>
      <c r="J57" s="446"/>
      <c r="K57" s="446"/>
      <c r="L57" s="451"/>
    </row>
    <row r="58" spans="1:20" ht="13">
      <c r="A58" s="44"/>
      <c r="B58" s="44"/>
      <c r="C58" s="461"/>
      <c r="D58" s="461"/>
      <c r="E58" s="461"/>
      <c r="F58" s="462"/>
      <c r="G58" s="461"/>
      <c r="H58" s="462"/>
      <c r="I58" s="461"/>
      <c r="J58" s="461"/>
      <c r="K58" s="461"/>
      <c r="L58" s="462"/>
    </row>
    <row r="59" spans="1:20" ht="13">
      <c r="A59" s="44"/>
      <c r="B59" s="44"/>
      <c r="C59" s="461"/>
      <c r="D59" s="461"/>
      <c r="E59" s="461"/>
      <c r="F59" s="462"/>
      <c r="G59" s="461"/>
      <c r="H59" s="462"/>
      <c r="I59" s="461"/>
      <c r="J59" s="461"/>
      <c r="K59" s="461"/>
      <c r="L59" s="462"/>
    </row>
    <row r="60" spans="1:20" ht="13">
      <c r="A60" s="44"/>
      <c r="B60" s="44"/>
      <c r="C60" s="461"/>
      <c r="D60" s="461"/>
      <c r="E60" s="461"/>
      <c r="F60" s="462"/>
      <c r="G60" s="461"/>
      <c r="H60" s="462"/>
      <c r="I60" s="461"/>
      <c r="J60" s="461"/>
      <c r="K60" s="461"/>
      <c r="L60" s="462"/>
    </row>
  </sheetData>
  <customSheetViews>
    <customSheetView guid="{343BF296-013A-41F5-BDAB-AD6220EA7F78}" scale="70" showPageBreaks="1" fitToPage="1" printArea="1" view="pageBreakPreview" topLeftCell="A43">
      <selection activeCell="D33" sqref="D33"/>
      <pageMargins left="0.45" right="0.45" top="0.25" bottom="0.25" header="0.3" footer="0.3"/>
      <printOptions horizontalCentered="1"/>
      <pageSetup scale="52" orientation="landscape" r:id="rId1"/>
    </customSheetView>
    <customSheetView guid="{B321D76C-CDE5-48BB-9CDE-80FF97D58FCF}" scale="70" showPageBreaks="1" fitToPage="1" printArea="1" view="pageBreakPreview" topLeftCell="A43">
      <selection activeCell="D33" sqref="D33"/>
      <pageMargins left="0.45" right="0.45" top="0.25" bottom="0.25" header="0.3" footer="0.3"/>
      <printOptions horizontalCentered="1"/>
      <pageSetup scale="52" orientation="landscape" r:id="rId2"/>
    </customSheetView>
  </customSheetViews>
  <mergeCells count="2">
    <mergeCell ref="N10:T10"/>
    <mergeCell ref="F10:L10"/>
  </mergeCells>
  <printOptions horizontalCentered="1"/>
  <pageMargins left="0.45" right="0.45" top="0.25" bottom="0.25" header="0.3" footer="0.3"/>
  <pageSetup scale="5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4">
    <tabColor rgb="FF92D050"/>
    <pageSetUpPr fitToPage="1"/>
  </sheetPr>
  <dimension ref="A1:L42"/>
  <sheetViews>
    <sheetView showGridLines="0" defaultGridColor="0" view="pageBreakPreview" colorId="22" zoomScale="90" zoomScaleNormal="80" zoomScaleSheetLayoutView="90" workbookViewId="0">
      <selection activeCell="D33" sqref="D33"/>
    </sheetView>
  </sheetViews>
  <sheetFormatPr defaultColWidth="13.5" defaultRowHeight="12.5"/>
  <cols>
    <col min="1" max="1" width="4.08203125" style="13" customWidth="1"/>
    <col min="2" max="2" width="7.75" style="13" bestFit="1" customWidth="1"/>
    <col min="3" max="3" width="13" style="13" customWidth="1"/>
    <col min="4" max="4" width="7.5" style="13" customWidth="1"/>
    <col min="5" max="5" width="14.08203125" style="13" customWidth="1"/>
    <col min="6" max="6" width="29.5" style="13" customWidth="1"/>
    <col min="7" max="7" width="22.75" style="13" customWidth="1"/>
    <col min="8" max="8" width="14.75" style="13" customWidth="1"/>
    <col min="9" max="9" width="1.75" style="13" customWidth="1"/>
    <col min="10" max="10" width="14.33203125" style="13" bestFit="1" customWidth="1"/>
    <col min="11" max="11" width="29.08203125" style="13" customWidth="1"/>
    <col min="12" max="16384" width="13.5" style="13"/>
  </cols>
  <sheetData>
    <row r="1" spans="1:12" s="17" customFormat="1" ht="15.5">
      <c r="A1" s="14" t="s">
        <v>889</v>
      </c>
      <c r="B1" s="101"/>
      <c r="C1" s="20"/>
      <c r="D1" s="20"/>
      <c r="E1" s="20"/>
      <c r="F1" s="20"/>
      <c r="G1" s="20"/>
      <c r="J1" s="159"/>
      <c r="K1" s="60"/>
      <c r="L1" s="20"/>
    </row>
    <row r="2" spans="1:12" ht="17.5">
      <c r="A2" s="11"/>
      <c r="C2" s="11"/>
      <c r="D2" s="11"/>
      <c r="F2" s="11"/>
      <c r="G2" s="11"/>
      <c r="H2" s="11"/>
      <c r="I2" s="11"/>
      <c r="J2" s="11"/>
      <c r="L2" s="11"/>
    </row>
    <row r="3" spans="1:12" ht="18">
      <c r="A3" s="1686" t="s">
        <v>199</v>
      </c>
      <c r="B3" s="1686"/>
      <c r="C3" s="1686"/>
      <c r="D3" s="1686"/>
      <c r="E3" s="1686"/>
      <c r="F3" s="1686"/>
      <c r="G3" s="1686"/>
      <c r="H3" s="1686"/>
      <c r="I3" s="1686"/>
      <c r="J3" s="1686"/>
      <c r="K3" s="1686"/>
      <c r="L3" s="11"/>
    </row>
    <row r="4" spans="1:12" ht="18">
      <c r="A4" s="1686" t="s">
        <v>103</v>
      </c>
      <c r="B4" s="1686"/>
      <c r="C4" s="1686"/>
      <c r="D4" s="1686"/>
      <c r="E4" s="1686"/>
      <c r="F4" s="1686"/>
      <c r="G4" s="1686"/>
      <c r="H4" s="1686"/>
      <c r="I4" s="1686"/>
      <c r="J4" s="1686"/>
      <c r="K4" s="1686"/>
      <c r="L4" s="11"/>
    </row>
    <row r="5" spans="1:12" ht="18">
      <c r="A5" s="1687" t="s">
        <v>1820</v>
      </c>
      <c r="B5" s="1687"/>
      <c r="C5" s="1687"/>
      <c r="D5" s="1687"/>
      <c r="E5" s="1687"/>
      <c r="F5" s="1687"/>
      <c r="G5" s="1687"/>
      <c r="H5" s="1687"/>
      <c r="I5" s="1687"/>
      <c r="J5" s="1687"/>
      <c r="K5" s="1687"/>
      <c r="L5" s="11"/>
    </row>
    <row r="6" spans="1:12" ht="18">
      <c r="A6" s="117"/>
      <c r="B6" s="11"/>
      <c r="C6" s="11"/>
      <c r="D6" s="11"/>
      <c r="E6" s="11"/>
      <c r="F6" s="11"/>
      <c r="G6" s="11"/>
      <c r="H6" s="11"/>
      <c r="I6" s="11"/>
      <c r="J6" s="11"/>
      <c r="K6" s="11"/>
      <c r="L6" s="11"/>
    </row>
    <row r="7" spans="1:12" ht="18">
      <c r="A7" s="1686" t="s">
        <v>888</v>
      </c>
      <c r="B7" s="1686"/>
      <c r="C7" s="1686"/>
      <c r="D7" s="1686"/>
      <c r="E7" s="1686"/>
      <c r="F7" s="1686"/>
      <c r="G7" s="1686"/>
      <c r="H7" s="1686"/>
      <c r="I7" s="1686"/>
      <c r="J7" s="1686"/>
      <c r="K7" s="1686"/>
      <c r="L7" s="11"/>
    </row>
    <row r="8" spans="1:12" ht="18">
      <c r="A8" s="1686" t="s">
        <v>818</v>
      </c>
      <c r="B8" s="1686"/>
      <c r="C8" s="1686"/>
      <c r="D8" s="1686"/>
      <c r="E8" s="1686"/>
      <c r="F8" s="1686"/>
      <c r="G8" s="1686"/>
      <c r="H8" s="1686"/>
      <c r="I8" s="1686"/>
      <c r="J8" s="1686"/>
      <c r="K8" s="1686"/>
      <c r="L8" s="11"/>
    </row>
    <row r="9" spans="1:12" ht="18">
      <c r="A9" s="153"/>
      <c r="B9" s="153"/>
      <c r="C9" s="153"/>
      <c r="D9" s="153"/>
      <c r="E9" s="153"/>
      <c r="F9" s="153"/>
      <c r="G9" s="207"/>
      <c r="H9" s="153"/>
      <c r="I9" s="180"/>
      <c r="J9" s="153"/>
      <c r="K9" s="153"/>
      <c r="L9" s="11"/>
    </row>
    <row r="10" spans="1:12" s="322" customFormat="1" ht="15.5">
      <c r="A10" s="14"/>
      <c r="B10" s="14"/>
      <c r="C10" s="780" t="s">
        <v>0</v>
      </c>
      <c r="D10" s="14"/>
      <c r="E10" s="14"/>
      <c r="F10" s="14"/>
      <c r="G10" s="14"/>
      <c r="H10" s="14"/>
      <c r="I10" s="14"/>
      <c r="J10" s="14"/>
      <c r="K10" s="14"/>
      <c r="L10" s="14"/>
    </row>
    <row r="11" spans="1:12" s="322" customFormat="1" ht="15.5">
      <c r="A11" s="14"/>
      <c r="B11" s="916" t="s">
        <v>1</v>
      </c>
      <c r="C11" s="916" t="s">
        <v>2</v>
      </c>
      <c r="D11" s="14"/>
      <c r="E11" s="917" t="s">
        <v>3</v>
      </c>
      <c r="F11" s="14"/>
      <c r="G11" s="917" t="s">
        <v>455</v>
      </c>
      <c r="H11" s="916" t="s">
        <v>4</v>
      </c>
      <c r="I11" s="916"/>
      <c r="J11" s="1524" t="s">
        <v>5</v>
      </c>
      <c r="K11" s="917" t="s">
        <v>1773</v>
      </c>
      <c r="L11" s="14"/>
    </row>
    <row r="12" spans="1:12" s="322" customFormat="1" ht="15.5">
      <c r="A12" s="14"/>
      <c r="B12" s="14"/>
      <c r="C12" s="780" t="s">
        <v>6</v>
      </c>
      <c r="D12" s="14"/>
      <c r="E12" s="780" t="s">
        <v>7</v>
      </c>
      <c r="F12" s="780"/>
      <c r="G12" s="780" t="s">
        <v>8</v>
      </c>
      <c r="H12" s="780" t="s">
        <v>9</v>
      </c>
      <c r="I12" s="780"/>
      <c r="J12" s="918" t="s">
        <v>196</v>
      </c>
      <c r="K12" s="918" t="s">
        <v>371</v>
      </c>
      <c r="L12" s="14"/>
    </row>
    <row r="13" spans="1:12" s="322" customFormat="1" ht="15.5">
      <c r="A13" s="14"/>
      <c r="B13" s="14"/>
      <c r="C13" s="14"/>
      <c r="D13" s="14"/>
      <c r="E13" s="14"/>
      <c r="F13" s="14"/>
      <c r="G13" s="14"/>
      <c r="H13" s="14"/>
      <c r="I13" s="14"/>
      <c r="J13" s="14"/>
      <c r="K13" s="14"/>
      <c r="L13" s="14"/>
    </row>
    <row r="14" spans="1:12" s="322" customFormat="1" ht="15.5">
      <c r="A14" s="14"/>
      <c r="B14" s="780"/>
      <c r="C14" s="14" t="s">
        <v>10</v>
      </c>
      <c r="D14" s="14"/>
      <c r="E14" s="14"/>
      <c r="F14" s="14"/>
      <c r="G14" s="14"/>
      <c r="H14" s="14"/>
      <c r="I14" s="14"/>
      <c r="J14" s="14"/>
      <c r="K14" s="14"/>
      <c r="L14" s="14"/>
    </row>
    <row r="15" spans="1:12" s="100" customFormat="1" ht="15.5">
      <c r="A15" s="20"/>
      <c r="B15" s="780"/>
      <c r="C15" s="20"/>
      <c r="D15" s="20" t="s">
        <v>11</v>
      </c>
      <c r="E15" s="14" t="s">
        <v>12</v>
      </c>
      <c r="F15" s="20"/>
      <c r="G15" s="20"/>
      <c r="H15" s="14"/>
      <c r="I15" s="20"/>
      <c r="J15" s="20"/>
      <c r="K15" s="20"/>
      <c r="L15" s="20"/>
    </row>
    <row r="16" spans="1:12" s="100" customFormat="1" ht="15.5">
      <c r="A16" s="20"/>
      <c r="B16" s="780">
        <v>1</v>
      </c>
      <c r="C16" s="21">
        <v>560</v>
      </c>
      <c r="D16" s="20"/>
      <c r="E16" s="919" t="s">
        <v>13</v>
      </c>
      <c r="F16" s="20"/>
      <c r="G16" s="20" t="s">
        <v>1637</v>
      </c>
      <c r="H16" s="1635">
        <f>'WP-AA'!F27</f>
        <v>0</v>
      </c>
      <c r="I16" s="1635"/>
      <c r="J16" s="1635"/>
      <c r="K16" s="20" t="s">
        <v>1677</v>
      </c>
      <c r="L16" s="20"/>
    </row>
    <row r="17" spans="1:12" s="100" customFormat="1" ht="15.5">
      <c r="A17" s="20"/>
      <c r="B17" s="780">
        <f t="shared" ref="B17:B35" si="0">B16+1</f>
        <v>2</v>
      </c>
      <c r="C17" s="21">
        <v>561</v>
      </c>
      <c r="D17" s="20"/>
      <c r="E17" s="919" t="s">
        <v>14</v>
      </c>
      <c r="F17" s="20"/>
      <c r="G17" s="20" t="s">
        <v>1637</v>
      </c>
      <c r="H17" s="1635">
        <f>'WP-AA'!F28</f>
        <v>0</v>
      </c>
      <c r="I17" s="1635"/>
      <c r="J17" s="1635"/>
      <c r="K17" s="20" t="s">
        <v>1678</v>
      </c>
      <c r="L17" s="20"/>
    </row>
    <row r="18" spans="1:12" s="100" customFormat="1" ht="15.5">
      <c r="A18" s="20"/>
      <c r="B18" s="780">
        <f t="shared" si="0"/>
        <v>3</v>
      </c>
      <c r="C18" s="21">
        <v>562</v>
      </c>
      <c r="D18" s="20"/>
      <c r="E18" s="919" t="s">
        <v>15</v>
      </c>
      <c r="F18" s="20"/>
      <c r="G18" s="20" t="s">
        <v>1637</v>
      </c>
      <c r="H18" s="1635">
        <f>'WP-AA'!F29</f>
        <v>0</v>
      </c>
      <c r="I18" s="1635"/>
      <c r="J18" s="1635"/>
      <c r="K18" s="20" t="s">
        <v>1679</v>
      </c>
      <c r="L18" s="20"/>
    </row>
    <row r="19" spans="1:12" s="100" customFormat="1" ht="15.5">
      <c r="A19" s="20"/>
      <c r="B19" s="780">
        <f t="shared" si="0"/>
        <v>4</v>
      </c>
      <c r="C19" s="21">
        <v>566</v>
      </c>
      <c r="D19" s="20"/>
      <c r="E19" s="919" t="s">
        <v>16</v>
      </c>
      <c r="F19" s="20"/>
      <c r="G19" s="20" t="s">
        <v>1637</v>
      </c>
      <c r="H19" s="1651">
        <f>'WP-AA'!F30</f>
        <v>0</v>
      </c>
      <c r="I19" s="1658"/>
      <c r="J19" s="1635"/>
      <c r="K19" s="20" t="s">
        <v>1680</v>
      </c>
      <c r="L19" s="20"/>
    </row>
    <row r="20" spans="1:12" s="100" customFormat="1" ht="15.5">
      <c r="A20" s="20"/>
      <c r="B20" s="780">
        <f t="shared" si="0"/>
        <v>5</v>
      </c>
      <c r="C20" s="21"/>
      <c r="D20" s="921" t="s">
        <v>250</v>
      </c>
      <c r="F20" s="20"/>
      <c r="G20" s="20" t="s">
        <v>773</v>
      </c>
      <c r="H20" s="1650">
        <f>SUM(H16:H19)</f>
        <v>0</v>
      </c>
      <c r="I20" s="1650"/>
      <c r="J20" s="1635"/>
      <c r="K20" s="20"/>
      <c r="L20" s="20"/>
    </row>
    <row r="21" spans="1:12" s="100" customFormat="1" ht="15.5">
      <c r="A21" s="20"/>
      <c r="B21" s="780"/>
      <c r="C21" s="21"/>
      <c r="D21" s="20"/>
      <c r="E21" s="923"/>
      <c r="F21" s="20"/>
      <c r="G21" s="20"/>
      <c r="H21" s="1650"/>
      <c r="I21" s="1650"/>
      <c r="J21" s="1635"/>
      <c r="K21" s="20"/>
      <c r="L21" s="20"/>
    </row>
    <row r="22" spans="1:12" s="100" customFormat="1" ht="15.5">
      <c r="A22" s="20"/>
      <c r="B22" s="780"/>
      <c r="C22" s="21"/>
      <c r="D22" s="20"/>
      <c r="E22" s="921" t="s">
        <v>18</v>
      </c>
      <c r="F22" s="20"/>
      <c r="G22" s="20"/>
      <c r="H22" s="1635"/>
      <c r="I22" s="1635"/>
      <c r="J22" s="1635"/>
      <c r="K22" s="20"/>
      <c r="L22" s="20"/>
    </row>
    <row r="23" spans="1:12" s="100" customFormat="1" ht="15.5">
      <c r="A23" s="20"/>
      <c r="B23" s="780">
        <f>B20+1</f>
        <v>6</v>
      </c>
      <c r="C23" s="21">
        <v>568</v>
      </c>
      <c r="D23" s="20"/>
      <c r="E23" s="919" t="s">
        <v>13</v>
      </c>
      <c r="F23" s="20"/>
      <c r="G23" s="20" t="s">
        <v>1637</v>
      </c>
      <c r="H23" s="1635">
        <f>'WP-AA'!F61</f>
        <v>0</v>
      </c>
      <c r="I23" s="1635"/>
      <c r="J23" s="1635"/>
      <c r="K23" s="20" t="s">
        <v>1681</v>
      </c>
      <c r="L23" s="20"/>
    </row>
    <row r="24" spans="1:12" s="100" customFormat="1" ht="15.5">
      <c r="A24" s="20"/>
      <c r="B24" s="780">
        <f t="shared" si="0"/>
        <v>7</v>
      </c>
      <c r="C24" s="21">
        <v>569</v>
      </c>
      <c r="D24" s="20"/>
      <c r="E24" s="919" t="s">
        <v>19</v>
      </c>
      <c r="F24" s="20"/>
      <c r="G24" s="20" t="s">
        <v>1637</v>
      </c>
      <c r="H24" s="1635">
        <f>'WP-AA'!F62</f>
        <v>0</v>
      </c>
      <c r="I24" s="1635"/>
      <c r="J24" s="1635"/>
      <c r="K24" s="20" t="s">
        <v>1682</v>
      </c>
      <c r="L24" s="20"/>
    </row>
    <row r="25" spans="1:12" s="100" customFormat="1" ht="15.5">
      <c r="A25" s="20"/>
      <c r="B25" s="780">
        <f t="shared" si="0"/>
        <v>8</v>
      </c>
      <c r="C25" s="21">
        <v>570</v>
      </c>
      <c r="D25" s="20"/>
      <c r="E25" s="919" t="s">
        <v>20</v>
      </c>
      <c r="F25" s="20"/>
      <c r="G25" s="20" t="s">
        <v>1637</v>
      </c>
      <c r="H25" s="1635">
        <f>'WP-AA'!F63</f>
        <v>0</v>
      </c>
      <c r="I25" s="1635"/>
      <c r="J25" s="1635"/>
      <c r="K25" s="20" t="s">
        <v>1683</v>
      </c>
      <c r="L25" s="20"/>
    </row>
    <row r="26" spans="1:12" s="100" customFormat="1" ht="15.5">
      <c r="A26" s="20"/>
      <c r="B26" s="780">
        <f t="shared" si="0"/>
        <v>9</v>
      </c>
      <c r="C26" s="21">
        <v>571</v>
      </c>
      <c r="D26" s="20"/>
      <c r="E26" s="919" t="s">
        <v>21</v>
      </c>
      <c r="F26" s="20"/>
      <c r="G26" s="20" t="s">
        <v>1637</v>
      </c>
      <c r="H26" s="1635">
        <f>'WP-AA'!F64</f>
        <v>0</v>
      </c>
      <c r="I26" s="1635"/>
      <c r="J26" s="1635"/>
      <c r="K26" s="20" t="s">
        <v>1684</v>
      </c>
      <c r="L26" s="20"/>
    </row>
    <row r="27" spans="1:12" s="100" customFormat="1" ht="15.5">
      <c r="A27" s="20"/>
      <c r="B27" s="780">
        <f t="shared" si="0"/>
        <v>10</v>
      </c>
      <c r="C27" s="21">
        <v>572</v>
      </c>
      <c r="D27" s="20"/>
      <c r="E27" s="919" t="s">
        <v>22</v>
      </c>
      <c r="F27" s="20"/>
      <c r="G27" s="20" t="s">
        <v>1637</v>
      </c>
      <c r="H27" s="1635">
        <f>'WP-AA'!F65</f>
        <v>0</v>
      </c>
      <c r="I27" s="1635"/>
      <c r="J27" s="1635"/>
      <c r="K27" s="20" t="s">
        <v>1685</v>
      </c>
      <c r="L27" s="20"/>
    </row>
    <row r="28" spans="1:12" s="100" customFormat="1" ht="15.5">
      <c r="A28" s="20"/>
      <c r="B28" s="780">
        <f t="shared" si="0"/>
        <v>11</v>
      </c>
      <c r="C28" s="21">
        <v>573</v>
      </c>
      <c r="D28" s="20"/>
      <c r="E28" s="919" t="s">
        <v>23</v>
      </c>
      <c r="F28" s="20"/>
      <c r="G28" s="20" t="s">
        <v>1637</v>
      </c>
      <c r="H28" s="1651">
        <f>'WP-AA'!F66</f>
        <v>0</v>
      </c>
      <c r="I28" s="1658"/>
      <c r="J28" s="1635"/>
      <c r="K28" s="20" t="s">
        <v>1686</v>
      </c>
      <c r="L28" s="20"/>
    </row>
    <row r="29" spans="1:12" s="100" customFormat="1" ht="15.5">
      <c r="A29" s="20"/>
      <c r="B29" s="780">
        <f t="shared" si="0"/>
        <v>12</v>
      </c>
      <c r="C29" s="21"/>
      <c r="D29" s="921" t="s">
        <v>349</v>
      </c>
      <c r="F29" s="20"/>
      <c r="G29" s="20" t="s">
        <v>774</v>
      </c>
      <c r="H29" s="1662">
        <f>SUM(H23:H28)</f>
        <v>0</v>
      </c>
      <c r="I29" s="1650"/>
      <c r="J29" s="1635"/>
      <c r="K29" s="20"/>
      <c r="L29" s="20"/>
    </row>
    <row r="30" spans="1:12" s="100" customFormat="1" ht="15.5">
      <c r="A30" s="20"/>
      <c r="B30" s="780">
        <f t="shared" si="0"/>
        <v>13</v>
      </c>
      <c r="C30" s="21"/>
      <c r="D30" s="20"/>
      <c r="E30" s="921" t="s">
        <v>249</v>
      </c>
      <c r="F30" s="20"/>
      <c r="G30" s="20" t="s">
        <v>775</v>
      </c>
      <c r="H30" s="20"/>
      <c r="I30" s="20"/>
      <c r="J30" s="924">
        <f>H20+H29</f>
        <v>0</v>
      </c>
      <c r="K30" s="20"/>
      <c r="L30" s="20"/>
    </row>
    <row r="31" spans="1:12" s="100" customFormat="1" ht="15.5">
      <c r="A31" s="20"/>
      <c r="B31" s="780"/>
      <c r="C31" s="21"/>
      <c r="D31" s="20"/>
      <c r="E31" s="921"/>
      <c r="F31" s="20"/>
      <c r="G31" s="20"/>
      <c r="H31" s="20"/>
      <c r="I31" s="20"/>
      <c r="J31" s="925"/>
      <c r="K31" s="20"/>
      <c r="L31" s="20"/>
    </row>
    <row r="32" spans="1:12" s="100" customFormat="1" ht="15.5">
      <c r="A32" s="20"/>
      <c r="B32" s="780"/>
      <c r="C32" s="21"/>
      <c r="D32" s="14" t="s">
        <v>839</v>
      </c>
      <c r="F32" s="20"/>
      <c r="G32" s="20"/>
      <c r="H32" s="20"/>
      <c r="I32" s="20"/>
      <c r="J32" s="1635"/>
      <c r="K32" s="20"/>
      <c r="L32" s="20"/>
    </row>
    <row r="33" spans="1:12" s="100" customFormat="1" ht="15.5">
      <c r="A33" s="20"/>
      <c r="B33" s="780">
        <f>+B30+1</f>
        <v>14</v>
      </c>
      <c r="C33" s="21"/>
      <c r="D33" s="20"/>
      <c r="E33" s="20" t="s">
        <v>145</v>
      </c>
      <c r="G33" s="926" t="s">
        <v>1638</v>
      </c>
      <c r="H33" s="20"/>
      <c r="I33" s="20"/>
      <c r="J33" s="1633">
        <f>'WP-AC'!D24</f>
        <v>0</v>
      </c>
      <c r="L33" s="20"/>
    </row>
    <row r="34" spans="1:12" s="100" customFormat="1" ht="15.5">
      <c r="A34" s="20"/>
      <c r="B34" s="780">
        <f t="shared" si="0"/>
        <v>15</v>
      </c>
      <c r="C34" s="21"/>
      <c r="D34" s="20"/>
      <c r="E34" s="20" t="s">
        <v>769</v>
      </c>
      <c r="G34" s="926" t="s">
        <v>1639</v>
      </c>
      <c r="H34" s="20"/>
      <c r="I34" s="20"/>
      <c r="J34" s="1633">
        <f>'WP-AD'!D24</f>
        <v>0</v>
      </c>
      <c r="L34" s="20"/>
    </row>
    <row r="35" spans="1:12" s="932" customFormat="1" ht="15.5">
      <c r="A35" s="368"/>
      <c r="B35" s="927">
        <f t="shared" si="0"/>
        <v>16</v>
      </c>
      <c r="C35" s="928"/>
      <c r="D35" s="368"/>
      <c r="E35" s="368" t="s">
        <v>757</v>
      </c>
      <c r="F35" s="929"/>
      <c r="G35" s="930" t="s">
        <v>1640</v>
      </c>
      <c r="H35" s="368"/>
      <c r="I35" s="368"/>
      <c r="J35" s="1653">
        <f>-'WP-AE'!H30</f>
        <v>0</v>
      </c>
      <c r="K35" s="929"/>
      <c r="L35" s="931"/>
    </row>
    <row r="36" spans="1:12" s="100" customFormat="1" ht="16" thickBot="1">
      <c r="A36" s="20"/>
      <c r="B36" s="780"/>
      <c r="C36" s="21"/>
      <c r="D36" s="20"/>
      <c r="E36" s="20"/>
      <c r="F36" s="933"/>
      <c r="G36" s="933"/>
      <c r="H36" s="20"/>
      <c r="I36" s="20"/>
      <c r="J36" s="934"/>
      <c r="K36" s="20"/>
      <c r="L36" s="20"/>
    </row>
    <row r="37" spans="1:12" s="100" customFormat="1" ht="16.5" thickTop="1" thickBot="1">
      <c r="A37" s="20"/>
      <c r="B37" s="935">
        <f>B35+1</f>
        <v>17</v>
      </c>
      <c r="C37" s="936"/>
      <c r="D37" s="937"/>
      <c r="E37" s="938" t="s">
        <v>350</v>
      </c>
      <c r="F37" s="937"/>
      <c r="G37" s="937" t="s">
        <v>819</v>
      </c>
      <c r="H37" s="937"/>
      <c r="I37" s="937"/>
      <c r="J37" s="939">
        <f>SUM(J30:J36)</f>
        <v>0</v>
      </c>
      <c r="K37" s="937"/>
      <c r="L37" s="20"/>
    </row>
    <row r="38" spans="1:12" s="100" customFormat="1" ht="16" thickTop="1">
      <c r="A38" s="20"/>
      <c r="B38" s="940" t="s">
        <v>768</v>
      </c>
      <c r="C38" s="158" t="s">
        <v>767</v>
      </c>
      <c r="D38" s="937"/>
      <c r="E38" s="937"/>
      <c r="F38" s="937"/>
      <c r="G38" s="937"/>
      <c r="H38" s="937"/>
      <c r="I38" s="937"/>
      <c r="J38" s="937"/>
      <c r="K38" s="937"/>
      <c r="L38" s="20"/>
    </row>
    <row r="39" spans="1:12" s="27" customFormat="1" ht="15.5">
      <c r="B39" s="100" t="s">
        <v>838</v>
      </c>
      <c r="C39" s="100" t="s">
        <v>1161</v>
      </c>
      <c r="D39" s="100"/>
      <c r="E39" s="100"/>
      <c r="F39" s="100"/>
      <c r="G39" s="100"/>
      <c r="H39" s="100"/>
      <c r="I39" s="100"/>
      <c r="J39" s="100"/>
      <c r="K39" s="100"/>
    </row>
    <row r="40" spans="1:12" s="63" customFormat="1" ht="15.5">
      <c r="B40" s="64"/>
      <c r="C40" s="64"/>
      <c r="D40" s="64"/>
      <c r="E40" s="64"/>
      <c r="F40" s="64"/>
      <c r="G40" s="64"/>
      <c r="H40" s="64"/>
      <c r="I40" s="64"/>
      <c r="J40" s="64"/>
      <c r="K40" s="64"/>
    </row>
    <row r="41" spans="1:12" s="63" customFormat="1" ht="15.5">
      <c r="B41" s="64"/>
      <c r="C41" s="64"/>
      <c r="D41" s="64"/>
      <c r="E41" s="64"/>
      <c r="F41" s="64"/>
      <c r="G41" s="64"/>
      <c r="H41" s="64"/>
      <c r="I41" s="64"/>
      <c r="J41" s="64"/>
      <c r="K41" s="64"/>
    </row>
    <row r="42" spans="1:12" ht="15.5">
      <c r="B42" s="64"/>
      <c r="C42" s="64"/>
      <c r="D42" s="64"/>
      <c r="E42" s="64"/>
      <c r="F42" s="64"/>
      <c r="G42" s="64"/>
      <c r="H42" s="64"/>
      <c r="I42" s="64"/>
      <c r="J42" s="64"/>
      <c r="K42" s="64"/>
    </row>
  </sheetData>
  <customSheetViews>
    <customSheetView guid="{343BF296-013A-41F5-BDAB-AD6220EA7F78}"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25" bottom="0.25" header="0.5" footer="0.5"/>
      <printOptions horizontalCentered="1"/>
      <pageSetup scale="87" orientation="landscape" r:id="rId1"/>
      <headerFooter alignWithMargins="0"/>
    </customSheetView>
    <customSheetView guid="{B321D76C-CDE5-48BB-9CDE-80FF97D58FCF}"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25" bottom="0.25" header="0.5" footer="0.5"/>
      <printOptions horizontalCentered="1"/>
      <pageSetup scale="87" orientation="landscape" r:id="rId2"/>
      <headerFooter alignWithMargins="0"/>
    </customSheetView>
  </customSheetViews>
  <mergeCells count="5">
    <mergeCell ref="A3:K3"/>
    <mergeCell ref="A4:K4"/>
    <mergeCell ref="A8:K8"/>
    <mergeCell ref="A5:K5"/>
    <mergeCell ref="A7:K7"/>
  </mergeCells>
  <phoneticPr fontId="0" type="noConversion"/>
  <printOptions horizontalCentered="1"/>
  <pageMargins left="0" right="0" top="0.25" bottom="0.25" header="0.5" footer="0.5"/>
  <pageSetup scale="87" orientation="landscape" r:id="rId3"/>
  <headerFooter alignWithMargins="0"/>
  <rowBreaks count="1" manualBreakCount="1">
    <brk id="43" max="10" man="1"/>
  </rowBreaks>
  <colBreaks count="2" manualBreakCount="2">
    <brk id="13" max="1048575" man="1"/>
    <brk id="14" max="1048575" man="1"/>
  </colBreaks>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6">
    <tabColor rgb="FF0070C0"/>
    <pageSetUpPr fitToPage="1"/>
  </sheetPr>
  <dimension ref="A1:S45"/>
  <sheetViews>
    <sheetView view="pageBreakPreview" zoomScale="90" zoomScaleNormal="100" zoomScaleSheetLayoutView="90" workbookViewId="0">
      <selection activeCell="D33" sqref="D33"/>
    </sheetView>
  </sheetViews>
  <sheetFormatPr defaultRowHeight="12.5"/>
  <cols>
    <col min="1" max="1" width="3.08203125" style="34" customWidth="1"/>
    <col min="2" max="2" width="46" style="34" customWidth="1"/>
    <col min="3" max="3" width="2.33203125" style="34" customWidth="1"/>
    <col min="4" max="4" width="1.75" style="34" customWidth="1"/>
    <col min="5" max="5" width="14.5" style="34" bestFit="1" customWidth="1"/>
    <col min="6" max="6" width="18.33203125" style="34" bestFit="1" customWidth="1"/>
    <col min="7" max="7" width="17.75" style="34" bestFit="1" customWidth="1"/>
    <col min="8" max="8" width="14.5" style="34" customWidth="1"/>
    <col min="9" max="9" width="14.5" style="34" bestFit="1" customWidth="1"/>
    <col min="10" max="10" width="18.33203125" style="34" bestFit="1" customWidth="1"/>
    <col min="11" max="11" width="29.08203125" style="34" customWidth="1"/>
    <col min="12" max="12" width="14.5" style="34" customWidth="1"/>
    <col min="13" max="13" width="3.5" style="34" customWidth="1"/>
    <col min="14" max="249" width="9" style="34"/>
    <col min="250" max="250" width="11.5" style="34" bestFit="1" customWidth="1"/>
    <col min="251" max="251" width="1.75" style="34" customWidth="1"/>
    <col min="252" max="252" width="42.5" style="34" bestFit="1" customWidth="1"/>
    <col min="253" max="253" width="2.75" style="34" customWidth="1"/>
    <col min="254" max="254" width="11" style="34" bestFit="1" customWidth="1"/>
    <col min="255" max="255" width="2.75" style="34" customWidth="1"/>
    <col min="256" max="256" width="12.08203125" style="34" bestFit="1" customWidth="1"/>
    <col min="257" max="257" width="2.5" style="34" customWidth="1"/>
    <col min="258" max="258" width="11.25" style="34" bestFit="1" customWidth="1"/>
    <col min="259" max="259" width="2.75" style="34" customWidth="1"/>
    <col min="260" max="260" width="11.5" style="34" bestFit="1" customWidth="1"/>
    <col min="261" max="261" width="2.5" style="34" customWidth="1"/>
    <col min="262" max="262" width="11" style="34" bestFit="1" customWidth="1"/>
    <col min="263" max="263" width="3.33203125" style="34" customWidth="1"/>
    <col min="264" max="264" width="10.75" style="34" bestFit="1" customWidth="1"/>
    <col min="265" max="265" width="3.08203125" style="34" customWidth="1"/>
    <col min="266" max="266" width="11.25" style="34" bestFit="1" customWidth="1"/>
    <col min="267" max="267" width="2.5" style="34" customWidth="1"/>
    <col min="268" max="268" width="11.5" style="34" bestFit="1" customWidth="1"/>
    <col min="269" max="269" width="9.75" style="34" bestFit="1" customWidth="1"/>
    <col min="270" max="505" width="9" style="34"/>
    <col min="506" max="506" width="11.5" style="34" bestFit="1" customWidth="1"/>
    <col min="507" max="507" width="1.75" style="34" customWidth="1"/>
    <col min="508" max="508" width="42.5" style="34" bestFit="1" customWidth="1"/>
    <col min="509" max="509" width="2.75" style="34" customWidth="1"/>
    <col min="510" max="510" width="11" style="34" bestFit="1" customWidth="1"/>
    <col min="511" max="511" width="2.75" style="34" customWidth="1"/>
    <col min="512" max="512" width="12.08203125" style="34" bestFit="1" customWidth="1"/>
    <col min="513" max="513" width="2.5" style="34" customWidth="1"/>
    <col min="514" max="514" width="11.25" style="34" bestFit="1" customWidth="1"/>
    <col min="515" max="515" width="2.75" style="34" customWidth="1"/>
    <col min="516" max="516" width="11.5" style="34" bestFit="1" customWidth="1"/>
    <col min="517" max="517" width="2.5" style="34" customWidth="1"/>
    <col min="518" max="518" width="11" style="34" bestFit="1" customWidth="1"/>
    <col min="519" max="519" width="3.33203125" style="34" customWidth="1"/>
    <col min="520" max="520" width="10.75" style="34" bestFit="1" customWidth="1"/>
    <col min="521" max="521" width="3.08203125" style="34" customWidth="1"/>
    <col min="522" max="522" width="11.25" style="34" bestFit="1" customWidth="1"/>
    <col min="523" max="523" width="2.5" style="34" customWidth="1"/>
    <col min="524" max="524" width="11.5" style="34" bestFit="1" customWidth="1"/>
    <col min="525" max="525" width="9.75" style="34" bestFit="1" customWidth="1"/>
    <col min="526" max="761" width="9" style="34"/>
    <col min="762" max="762" width="11.5" style="34" bestFit="1" customWidth="1"/>
    <col min="763" max="763" width="1.75" style="34" customWidth="1"/>
    <col min="764" max="764" width="42.5" style="34" bestFit="1" customWidth="1"/>
    <col min="765" max="765" width="2.75" style="34" customWidth="1"/>
    <col min="766" max="766" width="11" style="34" bestFit="1" customWidth="1"/>
    <col min="767" max="767" width="2.75" style="34" customWidth="1"/>
    <col min="768" max="768" width="12.08203125" style="34" bestFit="1" customWidth="1"/>
    <col min="769" max="769" width="2.5" style="34" customWidth="1"/>
    <col min="770" max="770" width="11.25" style="34" bestFit="1" customWidth="1"/>
    <col min="771" max="771" width="2.75" style="34" customWidth="1"/>
    <col min="772" max="772" width="11.5" style="34" bestFit="1" customWidth="1"/>
    <col min="773" max="773" width="2.5" style="34" customWidth="1"/>
    <col min="774" max="774" width="11" style="34" bestFit="1" customWidth="1"/>
    <col min="775" max="775" width="3.33203125" style="34" customWidth="1"/>
    <col min="776" max="776" width="10.75" style="34" bestFit="1" customWidth="1"/>
    <col min="777" max="777" width="3.08203125" style="34" customWidth="1"/>
    <col min="778" max="778" width="11.25" style="34" bestFit="1" customWidth="1"/>
    <col min="779" max="779" width="2.5" style="34" customWidth="1"/>
    <col min="780" max="780" width="11.5" style="34" bestFit="1" customWidth="1"/>
    <col min="781" max="781" width="9.75" style="34" bestFit="1" customWidth="1"/>
    <col min="782" max="1017" width="9" style="34"/>
    <col min="1018" max="1018" width="11.5" style="34" bestFit="1" customWidth="1"/>
    <col min="1019" max="1019" width="1.75" style="34" customWidth="1"/>
    <col min="1020" max="1020" width="42.5" style="34" bestFit="1" customWidth="1"/>
    <col min="1021" max="1021" width="2.75" style="34" customWidth="1"/>
    <col min="1022" max="1022" width="11" style="34" bestFit="1" customWidth="1"/>
    <col min="1023" max="1023" width="2.75" style="34" customWidth="1"/>
    <col min="1024" max="1024" width="12.08203125" style="34" bestFit="1" customWidth="1"/>
    <col min="1025" max="1025" width="2.5" style="34" customWidth="1"/>
    <col min="1026" max="1026" width="11.25" style="34" bestFit="1" customWidth="1"/>
    <col min="1027" max="1027" width="2.75" style="34" customWidth="1"/>
    <col min="1028" max="1028" width="11.5" style="34" bestFit="1" customWidth="1"/>
    <col min="1029" max="1029" width="2.5" style="34" customWidth="1"/>
    <col min="1030" max="1030" width="11" style="34" bestFit="1" customWidth="1"/>
    <col min="1031" max="1031" width="3.33203125" style="34" customWidth="1"/>
    <col min="1032" max="1032" width="10.75" style="34" bestFit="1" customWidth="1"/>
    <col min="1033" max="1033" width="3.08203125" style="34" customWidth="1"/>
    <col min="1034" max="1034" width="11.25" style="34" bestFit="1" customWidth="1"/>
    <col min="1035" max="1035" width="2.5" style="34" customWidth="1"/>
    <col min="1036" max="1036" width="11.5" style="34" bestFit="1" customWidth="1"/>
    <col min="1037" max="1037" width="9.75" style="34" bestFit="1" customWidth="1"/>
    <col min="1038" max="1273" width="9" style="34"/>
    <col min="1274" max="1274" width="11.5" style="34" bestFit="1" customWidth="1"/>
    <col min="1275" max="1275" width="1.75" style="34" customWidth="1"/>
    <col min="1276" max="1276" width="42.5" style="34" bestFit="1" customWidth="1"/>
    <col min="1277" max="1277" width="2.75" style="34" customWidth="1"/>
    <col min="1278" max="1278" width="11" style="34" bestFit="1" customWidth="1"/>
    <col min="1279" max="1279" width="2.75" style="34" customWidth="1"/>
    <col min="1280" max="1280" width="12.08203125" style="34" bestFit="1" customWidth="1"/>
    <col min="1281" max="1281" width="2.5" style="34" customWidth="1"/>
    <col min="1282" max="1282" width="11.25" style="34" bestFit="1" customWidth="1"/>
    <col min="1283" max="1283" width="2.75" style="34" customWidth="1"/>
    <col min="1284" max="1284" width="11.5" style="34" bestFit="1" customWidth="1"/>
    <col min="1285" max="1285" width="2.5" style="34" customWidth="1"/>
    <col min="1286" max="1286" width="11" style="34" bestFit="1" customWidth="1"/>
    <col min="1287" max="1287" width="3.33203125" style="34" customWidth="1"/>
    <col min="1288" max="1288" width="10.75" style="34" bestFit="1" customWidth="1"/>
    <col min="1289" max="1289" width="3.08203125" style="34" customWidth="1"/>
    <col min="1290" max="1290" width="11.25" style="34" bestFit="1" customWidth="1"/>
    <col min="1291" max="1291" width="2.5" style="34" customWidth="1"/>
    <col min="1292" max="1292" width="11.5" style="34" bestFit="1" customWidth="1"/>
    <col min="1293" max="1293" width="9.75" style="34" bestFit="1" customWidth="1"/>
    <col min="1294" max="1529" width="9" style="34"/>
    <col min="1530" max="1530" width="11.5" style="34" bestFit="1" customWidth="1"/>
    <col min="1531" max="1531" width="1.75" style="34" customWidth="1"/>
    <col min="1532" max="1532" width="42.5" style="34" bestFit="1" customWidth="1"/>
    <col min="1533" max="1533" width="2.75" style="34" customWidth="1"/>
    <col min="1534" max="1534" width="11" style="34" bestFit="1" customWidth="1"/>
    <col min="1535" max="1535" width="2.75" style="34" customWidth="1"/>
    <col min="1536" max="1536" width="12.08203125" style="34" bestFit="1" customWidth="1"/>
    <col min="1537" max="1537" width="2.5" style="34" customWidth="1"/>
    <col min="1538" max="1538" width="11.25" style="34" bestFit="1" customWidth="1"/>
    <col min="1539" max="1539" width="2.75" style="34" customWidth="1"/>
    <col min="1540" max="1540" width="11.5" style="34" bestFit="1" customWidth="1"/>
    <col min="1541" max="1541" width="2.5" style="34" customWidth="1"/>
    <col min="1542" max="1542" width="11" style="34" bestFit="1" customWidth="1"/>
    <col min="1543" max="1543" width="3.33203125" style="34" customWidth="1"/>
    <col min="1544" max="1544" width="10.75" style="34" bestFit="1" customWidth="1"/>
    <col min="1545" max="1545" width="3.08203125" style="34" customWidth="1"/>
    <col min="1546" max="1546" width="11.25" style="34" bestFit="1" customWidth="1"/>
    <col min="1547" max="1547" width="2.5" style="34" customWidth="1"/>
    <col min="1548" max="1548" width="11.5" style="34" bestFit="1" customWidth="1"/>
    <col min="1549" max="1549" width="9.75" style="34" bestFit="1" customWidth="1"/>
    <col min="1550" max="1785" width="9" style="34"/>
    <col min="1786" max="1786" width="11.5" style="34" bestFit="1" customWidth="1"/>
    <col min="1787" max="1787" width="1.75" style="34" customWidth="1"/>
    <col min="1788" max="1788" width="42.5" style="34" bestFit="1" customWidth="1"/>
    <col min="1789" max="1789" width="2.75" style="34" customWidth="1"/>
    <col min="1790" max="1790" width="11" style="34" bestFit="1" customWidth="1"/>
    <col min="1791" max="1791" width="2.75" style="34" customWidth="1"/>
    <col min="1792" max="1792" width="12.08203125" style="34" bestFit="1" customWidth="1"/>
    <col min="1793" max="1793" width="2.5" style="34" customWidth="1"/>
    <col min="1794" max="1794" width="11.25" style="34" bestFit="1" customWidth="1"/>
    <col min="1795" max="1795" width="2.75" style="34" customWidth="1"/>
    <col min="1796" max="1796" width="11.5" style="34" bestFit="1" customWidth="1"/>
    <col min="1797" max="1797" width="2.5" style="34" customWidth="1"/>
    <col min="1798" max="1798" width="11" style="34" bestFit="1" customWidth="1"/>
    <col min="1799" max="1799" width="3.33203125" style="34" customWidth="1"/>
    <col min="1800" max="1800" width="10.75" style="34" bestFit="1" customWidth="1"/>
    <col min="1801" max="1801" width="3.08203125" style="34" customWidth="1"/>
    <col min="1802" max="1802" width="11.25" style="34" bestFit="1" customWidth="1"/>
    <col min="1803" max="1803" width="2.5" style="34" customWidth="1"/>
    <col min="1804" max="1804" width="11.5" style="34" bestFit="1" customWidth="1"/>
    <col min="1805" max="1805" width="9.75" style="34" bestFit="1" customWidth="1"/>
    <col min="1806" max="2041" width="9" style="34"/>
    <col min="2042" max="2042" width="11.5" style="34" bestFit="1" customWidth="1"/>
    <col min="2043" max="2043" width="1.75" style="34" customWidth="1"/>
    <col min="2044" max="2044" width="42.5" style="34" bestFit="1" customWidth="1"/>
    <col min="2045" max="2045" width="2.75" style="34" customWidth="1"/>
    <col min="2046" max="2046" width="11" style="34" bestFit="1" customWidth="1"/>
    <col min="2047" max="2047" width="2.75" style="34" customWidth="1"/>
    <col min="2048" max="2048" width="12.08203125" style="34" bestFit="1" customWidth="1"/>
    <col min="2049" max="2049" width="2.5" style="34" customWidth="1"/>
    <col min="2050" max="2050" width="11.25" style="34" bestFit="1" customWidth="1"/>
    <col min="2051" max="2051" width="2.75" style="34" customWidth="1"/>
    <col min="2052" max="2052" width="11.5" style="34" bestFit="1" customWidth="1"/>
    <col min="2053" max="2053" width="2.5" style="34" customWidth="1"/>
    <col min="2054" max="2054" width="11" style="34" bestFit="1" customWidth="1"/>
    <col min="2055" max="2055" width="3.33203125" style="34" customWidth="1"/>
    <col min="2056" max="2056" width="10.75" style="34" bestFit="1" customWidth="1"/>
    <col min="2057" max="2057" width="3.08203125" style="34" customWidth="1"/>
    <col min="2058" max="2058" width="11.25" style="34" bestFit="1" customWidth="1"/>
    <col min="2059" max="2059" width="2.5" style="34" customWidth="1"/>
    <col min="2060" max="2060" width="11.5" style="34" bestFit="1" customWidth="1"/>
    <col min="2061" max="2061" width="9.75" style="34" bestFit="1" customWidth="1"/>
    <col min="2062" max="2297" width="9" style="34"/>
    <col min="2298" max="2298" width="11.5" style="34" bestFit="1" customWidth="1"/>
    <col min="2299" max="2299" width="1.75" style="34" customWidth="1"/>
    <col min="2300" max="2300" width="42.5" style="34" bestFit="1" customWidth="1"/>
    <col min="2301" max="2301" width="2.75" style="34" customWidth="1"/>
    <col min="2302" max="2302" width="11" style="34" bestFit="1" customWidth="1"/>
    <col min="2303" max="2303" width="2.75" style="34" customWidth="1"/>
    <col min="2304" max="2304" width="12.08203125" style="34" bestFit="1" customWidth="1"/>
    <col min="2305" max="2305" width="2.5" style="34" customWidth="1"/>
    <col min="2306" max="2306" width="11.25" style="34" bestFit="1" customWidth="1"/>
    <col min="2307" max="2307" width="2.75" style="34" customWidth="1"/>
    <col min="2308" max="2308" width="11.5" style="34" bestFit="1" customWidth="1"/>
    <col min="2309" max="2309" width="2.5" style="34" customWidth="1"/>
    <col min="2310" max="2310" width="11" style="34" bestFit="1" customWidth="1"/>
    <col min="2311" max="2311" width="3.33203125" style="34" customWidth="1"/>
    <col min="2312" max="2312" width="10.75" style="34" bestFit="1" customWidth="1"/>
    <col min="2313" max="2313" width="3.08203125" style="34" customWidth="1"/>
    <col min="2314" max="2314" width="11.25" style="34" bestFit="1" customWidth="1"/>
    <col min="2315" max="2315" width="2.5" style="34" customWidth="1"/>
    <col min="2316" max="2316" width="11.5" style="34" bestFit="1" customWidth="1"/>
    <col min="2317" max="2317" width="9.75" style="34" bestFit="1" customWidth="1"/>
    <col min="2318" max="2553" width="9" style="34"/>
    <col min="2554" max="2554" width="11.5" style="34" bestFit="1" customWidth="1"/>
    <col min="2555" max="2555" width="1.75" style="34" customWidth="1"/>
    <col min="2556" max="2556" width="42.5" style="34" bestFit="1" customWidth="1"/>
    <col min="2557" max="2557" width="2.75" style="34" customWidth="1"/>
    <col min="2558" max="2558" width="11" style="34" bestFit="1" customWidth="1"/>
    <col min="2559" max="2559" width="2.75" style="34" customWidth="1"/>
    <col min="2560" max="2560" width="12.08203125" style="34" bestFit="1" customWidth="1"/>
    <col min="2561" max="2561" width="2.5" style="34" customWidth="1"/>
    <col min="2562" max="2562" width="11.25" style="34" bestFit="1" customWidth="1"/>
    <col min="2563" max="2563" width="2.75" style="34" customWidth="1"/>
    <col min="2564" max="2564" width="11.5" style="34" bestFit="1" customWidth="1"/>
    <col min="2565" max="2565" width="2.5" style="34" customWidth="1"/>
    <col min="2566" max="2566" width="11" style="34" bestFit="1" customWidth="1"/>
    <col min="2567" max="2567" width="3.33203125" style="34" customWidth="1"/>
    <col min="2568" max="2568" width="10.75" style="34" bestFit="1" customWidth="1"/>
    <col min="2569" max="2569" width="3.08203125" style="34" customWidth="1"/>
    <col min="2570" max="2570" width="11.25" style="34" bestFit="1" customWidth="1"/>
    <col min="2571" max="2571" width="2.5" style="34" customWidth="1"/>
    <col min="2572" max="2572" width="11.5" style="34" bestFit="1" customWidth="1"/>
    <col min="2573" max="2573" width="9.75" style="34" bestFit="1" customWidth="1"/>
    <col min="2574" max="2809" width="9" style="34"/>
    <col min="2810" max="2810" width="11.5" style="34" bestFit="1" customWidth="1"/>
    <col min="2811" max="2811" width="1.75" style="34" customWidth="1"/>
    <col min="2812" max="2812" width="42.5" style="34" bestFit="1" customWidth="1"/>
    <col min="2813" max="2813" width="2.75" style="34" customWidth="1"/>
    <col min="2814" max="2814" width="11" style="34" bestFit="1" customWidth="1"/>
    <col min="2815" max="2815" width="2.75" style="34" customWidth="1"/>
    <col min="2816" max="2816" width="12.08203125" style="34" bestFit="1" customWidth="1"/>
    <col min="2817" max="2817" width="2.5" style="34" customWidth="1"/>
    <col min="2818" max="2818" width="11.25" style="34" bestFit="1" customWidth="1"/>
    <col min="2819" max="2819" width="2.75" style="34" customWidth="1"/>
    <col min="2820" max="2820" width="11.5" style="34" bestFit="1" customWidth="1"/>
    <col min="2821" max="2821" width="2.5" style="34" customWidth="1"/>
    <col min="2822" max="2822" width="11" style="34" bestFit="1" customWidth="1"/>
    <col min="2823" max="2823" width="3.33203125" style="34" customWidth="1"/>
    <col min="2824" max="2824" width="10.75" style="34" bestFit="1" customWidth="1"/>
    <col min="2825" max="2825" width="3.08203125" style="34" customWidth="1"/>
    <col min="2826" max="2826" width="11.25" style="34" bestFit="1" customWidth="1"/>
    <col min="2827" max="2827" width="2.5" style="34" customWidth="1"/>
    <col min="2828" max="2828" width="11.5" style="34" bestFit="1" customWidth="1"/>
    <col min="2829" max="2829" width="9.75" style="34" bestFit="1" customWidth="1"/>
    <col min="2830" max="3065" width="9" style="34"/>
    <col min="3066" max="3066" width="11.5" style="34" bestFit="1" customWidth="1"/>
    <col min="3067" max="3067" width="1.75" style="34" customWidth="1"/>
    <col min="3068" max="3068" width="42.5" style="34" bestFit="1" customWidth="1"/>
    <col min="3069" max="3069" width="2.75" style="34" customWidth="1"/>
    <col min="3070" max="3070" width="11" style="34" bestFit="1" customWidth="1"/>
    <col min="3071" max="3071" width="2.75" style="34" customWidth="1"/>
    <col min="3072" max="3072" width="12.08203125" style="34" bestFit="1" customWidth="1"/>
    <col min="3073" max="3073" width="2.5" style="34" customWidth="1"/>
    <col min="3074" max="3074" width="11.25" style="34" bestFit="1" customWidth="1"/>
    <col min="3075" max="3075" width="2.75" style="34" customWidth="1"/>
    <col min="3076" max="3076" width="11.5" style="34" bestFit="1" customWidth="1"/>
    <col min="3077" max="3077" width="2.5" style="34" customWidth="1"/>
    <col min="3078" max="3078" width="11" style="34" bestFit="1" customWidth="1"/>
    <col min="3079" max="3079" width="3.33203125" style="34" customWidth="1"/>
    <col min="3080" max="3080" width="10.75" style="34" bestFit="1" customWidth="1"/>
    <col min="3081" max="3081" width="3.08203125" style="34" customWidth="1"/>
    <col min="3082" max="3082" width="11.25" style="34" bestFit="1" customWidth="1"/>
    <col min="3083" max="3083" width="2.5" style="34" customWidth="1"/>
    <col min="3084" max="3084" width="11.5" style="34" bestFit="1" customWidth="1"/>
    <col min="3085" max="3085" width="9.75" style="34" bestFit="1" customWidth="1"/>
    <col min="3086" max="3321" width="9" style="34"/>
    <col min="3322" max="3322" width="11.5" style="34" bestFit="1" customWidth="1"/>
    <col min="3323" max="3323" width="1.75" style="34" customWidth="1"/>
    <col min="3324" max="3324" width="42.5" style="34" bestFit="1" customWidth="1"/>
    <col min="3325" max="3325" width="2.75" style="34" customWidth="1"/>
    <col min="3326" max="3326" width="11" style="34" bestFit="1" customWidth="1"/>
    <col min="3327" max="3327" width="2.75" style="34" customWidth="1"/>
    <col min="3328" max="3328" width="12.08203125" style="34" bestFit="1" customWidth="1"/>
    <col min="3329" max="3329" width="2.5" style="34" customWidth="1"/>
    <col min="3330" max="3330" width="11.25" style="34" bestFit="1" customWidth="1"/>
    <col min="3331" max="3331" width="2.75" style="34" customWidth="1"/>
    <col min="3332" max="3332" width="11.5" style="34" bestFit="1" customWidth="1"/>
    <col min="3333" max="3333" width="2.5" style="34" customWidth="1"/>
    <col min="3334" max="3334" width="11" style="34" bestFit="1" customWidth="1"/>
    <col min="3335" max="3335" width="3.33203125" style="34" customWidth="1"/>
    <col min="3336" max="3336" width="10.75" style="34" bestFit="1" customWidth="1"/>
    <col min="3337" max="3337" width="3.08203125" style="34" customWidth="1"/>
    <col min="3338" max="3338" width="11.25" style="34" bestFit="1" customWidth="1"/>
    <col min="3339" max="3339" width="2.5" style="34" customWidth="1"/>
    <col min="3340" max="3340" width="11.5" style="34" bestFit="1" customWidth="1"/>
    <col min="3341" max="3341" width="9.75" style="34" bestFit="1" customWidth="1"/>
    <col min="3342" max="3577" width="9" style="34"/>
    <col min="3578" max="3578" width="11.5" style="34" bestFit="1" customWidth="1"/>
    <col min="3579" max="3579" width="1.75" style="34" customWidth="1"/>
    <col min="3580" max="3580" width="42.5" style="34" bestFit="1" customWidth="1"/>
    <col min="3581" max="3581" width="2.75" style="34" customWidth="1"/>
    <col min="3582" max="3582" width="11" style="34" bestFit="1" customWidth="1"/>
    <col min="3583" max="3583" width="2.75" style="34" customWidth="1"/>
    <col min="3584" max="3584" width="12.08203125" style="34" bestFit="1" customWidth="1"/>
    <col min="3585" max="3585" width="2.5" style="34" customWidth="1"/>
    <col min="3586" max="3586" width="11.25" style="34" bestFit="1" customWidth="1"/>
    <col min="3587" max="3587" width="2.75" style="34" customWidth="1"/>
    <col min="3588" max="3588" width="11.5" style="34" bestFit="1" customWidth="1"/>
    <col min="3589" max="3589" width="2.5" style="34" customWidth="1"/>
    <col min="3590" max="3590" width="11" style="34" bestFit="1" customWidth="1"/>
    <col min="3591" max="3591" width="3.33203125" style="34" customWidth="1"/>
    <col min="3592" max="3592" width="10.75" style="34" bestFit="1" customWidth="1"/>
    <col min="3593" max="3593" width="3.08203125" style="34" customWidth="1"/>
    <col min="3594" max="3594" width="11.25" style="34" bestFit="1" customWidth="1"/>
    <col min="3595" max="3595" width="2.5" style="34" customWidth="1"/>
    <col min="3596" max="3596" width="11.5" style="34" bestFit="1" customWidth="1"/>
    <col min="3597" max="3597" width="9.75" style="34" bestFit="1" customWidth="1"/>
    <col min="3598" max="3833" width="9" style="34"/>
    <col min="3834" max="3834" width="11.5" style="34" bestFit="1" customWidth="1"/>
    <col min="3835" max="3835" width="1.75" style="34" customWidth="1"/>
    <col min="3836" max="3836" width="42.5" style="34" bestFit="1" customWidth="1"/>
    <col min="3837" max="3837" width="2.75" style="34" customWidth="1"/>
    <col min="3838" max="3838" width="11" style="34" bestFit="1" customWidth="1"/>
    <col min="3839" max="3839" width="2.75" style="34" customWidth="1"/>
    <col min="3840" max="3840" width="12.08203125" style="34" bestFit="1" customWidth="1"/>
    <col min="3841" max="3841" width="2.5" style="34" customWidth="1"/>
    <col min="3842" max="3842" width="11.25" style="34" bestFit="1" customWidth="1"/>
    <col min="3843" max="3843" width="2.75" style="34" customWidth="1"/>
    <col min="3844" max="3844" width="11.5" style="34" bestFit="1" customWidth="1"/>
    <col min="3845" max="3845" width="2.5" style="34" customWidth="1"/>
    <col min="3846" max="3846" width="11" style="34" bestFit="1" customWidth="1"/>
    <col min="3847" max="3847" width="3.33203125" style="34" customWidth="1"/>
    <col min="3848" max="3848" width="10.75" style="34" bestFit="1" customWidth="1"/>
    <col min="3849" max="3849" width="3.08203125" style="34" customWidth="1"/>
    <col min="3850" max="3850" width="11.25" style="34" bestFit="1" customWidth="1"/>
    <col min="3851" max="3851" width="2.5" style="34" customWidth="1"/>
    <col min="3852" max="3852" width="11.5" style="34" bestFit="1" customWidth="1"/>
    <col min="3853" max="3853" width="9.75" style="34" bestFit="1" customWidth="1"/>
    <col min="3854" max="4089" width="9" style="34"/>
    <col min="4090" max="4090" width="11.5" style="34" bestFit="1" customWidth="1"/>
    <col min="4091" max="4091" width="1.75" style="34" customWidth="1"/>
    <col min="4092" max="4092" width="42.5" style="34" bestFit="1" customWidth="1"/>
    <col min="4093" max="4093" width="2.75" style="34" customWidth="1"/>
    <col min="4094" max="4094" width="11" style="34" bestFit="1" customWidth="1"/>
    <col min="4095" max="4095" width="2.75" style="34" customWidth="1"/>
    <col min="4096" max="4096" width="12.08203125" style="34" bestFit="1" customWidth="1"/>
    <col min="4097" max="4097" width="2.5" style="34" customWidth="1"/>
    <col min="4098" max="4098" width="11.25" style="34" bestFit="1" customWidth="1"/>
    <col min="4099" max="4099" width="2.75" style="34" customWidth="1"/>
    <col min="4100" max="4100" width="11.5" style="34" bestFit="1" customWidth="1"/>
    <col min="4101" max="4101" width="2.5" style="34" customWidth="1"/>
    <col min="4102" max="4102" width="11" style="34" bestFit="1" customWidth="1"/>
    <col min="4103" max="4103" width="3.33203125" style="34" customWidth="1"/>
    <col min="4104" max="4104" width="10.75" style="34" bestFit="1" customWidth="1"/>
    <col min="4105" max="4105" width="3.08203125" style="34" customWidth="1"/>
    <col min="4106" max="4106" width="11.25" style="34" bestFit="1" customWidth="1"/>
    <col min="4107" max="4107" width="2.5" style="34" customWidth="1"/>
    <col min="4108" max="4108" width="11.5" style="34" bestFit="1" customWidth="1"/>
    <col min="4109" max="4109" width="9.75" style="34" bestFit="1" customWidth="1"/>
    <col min="4110" max="4345" width="9" style="34"/>
    <col min="4346" max="4346" width="11.5" style="34" bestFit="1" customWidth="1"/>
    <col min="4347" max="4347" width="1.75" style="34" customWidth="1"/>
    <col min="4348" max="4348" width="42.5" style="34" bestFit="1" customWidth="1"/>
    <col min="4349" max="4349" width="2.75" style="34" customWidth="1"/>
    <col min="4350" max="4350" width="11" style="34" bestFit="1" customWidth="1"/>
    <col min="4351" max="4351" width="2.75" style="34" customWidth="1"/>
    <col min="4352" max="4352" width="12.08203125" style="34" bestFit="1" customWidth="1"/>
    <col min="4353" max="4353" width="2.5" style="34" customWidth="1"/>
    <col min="4354" max="4354" width="11.25" style="34" bestFit="1" customWidth="1"/>
    <col min="4355" max="4355" width="2.75" style="34" customWidth="1"/>
    <col min="4356" max="4356" width="11.5" style="34" bestFit="1" customWidth="1"/>
    <col min="4357" max="4357" width="2.5" style="34" customWidth="1"/>
    <col min="4358" max="4358" width="11" style="34" bestFit="1" customWidth="1"/>
    <col min="4359" max="4359" width="3.33203125" style="34" customWidth="1"/>
    <col min="4360" max="4360" width="10.75" style="34" bestFit="1" customWidth="1"/>
    <col min="4361" max="4361" width="3.08203125" style="34" customWidth="1"/>
    <col min="4362" max="4362" width="11.25" style="34" bestFit="1" customWidth="1"/>
    <col min="4363" max="4363" width="2.5" style="34" customWidth="1"/>
    <col min="4364" max="4364" width="11.5" style="34" bestFit="1" customWidth="1"/>
    <col min="4365" max="4365" width="9.75" style="34" bestFit="1" customWidth="1"/>
    <col min="4366" max="4601" width="9" style="34"/>
    <col min="4602" max="4602" width="11.5" style="34" bestFit="1" customWidth="1"/>
    <col min="4603" max="4603" width="1.75" style="34" customWidth="1"/>
    <col min="4604" max="4604" width="42.5" style="34" bestFit="1" customWidth="1"/>
    <col min="4605" max="4605" width="2.75" style="34" customWidth="1"/>
    <col min="4606" max="4606" width="11" style="34" bestFit="1" customWidth="1"/>
    <col min="4607" max="4607" width="2.75" style="34" customWidth="1"/>
    <col min="4608" max="4608" width="12.08203125" style="34" bestFit="1" customWidth="1"/>
    <col min="4609" max="4609" width="2.5" style="34" customWidth="1"/>
    <col min="4610" max="4610" width="11.25" style="34" bestFit="1" customWidth="1"/>
    <col min="4611" max="4611" width="2.75" style="34" customWidth="1"/>
    <col min="4612" max="4612" width="11.5" style="34" bestFit="1" customWidth="1"/>
    <col min="4613" max="4613" width="2.5" style="34" customWidth="1"/>
    <col min="4614" max="4614" width="11" style="34" bestFit="1" customWidth="1"/>
    <col min="4615" max="4615" width="3.33203125" style="34" customWidth="1"/>
    <col min="4616" max="4616" width="10.75" style="34" bestFit="1" customWidth="1"/>
    <col min="4617" max="4617" width="3.08203125" style="34" customWidth="1"/>
    <col min="4618" max="4618" width="11.25" style="34" bestFit="1" customWidth="1"/>
    <col min="4619" max="4619" width="2.5" style="34" customWidth="1"/>
    <col min="4620" max="4620" width="11.5" style="34" bestFit="1" customWidth="1"/>
    <col min="4621" max="4621" width="9.75" style="34" bestFit="1" customWidth="1"/>
    <col min="4622" max="4857" width="9" style="34"/>
    <col min="4858" max="4858" width="11.5" style="34" bestFit="1" customWidth="1"/>
    <col min="4859" max="4859" width="1.75" style="34" customWidth="1"/>
    <col min="4860" max="4860" width="42.5" style="34" bestFit="1" customWidth="1"/>
    <col min="4861" max="4861" width="2.75" style="34" customWidth="1"/>
    <col min="4862" max="4862" width="11" style="34" bestFit="1" customWidth="1"/>
    <col min="4863" max="4863" width="2.75" style="34" customWidth="1"/>
    <col min="4864" max="4864" width="12.08203125" style="34" bestFit="1" customWidth="1"/>
    <col min="4865" max="4865" width="2.5" style="34" customWidth="1"/>
    <col min="4866" max="4866" width="11.25" style="34" bestFit="1" customWidth="1"/>
    <col min="4867" max="4867" width="2.75" style="34" customWidth="1"/>
    <col min="4868" max="4868" width="11.5" style="34" bestFit="1" customWidth="1"/>
    <col min="4869" max="4869" width="2.5" style="34" customWidth="1"/>
    <col min="4870" max="4870" width="11" style="34" bestFit="1" customWidth="1"/>
    <col min="4871" max="4871" width="3.33203125" style="34" customWidth="1"/>
    <col min="4872" max="4872" width="10.75" style="34" bestFit="1" customWidth="1"/>
    <col min="4873" max="4873" width="3.08203125" style="34" customWidth="1"/>
    <col min="4874" max="4874" width="11.25" style="34" bestFit="1" customWidth="1"/>
    <col min="4875" max="4875" width="2.5" style="34" customWidth="1"/>
    <col min="4876" max="4876" width="11.5" style="34" bestFit="1" customWidth="1"/>
    <col min="4877" max="4877" width="9.75" style="34" bestFit="1" customWidth="1"/>
    <col min="4878" max="5113" width="9" style="34"/>
    <col min="5114" max="5114" width="11.5" style="34" bestFit="1" customWidth="1"/>
    <col min="5115" max="5115" width="1.75" style="34" customWidth="1"/>
    <col min="5116" max="5116" width="42.5" style="34" bestFit="1" customWidth="1"/>
    <col min="5117" max="5117" width="2.75" style="34" customWidth="1"/>
    <col min="5118" max="5118" width="11" style="34" bestFit="1" customWidth="1"/>
    <col min="5119" max="5119" width="2.75" style="34" customWidth="1"/>
    <col min="5120" max="5120" width="12.08203125" style="34" bestFit="1" customWidth="1"/>
    <col min="5121" max="5121" width="2.5" style="34" customWidth="1"/>
    <col min="5122" max="5122" width="11.25" style="34" bestFit="1" customWidth="1"/>
    <col min="5123" max="5123" width="2.75" style="34" customWidth="1"/>
    <col min="5124" max="5124" width="11.5" style="34" bestFit="1" customWidth="1"/>
    <col min="5125" max="5125" width="2.5" style="34" customWidth="1"/>
    <col min="5126" max="5126" width="11" style="34" bestFit="1" customWidth="1"/>
    <col min="5127" max="5127" width="3.33203125" style="34" customWidth="1"/>
    <col min="5128" max="5128" width="10.75" style="34" bestFit="1" customWidth="1"/>
    <col min="5129" max="5129" width="3.08203125" style="34" customWidth="1"/>
    <col min="5130" max="5130" width="11.25" style="34" bestFit="1" customWidth="1"/>
    <col min="5131" max="5131" width="2.5" style="34" customWidth="1"/>
    <col min="5132" max="5132" width="11.5" style="34" bestFit="1" customWidth="1"/>
    <col min="5133" max="5133" width="9.75" style="34" bestFit="1" customWidth="1"/>
    <col min="5134" max="5369" width="9" style="34"/>
    <col min="5370" max="5370" width="11.5" style="34" bestFit="1" customWidth="1"/>
    <col min="5371" max="5371" width="1.75" style="34" customWidth="1"/>
    <col min="5372" max="5372" width="42.5" style="34" bestFit="1" customWidth="1"/>
    <col min="5373" max="5373" width="2.75" style="34" customWidth="1"/>
    <col min="5374" max="5374" width="11" style="34" bestFit="1" customWidth="1"/>
    <col min="5375" max="5375" width="2.75" style="34" customWidth="1"/>
    <col min="5376" max="5376" width="12.08203125" style="34" bestFit="1" customWidth="1"/>
    <col min="5377" max="5377" width="2.5" style="34" customWidth="1"/>
    <col min="5378" max="5378" width="11.25" style="34" bestFit="1" customWidth="1"/>
    <col min="5379" max="5379" width="2.75" style="34" customWidth="1"/>
    <col min="5380" max="5380" width="11.5" style="34" bestFit="1" customWidth="1"/>
    <col min="5381" max="5381" width="2.5" style="34" customWidth="1"/>
    <col min="5382" max="5382" width="11" style="34" bestFit="1" customWidth="1"/>
    <col min="5383" max="5383" width="3.33203125" style="34" customWidth="1"/>
    <col min="5384" max="5384" width="10.75" style="34" bestFit="1" customWidth="1"/>
    <col min="5385" max="5385" width="3.08203125" style="34" customWidth="1"/>
    <col min="5386" max="5386" width="11.25" style="34" bestFit="1" customWidth="1"/>
    <col min="5387" max="5387" width="2.5" style="34" customWidth="1"/>
    <col min="5388" max="5388" width="11.5" style="34" bestFit="1" customWidth="1"/>
    <col min="5389" max="5389" width="9.75" style="34" bestFit="1" customWidth="1"/>
    <col min="5390" max="5625" width="9" style="34"/>
    <col min="5626" max="5626" width="11.5" style="34" bestFit="1" customWidth="1"/>
    <col min="5627" max="5627" width="1.75" style="34" customWidth="1"/>
    <col min="5628" max="5628" width="42.5" style="34" bestFit="1" customWidth="1"/>
    <col min="5629" max="5629" width="2.75" style="34" customWidth="1"/>
    <col min="5630" max="5630" width="11" style="34" bestFit="1" customWidth="1"/>
    <col min="5631" max="5631" width="2.75" style="34" customWidth="1"/>
    <col min="5632" max="5632" width="12.08203125" style="34" bestFit="1" customWidth="1"/>
    <col min="5633" max="5633" width="2.5" style="34" customWidth="1"/>
    <col min="5634" max="5634" width="11.25" style="34" bestFit="1" customWidth="1"/>
    <col min="5635" max="5635" width="2.75" style="34" customWidth="1"/>
    <col min="5636" max="5636" width="11.5" style="34" bestFit="1" customWidth="1"/>
    <col min="5637" max="5637" width="2.5" style="34" customWidth="1"/>
    <col min="5638" max="5638" width="11" style="34" bestFit="1" customWidth="1"/>
    <col min="5639" max="5639" width="3.33203125" style="34" customWidth="1"/>
    <col min="5640" max="5640" width="10.75" style="34" bestFit="1" customWidth="1"/>
    <col min="5641" max="5641" width="3.08203125" style="34" customWidth="1"/>
    <col min="5642" max="5642" width="11.25" style="34" bestFit="1" customWidth="1"/>
    <col min="5643" max="5643" width="2.5" style="34" customWidth="1"/>
    <col min="5644" max="5644" width="11.5" style="34" bestFit="1" customWidth="1"/>
    <col min="5645" max="5645" width="9.75" style="34" bestFit="1" customWidth="1"/>
    <col min="5646" max="5881" width="9" style="34"/>
    <col min="5882" max="5882" width="11.5" style="34" bestFit="1" customWidth="1"/>
    <col min="5883" max="5883" width="1.75" style="34" customWidth="1"/>
    <col min="5884" max="5884" width="42.5" style="34" bestFit="1" customWidth="1"/>
    <col min="5885" max="5885" width="2.75" style="34" customWidth="1"/>
    <col min="5886" max="5886" width="11" style="34" bestFit="1" customWidth="1"/>
    <col min="5887" max="5887" width="2.75" style="34" customWidth="1"/>
    <col min="5888" max="5888" width="12.08203125" style="34" bestFit="1" customWidth="1"/>
    <col min="5889" max="5889" width="2.5" style="34" customWidth="1"/>
    <col min="5890" max="5890" width="11.25" style="34" bestFit="1" customWidth="1"/>
    <col min="5891" max="5891" width="2.75" style="34" customWidth="1"/>
    <col min="5892" max="5892" width="11.5" style="34" bestFit="1" customWidth="1"/>
    <col min="5893" max="5893" width="2.5" style="34" customWidth="1"/>
    <col min="5894" max="5894" width="11" style="34" bestFit="1" customWidth="1"/>
    <col min="5895" max="5895" width="3.33203125" style="34" customWidth="1"/>
    <col min="5896" max="5896" width="10.75" style="34" bestFit="1" customWidth="1"/>
    <col min="5897" max="5897" width="3.08203125" style="34" customWidth="1"/>
    <col min="5898" max="5898" width="11.25" style="34" bestFit="1" customWidth="1"/>
    <col min="5899" max="5899" width="2.5" style="34" customWidth="1"/>
    <col min="5900" max="5900" width="11.5" style="34" bestFit="1" customWidth="1"/>
    <col min="5901" max="5901" width="9.75" style="34" bestFit="1" customWidth="1"/>
    <col min="5902" max="6137" width="9" style="34"/>
    <col min="6138" max="6138" width="11.5" style="34" bestFit="1" customWidth="1"/>
    <col min="6139" max="6139" width="1.75" style="34" customWidth="1"/>
    <col min="6140" max="6140" width="42.5" style="34" bestFit="1" customWidth="1"/>
    <col min="6141" max="6141" width="2.75" style="34" customWidth="1"/>
    <col min="6142" max="6142" width="11" style="34" bestFit="1" customWidth="1"/>
    <col min="6143" max="6143" width="2.75" style="34" customWidth="1"/>
    <col min="6144" max="6144" width="12.08203125" style="34" bestFit="1" customWidth="1"/>
    <col min="6145" max="6145" width="2.5" style="34" customWidth="1"/>
    <col min="6146" max="6146" width="11.25" style="34" bestFit="1" customWidth="1"/>
    <col min="6147" max="6147" width="2.75" style="34" customWidth="1"/>
    <col min="6148" max="6148" width="11.5" style="34" bestFit="1" customWidth="1"/>
    <col min="6149" max="6149" width="2.5" style="34" customWidth="1"/>
    <col min="6150" max="6150" width="11" style="34" bestFit="1" customWidth="1"/>
    <col min="6151" max="6151" width="3.33203125" style="34" customWidth="1"/>
    <col min="6152" max="6152" width="10.75" style="34" bestFit="1" customWidth="1"/>
    <col min="6153" max="6153" width="3.08203125" style="34" customWidth="1"/>
    <col min="6154" max="6154" width="11.25" style="34" bestFit="1" customWidth="1"/>
    <col min="6155" max="6155" width="2.5" style="34" customWidth="1"/>
    <col min="6156" max="6156" width="11.5" style="34" bestFit="1" customWidth="1"/>
    <col min="6157" max="6157" width="9.75" style="34" bestFit="1" customWidth="1"/>
    <col min="6158" max="6393" width="9" style="34"/>
    <col min="6394" max="6394" width="11.5" style="34" bestFit="1" customWidth="1"/>
    <col min="6395" max="6395" width="1.75" style="34" customWidth="1"/>
    <col min="6396" max="6396" width="42.5" style="34" bestFit="1" customWidth="1"/>
    <col min="6397" max="6397" width="2.75" style="34" customWidth="1"/>
    <col min="6398" max="6398" width="11" style="34" bestFit="1" customWidth="1"/>
    <col min="6399" max="6399" width="2.75" style="34" customWidth="1"/>
    <col min="6400" max="6400" width="12.08203125" style="34" bestFit="1" customWidth="1"/>
    <col min="6401" max="6401" width="2.5" style="34" customWidth="1"/>
    <col min="6402" max="6402" width="11.25" style="34" bestFit="1" customWidth="1"/>
    <col min="6403" max="6403" width="2.75" style="34" customWidth="1"/>
    <col min="6404" max="6404" width="11.5" style="34" bestFit="1" customWidth="1"/>
    <col min="6405" max="6405" width="2.5" style="34" customWidth="1"/>
    <col min="6406" max="6406" width="11" style="34" bestFit="1" customWidth="1"/>
    <col min="6407" max="6407" width="3.33203125" style="34" customWidth="1"/>
    <col min="6408" max="6408" width="10.75" style="34" bestFit="1" customWidth="1"/>
    <col min="6409" max="6409" width="3.08203125" style="34" customWidth="1"/>
    <col min="6410" max="6410" width="11.25" style="34" bestFit="1" customWidth="1"/>
    <col min="6411" max="6411" width="2.5" style="34" customWidth="1"/>
    <col min="6412" max="6412" width="11.5" style="34" bestFit="1" customWidth="1"/>
    <col min="6413" max="6413" width="9.75" style="34" bestFit="1" customWidth="1"/>
    <col min="6414" max="6649" width="9" style="34"/>
    <col min="6650" max="6650" width="11.5" style="34" bestFit="1" customWidth="1"/>
    <col min="6651" max="6651" width="1.75" style="34" customWidth="1"/>
    <col min="6652" max="6652" width="42.5" style="34" bestFit="1" customWidth="1"/>
    <col min="6653" max="6653" width="2.75" style="34" customWidth="1"/>
    <col min="6654" max="6654" width="11" style="34" bestFit="1" customWidth="1"/>
    <col min="6655" max="6655" width="2.75" style="34" customWidth="1"/>
    <col min="6656" max="6656" width="12.08203125" style="34" bestFit="1" customWidth="1"/>
    <col min="6657" max="6657" width="2.5" style="34" customWidth="1"/>
    <col min="6658" max="6658" width="11.25" style="34" bestFit="1" customWidth="1"/>
    <col min="6659" max="6659" width="2.75" style="34" customWidth="1"/>
    <col min="6660" max="6660" width="11.5" style="34" bestFit="1" customWidth="1"/>
    <col min="6661" max="6661" width="2.5" style="34" customWidth="1"/>
    <col min="6662" max="6662" width="11" style="34" bestFit="1" customWidth="1"/>
    <col min="6663" max="6663" width="3.33203125" style="34" customWidth="1"/>
    <col min="6664" max="6664" width="10.75" style="34" bestFit="1" customWidth="1"/>
    <col min="6665" max="6665" width="3.08203125" style="34" customWidth="1"/>
    <col min="6666" max="6666" width="11.25" style="34" bestFit="1" customWidth="1"/>
    <col min="6667" max="6667" width="2.5" style="34" customWidth="1"/>
    <col min="6668" max="6668" width="11.5" style="34" bestFit="1" customWidth="1"/>
    <col min="6669" max="6669" width="9.75" style="34" bestFit="1" customWidth="1"/>
    <col min="6670" max="6905" width="9" style="34"/>
    <col min="6906" max="6906" width="11.5" style="34" bestFit="1" customWidth="1"/>
    <col min="6907" max="6907" width="1.75" style="34" customWidth="1"/>
    <col min="6908" max="6908" width="42.5" style="34" bestFit="1" customWidth="1"/>
    <col min="6909" max="6909" width="2.75" style="34" customWidth="1"/>
    <col min="6910" max="6910" width="11" style="34" bestFit="1" customWidth="1"/>
    <col min="6911" max="6911" width="2.75" style="34" customWidth="1"/>
    <col min="6912" max="6912" width="12.08203125" style="34" bestFit="1" customWidth="1"/>
    <col min="6913" max="6913" width="2.5" style="34" customWidth="1"/>
    <col min="6914" max="6914" width="11.25" style="34" bestFit="1" customWidth="1"/>
    <col min="6915" max="6915" width="2.75" style="34" customWidth="1"/>
    <col min="6916" max="6916" width="11.5" style="34" bestFit="1" customWidth="1"/>
    <col min="6917" max="6917" width="2.5" style="34" customWidth="1"/>
    <col min="6918" max="6918" width="11" style="34" bestFit="1" customWidth="1"/>
    <col min="6919" max="6919" width="3.33203125" style="34" customWidth="1"/>
    <col min="6920" max="6920" width="10.75" style="34" bestFit="1" customWidth="1"/>
    <col min="6921" max="6921" width="3.08203125" style="34" customWidth="1"/>
    <col min="6922" max="6922" width="11.25" style="34" bestFit="1" customWidth="1"/>
    <col min="6923" max="6923" width="2.5" style="34" customWidth="1"/>
    <col min="6924" max="6924" width="11.5" style="34" bestFit="1" customWidth="1"/>
    <col min="6925" max="6925" width="9.75" style="34" bestFit="1" customWidth="1"/>
    <col min="6926" max="7161" width="9" style="34"/>
    <col min="7162" max="7162" width="11.5" style="34" bestFit="1" customWidth="1"/>
    <col min="7163" max="7163" width="1.75" style="34" customWidth="1"/>
    <col min="7164" max="7164" width="42.5" style="34" bestFit="1" customWidth="1"/>
    <col min="7165" max="7165" width="2.75" style="34" customWidth="1"/>
    <col min="7166" max="7166" width="11" style="34" bestFit="1" customWidth="1"/>
    <col min="7167" max="7167" width="2.75" style="34" customWidth="1"/>
    <col min="7168" max="7168" width="12.08203125" style="34" bestFit="1" customWidth="1"/>
    <col min="7169" max="7169" width="2.5" style="34" customWidth="1"/>
    <col min="7170" max="7170" width="11.25" style="34" bestFit="1" customWidth="1"/>
    <col min="7171" max="7171" width="2.75" style="34" customWidth="1"/>
    <col min="7172" max="7172" width="11.5" style="34" bestFit="1" customWidth="1"/>
    <col min="7173" max="7173" width="2.5" style="34" customWidth="1"/>
    <col min="7174" max="7174" width="11" style="34" bestFit="1" customWidth="1"/>
    <col min="7175" max="7175" width="3.33203125" style="34" customWidth="1"/>
    <col min="7176" max="7176" width="10.75" style="34" bestFit="1" customWidth="1"/>
    <col min="7177" max="7177" width="3.08203125" style="34" customWidth="1"/>
    <col min="7178" max="7178" width="11.25" style="34" bestFit="1" customWidth="1"/>
    <col min="7179" max="7179" width="2.5" style="34" customWidth="1"/>
    <col min="7180" max="7180" width="11.5" style="34" bestFit="1" customWidth="1"/>
    <col min="7181" max="7181" width="9.75" style="34" bestFit="1" customWidth="1"/>
    <col min="7182" max="7417" width="9" style="34"/>
    <col min="7418" max="7418" width="11.5" style="34" bestFit="1" customWidth="1"/>
    <col min="7419" max="7419" width="1.75" style="34" customWidth="1"/>
    <col min="7420" max="7420" width="42.5" style="34" bestFit="1" customWidth="1"/>
    <col min="7421" max="7421" width="2.75" style="34" customWidth="1"/>
    <col min="7422" max="7422" width="11" style="34" bestFit="1" customWidth="1"/>
    <col min="7423" max="7423" width="2.75" style="34" customWidth="1"/>
    <col min="7424" max="7424" width="12.08203125" style="34" bestFit="1" customWidth="1"/>
    <col min="7425" max="7425" width="2.5" style="34" customWidth="1"/>
    <col min="7426" max="7426" width="11.25" style="34" bestFit="1" customWidth="1"/>
    <col min="7427" max="7427" width="2.75" style="34" customWidth="1"/>
    <col min="7428" max="7428" width="11.5" style="34" bestFit="1" customWidth="1"/>
    <col min="7429" max="7429" width="2.5" style="34" customWidth="1"/>
    <col min="7430" max="7430" width="11" style="34" bestFit="1" customWidth="1"/>
    <col min="7431" max="7431" width="3.33203125" style="34" customWidth="1"/>
    <col min="7432" max="7432" width="10.75" style="34" bestFit="1" customWidth="1"/>
    <col min="7433" max="7433" width="3.08203125" style="34" customWidth="1"/>
    <col min="7434" max="7434" width="11.25" style="34" bestFit="1" customWidth="1"/>
    <col min="7435" max="7435" width="2.5" style="34" customWidth="1"/>
    <col min="7436" max="7436" width="11.5" style="34" bestFit="1" customWidth="1"/>
    <col min="7437" max="7437" width="9.75" style="34" bestFit="1" customWidth="1"/>
    <col min="7438" max="7673" width="9" style="34"/>
    <col min="7674" max="7674" width="11.5" style="34" bestFit="1" customWidth="1"/>
    <col min="7675" max="7675" width="1.75" style="34" customWidth="1"/>
    <col min="7676" max="7676" width="42.5" style="34" bestFit="1" customWidth="1"/>
    <col min="7677" max="7677" width="2.75" style="34" customWidth="1"/>
    <col min="7678" max="7678" width="11" style="34" bestFit="1" customWidth="1"/>
    <col min="7679" max="7679" width="2.75" style="34" customWidth="1"/>
    <col min="7680" max="7680" width="12.08203125" style="34" bestFit="1" customWidth="1"/>
    <col min="7681" max="7681" width="2.5" style="34" customWidth="1"/>
    <col min="7682" max="7682" width="11.25" style="34" bestFit="1" customWidth="1"/>
    <col min="7683" max="7683" width="2.75" style="34" customWidth="1"/>
    <col min="7684" max="7684" width="11.5" style="34" bestFit="1" customWidth="1"/>
    <col min="7685" max="7685" width="2.5" style="34" customWidth="1"/>
    <col min="7686" max="7686" width="11" style="34" bestFit="1" customWidth="1"/>
    <col min="7687" max="7687" width="3.33203125" style="34" customWidth="1"/>
    <col min="7688" max="7688" width="10.75" style="34" bestFit="1" customWidth="1"/>
    <col min="7689" max="7689" width="3.08203125" style="34" customWidth="1"/>
    <col min="7690" max="7690" width="11.25" style="34" bestFit="1" customWidth="1"/>
    <col min="7691" max="7691" width="2.5" style="34" customWidth="1"/>
    <col min="7692" max="7692" width="11.5" style="34" bestFit="1" customWidth="1"/>
    <col min="7693" max="7693" width="9.75" style="34" bestFit="1" customWidth="1"/>
    <col min="7694" max="7929" width="9" style="34"/>
    <col min="7930" max="7930" width="11.5" style="34" bestFit="1" customWidth="1"/>
    <col min="7931" max="7931" width="1.75" style="34" customWidth="1"/>
    <col min="7932" max="7932" width="42.5" style="34" bestFit="1" customWidth="1"/>
    <col min="7933" max="7933" width="2.75" style="34" customWidth="1"/>
    <col min="7934" max="7934" width="11" style="34" bestFit="1" customWidth="1"/>
    <col min="7935" max="7935" width="2.75" style="34" customWidth="1"/>
    <col min="7936" max="7936" width="12.08203125" style="34" bestFit="1" customWidth="1"/>
    <col min="7937" max="7937" width="2.5" style="34" customWidth="1"/>
    <col min="7938" max="7938" width="11.25" style="34" bestFit="1" customWidth="1"/>
    <col min="7939" max="7939" width="2.75" style="34" customWidth="1"/>
    <col min="7940" max="7940" width="11.5" style="34" bestFit="1" customWidth="1"/>
    <col min="7941" max="7941" width="2.5" style="34" customWidth="1"/>
    <col min="7942" max="7942" width="11" style="34" bestFit="1" customWidth="1"/>
    <col min="7943" max="7943" width="3.33203125" style="34" customWidth="1"/>
    <col min="7944" max="7944" width="10.75" style="34" bestFit="1" customWidth="1"/>
    <col min="7945" max="7945" width="3.08203125" style="34" customWidth="1"/>
    <col min="7946" max="7946" width="11.25" style="34" bestFit="1" customWidth="1"/>
    <col min="7947" max="7947" width="2.5" style="34" customWidth="1"/>
    <col min="7948" max="7948" width="11.5" style="34" bestFit="1" customWidth="1"/>
    <col min="7949" max="7949" width="9.75" style="34" bestFit="1" customWidth="1"/>
    <col min="7950" max="8185" width="9" style="34"/>
    <col min="8186" max="8186" width="11.5" style="34" bestFit="1" customWidth="1"/>
    <col min="8187" max="8187" width="1.75" style="34" customWidth="1"/>
    <col min="8188" max="8188" width="42.5" style="34" bestFit="1" customWidth="1"/>
    <col min="8189" max="8189" width="2.75" style="34" customWidth="1"/>
    <col min="8190" max="8190" width="11" style="34" bestFit="1" customWidth="1"/>
    <col min="8191" max="8191" width="2.75" style="34" customWidth="1"/>
    <col min="8192" max="8192" width="12.08203125" style="34" bestFit="1" customWidth="1"/>
    <col min="8193" max="8193" width="2.5" style="34" customWidth="1"/>
    <col min="8194" max="8194" width="11.25" style="34" bestFit="1" customWidth="1"/>
    <col min="8195" max="8195" width="2.75" style="34" customWidth="1"/>
    <col min="8196" max="8196" width="11.5" style="34" bestFit="1" customWidth="1"/>
    <col min="8197" max="8197" width="2.5" style="34" customWidth="1"/>
    <col min="8198" max="8198" width="11" style="34" bestFit="1" customWidth="1"/>
    <col min="8199" max="8199" width="3.33203125" style="34" customWidth="1"/>
    <col min="8200" max="8200" width="10.75" style="34" bestFit="1" customWidth="1"/>
    <col min="8201" max="8201" width="3.08203125" style="34" customWidth="1"/>
    <col min="8202" max="8202" width="11.25" style="34" bestFit="1" customWidth="1"/>
    <col min="8203" max="8203" width="2.5" style="34" customWidth="1"/>
    <col min="8204" max="8204" width="11.5" style="34" bestFit="1" customWidth="1"/>
    <col min="8205" max="8205" width="9.75" style="34" bestFit="1" customWidth="1"/>
    <col min="8206" max="8441" width="9" style="34"/>
    <col min="8442" max="8442" width="11.5" style="34" bestFit="1" customWidth="1"/>
    <col min="8443" max="8443" width="1.75" style="34" customWidth="1"/>
    <col min="8444" max="8444" width="42.5" style="34" bestFit="1" customWidth="1"/>
    <col min="8445" max="8445" width="2.75" style="34" customWidth="1"/>
    <col min="8446" max="8446" width="11" style="34" bestFit="1" customWidth="1"/>
    <col min="8447" max="8447" width="2.75" style="34" customWidth="1"/>
    <col min="8448" max="8448" width="12.08203125" style="34" bestFit="1" customWidth="1"/>
    <col min="8449" max="8449" width="2.5" style="34" customWidth="1"/>
    <col min="8450" max="8450" width="11.25" style="34" bestFit="1" customWidth="1"/>
    <col min="8451" max="8451" width="2.75" style="34" customWidth="1"/>
    <col min="8452" max="8452" width="11.5" style="34" bestFit="1" customWidth="1"/>
    <col min="8453" max="8453" width="2.5" style="34" customWidth="1"/>
    <col min="8454" max="8454" width="11" style="34" bestFit="1" customWidth="1"/>
    <col min="8455" max="8455" width="3.33203125" style="34" customWidth="1"/>
    <col min="8456" max="8456" width="10.75" style="34" bestFit="1" customWidth="1"/>
    <col min="8457" max="8457" width="3.08203125" style="34" customWidth="1"/>
    <col min="8458" max="8458" width="11.25" style="34" bestFit="1" customWidth="1"/>
    <col min="8459" max="8459" width="2.5" style="34" customWidth="1"/>
    <col min="8460" max="8460" width="11.5" style="34" bestFit="1" customWidth="1"/>
    <col min="8461" max="8461" width="9.75" style="34" bestFit="1" customWidth="1"/>
    <col min="8462" max="8697" width="9" style="34"/>
    <col min="8698" max="8698" width="11.5" style="34" bestFit="1" customWidth="1"/>
    <col min="8699" max="8699" width="1.75" style="34" customWidth="1"/>
    <col min="8700" max="8700" width="42.5" style="34" bestFit="1" customWidth="1"/>
    <col min="8701" max="8701" width="2.75" style="34" customWidth="1"/>
    <col min="8702" max="8702" width="11" style="34" bestFit="1" customWidth="1"/>
    <col min="8703" max="8703" width="2.75" style="34" customWidth="1"/>
    <col min="8704" max="8704" width="12.08203125" style="34" bestFit="1" customWidth="1"/>
    <col min="8705" max="8705" width="2.5" style="34" customWidth="1"/>
    <col min="8706" max="8706" width="11.25" style="34" bestFit="1" customWidth="1"/>
    <col min="8707" max="8707" width="2.75" style="34" customWidth="1"/>
    <col min="8708" max="8708" width="11.5" style="34" bestFit="1" customWidth="1"/>
    <col min="8709" max="8709" width="2.5" style="34" customWidth="1"/>
    <col min="8710" max="8710" width="11" style="34" bestFit="1" customWidth="1"/>
    <col min="8711" max="8711" width="3.33203125" style="34" customWidth="1"/>
    <col min="8712" max="8712" width="10.75" style="34" bestFit="1" customWidth="1"/>
    <col min="8713" max="8713" width="3.08203125" style="34" customWidth="1"/>
    <col min="8714" max="8714" width="11.25" style="34" bestFit="1" customWidth="1"/>
    <col min="8715" max="8715" width="2.5" style="34" customWidth="1"/>
    <col min="8716" max="8716" width="11.5" style="34" bestFit="1" customWidth="1"/>
    <col min="8717" max="8717" width="9.75" style="34" bestFit="1" customWidth="1"/>
    <col min="8718" max="8953" width="9" style="34"/>
    <col min="8954" max="8954" width="11.5" style="34" bestFit="1" customWidth="1"/>
    <col min="8955" max="8955" width="1.75" style="34" customWidth="1"/>
    <col min="8956" max="8956" width="42.5" style="34" bestFit="1" customWidth="1"/>
    <col min="8957" max="8957" width="2.75" style="34" customWidth="1"/>
    <col min="8958" max="8958" width="11" style="34" bestFit="1" customWidth="1"/>
    <col min="8959" max="8959" width="2.75" style="34" customWidth="1"/>
    <col min="8960" max="8960" width="12.08203125" style="34" bestFit="1" customWidth="1"/>
    <col min="8961" max="8961" width="2.5" style="34" customWidth="1"/>
    <col min="8962" max="8962" width="11.25" style="34" bestFit="1" customWidth="1"/>
    <col min="8963" max="8963" width="2.75" style="34" customWidth="1"/>
    <col min="8964" max="8964" width="11.5" style="34" bestFit="1" customWidth="1"/>
    <col min="8965" max="8965" width="2.5" style="34" customWidth="1"/>
    <col min="8966" max="8966" width="11" style="34" bestFit="1" customWidth="1"/>
    <col min="8967" max="8967" width="3.33203125" style="34" customWidth="1"/>
    <col min="8968" max="8968" width="10.75" style="34" bestFit="1" customWidth="1"/>
    <col min="8969" max="8969" width="3.08203125" style="34" customWidth="1"/>
    <col min="8970" max="8970" width="11.25" style="34" bestFit="1" customWidth="1"/>
    <col min="8971" max="8971" width="2.5" style="34" customWidth="1"/>
    <col min="8972" max="8972" width="11.5" style="34" bestFit="1" customWidth="1"/>
    <col min="8973" max="8973" width="9.75" style="34" bestFit="1" customWidth="1"/>
    <col min="8974" max="9209" width="9" style="34"/>
    <col min="9210" max="9210" width="11.5" style="34" bestFit="1" customWidth="1"/>
    <col min="9211" max="9211" width="1.75" style="34" customWidth="1"/>
    <col min="9212" max="9212" width="42.5" style="34" bestFit="1" customWidth="1"/>
    <col min="9213" max="9213" width="2.75" style="34" customWidth="1"/>
    <col min="9214" max="9214" width="11" style="34" bestFit="1" customWidth="1"/>
    <col min="9215" max="9215" width="2.75" style="34" customWidth="1"/>
    <col min="9216" max="9216" width="12.08203125" style="34" bestFit="1" customWidth="1"/>
    <col min="9217" max="9217" width="2.5" style="34" customWidth="1"/>
    <col min="9218" max="9218" width="11.25" style="34" bestFit="1" customWidth="1"/>
    <col min="9219" max="9219" width="2.75" style="34" customWidth="1"/>
    <col min="9220" max="9220" width="11.5" style="34" bestFit="1" customWidth="1"/>
    <col min="9221" max="9221" width="2.5" style="34" customWidth="1"/>
    <col min="9222" max="9222" width="11" style="34" bestFit="1" customWidth="1"/>
    <col min="9223" max="9223" width="3.33203125" style="34" customWidth="1"/>
    <col min="9224" max="9224" width="10.75" style="34" bestFit="1" customWidth="1"/>
    <col min="9225" max="9225" width="3.08203125" style="34" customWidth="1"/>
    <col min="9226" max="9226" width="11.25" style="34" bestFit="1" customWidth="1"/>
    <col min="9227" max="9227" width="2.5" style="34" customWidth="1"/>
    <col min="9228" max="9228" width="11.5" style="34" bestFit="1" customWidth="1"/>
    <col min="9229" max="9229" width="9.75" style="34" bestFit="1" customWidth="1"/>
    <col min="9230" max="9465" width="9" style="34"/>
    <col min="9466" max="9466" width="11.5" style="34" bestFit="1" customWidth="1"/>
    <col min="9467" max="9467" width="1.75" style="34" customWidth="1"/>
    <col min="9468" max="9468" width="42.5" style="34" bestFit="1" customWidth="1"/>
    <col min="9469" max="9469" width="2.75" style="34" customWidth="1"/>
    <col min="9470" max="9470" width="11" style="34" bestFit="1" customWidth="1"/>
    <col min="9471" max="9471" width="2.75" style="34" customWidth="1"/>
    <col min="9472" max="9472" width="12.08203125" style="34" bestFit="1" customWidth="1"/>
    <col min="9473" max="9473" width="2.5" style="34" customWidth="1"/>
    <col min="9474" max="9474" width="11.25" style="34" bestFit="1" customWidth="1"/>
    <col min="9475" max="9475" width="2.75" style="34" customWidth="1"/>
    <col min="9476" max="9476" width="11.5" style="34" bestFit="1" customWidth="1"/>
    <col min="9477" max="9477" width="2.5" style="34" customWidth="1"/>
    <col min="9478" max="9478" width="11" style="34" bestFit="1" customWidth="1"/>
    <col min="9479" max="9479" width="3.33203125" style="34" customWidth="1"/>
    <col min="9480" max="9480" width="10.75" style="34" bestFit="1" customWidth="1"/>
    <col min="9481" max="9481" width="3.08203125" style="34" customWidth="1"/>
    <col min="9482" max="9482" width="11.25" style="34" bestFit="1" customWidth="1"/>
    <col min="9483" max="9483" width="2.5" style="34" customWidth="1"/>
    <col min="9484" max="9484" width="11.5" style="34" bestFit="1" customWidth="1"/>
    <col min="9485" max="9485" width="9.75" style="34" bestFit="1" customWidth="1"/>
    <col min="9486" max="9721" width="9" style="34"/>
    <col min="9722" max="9722" width="11.5" style="34" bestFit="1" customWidth="1"/>
    <col min="9723" max="9723" width="1.75" style="34" customWidth="1"/>
    <col min="9724" max="9724" width="42.5" style="34" bestFit="1" customWidth="1"/>
    <col min="9725" max="9725" width="2.75" style="34" customWidth="1"/>
    <col min="9726" max="9726" width="11" style="34" bestFit="1" customWidth="1"/>
    <col min="9727" max="9727" width="2.75" style="34" customWidth="1"/>
    <col min="9728" max="9728" width="12.08203125" style="34" bestFit="1" customWidth="1"/>
    <col min="9729" max="9729" width="2.5" style="34" customWidth="1"/>
    <col min="9730" max="9730" width="11.25" style="34" bestFit="1" customWidth="1"/>
    <col min="9731" max="9731" width="2.75" style="34" customWidth="1"/>
    <col min="9732" max="9732" width="11.5" style="34" bestFit="1" customWidth="1"/>
    <col min="9733" max="9733" width="2.5" style="34" customWidth="1"/>
    <col min="9734" max="9734" width="11" style="34" bestFit="1" customWidth="1"/>
    <col min="9735" max="9735" width="3.33203125" style="34" customWidth="1"/>
    <col min="9736" max="9736" width="10.75" style="34" bestFit="1" customWidth="1"/>
    <col min="9737" max="9737" width="3.08203125" style="34" customWidth="1"/>
    <col min="9738" max="9738" width="11.25" style="34" bestFit="1" customWidth="1"/>
    <col min="9739" max="9739" width="2.5" style="34" customWidth="1"/>
    <col min="9740" max="9740" width="11.5" style="34" bestFit="1" customWidth="1"/>
    <col min="9741" max="9741" width="9.75" style="34" bestFit="1" customWidth="1"/>
    <col min="9742" max="9977" width="9" style="34"/>
    <col min="9978" max="9978" width="11.5" style="34" bestFit="1" customWidth="1"/>
    <col min="9979" max="9979" width="1.75" style="34" customWidth="1"/>
    <col min="9980" max="9980" width="42.5" style="34" bestFit="1" customWidth="1"/>
    <col min="9981" max="9981" width="2.75" style="34" customWidth="1"/>
    <col min="9982" max="9982" width="11" style="34" bestFit="1" customWidth="1"/>
    <col min="9983" max="9983" width="2.75" style="34" customWidth="1"/>
    <col min="9984" max="9984" width="12.08203125" style="34" bestFit="1" customWidth="1"/>
    <col min="9985" max="9985" width="2.5" style="34" customWidth="1"/>
    <col min="9986" max="9986" width="11.25" style="34" bestFit="1" customWidth="1"/>
    <col min="9987" max="9987" width="2.75" style="34" customWidth="1"/>
    <col min="9988" max="9988" width="11.5" style="34" bestFit="1" customWidth="1"/>
    <col min="9989" max="9989" width="2.5" style="34" customWidth="1"/>
    <col min="9990" max="9990" width="11" style="34" bestFit="1" customWidth="1"/>
    <col min="9991" max="9991" width="3.33203125" style="34" customWidth="1"/>
    <col min="9992" max="9992" width="10.75" style="34" bestFit="1" customWidth="1"/>
    <col min="9993" max="9993" width="3.08203125" style="34" customWidth="1"/>
    <col min="9994" max="9994" width="11.25" style="34" bestFit="1" customWidth="1"/>
    <col min="9995" max="9995" width="2.5" style="34" customWidth="1"/>
    <col min="9996" max="9996" width="11.5" style="34" bestFit="1" customWidth="1"/>
    <col min="9997" max="9997" width="9.75" style="34" bestFit="1" customWidth="1"/>
    <col min="9998" max="10233" width="9" style="34"/>
    <col min="10234" max="10234" width="11.5" style="34" bestFit="1" customWidth="1"/>
    <col min="10235" max="10235" width="1.75" style="34" customWidth="1"/>
    <col min="10236" max="10236" width="42.5" style="34" bestFit="1" customWidth="1"/>
    <col min="10237" max="10237" width="2.75" style="34" customWidth="1"/>
    <col min="10238" max="10238" width="11" style="34" bestFit="1" customWidth="1"/>
    <col min="10239" max="10239" width="2.75" style="34" customWidth="1"/>
    <col min="10240" max="10240" width="12.08203125" style="34" bestFit="1" customWidth="1"/>
    <col min="10241" max="10241" width="2.5" style="34" customWidth="1"/>
    <col min="10242" max="10242" width="11.25" style="34" bestFit="1" customWidth="1"/>
    <col min="10243" max="10243" width="2.75" style="34" customWidth="1"/>
    <col min="10244" max="10244" width="11.5" style="34" bestFit="1" customWidth="1"/>
    <col min="10245" max="10245" width="2.5" style="34" customWidth="1"/>
    <col min="10246" max="10246" width="11" style="34" bestFit="1" customWidth="1"/>
    <col min="10247" max="10247" width="3.33203125" style="34" customWidth="1"/>
    <col min="10248" max="10248" width="10.75" style="34" bestFit="1" customWidth="1"/>
    <col min="10249" max="10249" width="3.08203125" style="34" customWidth="1"/>
    <col min="10250" max="10250" width="11.25" style="34" bestFit="1" customWidth="1"/>
    <col min="10251" max="10251" width="2.5" style="34" customWidth="1"/>
    <col min="10252" max="10252" width="11.5" style="34" bestFit="1" customWidth="1"/>
    <col min="10253" max="10253" width="9.75" style="34" bestFit="1" customWidth="1"/>
    <col min="10254" max="10489" width="9" style="34"/>
    <col min="10490" max="10490" width="11.5" style="34" bestFit="1" customWidth="1"/>
    <col min="10491" max="10491" width="1.75" style="34" customWidth="1"/>
    <col min="10492" max="10492" width="42.5" style="34" bestFit="1" customWidth="1"/>
    <col min="10493" max="10493" width="2.75" style="34" customWidth="1"/>
    <col min="10494" max="10494" width="11" style="34" bestFit="1" customWidth="1"/>
    <col min="10495" max="10495" width="2.75" style="34" customWidth="1"/>
    <col min="10496" max="10496" width="12.08203125" style="34" bestFit="1" customWidth="1"/>
    <col min="10497" max="10497" width="2.5" style="34" customWidth="1"/>
    <col min="10498" max="10498" width="11.25" style="34" bestFit="1" customWidth="1"/>
    <col min="10499" max="10499" width="2.75" style="34" customWidth="1"/>
    <col min="10500" max="10500" width="11.5" style="34" bestFit="1" customWidth="1"/>
    <col min="10501" max="10501" width="2.5" style="34" customWidth="1"/>
    <col min="10502" max="10502" width="11" style="34" bestFit="1" customWidth="1"/>
    <col min="10503" max="10503" width="3.33203125" style="34" customWidth="1"/>
    <col min="10504" max="10504" width="10.75" style="34" bestFit="1" customWidth="1"/>
    <col min="10505" max="10505" width="3.08203125" style="34" customWidth="1"/>
    <col min="10506" max="10506" width="11.25" style="34" bestFit="1" customWidth="1"/>
    <col min="10507" max="10507" width="2.5" style="34" customWidth="1"/>
    <col min="10508" max="10508" width="11.5" style="34" bestFit="1" customWidth="1"/>
    <col min="10509" max="10509" width="9.75" style="34" bestFit="1" customWidth="1"/>
    <col min="10510" max="10745" width="9" style="34"/>
    <col min="10746" max="10746" width="11.5" style="34" bestFit="1" customWidth="1"/>
    <col min="10747" max="10747" width="1.75" style="34" customWidth="1"/>
    <col min="10748" max="10748" width="42.5" style="34" bestFit="1" customWidth="1"/>
    <col min="10749" max="10749" width="2.75" style="34" customWidth="1"/>
    <col min="10750" max="10750" width="11" style="34" bestFit="1" customWidth="1"/>
    <col min="10751" max="10751" width="2.75" style="34" customWidth="1"/>
    <col min="10752" max="10752" width="12.08203125" style="34" bestFit="1" customWidth="1"/>
    <col min="10753" max="10753" width="2.5" style="34" customWidth="1"/>
    <col min="10754" max="10754" width="11.25" style="34" bestFit="1" customWidth="1"/>
    <col min="10755" max="10755" width="2.75" style="34" customWidth="1"/>
    <col min="10756" max="10756" width="11.5" style="34" bestFit="1" customWidth="1"/>
    <col min="10757" max="10757" width="2.5" style="34" customWidth="1"/>
    <col min="10758" max="10758" width="11" style="34" bestFit="1" customWidth="1"/>
    <col min="10759" max="10759" width="3.33203125" style="34" customWidth="1"/>
    <col min="10760" max="10760" width="10.75" style="34" bestFit="1" customWidth="1"/>
    <col min="10761" max="10761" width="3.08203125" style="34" customWidth="1"/>
    <col min="10762" max="10762" width="11.25" style="34" bestFit="1" customWidth="1"/>
    <col min="10763" max="10763" width="2.5" style="34" customWidth="1"/>
    <col min="10764" max="10764" width="11.5" style="34" bestFit="1" customWidth="1"/>
    <col min="10765" max="10765" width="9.75" style="34" bestFit="1" customWidth="1"/>
    <col min="10766" max="11001" width="9" style="34"/>
    <col min="11002" max="11002" width="11.5" style="34" bestFit="1" customWidth="1"/>
    <col min="11003" max="11003" width="1.75" style="34" customWidth="1"/>
    <col min="11004" max="11004" width="42.5" style="34" bestFit="1" customWidth="1"/>
    <col min="11005" max="11005" width="2.75" style="34" customWidth="1"/>
    <col min="11006" max="11006" width="11" style="34" bestFit="1" customWidth="1"/>
    <col min="11007" max="11007" width="2.75" style="34" customWidth="1"/>
    <col min="11008" max="11008" width="12.08203125" style="34" bestFit="1" customWidth="1"/>
    <col min="11009" max="11009" width="2.5" style="34" customWidth="1"/>
    <col min="11010" max="11010" width="11.25" style="34" bestFit="1" customWidth="1"/>
    <col min="11011" max="11011" width="2.75" style="34" customWidth="1"/>
    <col min="11012" max="11012" width="11.5" style="34" bestFit="1" customWidth="1"/>
    <col min="11013" max="11013" width="2.5" style="34" customWidth="1"/>
    <col min="11014" max="11014" width="11" style="34" bestFit="1" customWidth="1"/>
    <col min="11015" max="11015" width="3.33203125" style="34" customWidth="1"/>
    <col min="11016" max="11016" width="10.75" style="34" bestFit="1" customWidth="1"/>
    <col min="11017" max="11017" width="3.08203125" style="34" customWidth="1"/>
    <col min="11018" max="11018" width="11.25" style="34" bestFit="1" customWidth="1"/>
    <col min="11019" max="11019" width="2.5" style="34" customWidth="1"/>
    <col min="11020" max="11020" width="11.5" style="34" bestFit="1" customWidth="1"/>
    <col min="11021" max="11021" width="9.75" style="34" bestFit="1" customWidth="1"/>
    <col min="11022" max="11257" width="9" style="34"/>
    <col min="11258" max="11258" width="11.5" style="34" bestFit="1" customWidth="1"/>
    <col min="11259" max="11259" width="1.75" style="34" customWidth="1"/>
    <col min="11260" max="11260" width="42.5" style="34" bestFit="1" customWidth="1"/>
    <col min="11261" max="11261" width="2.75" style="34" customWidth="1"/>
    <col min="11262" max="11262" width="11" style="34" bestFit="1" customWidth="1"/>
    <col min="11263" max="11263" width="2.75" style="34" customWidth="1"/>
    <col min="11264" max="11264" width="12.08203125" style="34" bestFit="1" customWidth="1"/>
    <col min="11265" max="11265" width="2.5" style="34" customWidth="1"/>
    <col min="11266" max="11266" width="11.25" style="34" bestFit="1" customWidth="1"/>
    <col min="11267" max="11267" width="2.75" style="34" customWidth="1"/>
    <col min="11268" max="11268" width="11.5" style="34" bestFit="1" customWidth="1"/>
    <col min="11269" max="11269" width="2.5" style="34" customWidth="1"/>
    <col min="11270" max="11270" width="11" style="34" bestFit="1" customWidth="1"/>
    <col min="11271" max="11271" width="3.33203125" style="34" customWidth="1"/>
    <col min="11272" max="11272" width="10.75" style="34" bestFit="1" customWidth="1"/>
    <col min="11273" max="11273" width="3.08203125" style="34" customWidth="1"/>
    <col min="11274" max="11274" width="11.25" style="34" bestFit="1" customWidth="1"/>
    <col min="11275" max="11275" width="2.5" style="34" customWidth="1"/>
    <col min="11276" max="11276" width="11.5" style="34" bestFit="1" customWidth="1"/>
    <col min="11277" max="11277" width="9.75" style="34" bestFit="1" customWidth="1"/>
    <col min="11278" max="11513" width="9" style="34"/>
    <col min="11514" max="11514" width="11.5" style="34" bestFit="1" customWidth="1"/>
    <col min="11515" max="11515" width="1.75" style="34" customWidth="1"/>
    <col min="11516" max="11516" width="42.5" style="34" bestFit="1" customWidth="1"/>
    <col min="11517" max="11517" width="2.75" style="34" customWidth="1"/>
    <col min="11518" max="11518" width="11" style="34" bestFit="1" customWidth="1"/>
    <col min="11519" max="11519" width="2.75" style="34" customWidth="1"/>
    <col min="11520" max="11520" width="12.08203125" style="34" bestFit="1" customWidth="1"/>
    <col min="11521" max="11521" width="2.5" style="34" customWidth="1"/>
    <col min="11522" max="11522" width="11.25" style="34" bestFit="1" customWidth="1"/>
    <col min="11523" max="11523" width="2.75" style="34" customWidth="1"/>
    <col min="11524" max="11524" width="11.5" style="34" bestFit="1" customWidth="1"/>
    <col min="11525" max="11525" width="2.5" style="34" customWidth="1"/>
    <col min="11526" max="11526" width="11" style="34" bestFit="1" customWidth="1"/>
    <col min="11527" max="11527" width="3.33203125" style="34" customWidth="1"/>
    <col min="11528" max="11528" width="10.75" style="34" bestFit="1" customWidth="1"/>
    <col min="11529" max="11529" width="3.08203125" style="34" customWidth="1"/>
    <col min="11530" max="11530" width="11.25" style="34" bestFit="1" customWidth="1"/>
    <col min="11531" max="11531" width="2.5" style="34" customWidth="1"/>
    <col min="11532" max="11532" width="11.5" style="34" bestFit="1" customWidth="1"/>
    <col min="11533" max="11533" width="9.75" style="34" bestFit="1" customWidth="1"/>
    <col min="11534" max="11769" width="9" style="34"/>
    <col min="11770" max="11770" width="11.5" style="34" bestFit="1" customWidth="1"/>
    <col min="11771" max="11771" width="1.75" style="34" customWidth="1"/>
    <col min="11772" max="11772" width="42.5" style="34" bestFit="1" customWidth="1"/>
    <col min="11773" max="11773" width="2.75" style="34" customWidth="1"/>
    <col min="11774" max="11774" width="11" style="34" bestFit="1" customWidth="1"/>
    <col min="11775" max="11775" width="2.75" style="34" customWidth="1"/>
    <col min="11776" max="11776" width="12.08203125" style="34" bestFit="1" customWidth="1"/>
    <col min="11777" max="11777" width="2.5" style="34" customWidth="1"/>
    <col min="11778" max="11778" width="11.25" style="34" bestFit="1" customWidth="1"/>
    <col min="11779" max="11779" width="2.75" style="34" customWidth="1"/>
    <col min="11780" max="11780" width="11.5" style="34" bestFit="1" customWidth="1"/>
    <col min="11781" max="11781" width="2.5" style="34" customWidth="1"/>
    <col min="11782" max="11782" width="11" style="34" bestFit="1" customWidth="1"/>
    <col min="11783" max="11783" width="3.33203125" style="34" customWidth="1"/>
    <col min="11784" max="11784" width="10.75" style="34" bestFit="1" customWidth="1"/>
    <col min="11785" max="11785" width="3.08203125" style="34" customWidth="1"/>
    <col min="11786" max="11786" width="11.25" style="34" bestFit="1" customWidth="1"/>
    <col min="11787" max="11787" width="2.5" style="34" customWidth="1"/>
    <col min="11788" max="11788" width="11.5" style="34" bestFit="1" customWidth="1"/>
    <col min="11789" max="11789" width="9.75" style="34" bestFit="1" customWidth="1"/>
    <col min="11790" max="12025" width="9" style="34"/>
    <col min="12026" max="12026" width="11.5" style="34" bestFit="1" customWidth="1"/>
    <col min="12027" max="12027" width="1.75" style="34" customWidth="1"/>
    <col min="12028" max="12028" width="42.5" style="34" bestFit="1" customWidth="1"/>
    <col min="12029" max="12029" width="2.75" style="34" customWidth="1"/>
    <col min="12030" max="12030" width="11" style="34" bestFit="1" customWidth="1"/>
    <col min="12031" max="12031" width="2.75" style="34" customWidth="1"/>
    <col min="12032" max="12032" width="12.08203125" style="34" bestFit="1" customWidth="1"/>
    <col min="12033" max="12033" width="2.5" style="34" customWidth="1"/>
    <col min="12034" max="12034" width="11.25" style="34" bestFit="1" customWidth="1"/>
    <col min="12035" max="12035" width="2.75" style="34" customWidth="1"/>
    <col min="12036" max="12036" width="11.5" style="34" bestFit="1" customWidth="1"/>
    <col min="12037" max="12037" width="2.5" style="34" customWidth="1"/>
    <col min="12038" max="12038" width="11" style="34" bestFit="1" customWidth="1"/>
    <col min="12039" max="12039" width="3.33203125" style="34" customWidth="1"/>
    <col min="12040" max="12040" width="10.75" style="34" bestFit="1" customWidth="1"/>
    <col min="12041" max="12041" width="3.08203125" style="34" customWidth="1"/>
    <col min="12042" max="12042" width="11.25" style="34" bestFit="1" customWidth="1"/>
    <col min="12043" max="12043" width="2.5" style="34" customWidth="1"/>
    <col min="12044" max="12044" width="11.5" style="34" bestFit="1" customWidth="1"/>
    <col min="12045" max="12045" width="9.75" style="34" bestFit="1" customWidth="1"/>
    <col min="12046" max="12281" width="9" style="34"/>
    <col min="12282" max="12282" width="11.5" style="34" bestFit="1" customWidth="1"/>
    <col min="12283" max="12283" width="1.75" style="34" customWidth="1"/>
    <col min="12284" max="12284" width="42.5" style="34" bestFit="1" customWidth="1"/>
    <col min="12285" max="12285" width="2.75" style="34" customWidth="1"/>
    <col min="12286" max="12286" width="11" style="34" bestFit="1" customWidth="1"/>
    <col min="12287" max="12287" width="2.75" style="34" customWidth="1"/>
    <col min="12288" max="12288" width="12.08203125" style="34" bestFit="1" customWidth="1"/>
    <col min="12289" max="12289" width="2.5" style="34" customWidth="1"/>
    <col min="12290" max="12290" width="11.25" style="34" bestFit="1" customWidth="1"/>
    <col min="12291" max="12291" width="2.75" style="34" customWidth="1"/>
    <col min="12292" max="12292" width="11.5" style="34" bestFit="1" customWidth="1"/>
    <col min="12293" max="12293" width="2.5" style="34" customWidth="1"/>
    <col min="12294" max="12294" width="11" style="34" bestFit="1" customWidth="1"/>
    <col min="12295" max="12295" width="3.33203125" style="34" customWidth="1"/>
    <col min="12296" max="12296" width="10.75" style="34" bestFit="1" customWidth="1"/>
    <col min="12297" max="12297" width="3.08203125" style="34" customWidth="1"/>
    <col min="12298" max="12298" width="11.25" style="34" bestFit="1" customWidth="1"/>
    <col min="12299" max="12299" width="2.5" style="34" customWidth="1"/>
    <col min="12300" max="12300" width="11.5" style="34" bestFit="1" customWidth="1"/>
    <col min="12301" max="12301" width="9.75" style="34" bestFit="1" customWidth="1"/>
    <col min="12302" max="12537" width="9" style="34"/>
    <col min="12538" max="12538" width="11.5" style="34" bestFit="1" customWidth="1"/>
    <col min="12539" max="12539" width="1.75" style="34" customWidth="1"/>
    <col min="12540" max="12540" width="42.5" style="34" bestFit="1" customWidth="1"/>
    <col min="12541" max="12541" width="2.75" style="34" customWidth="1"/>
    <col min="12542" max="12542" width="11" style="34" bestFit="1" customWidth="1"/>
    <col min="12543" max="12543" width="2.75" style="34" customWidth="1"/>
    <col min="12544" max="12544" width="12.08203125" style="34" bestFit="1" customWidth="1"/>
    <col min="12545" max="12545" width="2.5" style="34" customWidth="1"/>
    <col min="12546" max="12546" width="11.25" style="34" bestFit="1" customWidth="1"/>
    <col min="12547" max="12547" width="2.75" style="34" customWidth="1"/>
    <col min="12548" max="12548" width="11.5" style="34" bestFit="1" customWidth="1"/>
    <col min="12549" max="12549" width="2.5" style="34" customWidth="1"/>
    <col min="12550" max="12550" width="11" style="34" bestFit="1" customWidth="1"/>
    <col min="12551" max="12551" width="3.33203125" style="34" customWidth="1"/>
    <col min="12552" max="12552" width="10.75" style="34" bestFit="1" customWidth="1"/>
    <col min="12553" max="12553" width="3.08203125" style="34" customWidth="1"/>
    <col min="12554" max="12554" width="11.25" style="34" bestFit="1" customWidth="1"/>
    <col min="12555" max="12555" width="2.5" style="34" customWidth="1"/>
    <col min="12556" max="12556" width="11.5" style="34" bestFit="1" customWidth="1"/>
    <col min="12557" max="12557" width="9.75" style="34" bestFit="1" customWidth="1"/>
    <col min="12558" max="12793" width="9" style="34"/>
    <col min="12794" max="12794" width="11.5" style="34" bestFit="1" customWidth="1"/>
    <col min="12795" max="12795" width="1.75" style="34" customWidth="1"/>
    <col min="12796" max="12796" width="42.5" style="34" bestFit="1" customWidth="1"/>
    <col min="12797" max="12797" width="2.75" style="34" customWidth="1"/>
    <col min="12798" max="12798" width="11" style="34" bestFit="1" customWidth="1"/>
    <col min="12799" max="12799" width="2.75" style="34" customWidth="1"/>
    <col min="12800" max="12800" width="12.08203125" style="34" bestFit="1" customWidth="1"/>
    <col min="12801" max="12801" width="2.5" style="34" customWidth="1"/>
    <col min="12802" max="12802" width="11.25" style="34" bestFit="1" customWidth="1"/>
    <col min="12803" max="12803" width="2.75" style="34" customWidth="1"/>
    <col min="12804" max="12804" width="11.5" style="34" bestFit="1" customWidth="1"/>
    <col min="12805" max="12805" width="2.5" style="34" customWidth="1"/>
    <col min="12806" max="12806" width="11" style="34" bestFit="1" customWidth="1"/>
    <col min="12807" max="12807" width="3.33203125" style="34" customWidth="1"/>
    <col min="12808" max="12808" width="10.75" style="34" bestFit="1" customWidth="1"/>
    <col min="12809" max="12809" width="3.08203125" style="34" customWidth="1"/>
    <col min="12810" max="12810" width="11.25" style="34" bestFit="1" customWidth="1"/>
    <col min="12811" max="12811" width="2.5" style="34" customWidth="1"/>
    <col min="12812" max="12812" width="11.5" style="34" bestFit="1" customWidth="1"/>
    <col min="12813" max="12813" width="9.75" style="34" bestFit="1" customWidth="1"/>
    <col min="12814" max="13049" width="9" style="34"/>
    <col min="13050" max="13050" width="11.5" style="34" bestFit="1" customWidth="1"/>
    <col min="13051" max="13051" width="1.75" style="34" customWidth="1"/>
    <col min="13052" max="13052" width="42.5" style="34" bestFit="1" customWidth="1"/>
    <col min="13053" max="13053" width="2.75" style="34" customWidth="1"/>
    <col min="13054" max="13054" width="11" style="34" bestFit="1" customWidth="1"/>
    <col min="13055" max="13055" width="2.75" style="34" customWidth="1"/>
    <col min="13056" max="13056" width="12.08203125" style="34" bestFit="1" customWidth="1"/>
    <col min="13057" max="13057" width="2.5" style="34" customWidth="1"/>
    <col min="13058" max="13058" width="11.25" style="34" bestFit="1" customWidth="1"/>
    <col min="13059" max="13059" width="2.75" style="34" customWidth="1"/>
    <col min="13060" max="13060" width="11.5" style="34" bestFit="1" customWidth="1"/>
    <col min="13061" max="13061" width="2.5" style="34" customWidth="1"/>
    <col min="13062" max="13062" width="11" style="34" bestFit="1" customWidth="1"/>
    <col min="13063" max="13063" width="3.33203125" style="34" customWidth="1"/>
    <col min="13064" max="13064" width="10.75" style="34" bestFit="1" customWidth="1"/>
    <col min="13065" max="13065" width="3.08203125" style="34" customWidth="1"/>
    <col min="13066" max="13066" width="11.25" style="34" bestFit="1" customWidth="1"/>
    <col min="13067" max="13067" width="2.5" style="34" customWidth="1"/>
    <col min="13068" max="13068" width="11.5" style="34" bestFit="1" customWidth="1"/>
    <col min="13069" max="13069" width="9.75" style="34" bestFit="1" customWidth="1"/>
    <col min="13070" max="13305" width="9" style="34"/>
    <col min="13306" max="13306" width="11.5" style="34" bestFit="1" customWidth="1"/>
    <col min="13307" max="13307" width="1.75" style="34" customWidth="1"/>
    <col min="13308" max="13308" width="42.5" style="34" bestFit="1" customWidth="1"/>
    <col min="13309" max="13309" width="2.75" style="34" customWidth="1"/>
    <col min="13310" max="13310" width="11" style="34" bestFit="1" customWidth="1"/>
    <col min="13311" max="13311" width="2.75" style="34" customWidth="1"/>
    <col min="13312" max="13312" width="12.08203125" style="34" bestFit="1" customWidth="1"/>
    <col min="13313" max="13313" width="2.5" style="34" customWidth="1"/>
    <col min="13314" max="13314" width="11.25" style="34" bestFit="1" customWidth="1"/>
    <col min="13315" max="13315" width="2.75" style="34" customWidth="1"/>
    <col min="13316" max="13316" width="11.5" style="34" bestFit="1" customWidth="1"/>
    <col min="13317" max="13317" width="2.5" style="34" customWidth="1"/>
    <col min="13318" max="13318" width="11" style="34" bestFit="1" customWidth="1"/>
    <col min="13319" max="13319" width="3.33203125" style="34" customWidth="1"/>
    <col min="13320" max="13320" width="10.75" style="34" bestFit="1" customWidth="1"/>
    <col min="13321" max="13321" width="3.08203125" style="34" customWidth="1"/>
    <col min="13322" max="13322" width="11.25" style="34" bestFit="1" customWidth="1"/>
    <col min="13323" max="13323" width="2.5" style="34" customWidth="1"/>
    <col min="13324" max="13324" width="11.5" style="34" bestFit="1" customWidth="1"/>
    <col min="13325" max="13325" width="9.75" style="34" bestFit="1" customWidth="1"/>
    <col min="13326" max="13561" width="9" style="34"/>
    <col min="13562" max="13562" width="11.5" style="34" bestFit="1" customWidth="1"/>
    <col min="13563" max="13563" width="1.75" style="34" customWidth="1"/>
    <col min="13564" max="13564" width="42.5" style="34" bestFit="1" customWidth="1"/>
    <col min="13565" max="13565" width="2.75" style="34" customWidth="1"/>
    <col min="13566" max="13566" width="11" style="34" bestFit="1" customWidth="1"/>
    <col min="13567" max="13567" width="2.75" style="34" customWidth="1"/>
    <col min="13568" max="13568" width="12.08203125" style="34" bestFit="1" customWidth="1"/>
    <col min="13569" max="13569" width="2.5" style="34" customWidth="1"/>
    <col min="13570" max="13570" width="11.25" style="34" bestFit="1" customWidth="1"/>
    <col min="13571" max="13571" width="2.75" style="34" customWidth="1"/>
    <col min="13572" max="13572" width="11.5" style="34" bestFit="1" customWidth="1"/>
    <col min="13573" max="13573" width="2.5" style="34" customWidth="1"/>
    <col min="13574" max="13574" width="11" style="34" bestFit="1" customWidth="1"/>
    <col min="13575" max="13575" width="3.33203125" style="34" customWidth="1"/>
    <col min="13576" max="13576" width="10.75" style="34" bestFit="1" customWidth="1"/>
    <col min="13577" max="13577" width="3.08203125" style="34" customWidth="1"/>
    <col min="13578" max="13578" width="11.25" style="34" bestFit="1" customWidth="1"/>
    <col min="13579" max="13579" width="2.5" style="34" customWidth="1"/>
    <col min="13580" max="13580" width="11.5" style="34" bestFit="1" customWidth="1"/>
    <col min="13581" max="13581" width="9.75" style="34" bestFit="1" customWidth="1"/>
    <col min="13582" max="13817" width="9" style="34"/>
    <col min="13818" max="13818" width="11.5" style="34" bestFit="1" customWidth="1"/>
    <col min="13819" max="13819" width="1.75" style="34" customWidth="1"/>
    <col min="13820" max="13820" width="42.5" style="34" bestFit="1" customWidth="1"/>
    <col min="13821" max="13821" width="2.75" style="34" customWidth="1"/>
    <col min="13822" max="13822" width="11" style="34" bestFit="1" customWidth="1"/>
    <col min="13823" max="13823" width="2.75" style="34" customWidth="1"/>
    <col min="13824" max="13824" width="12.08203125" style="34" bestFit="1" customWidth="1"/>
    <col min="13825" max="13825" width="2.5" style="34" customWidth="1"/>
    <col min="13826" max="13826" width="11.25" style="34" bestFit="1" customWidth="1"/>
    <col min="13827" max="13827" width="2.75" style="34" customWidth="1"/>
    <col min="13828" max="13828" width="11.5" style="34" bestFit="1" customWidth="1"/>
    <col min="13829" max="13829" width="2.5" style="34" customWidth="1"/>
    <col min="13830" max="13830" width="11" style="34" bestFit="1" customWidth="1"/>
    <col min="13831" max="13831" width="3.33203125" style="34" customWidth="1"/>
    <col min="13832" max="13832" width="10.75" style="34" bestFit="1" customWidth="1"/>
    <col min="13833" max="13833" width="3.08203125" style="34" customWidth="1"/>
    <col min="13834" max="13834" width="11.25" style="34" bestFit="1" customWidth="1"/>
    <col min="13835" max="13835" width="2.5" style="34" customWidth="1"/>
    <col min="13836" max="13836" width="11.5" style="34" bestFit="1" customWidth="1"/>
    <col min="13837" max="13837" width="9.75" style="34" bestFit="1" customWidth="1"/>
    <col min="13838" max="14073" width="9" style="34"/>
    <col min="14074" max="14074" width="11.5" style="34" bestFit="1" customWidth="1"/>
    <col min="14075" max="14075" width="1.75" style="34" customWidth="1"/>
    <col min="14076" max="14076" width="42.5" style="34" bestFit="1" customWidth="1"/>
    <col min="14077" max="14077" width="2.75" style="34" customWidth="1"/>
    <col min="14078" max="14078" width="11" style="34" bestFit="1" customWidth="1"/>
    <col min="14079" max="14079" width="2.75" style="34" customWidth="1"/>
    <col min="14080" max="14080" width="12.08203125" style="34" bestFit="1" customWidth="1"/>
    <col min="14081" max="14081" width="2.5" style="34" customWidth="1"/>
    <col min="14082" max="14082" width="11.25" style="34" bestFit="1" customWidth="1"/>
    <col min="14083" max="14083" width="2.75" style="34" customWidth="1"/>
    <col min="14084" max="14084" width="11.5" style="34" bestFit="1" customWidth="1"/>
    <col min="14085" max="14085" width="2.5" style="34" customWidth="1"/>
    <col min="14086" max="14086" width="11" style="34" bestFit="1" customWidth="1"/>
    <col min="14087" max="14087" width="3.33203125" style="34" customWidth="1"/>
    <col min="14088" max="14088" width="10.75" style="34" bestFit="1" customWidth="1"/>
    <col min="14089" max="14089" width="3.08203125" style="34" customWidth="1"/>
    <col min="14090" max="14090" width="11.25" style="34" bestFit="1" customWidth="1"/>
    <col min="14091" max="14091" width="2.5" style="34" customWidth="1"/>
    <col min="14092" max="14092" width="11.5" style="34" bestFit="1" customWidth="1"/>
    <col min="14093" max="14093" width="9.75" style="34" bestFit="1" customWidth="1"/>
    <col min="14094" max="14329" width="9" style="34"/>
    <col min="14330" max="14330" width="11.5" style="34" bestFit="1" customWidth="1"/>
    <col min="14331" max="14331" width="1.75" style="34" customWidth="1"/>
    <col min="14332" max="14332" width="42.5" style="34" bestFit="1" customWidth="1"/>
    <col min="14333" max="14333" width="2.75" style="34" customWidth="1"/>
    <col min="14334" max="14334" width="11" style="34" bestFit="1" customWidth="1"/>
    <col min="14335" max="14335" width="2.75" style="34" customWidth="1"/>
    <col min="14336" max="14336" width="12.08203125" style="34" bestFit="1" customWidth="1"/>
    <col min="14337" max="14337" width="2.5" style="34" customWidth="1"/>
    <col min="14338" max="14338" width="11.25" style="34" bestFit="1" customWidth="1"/>
    <col min="14339" max="14339" width="2.75" style="34" customWidth="1"/>
    <col min="14340" max="14340" width="11.5" style="34" bestFit="1" customWidth="1"/>
    <col min="14341" max="14341" width="2.5" style="34" customWidth="1"/>
    <col min="14342" max="14342" width="11" style="34" bestFit="1" customWidth="1"/>
    <col min="14343" max="14343" width="3.33203125" style="34" customWidth="1"/>
    <col min="14344" max="14344" width="10.75" style="34" bestFit="1" customWidth="1"/>
    <col min="14345" max="14345" width="3.08203125" style="34" customWidth="1"/>
    <col min="14346" max="14346" width="11.25" style="34" bestFit="1" customWidth="1"/>
    <col min="14347" max="14347" width="2.5" style="34" customWidth="1"/>
    <col min="14348" max="14348" width="11.5" style="34" bestFit="1" customWidth="1"/>
    <col min="14349" max="14349" width="9.75" style="34" bestFit="1" customWidth="1"/>
    <col min="14350" max="14585" width="9" style="34"/>
    <col min="14586" max="14586" width="11.5" style="34" bestFit="1" customWidth="1"/>
    <col min="14587" max="14587" width="1.75" style="34" customWidth="1"/>
    <col min="14588" max="14588" width="42.5" style="34" bestFit="1" customWidth="1"/>
    <col min="14589" max="14589" width="2.75" style="34" customWidth="1"/>
    <col min="14590" max="14590" width="11" style="34" bestFit="1" customWidth="1"/>
    <col min="14591" max="14591" width="2.75" style="34" customWidth="1"/>
    <col min="14592" max="14592" width="12.08203125" style="34" bestFit="1" customWidth="1"/>
    <col min="14593" max="14593" width="2.5" style="34" customWidth="1"/>
    <col min="14594" max="14594" width="11.25" style="34" bestFit="1" customWidth="1"/>
    <col min="14595" max="14595" width="2.75" style="34" customWidth="1"/>
    <col min="14596" max="14596" width="11.5" style="34" bestFit="1" customWidth="1"/>
    <col min="14597" max="14597" width="2.5" style="34" customWidth="1"/>
    <col min="14598" max="14598" width="11" style="34" bestFit="1" customWidth="1"/>
    <col min="14599" max="14599" width="3.33203125" style="34" customWidth="1"/>
    <col min="14600" max="14600" width="10.75" style="34" bestFit="1" customWidth="1"/>
    <col min="14601" max="14601" width="3.08203125" style="34" customWidth="1"/>
    <col min="14602" max="14602" width="11.25" style="34" bestFit="1" customWidth="1"/>
    <col min="14603" max="14603" width="2.5" style="34" customWidth="1"/>
    <col min="14604" max="14604" width="11.5" style="34" bestFit="1" customWidth="1"/>
    <col min="14605" max="14605" width="9.75" style="34" bestFit="1" customWidth="1"/>
    <col min="14606" max="14841" width="9" style="34"/>
    <col min="14842" max="14842" width="11.5" style="34" bestFit="1" customWidth="1"/>
    <col min="14843" max="14843" width="1.75" style="34" customWidth="1"/>
    <col min="14844" max="14844" width="42.5" style="34" bestFit="1" customWidth="1"/>
    <col min="14845" max="14845" width="2.75" style="34" customWidth="1"/>
    <col min="14846" max="14846" width="11" style="34" bestFit="1" customWidth="1"/>
    <col min="14847" max="14847" width="2.75" style="34" customWidth="1"/>
    <col min="14848" max="14848" width="12.08203125" style="34" bestFit="1" customWidth="1"/>
    <col min="14849" max="14849" width="2.5" style="34" customWidth="1"/>
    <col min="14850" max="14850" width="11.25" style="34" bestFit="1" customWidth="1"/>
    <col min="14851" max="14851" width="2.75" style="34" customWidth="1"/>
    <col min="14852" max="14852" width="11.5" style="34" bestFit="1" customWidth="1"/>
    <col min="14853" max="14853" width="2.5" style="34" customWidth="1"/>
    <col min="14854" max="14854" width="11" style="34" bestFit="1" customWidth="1"/>
    <col min="14855" max="14855" width="3.33203125" style="34" customWidth="1"/>
    <col min="14856" max="14856" width="10.75" style="34" bestFit="1" customWidth="1"/>
    <col min="14857" max="14857" width="3.08203125" style="34" customWidth="1"/>
    <col min="14858" max="14858" width="11.25" style="34" bestFit="1" customWidth="1"/>
    <col min="14859" max="14859" width="2.5" style="34" customWidth="1"/>
    <col min="14860" max="14860" width="11.5" style="34" bestFit="1" customWidth="1"/>
    <col min="14861" max="14861" width="9.75" style="34" bestFit="1" customWidth="1"/>
    <col min="14862" max="15097" width="9" style="34"/>
    <col min="15098" max="15098" width="11.5" style="34" bestFit="1" customWidth="1"/>
    <col min="15099" max="15099" width="1.75" style="34" customWidth="1"/>
    <col min="15100" max="15100" width="42.5" style="34" bestFit="1" customWidth="1"/>
    <col min="15101" max="15101" width="2.75" style="34" customWidth="1"/>
    <col min="15102" max="15102" width="11" style="34" bestFit="1" customWidth="1"/>
    <col min="15103" max="15103" width="2.75" style="34" customWidth="1"/>
    <col min="15104" max="15104" width="12.08203125" style="34" bestFit="1" customWidth="1"/>
    <col min="15105" max="15105" width="2.5" style="34" customWidth="1"/>
    <col min="15106" max="15106" width="11.25" style="34" bestFit="1" customWidth="1"/>
    <col min="15107" max="15107" width="2.75" style="34" customWidth="1"/>
    <col min="15108" max="15108" width="11.5" style="34" bestFit="1" customWidth="1"/>
    <col min="15109" max="15109" width="2.5" style="34" customWidth="1"/>
    <col min="15110" max="15110" width="11" style="34" bestFit="1" customWidth="1"/>
    <col min="15111" max="15111" width="3.33203125" style="34" customWidth="1"/>
    <col min="15112" max="15112" width="10.75" style="34" bestFit="1" customWidth="1"/>
    <col min="15113" max="15113" width="3.08203125" style="34" customWidth="1"/>
    <col min="15114" max="15114" width="11.25" style="34" bestFit="1" customWidth="1"/>
    <col min="15115" max="15115" width="2.5" style="34" customWidth="1"/>
    <col min="15116" max="15116" width="11.5" style="34" bestFit="1" customWidth="1"/>
    <col min="15117" max="15117" width="9.75" style="34" bestFit="1" customWidth="1"/>
    <col min="15118" max="15353" width="9" style="34"/>
    <col min="15354" max="15354" width="11.5" style="34" bestFit="1" customWidth="1"/>
    <col min="15355" max="15355" width="1.75" style="34" customWidth="1"/>
    <col min="15356" max="15356" width="42.5" style="34" bestFit="1" customWidth="1"/>
    <col min="15357" max="15357" width="2.75" style="34" customWidth="1"/>
    <col min="15358" max="15358" width="11" style="34" bestFit="1" customWidth="1"/>
    <col min="15359" max="15359" width="2.75" style="34" customWidth="1"/>
    <col min="15360" max="15360" width="12.08203125" style="34" bestFit="1" customWidth="1"/>
    <col min="15361" max="15361" width="2.5" style="34" customWidth="1"/>
    <col min="15362" max="15362" width="11.25" style="34" bestFit="1" customWidth="1"/>
    <col min="15363" max="15363" width="2.75" style="34" customWidth="1"/>
    <col min="15364" max="15364" width="11.5" style="34" bestFit="1" customWidth="1"/>
    <col min="15365" max="15365" width="2.5" style="34" customWidth="1"/>
    <col min="15366" max="15366" width="11" style="34" bestFit="1" customWidth="1"/>
    <col min="15367" max="15367" width="3.33203125" style="34" customWidth="1"/>
    <col min="15368" max="15368" width="10.75" style="34" bestFit="1" customWidth="1"/>
    <col min="15369" max="15369" width="3.08203125" style="34" customWidth="1"/>
    <col min="15370" max="15370" width="11.25" style="34" bestFit="1" customWidth="1"/>
    <col min="15371" max="15371" width="2.5" style="34" customWidth="1"/>
    <col min="15372" max="15372" width="11.5" style="34" bestFit="1" customWidth="1"/>
    <col min="15373" max="15373" width="9.75" style="34" bestFit="1" customWidth="1"/>
    <col min="15374" max="15609" width="9" style="34"/>
    <col min="15610" max="15610" width="11.5" style="34" bestFit="1" customWidth="1"/>
    <col min="15611" max="15611" width="1.75" style="34" customWidth="1"/>
    <col min="15612" max="15612" width="42.5" style="34" bestFit="1" customWidth="1"/>
    <col min="15613" max="15613" width="2.75" style="34" customWidth="1"/>
    <col min="15614" max="15614" width="11" style="34" bestFit="1" customWidth="1"/>
    <col min="15615" max="15615" width="2.75" style="34" customWidth="1"/>
    <col min="15616" max="15616" width="12.08203125" style="34" bestFit="1" customWidth="1"/>
    <col min="15617" max="15617" width="2.5" style="34" customWidth="1"/>
    <col min="15618" max="15618" width="11.25" style="34" bestFit="1" customWidth="1"/>
    <col min="15619" max="15619" width="2.75" style="34" customWidth="1"/>
    <col min="15620" max="15620" width="11.5" style="34" bestFit="1" customWidth="1"/>
    <col min="15621" max="15621" width="2.5" style="34" customWidth="1"/>
    <col min="15622" max="15622" width="11" style="34" bestFit="1" customWidth="1"/>
    <col min="15623" max="15623" width="3.33203125" style="34" customWidth="1"/>
    <col min="15624" max="15624" width="10.75" style="34" bestFit="1" customWidth="1"/>
    <col min="15625" max="15625" width="3.08203125" style="34" customWidth="1"/>
    <col min="15626" max="15626" width="11.25" style="34" bestFit="1" customWidth="1"/>
    <col min="15627" max="15627" width="2.5" style="34" customWidth="1"/>
    <col min="15628" max="15628" width="11.5" style="34" bestFit="1" customWidth="1"/>
    <col min="15629" max="15629" width="9.75" style="34" bestFit="1" customWidth="1"/>
    <col min="15630" max="15865" width="9" style="34"/>
    <col min="15866" max="15866" width="11.5" style="34" bestFit="1" customWidth="1"/>
    <col min="15867" max="15867" width="1.75" style="34" customWidth="1"/>
    <col min="15868" max="15868" width="42.5" style="34" bestFit="1" customWidth="1"/>
    <col min="15869" max="15869" width="2.75" style="34" customWidth="1"/>
    <col min="15870" max="15870" width="11" style="34" bestFit="1" customWidth="1"/>
    <col min="15871" max="15871" width="2.75" style="34" customWidth="1"/>
    <col min="15872" max="15872" width="12.08203125" style="34" bestFit="1" customWidth="1"/>
    <col min="15873" max="15873" width="2.5" style="34" customWidth="1"/>
    <col min="15874" max="15874" width="11.25" style="34" bestFit="1" customWidth="1"/>
    <col min="15875" max="15875" width="2.75" style="34" customWidth="1"/>
    <col min="15876" max="15876" width="11.5" style="34" bestFit="1" customWidth="1"/>
    <col min="15877" max="15877" width="2.5" style="34" customWidth="1"/>
    <col min="15878" max="15878" width="11" style="34" bestFit="1" customWidth="1"/>
    <col min="15879" max="15879" width="3.33203125" style="34" customWidth="1"/>
    <col min="15880" max="15880" width="10.75" style="34" bestFit="1" customWidth="1"/>
    <col min="15881" max="15881" width="3.08203125" style="34" customWidth="1"/>
    <col min="15882" max="15882" width="11.25" style="34" bestFit="1" customWidth="1"/>
    <col min="15883" max="15883" width="2.5" style="34" customWidth="1"/>
    <col min="15884" max="15884" width="11.5" style="34" bestFit="1" customWidth="1"/>
    <col min="15885" max="15885" width="9.75" style="34" bestFit="1" customWidth="1"/>
    <col min="15886" max="16121" width="9" style="34"/>
    <col min="16122" max="16122" width="11.5" style="34" bestFit="1" customWidth="1"/>
    <col min="16123" max="16123" width="1.75" style="34" customWidth="1"/>
    <col min="16124" max="16124" width="42.5" style="34" bestFit="1" customWidth="1"/>
    <col min="16125" max="16125" width="2.75" style="34" customWidth="1"/>
    <col min="16126" max="16126" width="11" style="34" bestFit="1" customWidth="1"/>
    <col min="16127" max="16127" width="2.75" style="34" customWidth="1"/>
    <col min="16128" max="16128" width="12.08203125" style="34" bestFit="1" customWidth="1"/>
    <col min="16129" max="16129" width="2.5" style="34" customWidth="1"/>
    <col min="16130" max="16130" width="11.25" style="34" bestFit="1" customWidth="1"/>
    <col min="16131" max="16131" width="2.75" style="34" customWidth="1"/>
    <col min="16132" max="16132" width="11.5" style="34" bestFit="1" customWidth="1"/>
    <col min="16133" max="16133" width="2.5" style="34" customWidth="1"/>
    <col min="16134" max="16134" width="11" style="34" bestFit="1" customWidth="1"/>
    <col min="16135" max="16135" width="3.33203125" style="34" customWidth="1"/>
    <col min="16136" max="16136" width="10.75" style="34" bestFit="1" customWidth="1"/>
    <col min="16137" max="16137" width="3.08203125" style="34" customWidth="1"/>
    <col min="16138" max="16138" width="11.25" style="34" bestFit="1" customWidth="1"/>
    <col min="16139" max="16139" width="2.5" style="34" customWidth="1"/>
    <col min="16140" max="16140" width="11.5" style="34" bestFit="1" customWidth="1"/>
    <col min="16141" max="16141" width="9.75" style="34" bestFit="1" customWidth="1"/>
    <col min="16142" max="16384" width="9" style="34"/>
  </cols>
  <sheetData>
    <row r="1" spans="1:19" s="47" customFormat="1" ht="15.5">
      <c r="A1" s="838" t="s">
        <v>971</v>
      </c>
      <c r="K1" s="159"/>
      <c r="L1" s="159"/>
    </row>
    <row r="2" spans="1:19" s="36" customFormat="1" ht="17.5">
      <c r="B2" s="37"/>
      <c r="C2" s="37"/>
      <c r="D2" s="37"/>
      <c r="E2" s="37"/>
      <c r="F2" s="37"/>
    </row>
    <row r="3" spans="1:19" s="36" customFormat="1" ht="18">
      <c r="A3" s="35"/>
      <c r="B3" s="37"/>
      <c r="C3" s="37"/>
      <c r="D3" s="37"/>
      <c r="E3" s="37"/>
      <c r="F3" s="37"/>
      <c r="J3" s="38"/>
      <c r="K3" s="39"/>
      <c r="L3" s="39"/>
    </row>
    <row r="4" spans="1:19" s="36" customFormat="1" ht="18">
      <c r="A4" s="1751" t="s">
        <v>200</v>
      </c>
      <c r="B4" s="1751"/>
      <c r="C4" s="1751"/>
      <c r="D4" s="1751"/>
      <c r="E4" s="1751"/>
      <c r="F4" s="1751"/>
      <c r="G4" s="1751"/>
      <c r="H4" s="1751"/>
      <c r="I4" s="1751"/>
      <c r="J4" s="1751"/>
      <c r="K4" s="1751"/>
      <c r="L4" s="1751"/>
      <c r="M4" s="1751"/>
    </row>
    <row r="5" spans="1:19" s="36" customFormat="1" ht="18">
      <c r="A5" s="1751" t="s">
        <v>103</v>
      </c>
      <c r="B5" s="1751"/>
      <c r="C5" s="1751"/>
      <c r="D5" s="1751"/>
      <c r="E5" s="1751"/>
      <c r="F5" s="1751"/>
      <c r="G5" s="1751"/>
      <c r="H5" s="1751"/>
      <c r="I5" s="1751"/>
      <c r="J5" s="1751"/>
      <c r="K5" s="1751"/>
      <c r="L5" s="1751"/>
      <c r="M5" s="1751"/>
    </row>
    <row r="6" spans="1:19" s="36" customFormat="1" ht="18">
      <c r="A6" s="1752" t="s">
        <v>1820</v>
      </c>
      <c r="B6" s="1752"/>
      <c r="C6" s="1752"/>
      <c r="D6" s="1752"/>
      <c r="E6" s="1752"/>
      <c r="F6" s="1752"/>
      <c r="G6" s="1752"/>
      <c r="H6" s="1752"/>
      <c r="I6" s="1752"/>
      <c r="J6" s="1752"/>
      <c r="K6" s="1752"/>
      <c r="L6" s="1752"/>
      <c r="M6" s="1752"/>
    </row>
    <row r="7" spans="1:19" s="36" customFormat="1" ht="17.5">
      <c r="A7" s="41"/>
      <c r="B7" s="37"/>
      <c r="C7" s="37"/>
      <c r="D7" s="37"/>
      <c r="E7" s="37"/>
      <c r="F7" s="37"/>
      <c r="G7" s="37"/>
      <c r="H7" s="37"/>
    </row>
    <row r="8" spans="1:19" s="36" customFormat="1" ht="18">
      <c r="A8" s="1753" t="s">
        <v>972</v>
      </c>
      <c r="B8" s="1753"/>
      <c r="C8" s="1753"/>
      <c r="D8" s="1753"/>
      <c r="E8" s="1753"/>
      <c r="F8" s="1753"/>
      <c r="G8" s="1753"/>
      <c r="H8" s="1753"/>
      <c r="I8" s="1753"/>
      <c r="J8" s="1753"/>
      <c r="K8" s="1753"/>
      <c r="L8" s="1753"/>
      <c r="M8" s="1753"/>
    </row>
    <row r="9" spans="1:19" s="36" customFormat="1" ht="18">
      <c r="A9" s="1751" t="s">
        <v>252</v>
      </c>
      <c r="B9" s="1751"/>
      <c r="C9" s="1751"/>
      <c r="D9" s="1751"/>
      <c r="E9" s="1751"/>
      <c r="F9" s="1751"/>
      <c r="G9" s="1751"/>
      <c r="H9" s="1751"/>
      <c r="I9" s="1751"/>
      <c r="J9" s="1751"/>
      <c r="K9" s="1751"/>
      <c r="L9" s="1751"/>
      <c r="M9" s="1751"/>
    </row>
    <row r="10" spans="1:19" s="146" customFormat="1" ht="13"/>
    <row r="11" spans="1:19" s="146" customFormat="1" ht="13"/>
    <row r="12" spans="1:19" s="146" customFormat="1" ht="13"/>
    <row r="13" spans="1:19" s="47" customFormat="1" ht="15.5">
      <c r="D13" s="1747" t="s">
        <v>1818</v>
      </c>
      <c r="E13" s="1748"/>
      <c r="F13" s="1748"/>
      <c r="G13" s="1748"/>
      <c r="H13" s="1750"/>
      <c r="I13" s="1747" t="s">
        <v>1818</v>
      </c>
      <c r="J13" s="1748"/>
      <c r="K13" s="1748"/>
      <c r="L13" s="1750"/>
      <c r="M13" s="146"/>
      <c r="N13" s="1287"/>
      <c r="O13" s="1287"/>
      <c r="P13" s="1287"/>
      <c r="Q13" s="1287"/>
      <c r="R13" s="1287"/>
      <c r="S13" s="587"/>
    </row>
    <row r="14" spans="1:19" s="47" customFormat="1" ht="15.5">
      <c r="E14" s="469" t="s">
        <v>234</v>
      </c>
      <c r="F14" s="469" t="s">
        <v>150</v>
      </c>
      <c r="G14" s="469" t="s">
        <v>234</v>
      </c>
      <c r="H14" s="469" t="s">
        <v>68</v>
      </c>
      <c r="I14" s="469" t="s">
        <v>234</v>
      </c>
      <c r="J14" s="469" t="s">
        <v>150</v>
      </c>
      <c r="K14" s="469" t="s">
        <v>234</v>
      </c>
      <c r="L14" s="469" t="s">
        <v>68</v>
      </c>
      <c r="N14" s="587"/>
      <c r="O14" s="587"/>
      <c r="P14" s="587"/>
      <c r="Q14" s="587"/>
      <c r="R14" s="587"/>
      <c r="S14" s="587"/>
    </row>
    <row r="15" spans="1:19" s="47" customFormat="1" ht="16" thickBot="1">
      <c r="B15" s="469" t="s">
        <v>30</v>
      </c>
      <c r="E15" s="449" t="s">
        <v>792</v>
      </c>
      <c r="F15" s="449" t="s">
        <v>280</v>
      </c>
      <c r="G15" s="449" t="s">
        <v>795</v>
      </c>
      <c r="H15" s="449" t="s">
        <v>794</v>
      </c>
      <c r="I15" s="449" t="s">
        <v>792</v>
      </c>
      <c r="J15" s="449" t="s">
        <v>280</v>
      </c>
      <c r="K15" s="449" t="s">
        <v>795</v>
      </c>
      <c r="L15" s="449" t="s">
        <v>794</v>
      </c>
    </row>
    <row r="16" spans="1:19" s="47" customFormat="1" ht="15.5">
      <c r="B16" s="469"/>
      <c r="E16" s="1272" t="s">
        <v>192</v>
      </c>
      <c r="F16" s="1272" t="s">
        <v>193</v>
      </c>
      <c r="G16" s="1272" t="s">
        <v>194</v>
      </c>
      <c r="H16" s="1272" t="s">
        <v>195</v>
      </c>
      <c r="I16" s="1272" t="s">
        <v>196</v>
      </c>
      <c r="J16" s="1272" t="s">
        <v>371</v>
      </c>
      <c r="K16" s="1272" t="s">
        <v>372</v>
      </c>
      <c r="L16" s="1272" t="s">
        <v>901</v>
      </c>
    </row>
    <row r="17" spans="1:12" ht="15.5">
      <c r="A17" s="1426" t="s">
        <v>471</v>
      </c>
      <c r="B17" s="725"/>
      <c r="D17" s="725"/>
      <c r="E17" s="716"/>
      <c r="F17" s="1273"/>
      <c r="G17" s="1273"/>
      <c r="H17" s="716"/>
      <c r="I17" s="716"/>
      <c r="J17" s="1273"/>
      <c r="K17" s="716"/>
      <c r="L17" s="716"/>
    </row>
    <row r="18" spans="1:12" ht="15.5">
      <c r="A18" s="1426" t="s">
        <v>473</v>
      </c>
      <c r="B18" s="725"/>
      <c r="D18" s="725"/>
      <c r="E18" s="716"/>
      <c r="F18" s="1273"/>
      <c r="G18" s="1273"/>
      <c r="H18" s="716"/>
      <c r="I18" s="716"/>
      <c r="J18" s="1273"/>
      <c r="K18" s="716"/>
      <c r="L18" s="716"/>
    </row>
    <row r="19" spans="1:12" ht="15.5">
      <c r="A19" s="1426" t="s">
        <v>494</v>
      </c>
      <c r="B19" s="725"/>
      <c r="D19" s="725"/>
      <c r="E19" s="716"/>
      <c r="F19" s="1273"/>
      <c r="G19" s="1273"/>
      <c r="H19" s="716"/>
      <c r="I19" s="716"/>
      <c r="J19" s="1273"/>
      <c r="K19" s="716"/>
      <c r="L19" s="716"/>
    </row>
    <row r="20" spans="1:12" ht="15.5">
      <c r="A20" s="1426" t="s">
        <v>541</v>
      </c>
      <c r="B20" s="1427"/>
      <c r="D20" s="725"/>
      <c r="E20" s="1428"/>
      <c r="F20" s="1428"/>
      <c r="G20" s="1428"/>
      <c r="H20" s="1428"/>
      <c r="I20" s="1428"/>
      <c r="J20" s="1428"/>
      <c r="K20" s="1428"/>
      <c r="L20" s="716"/>
    </row>
    <row r="21" spans="1:12" s="1276" customFormat="1" ht="13.5" thickBot="1">
      <c r="A21" s="1274">
        <v>1</v>
      </c>
      <c r="B21" s="1274"/>
      <c r="C21" s="1274"/>
      <c r="D21" s="1275"/>
      <c r="E21" s="1275">
        <f t="shared" ref="E21:K21" si="0">SUM(E17:E20)</f>
        <v>0</v>
      </c>
      <c r="F21" s="1275">
        <f t="shared" si="0"/>
        <v>0</v>
      </c>
      <c r="G21" s="1275">
        <f t="shared" si="0"/>
        <v>0</v>
      </c>
      <c r="H21" s="1275">
        <f t="shared" si="0"/>
        <v>0</v>
      </c>
      <c r="I21" s="1275">
        <f t="shared" si="0"/>
        <v>0</v>
      </c>
      <c r="J21" s="1275">
        <f t="shared" si="0"/>
        <v>0</v>
      </c>
      <c r="K21" s="1275">
        <f t="shared" si="0"/>
        <v>0</v>
      </c>
      <c r="L21" s="1275">
        <f t="shared" ref="L21" si="1">SUM(L17:L19)</f>
        <v>0</v>
      </c>
    </row>
    <row r="22" spans="1:12" ht="13" thickTop="1">
      <c r="E22" s="1277"/>
      <c r="F22" s="1277"/>
      <c r="G22" s="1277"/>
      <c r="H22" s="1277"/>
      <c r="I22" s="1277"/>
      <c r="J22" s="1277"/>
      <c r="K22" s="1277"/>
      <c r="L22" s="1277"/>
    </row>
    <row r="23" spans="1:12" s="47" customFormat="1" ht="15.5">
      <c r="B23" s="469" t="s">
        <v>1120</v>
      </c>
      <c r="E23" s="452"/>
      <c r="F23" s="818"/>
      <c r="G23" s="452"/>
      <c r="H23" s="452"/>
      <c r="I23" s="452"/>
      <c r="J23" s="818"/>
      <c r="K23" s="452"/>
      <c r="L23" s="452"/>
    </row>
    <row r="24" spans="1:12">
      <c r="A24" s="34" t="s">
        <v>1266</v>
      </c>
      <c r="B24" s="725"/>
      <c r="D24" s="725"/>
      <c r="E24" s="1278"/>
      <c r="F24" s="1273"/>
      <c r="G24" s="1273"/>
      <c r="H24" s="716"/>
      <c r="I24" s="1278"/>
      <c r="J24" s="1273"/>
      <c r="K24" s="1278"/>
      <c r="L24" s="716"/>
    </row>
    <row r="25" spans="1:12">
      <c r="A25" s="34" t="s">
        <v>1267</v>
      </c>
      <c r="B25" s="725"/>
      <c r="D25" s="725"/>
      <c r="E25" s="1278"/>
      <c r="F25" s="1273"/>
      <c r="G25" s="1273"/>
      <c r="H25" s="716"/>
      <c r="I25" s="1278"/>
      <c r="J25" s="1273"/>
      <c r="K25" s="1278"/>
      <c r="L25" s="716"/>
    </row>
    <row r="26" spans="1:12">
      <c r="A26" s="34" t="s">
        <v>1268</v>
      </c>
      <c r="B26" s="725"/>
      <c r="D26" s="725"/>
      <c r="E26" s="1278"/>
      <c r="F26" s="1273"/>
      <c r="G26" s="1273"/>
      <c r="H26" s="716"/>
      <c r="I26" s="1278"/>
      <c r="J26" s="1273"/>
      <c r="K26" s="1278"/>
      <c r="L26" s="716"/>
    </row>
    <row r="27" spans="1:12">
      <c r="A27" s="34" t="s">
        <v>1269</v>
      </c>
      <c r="B27" s="725"/>
      <c r="D27" s="725"/>
      <c r="E27" s="1273"/>
      <c r="F27" s="1273"/>
      <c r="G27" s="1273"/>
      <c r="H27" s="716"/>
      <c r="I27" s="1273"/>
      <c r="J27" s="1273"/>
      <c r="K27" s="1278"/>
      <c r="L27" s="716"/>
    </row>
    <row r="28" spans="1:12">
      <c r="A28" s="34" t="s">
        <v>1270</v>
      </c>
      <c r="B28" s="725"/>
      <c r="D28" s="725"/>
      <c r="E28" s="1273"/>
      <c r="F28" s="1273"/>
      <c r="G28" s="1273"/>
      <c r="H28" s="716"/>
      <c r="I28" s="1273"/>
      <c r="J28" s="1273"/>
      <c r="K28" s="1278"/>
      <c r="L28" s="716"/>
    </row>
    <row r="29" spans="1:12">
      <c r="A29" s="34" t="s">
        <v>1271</v>
      </c>
      <c r="B29" s="725"/>
      <c r="D29" s="725"/>
      <c r="E29" s="1273"/>
      <c r="F29" s="1273"/>
      <c r="G29" s="1273"/>
      <c r="H29" s="716"/>
      <c r="I29" s="1273"/>
      <c r="J29" s="1273"/>
      <c r="K29" s="1273"/>
      <c r="L29" s="716"/>
    </row>
    <row r="30" spans="1:12">
      <c r="A30" s="34" t="s">
        <v>1272</v>
      </c>
      <c r="B30" s="725"/>
      <c r="D30" s="725"/>
      <c r="E30" s="716"/>
      <c r="F30" s="1273"/>
      <c r="G30" s="1273"/>
      <c r="H30" s="716"/>
      <c r="I30" s="716"/>
      <c r="J30" s="1273"/>
      <c r="K30" s="716"/>
      <c r="L30" s="716"/>
    </row>
    <row r="31" spans="1:12">
      <c r="A31" s="34" t="s">
        <v>541</v>
      </c>
      <c r="B31" s="725"/>
      <c r="D31" s="725"/>
      <c r="E31" s="1428"/>
      <c r="F31" s="1428"/>
      <c r="G31" s="1428"/>
      <c r="H31" s="1428"/>
      <c r="I31" s="1428"/>
      <c r="J31" s="1428"/>
      <c r="K31" s="1428"/>
      <c r="L31" s="716"/>
    </row>
    <row r="32" spans="1:12" s="1276" customFormat="1" ht="13.5" thickBot="1">
      <c r="A32" s="1274">
        <v>2</v>
      </c>
      <c r="B32" s="1274"/>
      <c r="C32" s="1274"/>
      <c r="D32" s="841"/>
      <c r="E32" s="1275">
        <f t="shared" ref="E32:K32" si="2">SUM(E24:E31)</f>
        <v>0</v>
      </c>
      <c r="F32" s="1275">
        <f t="shared" si="2"/>
        <v>0</v>
      </c>
      <c r="G32" s="1275">
        <f t="shared" si="2"/>
        <v>0</v>
      </c>
      <c r="H32" s="1275">
        <f t="shared" si="2"/>
        <v>0</v>
      </c>
      <c r="I32" s="1275">
        <f t="shared" si="2"/>
        <v>0</v>
      </c>
      <c r="J32" s="1275">
        <f t="shared" si="2"/>
        <v>0</v>
      </c>
      <c r="K32" s="1275">
        <f t="shared" si="2"/>
        <v>0</v>
      </c>
      <c r="L32" s="1275">
        <f t="shared" ref="L32" si="3">SUM(L24:L30)</f>
        <v>0</v>
      </c>
    </row>
    <row r="33" spans="1:13" s="1276" customFormat="1" ht="13.5" thickTop="1">
      <c r="A33" s="1274"/>
      <c r="B33" s="1274"/>
      <c r="C33" s="1274"/>
      <c r="D33" s="841"/>
      <c r="E33" s="1453"/>
      <c r="F33" s="1453"/>
      <c r="G33" s="1453"/>
      <c r="H33" s="1453"/>
      <c r="I33" s="1453"/>
      <c r="J33" s="1453"/>
      <c r="K33" s="1453"/>
      <c r="L33" s="1453"/>
    </row>
    <row r="34" spans="1:13" s="47" customFormat="1" ht="15.5">
      <c r="B34" s="1498" t="s">
        <v>1166</v>
      </c>
      <c r="E34" s="452"/>
      <c r="F34" s="818"/>
      <c r="G34" s="452"/>
      <c r="H34" s="452"/>
      <c r="I34" s="452"/>
      <c r="J34" s="818"/>
      <c r="K34" s="452"/>
      <c r="L34" s="452"/>
    </row>
    <row r="35" spans="1:13">
      <c r="A35" s="34" t="s">
        <v>1277</v>
      </c>
      <c r="B35" s="725"/>
      <c r="D35" s="725"/>
      <c r="E35" s="1278"/>
      <c r="F35" s="1273"/>
      <c r="G35" s="1273"/>
      <c r="H35" s="716"/>
      <c r="I35" s="1278"/>
      <c r="J35" s="1273"/>
      <c r="K35" s="1278"/>
      <c r="L35" s="716"/>
    </row>
    <row r="36" spans="1:13">
      <c r="A36" s="34" t="s">
        <v>541</v>
      </c>
      <c r="B36" s="725"/>
      <c r="D36" s="725"/>
      <c r="E36" s="1278"/>
      <c r="F36" s="1273"/>
      <c r="G36" s="1273"/>
      <c r="H36" s="716"/>
      <c r="I36" s="1278"/>
      <c r="J36" s="1273"/>
      <c r="K36" s="1278"/>
      <c r="L36" s="716"/>
    </row>
    <row r="37" spans="1:13">
      <c r="A37" s="34" t="s">
        <v>541</v>
      </c>
      <c r="B37" s="725"/>
      <c r="D37" s="725"/>
      <c r="E37" s="716"/>
      <c r="F37" s="1273"/>
      <c r="G37" s="1273"/>
      <c r="H37" s="716"/>
      <c r="I37" s="716"/>
      <c r="J37" s="1273"/>
      <c r="K37" s="716"/>
      <c r="L37" s="716"/>
    </row>
    <row r="38" spans="1:13">
      <c r="A38" s="34" t="s">
        <v>541</v>
      </c>
      <c r="B38" s="725"/>
      <c r="D38" s="725"/>
      <c r="E38" s="1428"/>
      <c r="F38" s="1428"/>
      <c r="G38" s="1428"/>
      <c r="H38" s="1428"/>
      <c r="I38" s="1428"/>
      <c r="J38" s="1428"/>
      <c r="K38" s="1428"/>
      <c r="L38" s="716"/>
    </row>
    <row r="39" spans="1:13" s="1276" customFormat="1" ht="13.5" thickBot="1">
      <c r="A39" s="1274">
        <v>3</v>
      </c>
      <c r="B39" s="1274"/>
      <c r="C39" s="1274"/>
      <c r="D39" s="841"/>
      <c r="E39" s="1275">
        <f t="shared" ref="E39:K39" si="4">SUM(E35:E38)</f>
        <v>0</v>
      </c>
      <c r="F39" s="1275">
        <f t="shared" si="4"/>
        <v>0</v>
      </c>
      <c r="G39" s="1275">
        <f t="shared" si="4"/>
        <v>0</v>
      </c>
      <c r="H39" s="1275">
        <f t="shared" si="4"/>
        <v>0</v>
      </c>
      <c r="I39" s="1275">
        <f t="shared" si="4"/>
        <v>0</v>
      </c>
      <c r="J39" s="1275">
        <f t="shared" si="4"/>
        <v>0</v>
      </c>
      <c r="K39" s="1275">
        <f t="shared" si="4"/>
        <v>0</v>
      </c>
      <c r="L39" s="1275">
        <f>SUM(L35:L37)</f>
        <v>0</v>
      </c>
    </row>
    <row r="40" spans="1:13" s="1276" customFormat="1" ht="13.5" thickTop="1">
      <c r="A40" s="1274"/>
      <c r="B40" s="1274"/>
      <c r="C40" s="1274"/>
      <c r="D40" s="841"/>
      <c r="E40" s="1453"/>
      <c r="F40" s="1453"/>
      <c r="G40" s="1453"/>
      <c r="H40" s="1453"/>
      <c r="I40" s="1453"/>
      <c r="J40" s="1453"/>
      <c r="K40" s="1453"/>
      <c r="L40" s="1453"/>
    </row>
    <row r="41" spans="1:13" s="1276" customFormat="1" ht="13">
      <c r="A41" s="1274"/>
      <c r="B41" s="1274"/>
      <c r="C41" s="1274"/>
      <c r="D41" s="841"/>
      <c r="E41" s="1453"/>
      <c r="F41" s="1453"/>
      <c r="G41" s="1453"/>
      <c r="H41" s="1453"/>
      <c r="I41" s="1453"/>
      <c r="J41" s="1453"/>
      <c r="K41" s="1453"/>
      <c r="L41" s="1453"/>
    </row>
    <row r="42" spans="1:13">
      <c r="D42" s="1279"/>
      <c r="E42" s="1279"/>
      <c r="F42" s="1279"/>
      <c r="G42" s="1279"/>
      <c r="H42" s="1279"/>
      <c r="I42" s="1279"/>
      <c r="J42" s="1279"/>
      <c r="K42" s="1279"/>
      <c r="L42" s="1279"/>
    </row>
    <row r="43" spans="1:13" s="47" customFormat="1" ht="15.5">
      <c r="A43" s="47">
        <v>4</v>
      </c>
      <c r="B43" s="838" t="s">
        <v>253</v>
      </c>
      <c r="D43" s="455"/>
      <c r="E43" s="1280">
        <f t="shared" ref="E43:L43" si="5">+E32+E21+E39</f>
        <v>0</v>
      </c>
      <c r="F43" s="1280">
        <f t="shared" si="5"/>
        <v>0</v>
      </c>
      <c r="G43" s="1280">
        <f t="shared" si="5"/>
        <v>0</v>
      </c>
      <c r="H43" s="1280">
        <f t="shared" si="5"/>
        <v>0</v>
      </c>
      <c r="I43" s="1280">
        <f t="shared" si="5"/>
        <v>0</v>
      </c>
      <c r="J43" s="1280">
        <f t="shared" si="5"/>
        <v>0</v>
      </c>
      <c r="K43" s="1280">
        <f t="shared" si="5"/>
        <v>0</v>
      </c>
      <c r="L43" s="1280">
        <f t="shared" si="5"/>
        <v>0</v>
      </c>
      <c r="M43" s="1281"/>
    </row>
    <row r="45" spans="1:13" s="146" customFormat="1" ht="13">
      <c r="G45" s="147"/>
      <c r="H45" s="147"/>
    </row>
  </sheetData>
  <customSheetViews>
    <customSheetView guid="{343BF296-013A-41F5-BDAB-AD6220EA7F78}" scale="90" showPageBreaks="1" fitToPage="1" printArea="1" view="pageBreakPreview">
      <selection activeCell="D33" sqref="D33"/>
      <pageMargins left="0.2" right="0.2" top="0.5" bottom="0.25" header="0.3" footer="0.3"/>
      <printOptions horizontalCentered="1"/>
      <pageSetup scale="69" orientation="landscape" r:id="rId1"/>
    </customSheetView>
    <customSheetView guid="{B321D76C-CDE5-48BB-9CDE-80FF97D58FCF}" scale="90" showPageBreaks="1" fitToPage="1" printArea="1" view="pageBreakPreview">
      <selection activeCell="D33" sqref="D33"/>
      <pageMargins left="0.2" right="0.2" top="0.5" bottom="0.25" header="0.3" footer="0.3"/>
      <printOptions horizontalCentered="1"/>
      <pageSetup scale="69" orientation="landscape" r:id="rId2"/>
    </customSheetView>
  </customSheetViews>
  <mergeCells count="7">
    <mergeCell ref="D13:H13"/>
    <mergeCell ref="I13:L13"/>
    <mergeCell ref="A4:M4"/>
    <mergeCell ref="A5:M5"/>
    <mergeCell ref="A9:M9"/>
    <mergeCell ref="A6:M6"/>
    <mergeCell ref="A8:M8"/>
  </mergeCells>
  <printOptions horizontalCentered="1"/>
  <pageMargins left="0.2" right="0.2" top="0.5" bottom="0.25" header="0.3" footer="0.3"/>
  <pageSetup scale="69" orientation="landscape" r:id="rId3"/>
  <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9">
    <tabColor rgb="FF0070C0"/>
    <pageSetUpPr fitToPage="1"/>
  </sheetPr>
  <dimension ref="A1:M31"/>
  <sheetViews>
    <sheetView view="pageBreakPreview" zoomScale="70" zoomScaleNormal="80" zoomScaleSheetLayoutView="70" workbookViewId="0">
      <selection activeCell="D33" sqref="D33"/>
    </sheetView>
  </sheetViews>
  <sheetFormatPr defaultColWidth="16.75" defaultRowHeight="12.5"/>
  <cols>
    <col min="1" max="1" width="7.75" style="27" customWidth="1"/>
    <col min="2" max="2" width="13.75" style="27" customWidth="1"/>
    <col min="3" max="3" width="2.75" style="27" customWidth="1"/>
    <col min="4" max="4" width="9.08203125" style="27" bestFit="1" customWidth="1"/>
    <col min="5" max="5" width="3.5" style="27" customWidth="1"/>
    <col min="6" max="6" width="12" style="27" customWidth="1"/>
    <col min="7" max="7" width="3.5" style="27" customWidth="1"/>
    <col min="8" max="8" width="15" style="27" bestFit="1" customWidth="1"/>
    <col min="9" max="9" width="2.75" style="27" customWidth="1"/>
    <col min="10" max="10" width="52.5" style="27" bestFit="1" customWidth="1"/>
    <col min="11" max="11" width="29.08203125" style="27" customWidth="1"/>
    <col min="12" max="16384" width="16.75" style="27"/>
  </cols>
  <sheetData>
    <row r="1" spans="1:13" ht="15.5">
      <c r="A1" s="14" t="s">
        <v>974</v>
      </c>
      <c r="B1" s="14"/>
      <c r="C1" s="14"/>
      <c r="D1" s="20"/>
      <c r="E1" s="20"/>
      <c r="F1" s="444"/>
      <c r="G1" s="20"/>
      <c r="H1" s="20"/>
      <c r="I1" s="20"/>
      <c r="J1" s="159"/>
      <c r="L1" s="67"/>
    </row>
    <row r="2" spans="1:13" ht="15.5">
      <c r="A2" s="14"/>
      <c r="B2" s="14"/>
      <c r="C2" s="14"/>
      <c r="D2" s="20"/>
      <c r="E2" s="20"/>
      <c r="F2" s="444"/>
      <c r="G2" s="20"/>
      <c r="H2" s="20"/>
      <c r="I2" s="20"/>
      <c r="J2" s="20"/>
      <c r="K2" s="67"/>
      <c r="L2" s="67"/>
      <c r="M2" s="22"/>
    </row>
    <row r="3" spans="1:13" ht="18">
      <c r="A3" s="12"/>
      <c r="B3" s="12"/>
      <c r="C3" s="12"/>
      <c r="D3" s="11"/>
      <c r="E3" s="11"/>
      <c r="F3" s="445"/>
      <c r="G3" s="11"/>
      <c r="H3" s="11"/>
      <c r="I3" s="11"/>
      <c r="J3" s="11"/>
      <c r="K3" s="11"/>
      <c r="L3" s="11"/>
      <c r="M3" s="429"/>
    </row>
    <row r="4" spans="1:13" ht="18">
      <c r="A4" s="1686" t="s">
        <v>200</v>
      </c>
      <c r="B4" s="1686"/>
      <c r="C4" s="1686"/>
      <c r="D4" s="1686"/>
      <c r="E4" s="1686"/>
      <c r="F4" s="1686"/>
      <c r="G4" s="1686"/>
      <c r="H4" s="1686"/>
      <c r="I4" s="1686"/>
      <c r="J4" s="1686"/>
      <c r="K4" s="1686"/>
      <c r="L4" s="71"/>
      <c r="M4" s="71"/>
    </row>
    <row r="5" spans="1:13" ht="18">
      <c r="A5" s="1686" t="s">
        <v>103</v>
      </c>
      <c r="B5" s="1686"/>
      <c r="C5" s="1686"/>
      <c r="D5" s="1686"/>
      <c r="E5" s="1686"/>
      <c r="F5" s="1686"/>
      <c r="G5" s="1686"/>
      <c r="H5" s="1686"/>
      <c r="I5" s="1686"/>
      <c r="J5" s="1686"/>
      <c r="K5" s="1686"/>
      <c r="L5" s="71"/>
      <c r="M5" s="71"/>
    </row>
    <row r="6" spans="1:13" ht="18">
      <c r="A6" s="1687" t="s">
        <v>1820</v>
      </c>
      <c r="B6" s="1687"/>
      <c r="C6" s="1687"/>
      <c r="D6" s="1687"/>
      <c r="E6" s="1687"/>
      <c r="F6" s="1687"/>
      <c r="G6" s="1687"/>
      <c r="H6" s="1687"/>
      <c r="I6" s="1687"/>
      <c r="J6" s="1687"/>
      <c r="K6" s="1687"/>
      <c r="L6" s="71"/>
      <c r="M6" s="71"/>
    </row>
    <row r="7" spans="1:13" ht="17.5">
      <c r="A7" s="11"/>
      <c r="B7" s="11"/>
      <c r="C7" s="11"/>
      <c r="D7" s="11"/>
      <c r="E7" s="11"/>
      <c r="F7" s="23"/>
      <c r="G7" s="11"/>
      <c r="H7" s="11"/>
      <c r="I7" s="11"/>
      <c r="J7" s="11"/>
      <c r="K7" s="11"/>
      <c r="L7" s="11"/>
      <c r="M7" s="11"/>
    </row>
    <row r="8" spans="1:13" ht="18">
      <c r="A8" s="1688" t="s">
        <v>973</v>
      </c>
      <c r="B8" s="1688"/>
      <c r="C8" s="1688"/>
      <c r="D8" s="1688"/>
      <c r="E8" s="1688"/>
      <c r="F8" s="1688"/>
      <c r="G8" s="1688"/>
      <c r="H8" s="1688"/>
      <c r="I8" s="1688"/>
      <c r="J8" s="1688"/>
      <c r="K8" s="1688"/>
      <c r="L8" s="29"/>
      <c r="M8" s="29"/>
    </row>
    <row r="9" spans="1:13" ht="18">
      <c r="A9" s="1686" t="s">
        <v>1076</v>
      </c>
      <c r="B9" s="1686"/>
      <c r="C9" s="1686"/>
      <c r="D9" s="1686"/>
      <c r="E9" s="1686"/>
      <c r="F9" s="1686"/>
      <c r="G9" s="1686"/>
      <c r="H9" s="1686"/>
      <c r="I9" s="1686"/>
      <c r="J9" s="1686"/>
      <c r="K9" s="1686"/>
      <c r="L9" s="71"/>
      <c r="M9" s="71"/>
    </row>
    <row r="10" spans="1:13" ht="18">
      <c r="A10" s="71"/>
      <c r="B10" s="71"/>
      <c r="C10" s="71"/>
      <c r="D10" s="71"/>
      <c r="E10" s="71"/>
      <c r="F10" s="71"/>
      <c r="G10" s="71"/>
      <c r="H10" s="71"/>
      <c r="I10" s="71"/>
      <c r="J10" s="71"/>
      <c r="K10" s="71"/>
      <c r="L10" s="71"/>
      <c r="M10" s="71"/>
    </row>
    <row r="11" spans="1:13" ht="18">
      <c r="A11" s="71"/>
      <c r="B11" s="71"/>
      <c r="C11" s="71"/>
      <c r="D11" s="71"/>
      <c r="E11" s="71"/>
      <c r="F11" s="71"/>
      <c r="G11" s="71"/>
      <c r="H11" s="71"/>
      <c r="I11" s="71"/>
      <c r="J11" s="71"/>
      <c r="K11" s="71"/>
      <c r="L11" s="71"/>
      <c r="M11" s="71"/>
    </row>
    <row r="12" spans="1:13" ht="18">
      <c r="A12" s="71"/>
      <c r="B12" s="1429" t="s">
        <v>192</v>
      </c>
      <c r="C12" s="1429"/>
      <c r="D12" s="1429" t="s">
        <v>193</v>
      </c>
      <c r="E12" s="1429"/>
      <c r="F12" s="1429" t="s">
        <v>194</v>
      </c>
      <c r="G12" s="1429"/>
      <c r="H12" s="1429" t="s">
        <v>195</v>
      </c>
      <c r="I12" s="1429"/>
      <c r="J12" s="1429" t="s">
        <v>196</v>
      </c>
      <c r="K12" s="71"/>
      <c r="L12" s="71"/>
      <c r="M12" s="71"/>
    </row>
    <row r="13" spans="1:13" s="100" customFormat="1" ht="18.75" customHeight="1">
      <c r="B13" s="431"/>
      <c r="C13" s="431"/>
      <c r="D13" s="431"/>
      <c r="E13" s="431"/>
      <c r="F13" s="431"/>
      <c r="G13" s="431"/>
      <c r="H13" s="431"/>
      <c r="I13" s="431"/>
      <c r="J13" s="431"/>
    </row>
    <row r="14" spans="1:13" s="100" customFormat="1" ht="18.75" customHeight="1">
      <c r="B14" s="431" t="s">
        <v>302</v>
      </c>
      <c r="C14" s="431"/>
      <c r="D14" s="431" t="s">
        <v>169</v>
      </c>
      <c r="E14" s="431"/>
      <c r="F14" s="431"/>
      <c r="G14" s="431"/>
      <c r="H14" s="431" t="s">
        <v>284</v>
      </c>
      <c r="I14" s="431"/>
      <c r="J14" s="431"/>
    </row>
    <row r="15" spans="1:13" s="100" customFormat="1" ht="18.75" customHeight="1">
      <c r="B15" s="573" t="s">
        <v>303</v>
      </c>
      <c r="C15" s="574"/>
      <c r="D15" s="573" t="s">
        <v>301</v>
      </c>
      <c r="E15" s="431"/>
      <c r="F15" s="573" t="s">
        <v>2</v>
      </c>
      <c r="G15" s="574"/>
      <c r="H15" s="573" t="s">
        <v>338</v>
      </c>
      <c r="I15" s="574"/>
      <c r="J15" s="573" t="s">
        <v>248</v>
      </c>
    </row>
    <row r="16" spans="1:13" s="100" customFormat="1" ht="18.75" customHeight="1">
      <c r="A16" s="576" t="s">
        <v>471</v>
      </c>
      <c r="B16" s="701"/>
      <c r="C16" s="701"/>
      <c r="D16" s="701"/>
      <c r="E16" s="702"/>
      <c r="F16" s="703"/>
      <c r="G16" s="701"/>
      <c r="H16" s="704"/>
      <c r="I16" s="705"/>
      <c r="J16" s="701"/>
    </row>
    <row r="17" spans="1:10" s="100" customFormat="1" ht="18.75" customHeight="1">
      <c r="A17" s="576" t="s">
        <v>473</v>
      </c>
      <c r="B17" s="701"/>
      <c r="C17" s="701"/>
      <c r="D17" s="701"/>
      <c r="E17" s="702"/>
      <c r="F17" s="703"/>
      <c r="G17" s="701"/>
      <c r="H17" s="705"/>
      <c r="I17" s="705"/>
      <c r="J17" s="701"/>
    </row>
    <row r="18" spans="1:10" s="100" customFormat="1" ht="18.75" customHeight="1">
      <c r="A18" s="576" t="s">
        <v>494</v>
      </c>
      <c r="B18" s="701"/>
      <c r="C18" s="701"/>
      <c r="D18" s="701"/>
      <c r="E18" s="701"/>
      <c r="F18" s="703"/>
      <c r="G18" s="701"/>
      <c r="H18" s="705"/>
      <c r="I18" s="705"/>
      <c r="J18" s="701"/>
    </row>
    <row r="19" spans="1:10" s="100" customFormat="1" ht="18.75" customHeight="1">
      <c r="A19" s="576" t="s">
        <v>495</v>
      </c>
      <c r="B19" s="701"/>
      <c r="C19" s="701"/>
      <c r="D19" s="701"/>
      <c r="E19" s="701"/>
      <c r="F19" s="703"/>
      <c r="G19" s="701"/>
      <c r="H19" s="705"/>
      <c r="I19" s="705"/>
      <c r="J19" s="701"/>
    </row>
    <row r="20" spans="1:10" s="100" customFormat="1" ht="18.75" customHeight="1">
      <c r="A20" s="576" t="s">
        <v>496</v>
      </c>
      <c r="B20" s="701"/>
      <c r="C20" s="701"/>
      <c r="D20" s="701"/>
      <c r="E20" s="701"/>
      <c r="F20" s="703"/>
      <c r="G20" s="701"/>
      <c r="H20" s="705"/>
      <c r="I20" s="705"/>
      <c r="J20" s="701"/>
    </row>
    <row r="21" spans="1:10" s="100" customFormat="1" ht="18.75" customHeight="1">
      <c r="A21" s="576" t="s">
        <v>497</v>
      </c>
      <c r="B21" s="701"/>
      <c r="C21" s="701"/>
      <c r="D21" s="701"/>
      <c r="E21" s="701"/>
      <c r="F21" s="703"/>
      <c r="G21" s="701"/>
      <c r="H21" s="705"/>
      <c r="I21" s="705"/>
      <c r="J21" s="701"/>
    </row>
    <row r="22" spans="1:10" s="100" customFormat="1" ht="18.75" customHeight="1">
      <c r="A22" s="576" t="s">
        <v>498</v>
      </c>
      <c r="B22" s="701"/>
      <c r="C22" s="701"/>
      <c r="D22" s="701"/>
      <c r="E22" s="701"/>
      <c r="F22" s="703"/>
      <c r="G22" s="701"/>
      <c r="H22" s="705"/>
      <c r="I22" s="705"/>
      <c r="J22" s="701"/>
    </row>
    <row r="23" spans="1:10" s="100" customFormat="1" ht="18.75" customHeight="1">
      <c r="A23" s="576" t="s">
        <v>541</v>
      </c>
      <c r="B23" s="1430"/>
      <c r="C23" s="701"/>
      <c r="D23" s="1430"/>
      <c r="E23" s="701"/>
      <c r="F23" s="1430"/>
      <c r="G23" s="701"/>
      <c r="H23" s="1431"/>
      <c r="I23" s="705"/>
      <c r="J23" s="1430"/>
    </row>
    <row r="24" spans="1:10" s="100" customFormat="1" ht="18.75" customHeight="1">
      <c r="A24" s="481">
        <v>2</v>
      </c>
      <c r="B24" s="576"/>
      <c r="C24" s="576"/>
      <c r="D24" s="576" t="s">
        <v>295</v>
      </c>
      <c r="E24" s="576"/>
      <c r="F24" s="626" t="s">
        <v>296</v>
      </c>
      <c r="G24" s="576"/>
      <c r="H24" s="578">
        <f>SUM(H16:H23)</f>
        <v>0</v>
      </c>
      <c r="I24" s="579"/>
      <c r="J24" s="576" t="s">
        <v>297</v>
      </c>
    </row>
    <row r="25" spans="1:10" s="100" customFormat="1" ht="15.5">
      <c r="A25" s="481"/>
      <c r="H25" s="322"/>
    </row>
    <row r="26" spans="1:10" s="100" customFormat="1" ht="15.5">
      <c r="A26" s="481"/>
      <c r="H26" s="322"/>
    </row>
    <row r="27" spans="1:10" s="100" customFormat="1" ht="15.5">
      <c r="A27" s="481">
        <v>3</v>
      </c>
      <c r="B27" s="100" t="s">
        <v>299</v>
      </c>
      <c r="H27" s="549">
        <f>H24-H28</f>
        <v>0</v>
      </c>
      <c r="I27" s="625"/>
    </row>
    <row r="28" spans="1:10" s="100" customFormat="1" ht="15.5">
      <c r="A28" s="481">
        <v>4</v>
      </c>
      <c r="B28" s="100" t="s">
        <v>298</v>
      </c>
      <c r="H28" s="549">
        <f>H20</f>
        <v>0</v>
      </c>
      <c r="I28" s="625"/>
    </row>
    <row r="29" spans="1:10" s="100" customFormat="1" ht="15.5">
      <c r="A29" s="481">
        <v>5</v>
      </c>
      <c r="B29" s="100" t="s">
        <v>300</v>
      </c>
      <c r="H29" s="549">
        <v>0</v>
      </c>
      <c r="I29" s="625"/>
    </row>
    <row r="30" spans="1:10" s="100" customFormat="1" ht="15.5">
      <c r="A30" s="481"/>
    </row>
    <row r="31" spans="1:10" s="100" customFormat="1" ht="15.5"/>
  </sheetData>
  <customSheetViews>
    <customSheetView guid="{343BF296-013A-41F5-BDAB-AD6220EA7F78}" scale="70" showPageBreaks="1" fitToPage="1" printArea="1" view="pageBreakPreview">
      <selection activeCell="D33" sqref="D33"/>
      <colBreaks count="1" manualBreakCount="1">
        <brk id="11" max="29" man="1"/>
      </colBreaks>
      <pageMargins left="0.7" right="0.7" top="0.75" bottom="0.75" header="0.3" footer="0.3"/>
      <printOptions horizontalCentered="1"/>
      <pageSetup scale="82" orientation="landscape" r:id="rId1"/>
    </customSheetView>
    <customSheetView guid="{B321D76C-CDE5-48BB-9CDE-80FF97D58FCF}" scale="70" showPageBreaks="1" fitToPage="1" printArea="1" view="pageBreakPreview">
      <selection activeCell="D33" sqref="D33"/>
      <colBreaks count="1" manualBreakCount="1">
        <brk id="11" max="29" man="1"/>
      </colBreaks>
      <pageMargins left="0.7" right="0.7" top="0.75" bottom="0.75" header="0.3" footer="0.3"/>
      <printOptions horizontalCentered="1"/>
      <pageSetup scale="82" orientation="landscape" r:id="rId2"/>
    </customSheetView>
  </customSheetViews>
  <mergeCells count="5">
    <mergeCell ref="A4:K4"/>
    <mergeCell ref="A5:K5"/>
    <mergeCell ref="A6:K6"/>
    <mergeCell ref="A8:K8"/>
    <mergeCell ref="A9:K9"/>
  </mergeCells>
  <printOptions horizontalCentered="1"/>
  <pageMargins left="0.7" right="0.7" top="0.75" bottom="0.75" header="0.3" footer="0.3"/>
  <pageSetup scale="82" orientation="landscape" r:id="rId3"/>
  <colBreaks count="1" manualBreakCount="1">
    <brk id="11" max="29" man="1"/>
  </colBreaks>
  <drawing r:id="rId4"/>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8">
    <tabColor rgb="FF0070C0"/>
  </sheetPr>
  <dimension ref="A1:P27"/>
  <sheetViews>
    <sheetView view="pageBreakPreview" topLeftCell="A10" zoomScaleNormal="100" zoomScaleSheetLayoutView="100" workbookViewId="0">
      <selection activeCell="D33" sqref="D33"/>
    </sheetView>
  </sheetViews>
  <sheetFormatPr defaultColWidth="9" defaultRowHeight="12.5"/>
  <cols>
    <col min="1" max="1" width="3" style="27" customWidth="1"/>
    <col min="2" max="2" width="4.25" style="27" customWidth="1"/>
    <col min="3" max="3" width="26.5" style="27" bestFit="1" customWidth="1"/>
    <col min="4" max="4" width="16" style="27" customWidth="1"/>
    <col min="5" max="5" width="1.75" style="27" customWidth="1"/>
    <col min="6" max="6" width="14" style="27" customWidth="1"/>
    <col min="7" max="9" width="9" style="27"/>
    <col min="10" max="10" width="10.5" style="27" bestFit="1" customWidth="1"/>
    <col min="11" max="11" width="29.08203125" style="27" customWidth="1"/>
    <col min="12" max="16384" width="9" style="27"/>
  </cols>
  <sheetData>
    <row r="1" spans="1:16" s="537" customFormat="1" ht="15.5">
      <c r="A1" s="14" t="s">
        <v>975</v>
      </c>
      <c r="B1" s="109"/>
      <c r="C1" s="109"/>
      <c r="D1" s="544"/>
      <c r="E1" s="544"/>
      <c r="F1" s="109"/>
      <c r="G1" s="109"/>
      <c r="H1" s="109"/>
      <c r="I1" s="109"/>
      <c r="J1" s="109"/>
      <c r="K1" s="109"/>
      <c r="L1" s="169"/>
      <c r="P1" s="170"/>
    </row>
    <row r="2" spans="1:16" s="535" customFormat="1"/>
    <row r="3" spans="1:16" s="535" customFormat="1" ht="18">
      <c r="A3" s="112"/>
      <c r="B3" s="113"/>
      <c r="C3" s="113"/>
      <c r="D3" s="556"/>
      <c r="E3" s="556"/>
      <c r="F3" s="113"/>
      <c r="G3" s="113"/>
      <c r="H3" s="113"/>
      <c r="I3" s="113"/>
      <c r="J3" s="113"/>
      <c r="K3" s="113"/>
      <c r="L3" s="113"/>
      <c r="M3" s="113"/>
      <c r="N3" s="113"/>
      <c r="O3" s="113"/>
      <c r="P3" s="432"/>
    </row>
    <row r="4" spans="1:16" s="535" customFormat="1" ht="18">
      <c r="A4" s="1732" t="s">
        <v>200</v>
      </c>
      <c r="B4" s="1732"/>
      <c r="C4" s="1732"/>
      <c r="D4" s="1732"/>
      <c r="E4" s="1732"/>
      <c r="F4" s="1732"/>
      <c r="G4" s="172"/>
      <c r="H4" s="172"/>
      <c r="I4" s="172"/>
      <c r="J4" s="172"/>
      <c r="K4" s="172"/>
      <c r="L4" s="172"/>
      <c r="M4" s="172"/>
      <c r="N4" s="172"/>
      <c r="O4" s="172"/>
      <c r="P4" s="172"/>
    </row>
    <row r="5" spans="1:16" s="535" customFormat="1" ht="18">
      <c r="A5" s="1732" t="s">
        <v>103</v>
      </c>
      <c r="B5" s="1732"/>
      <c r="C5" s="1732"/>
      <c r="D5" s="1732"/>
      <c r="E5" s="1732"/>
      <c r="F5" s="1732"/>
      <c r="G5" s="172"/>
      <c r="H5" s="172"/>
      <c r="I5" s="172"/>
      <c r="J5" s="172"/>
      <c r="K5" s="172"/>
      <c r="L5" s="172"/>
      <c r="M5" s="172"/>
      <c r="N5" s="172"/>
      <c r="O5" s="172"/>
      <c r="P5" s="172"/>
    </row>
    <row r="6" spans="1:16" s="535" customFormat="1" ht="18">
      <c r="A6" s="1733" t="s">
        <v>1820</v>
      </c>
      <c r="B6" s="1733"/>
      <c r="C6" s="1733"/>
      <c r="D6" s="1733"/>
      <c r="E6" s="1733"/>
      <c r="F6" s="1733"/>
      <c r="G6" s="172"/>
      <c r="H6" s="172"/>
      <c r="I6" s="172"/>
      <c r="J6" s="172"/>
      <c r="K6" s="172"/>
      <c r="L6" s="172"/>
      <c r="M6" s="172"/>
      <c r="N6" s="172"/>
      <c r="O6" s="172"/>
      <c r="P6" s="172"/>
    </row>
    <row r="7" spans="1:16" s="535" customFormat="1" ht="12" customHeight="1">
      <c r="A7" s="113"/>
      <c r="B7" s="113"/>
      <c r="C7" s="113"/>
      <c r="D7" s="116"/>
      <c r="E7" s="116"/>
      <c r="F7" s="113"/>
      <c r="G7" s="113"/>
      <c r="H7" s="113"/>
      <c r="I7" s="113"/>
      <c r="J7" s="113"/>
      <c r="K7" s="113"/>
      <c r="L7" s="113"/>
      <c r="M7" s="113"/>
      <c r="N7" s="113"/>
      <c r="O7" s="113"/>
      <c r="P7" s="113"/>
    </row>
    <row r="8" spans="1:16" s="535" customFormat="1" ht="18">
      <c r="A8" s="1734" t="s">
        <v>976</v>
      </c>
      <c r="B8" s="1734"/>
      <c r="C8" s="1734"/>
      <c r="D8" s="1734"/>
      <c r="E8" s="1734"/>
      <c r="F8" s="1734"/>
      <c r="G8" s="173"/>
      <c r="H8" s="173"/>
      <c r="I8" s="173"/>
      <c r="J8" s="173"/>
      <c r="K8" s="173"/>
      <c r="L8" s="173"/>
      <c r="M8" s="173"/>
      <c r="N8" s="173"/>
      <c r="O8" s="173"/>
      <c r="P8" s="173"/>
    </row>
    <row r="9" spans="1:16" s="535" customFormat="1" ht="18">
      <c r="A9" s="1732" t="s">
        <v>705</v>
      </c>
      <c r="B9" s="1732"/>
      <c r="C9" s="1732"/>
      <c r="D9" s="1732"/>
      <c r="E9" s="1732"/>
      <c r="F9" s="1732"/>
      <c r="G9" s="172"/>
      <c r="H9" s="172"/>
      <c r="I9" s="172"/>
      <c r="J9" s="172"/>
      <c r="K9" s="172"/>
      <c r="L9" s="172"/>
      <c r="M9" s="172"/>
      <c r="N9" s="172"/>
      <c r="O9" s="172"/>
      <c r="P9" s="172"/>
    </row>
    <row r="12" spans="1:16" ht="14">
      <c r="C12" s="559" t="s">
        <v>453</v>
      </c>
    </row>
    <row r="13" spans="1:16" ht="14">
      <c r="C13" s="559"/>
    </row>
    <row r="14" spans="1:16" ht="15.5">
      <c r="C14" s="1439" t="s">
        <v>192</v>
      </c>
      <c r="D14" s="1439" t="s">
        <v>193</v>
      </c>
      <c r="E14" s="1439"/>
      <c r="F14" s="1439" t="s">
        <v>194</v>
      </c>
      <c r="G14" s="1429"/>
    </row>
    <row r="15" spans="1:16" ht="13">
      <c r="D15" s="733" t="s">
        <v>1818</v>
      </c>
      <c r="E15" s="734"/>
      <c r="F15" s="733" t="s">
        <v>1818</v>
      </c>
    </row>
    <row r="16" spans="1:16" ht="13">
      <c r="D16" s="560" t="s">
        <v>338</v>
      </c>
      <c r="F16" s="560" t="s">
        <v>338</v>
      </c>
    </row>
    <row r="17" spans="1:6" ht="14">
      <c r="C17" s="561"/>
    </row>
    <row r="18" spans="1:6" ht="14">
      <c r="A18" s="27">
        <v>1</v>
      </c>
      <c r="C18" s="561" t="s">
        <v>434</v>
      </c>
      <c r="D18" s="735"/>
      <c r="F18" s="735"/>
    </row>
    <row r="19" spans="1:6" ht="14">
      <c r="A19" s="27">
        <v>2</v>
      </c>
      <c r="C19" s="561" t="s">
        <v>435</v>
      </c>
      <c r="D19" s="735"/>
      <c r="F19" s="735"/>
    </row>
    <row r="20" spans="1:6" ht="14">
      <c r="A20" s="27">
        <v>3</v>
      </c>
      <c r="C20" s="561" t="s">
        <v>436</v>
      </c>
      <c r="D20" s="736"/>
      <c r="F20" s="736"/>
    </row>
    <row r="21" spans="1:6" ht="14">
      <c r="A21" s="27">
        <v>4</v>
      </c>
      <c r="C21" s="559" t="s">
        <v>4</v>
      </c>
      <c r="D21" s="562">
        <f>SUM(D18:D20)</f>
        <v>0</v>
      </c>
      <c r="F21" s="562">
        <f>SUM(F17:F20)</f>
        <v>0</v>
      </c>
    </row>
    <row r="22" spans="1:6" ht="14">
      <c r="C22" s="559"/>
      <c r="D22" s="562"/>
      <c r="F22" s="562"/>
    </row>
    <row r="23" spans="1:6" ht="14">
      <c r="A23" s="1020"/>
      <c r="B23" s="1020"/>
      <c r="C23" s="1020"/>
      <c r="D23" s="1531"/>
      <c r="E23" s="1020"/>
      <c r="F23" s="1020"/>
    </row>
    <row r="24" spans="1:6" ht="13.15" customHeight="1">
      <c r="A24" s="1754" t="s">
        <v>1713</v>
      </c>
      <c r="B24" s="1755"/>
      <c r="C24" s="1755"/>
      <c r="D24" s="1755"/>
      <c r="E24" s="1755"/>
      <c r="F24" s="1755"/>
    </row>
    <row r="25" spans="1:6">
      <c r="A25" s="1756"/>
      <c r="B25" s="1756"/>
      <c r="C25" s="1756"/>
      <c r="D25" s="1756"/>
      <c r="E25" s="1756"/>
      <c r="F25" s="1756"/>
    </row>
    <row r="26" spans="1:6">
      <c r="A26" s="1756"/>
      <c r="B26" s="1756"/>
      <c r="C26" s="1756"/>
      <c r="D26" s="1756"/>
      <c r="E26" s="1756"/>
      <c r="F26" s="1756"/>
    </row>
    <row r="27" spans="1:6">
      <c r="A27" s="1756"/>
      <c r="B27" s="1756"/>
      <c r="C27" s="1756"/>
      <c r="D27" s="1756"/>
      <c r="E27" s="1756"/>
      <c r="F27" s="1756"/>
    </row>
  </sheetData>
  <customSheetViews>
    <customSheetView guid="{343BF296-013A-41F5-BDAB-AD6220EA7F78}" showPageBreaks="1" printArea="1" view="pageBreakPreview" topLeftCell="A10">
      <selection activeCell="D33" sqref="D33"/>
      <pageMargins left="0.7" right="0.7" top="0.75" bottom="0.75" header="0.3" footer="0.3"/>
      <printOptions horizontalCentered="1"/>
      <pageSetup orientation="portrait" r:id="rId1"/>
    </customSheetView>
    <customSheetView guid="{B321D76C-CDE5-48BB-9CDE-80FF97D58FCF}" showPageBreaks="1" printArea="1" view="pageBreakPreview" topLeftCell="A10">
      <selection activeCell="D33" sqref="D33"/>
      <pageMargins left="0.7" right="0.7" top="0.75" bottom="0.75" header="0.3" footer="0.3"/>
      <printOptions horizontalCentered="1"/>
      <pageSetup orientation="portrait" r:id="rId2"/>
    </customSheetView>
  </customSheetViews>
  <mergeCells count="6">
    <mergeCell ref="A24:F27"/>
    <mergeCell ref="A8:F8"/>
    <mergeCell ref="A9:F9"/>
    <mergeCell ref="A4:F4"/>
    <mergeCell ref="A5:F5"/>
    <mergeCell ref="A6:F6"/>
  </mergeCells>
  <printOptions horizontalCentered="1"/>
  <pageMargins left="0.7" right="0.7" top="0.75" bottom="0.75" header="0.3" footer="0.3"/>
  <pageSetup orientation="portrait" r:id="rId3"/>
  <drawing r:id="rId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9">
    <tabColor rgb="FFFFC000"/>
    <pageSetUpPr fitToPage="1"/>
  </sheetPr>
  <dimension ref="A1:N54"/>
  <sheetViews>
    <sheetView view="pageBreakPreview" zoomScaleNormal="70" zoomScaleSheetLayoutView="100" workbookViewId="0">
      <selection activeCell="D33" sqref="D33"/>
    </sheetView>
  </sheetViews>
  <sheetFormatPr defaultColWidth="9" defaultRowHeight="12.5"/>
  <cols>
    <col min="1" max="1" width="2.33203125" style="13" customWidth="1"/>
    <col min="2" max="2" width="1.33203125" style="13" customWidth="1"/>
    <col min="3" max="3" width="2.75" style="13" customWidth="1"/>
    <col min="4" max="4" width="6.33203125" style="13" customWidth="1"/>
    <col min="5" max="5" width="7.5" style="13" customWidth="1"/>
    <col min="6" max="6" width="22.08203125" style="13" customWidth="1"/>
    <col min="7" max="7" width="4" style="13" customWidth="1"/>
    <col min="8" max="8" width="12.5" style="13" bestFit="1" customWidth="1"/>
    <col min="9" max="9" width="14" style="13" customWidth="1"/>
    <col min="10" max="10" width="12.5" style="13" bestFit="1" customWidth="1"/>
    <col min="11" max="11" width="29.08203125" style="13" customWidth="1"/>
    <col min="12" max="12" width="14.25" style="13" bestFit="1" customWidth="1"/>
    <col min="13" max="13" width="1.25" style="13" customWidth="1"/>
    <col min="14" max="14" width="12.5" style="13" bestFit="1" customWidth="1"/>
    <col min="15" max="16384" width="9" style="13"/>
  </cols>
  <sheetData>
    <row r="1" spans="1:14" s="17" customFormat="1" ht="15.5">
      <c r="A1" s="14" t="s">
        <v>977</v>
      </c>
      <c r="B1" s="20"/>
      <c r="C1" s="20"/>
      <c r="D1" s="20"/>
      <c r="E1" s="20"/>
      <c r="F1" s="20"/>
      <c r="G1" s="20"/>
      <c r="H1" s="20"/>
      <c r="I1" s="20"/>
      <c r="J1" s="20"/>
      <c r="K1" s="20"/>
      <c r="L1" s="20"/>
      <c r="M1" s="20"/>
      <c r="N1" s="20"/>
    </row>
    <row r="3" spans="1:14" ht="18">
      <c r="A3" s="12"/>
      <c r="B3" s="11"/>
      <c r="C3" s="11"/>
      <c r="D3" s="11"/>
      <c r="E3" s="11"/>
      <c r="F3" s="11"/>
      <c r="G3" s="11"/>
      <c r="H3" s="11"/>
      <c r="I3" s="11"/>
      <c r="J3" s="11"/>
      <c r="K3" s="11"/>
      <c r="L3" s="11"/>
      <c r="M3" s="11"/>
      <c r="N3" s="11"/>
    </row>
    <row r="4" spans="1:14" ht="18">
      <c r="A4" s="1686" t="s">
        <v>200</v>
      </c>
      <c r="B4" s="1686"/>
      <c r="C4" s="1686"/>
      <c r="D4" s="1686"/>
      <c r="E4" s="1686"/>
      <c r="F4" s="1686"/>
      <c r="G4" s="1686"/>
      <c r="H4" s="1686"/>
      <c r="I4" s="1686"/>
      <c r="J4" s="1686"/>
      <c r="K4" s="1686"/>
      <c r="L4" s="1686"/>
      <c r="M4" s="1686"/>
      <c r="N4" s="1686"/>
    </row>
    <row r="5" spans="1:14" ht="18">
      <c r="A5" s="1686" t="s">
        <v>103</v>
      </c>
      <c r="B5" s="1686"/>
      <c r="C5" s="1686"/>
      <c r="D5" s="1686"/>
      <c r="E5" s="1686"/>
      <c r="F5" s="1686"/>
      <c r="G5" s="1686"/>
      <c r="H5" s="1686"/>
      <c r="I5" s="1686"/>
      <c r="J5" s="1686"/>
      <c r="K5" s="1686"/>
      <c r="L5" s="1686"/>
      <c r="M5" s="1686"/>
      <c r="N5" s="1686"/>
    </row>
    <row r="6" spans="1:14" ht="18">
      <c r="A6" s="1687" t="s">
        <v>1820</v>
      </c>
      <c r="B6" s="1687"/>
      <c r="C6" s="1687"/>
      <c r="D6" s="1687"/>
      <c r="E6" s="1687"/>
      <c r="F6" s="1687"/>
      <c r="G6" s="1687"/>
      <c r="H6" s="1687"/>
      <c r="I6" s="1687"/>
      <c r="J6" s="1687"/>
      <c r="K6" s="1687"/>
      <c r="L6" s="1687"/>
      <c r="M6" s="1687"/>
      <c r="N6" s="1687"/>
    </row>
    <row r="7" spans="1:14" ht="12" customHeight="1">
      <c r="A7" s="11"/>
      <c r="B7" s="11"/>
      <c r="C7" s="11"/>
      <c r="D7" s="11"/>
      <c r="E7" s="11"/>
      <c r="F7" s="11"/>
      <c r="G7" s="11"/>
      <c r="H7" s="11"/>
      <c r="I7" s="11"/>
      <c r="J7" s="11"/>
      <c r="K7" s="11"/>
      <c r="L7" s="11"/>
      <c r="M7" s="11"/>
      <c r="N7" s="11"/>
    </row>
    <row r="8" spans="1:14" ht="18">
      <c r="A8" s="1688" t="s">
        <v>978</v>
      </c>
      <c r="B8" s="1688"/>
      <c r="C8" s="1688"/>
      <c r="D8" s="1688"/>
      <c r="E8" s="1688"/>
      <c r="F8" s="1688"/>
      <c r="G8" s="1688"/>
      <c r="H8" s="1688"/>
      <c r="I8" s="1688"/>
      <c r="J8" s="1688"/>
      <c r="K8" s="1688"/>
      <c r="L8" s="1688"/>
      <c r="M8" s="1688"/>
      <c r="N8" s="1688"/>
    </row>
    <row r="9" spans="1:14" ht="18">
      <c r="A9" s="1686" t="s">
        <v>290</v>
      </c>
      <c r="B9" s="1686"/>
      <c r="C9" s="1686"/>
      <c r="D9" s="1686"/>
      <c r="E9" s="1686"/>
      <c r="F9" s="1686"/>
      <c r="G9" s="1686"/>
      <c r="H9" s="1686"/>
      <c r="I9" s="1686"/>
      <c r="J9" s="1686"/>
      <c r="K9" s="1686"/>
      <c r="L9" s="1686"/>
      <c r="M9" s="1686"/>
      <c r="N9" s="1686"/>
    </row>
    <row r="11" spans="1:14" s="27" customFormat="1">
      <c r="D11" s="1439" t="s">
        <v>192</v>
      </c>
      <c r="E11" s="956"/>
      <c r="F11" s="1439" t="s">
        <v>193</v>
      </c>
      <c r="G11" s="956"/>
      <c r="H11" s="1439" t="s">
        <v>194</v>
      </c>
      <c r="I11" s="962" t="s">
        <v>195</v>
      </c>
      <c r="J11" s="962" t="s">
        <v>196</v>
      </c>
      <c r="K11" s="956"/>
      <c r="L11" s="962" t="s">
        <v>371</v>
      </c>
      <c r="M11" s="956"/>
      <c r="N11" s="962" t="s">
        <v>372</v>
      </c>
    </row>
    <row r="12" spans="1:14" s="27" customFormat="1" ht="14">
      <c r="H12" s="483" t="s">
        <v>381</v>
      </c>
      <c r="I12" s="483" t="s">
        <v>381</v>
      </c>
      <c r="J12" s="483" t="s">
        <v>441</v>
      </c>
      <c r="K12" s="483"/>
      <c r="L12" s="483"/>
      <c r="M12" s="483"/>
      <c r="N12" s="483"/>
    </row>
    <row r="13" spans="1:14" s="27" customFormat="1" ht="15.5">
      <c r="D13" s="484" t="s">
        <v>251</v>
      </c>
      <c r="E13" s="485"/>
      <c r="F13" s="485"/>
      <c r="G13" s="485"/>
      <c r="H13" s="483" t="s">
        <v>790</v>
      </c>
      <c r="I13" s="483" t="s">
        <v>790</v>
      </c>
      <c r="J13" s="483" t="s">
        <v>382</v>
      </c>
      <c r="K13" s="483"/>
      <c r="L13" s="483" t="s">
        <v>34</v>
      </c>
      <c r="M13" s="483"/>
      <c r="N13" s="483" t="s">
        <v>336</v>
      </c>
    </row>
    <row r="14" spans="1:14" s="27" customFormat="1" ht="15.5">
      <c r="D14" s="486" t="s">
        <v>228</v>
      </c>
      <c r="E14" s="487"/>
      <c r="F14" s="488" t="s">
        <v>248</v>
      </c>
      <c r="G14" s="487"/>
      <c r="H14" s="722" t="s">
        <v>1819</v>
      </c>
      <c r="I14" s="722" t="s">
        <v>1819</v>
      </c>
      <c r="J14" s="722" t="s">
        <v>1828</v>
      </c>
      <c r="K14" s="489"/>
      <c r="L14" s="490" t="s">
        <v>440</v>
      </c>
      <c r="M14" s="489"/>
      <c r="N14" s="490" t="s">
        <v>791</v>
      </c>
    </row>
    <row r="15" spans="1:14" s="27" customFormat="1" ht="14">
      <c r="C15" s="491" t="s">
        <v>471</v>
      </c>
      <c r="D15" s="721">
        <v>1100</v>
      </c>
      <c r="E15" s="721"/>
      <c r="F15" s="721" t="s">
        <v>383</v>
      </c>
      <c r="G15" s="491"/>
      <c r="H15" s="723"/>
      <c r="I15" s="723"/>
      <c r="J15" s="492"/>
      <c r="K15" s="492"/>
      <c r="L15" s="493"/>
      <c r="N15" s="494"/>
    </row>
    <row r="16" spans="1:14" s="27" customFormat="1" ht="14">
      <c r="C16" s="491" t="s">
        <v>473</v>
      </c>
      <c r="D16" s="721">
        <v>1200</v>
      </c>
      <c r="E16" s="721"/>
      <c r="F16" s="721" t="s">
        <v>384</v>
      </c>
      <c r="G16" s="491"/>
      <c r="H16" s="723"/>
      <c r="I16" s="723"/>
      <c r="J16" s="492"/>
      <c r="K16" s="492"/>
      <c r="L16" s="493"/>
      <c r="N16" s="494"/>
    </row>
    <row r="17" spans="3:14" s="27" customFormat="1" ht="14">
      <c r="C17" s="491" t="s">
        <v>494</v>
      </c>
      <c r="D17" s="721">
        <v>3100</v>
      </c>
      <c r="E17" s="721"/>
      <c r="F17" s="721" t="s">
        <v>385</v>
      </c>
      <c r="G17" s="491"/>
      <c r="H17" s="723"/>
      <c r="I17" s="723"/>
      <c r="J17" s="492"/>
      <c r="K17" s="492"/>
      <c r="L17" s="493"/>
      <c r="N17" s="494"/>
    </row>
    <row r="18" spans="3:14" s="27" customFormat="1" ht="14">
      <c r="C18" s="491" t="s">
        <v>495</v>
      </c>
      <c r="D18" s="721">
        <v>3200</v>
      </c>
      <c r="E18" s="721"/>
      <c r="F18" s="721" t="s">
        <v>220</v>
      </c>
      <c r="G18" s="491"/>
      <c r="H18" s="723"/>
      <c r="I18" s="723"/>
      <c r="J18" s="492"/>
      <c r="K18" s="492"/>
      <c r="L18" s="493"/>
      <c r="N18" s="494"/>
    </row>
    <row r="19" spans="3:14" s="27" customFormat="1" ht="14">
      <c r="C19" s="491" t="s">
        <v>496</v>
      </c>
      <c r="D19" s="721">
        <v>1300</v>
      </c>
      <c r="E19" s="721"/>
      <c r="F19" s="721" t="s">
        <v>386</v>
      </c>
      <c r="G19" s="491"/>
      <c r="H19" s="723"/>
      <c r="I19" s="723"/>
      <c r="J19" s="492"/>
      <c r="K19" s="492"/>
      <c r="L19" s="493"/>
      <c r="N19" s="494"/>
    </row>
    <row r="20" spans="3:14" s="27" customFormat="1" ht="14">
      <c r="C20" s="491" t="s">
        <v>497</v>
      </c>
      <c r="D20" s="721">
        <v>3300</v>
      </c>
      <c r="E20" s="721"/>
      <c r="F20" s="721" t="s">
        <v>387</v>
      </c>
      <c r="G20" s="491"/>
      <c r="H20" s="723"/>
      <c r="I20" s="723"/>
      <c r="J20" s="492"/>
      <c r="K20" s="492"/>
      <c r="L20" s="493"/>
      <c r="N20" s="494"/>
    </row>
    <row r="21" spans="3:14" s="27" customFormat="1" ht="14">
      <c r="C21" s="491" t="s">
        <v>498</v>
      </c>
      <c r="D21" s="721">
        <v>2100</v>
      </c>
      <c r="E21" s="721"/>
      <c r="F21" s="721" t="s">
        <v>388</v>
      </c>
      <c r="G21" s="491"/>
      <c r="H21" s="723"/>
      <c r="I21" s="723"/>
      <c r="J21" s="492"/>
      <c r="K21" s="492"/>
      <c r="L21" s="493"/>
      <c r="N21" s="494"/>
    </row>
    <row r="22" spans="3:14" s="27" customFormat="1" ht="17">
      <c r="C22" s="491" t="s">
        <v>541</v>
      </c>
      <c r="D22" s="1499" t="s">
        <v>1166</v>
      </c>
      <c r="E22" s="721"/>
      <c r="F22" s="1432" t="s">
        <v>1166</v>
      </c>
      <c r="G22" s="491"/>
      <c r="H22" s="1454"/>
      <c r="I22" s="1454"/>
      <c r="J22" s="492"/>
      <c r="K22" s="492"/>
      <c r="L22" s="493"/>
      <c r="N22" s="494"/>
    </row>
    <row r="23" spans="3:14" s="27" customFormat="1" ht="14">
      <c r="C23" s="27">
        <v>2</v>
      </c>
      <c r="D23" s="491"/>
      <c r="E23" s="491"/>
      <c r="F23" s="491" t="s">
        <v>1130</v>
      </c>
      <c r="G23" s="491"/>
      <c r="H23" s="492">
        <f>SUM(H15:H22)</f>
        <v>0</v>
      </c>
      <c r="I23" s="492">
        <f>SUM(I15:I22)</f>
        <v>0</v>
      </c>
      <c r="J23" s="492"/>
      <c r="K23" s="492"/>
      <c r="L23" s="493"/>
      <c r="N23" s="494"/>
    </row>
    <row r="24" spans="3:14" s="27" customFormat="1" ht="14">
      <c r="D24" s="491"/>
      <c r="E24" s="491"/>
      <c r="F24" s="491"/>
      <c r="G24" s="491"/>
      <c r="H24" s="492"/>
      <c r="I24" s="492"/>
      <c r="J24" s="492"/>
      <c r="K24" s="492"/>
      <c r="L24" s="493"/>
      <c r="N24" s="494"/>
    </row>
    <row r="25" spans="3:14" s="27" customFormat="1" ht="14">
      <c r="C25" s="491" t="s">
        <v>1277</v>
      </c>
      <c r="D25" s="721" t="s">
        <v>1129</v>
      </c>
      <c r="E25" s="721"/>
      <c r="F25" s="721"/>
      <c r="G25" s="491"/>
      <c r="H25" s="723"/>
      <c r="I25" s="723"/>
      <c r="J25" s="492"/>
      <c r="K25" s="492"/>
      <c r="L25" s="493"/>
      <c r="N25" s="494"/>
    </row>
    <row r="26" spans="3:14" s="27" customFormat="1" ht="15.5">
      <c r="C26" s="491" t="s">
        <v>1278</v>
      </c>
      <c r="D26" s="721" t="s">
        <v>1128</v>
      </c>
      <c r="E26" s="721"/>
      <c r="F26" s="721"/>
      <c r="G26" s="491"/>
      <c r="H26" s="723"/>
      <c r="I26" s="723"/>
      <c r="J26" s="1302"/>
      <c r="K26" s="1302"/>
      <c r="L26" s="1303"/>
      <c r="M26" s="1302"/>
      <c r="N26" s="1302"/>
    </row>
    <row r="27" spans="3:14" s="27" customFormat="1" ht="18">
      <c r="C27" s="491" t="s">
        <v>541</v>
      </c>
      <c r="D27" s="1499" t="s">
        <v>1166</v>
      </c>
      <c r="E27" s="721"/>
      <c r="F27" s="1432" t="s">
        <v>1166</v>
      </c>
      <c r="G27" s="491"/>
      <c r="H27" s="1454"/>
      <c r="I27" s="1454"/>
      <c r="J27" s="1302"/>
      <c r="K27" s="1302"/>
      <c r="L27" s="1303"/>
      <c r="M27" s="1302"/>
      <c r="N27" s="1302"/>
    </row>
    <row r="28" spans="3:14" s="27" customFormat="1" ht="15.5">
      <c r="C28" s="27">
        <v>4</v>
      </c>
      <c r="D28" s="491"/>
      <c r="E28" s="491"/>
      <c r="F28" s="491" t="s">
        <v>1131</v>
      </c>
      <c r="G28" s="491"/>
      <c r="H28" s="1311">
        <f>SUM(H25:H27)</f>
        <v>0</v>
      </c>
      <c r="I28" s="1311">
        <f>SUM(I25:I27)</f>
        <v>0</v>
      </c>
      <c r="J28" s="1302"/>
      <c r="K28" s="1302"/>
      <c r="L28" s="1303"/>
      <c r="M28" s="1302"/>
      <c r="N28" s="1302"/>
    </row>
    <row r="29" spans="3:14" s="27" customFormat="1" ht="15.5">
      <c r="D29" s="491"/>
      <c r="E29" s="491"/>
      <c r="F29" s="491"/>
      <c r="G29" s="491"/>
      <c r="H29" s="1311"/>
      <c r="I29" s="1311"/>
      <c r="J29" s="1302"/>
      <c r="K29" s="1302"/>
      <c r="L29" s="1303"/>
      <c r="M29" s="1302"/>
      <c r="N29" s="1302"/>
    </row>
    <row r="30" spans="3:14" s="27" customFormat="1" ht="14.5" thickBot="1">
      <c r="C30" s="27">
        <v>5</v>
      </c>
      <c r="D30" s="495"/>
      <c r="E30" s="495"/>
      <c r="F30" s="495" t="s">
        <v>4</v>
      </c>
      <c r="G30" s="495"/>
      <c r="H30" s="496">
        <f>H23+H28</f>
        <v>0</v>
      </c>
      <c r="I30" s="496">
        <f>I23+I28</f>
        <v>0</v>
      </c>
      <c r="J30" s="496">
        <f>AVERAGE(H30,I30)</f>
        <v>0</v>
      </c>
      <c r="K30" s="496"/>
      <c r="L30" s="1603">
        <v>0</v>
      </c>
      <c r="M30" s="496"/>
      <c r="N30" s="496">
        <v>0</v>
      </c>
    </row>
    <row r="31" spans="3:14" s="27" customFormat="1" ht="13" thickTop="1"/>
    <row r="32" spans="3:14" s="27" customFormat="1">
      <c r="H32" s="497"/>
      <c r="I32" s="497"/>
      <c r="J32" s="497"/>
    </row>
    <row r="33" spans="2:2" s="27" customFormat="1"/>
    <row r="34" spans="2:2" s="27" customFormat="1"/>
    <row r="37" spans="2:2" ht="14.5">
      <c r="B37" s="48"/>
    </row>
    <row r="38" spans="2:2" ht="14.5">
      <c r="B38" s="49"/>
    </row>
    <row r="39" spans="2:2" ht="14.5">
      <c r="B39" s="49"/>
    </row>
    <row r="40" spans="2:2" ht="14.5">
      <c r="B40" s="49"/>
    </row>
    <row r="41" spans="2:2" ht="14.5">
      <c r="B41" s="49"/>
    </row>
    <row r="42" spans="2:2" ht="14.5">
      <c r="B42" s="49"/>
    </row>
    <row r="43" spans="2:2" ht="14.5">
      <c r="B43" s="49"/>
    </row>
    <row r="44" spans="2:2" ht="14.5">
      <c r="B44" s="49"/>
    </row>
    <row r="45" spans="2:2" ht="14.5">
      <c r="B45" s="49"/>
    </row>
    <row r="46" spans="2:2" ht="14.5">
      <c r="B46" s="49"/>
    </row>
    <row r="47" spans="2:2" ht="14.5">
      <c r="B47" s="48"/>
    </row>
    <row r="48" spans="2:2" ht="14.5">
      <c r="B48" s="49"/>
    </row>
    <row r="49" spans="2:2" ht="14.5">
      <c r="B49" s="49"/>
    </row>
    <row r="50" spans="2:2" ht="14.5">
      <c r="B50" s="49"/>
    </row>
    <row r="51" spans="2:2" ht="14.5">
      <c r="B51" s="48"/>
    </row>
    <row r="52" spans="2:2" ht="14.5">
      <c r="B52" s="48"/>
    </row>
    <row r="53" spans="2:2" ht="14.5">
      <c r="B53" s="48"/>
    </row>
    <row r="54" spans="2:2" ht="14.5">
      <c r="B54" s="48"/>
    </row>
  </sheetData>
  <customSheetViews>
    <customSheetView guid="{343BF296-013A-41F5-BDAB-AD6220EA7F78}" showPageBreaks="1" fitToPage="1" printArea="1" view="pageBreakPreview">
      <selection activeCell="D33" sqref="D33"/>
      <pageMargins left="0.45" right="0.45" top="0.75" bottom="0.75" header="0.3" footer="0.3"/>
      <printOptions horizontalCentered="1"/>
      <pageSetup scale="69" orientation="portrait" r:id="rId1"/>
    </customSheetView>
    <customSheetView guid="{B321D76C-CDE5-48BB-9CDE-80FF97D58FCF}" showPageBreaks="1" fitToPage="1" printArea="1" view="pageBreakPreview">
      <selection activeCell="D33" sqref="D33"/>
      <pageMargins left="0.45" right="0.45" top="0.75" bottom="0.75" header="0.3" footer="0.3"/>
      <printOptions horizontalCentered="1"/>
      <pageSetup scale="69" orientation="portrait" r:id="rId2"/>
    </customSheetView>
  </customSheetViews>
  <mergeCells count="5">
    <mergeCell ref="A4:N4"/>
    <mergeCell ref="A5:N5"/>
    <mergeCell ref="A9:N9"/>
    <mergeCell ref="A6:N6"/>
    <mergeCell ref="A8:N8"/>
  </mergeCells>
  <printOptions horizontalCentered="1"/>
  <pageMargins left="0.45" right="0.45" top="0.75" bottom="0.75" header="0.3" footer="0.3"/>
  <pageSetup scale="69" orientation="portrait" r:id="rId3"/>
  <drawing r:id="rId4"/>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2">
    <tabColor rgb="FFFFC000"/>
    <pageSetUpPr fitToPage="1"/>
  </sheetPr>
  <dimension ref="A1:Q29"/>
  <sheetViews>
    <sheetView view="pageBreakPreview" zoomScaleNormal="100" zoomScaleSheetLayoutView="100" workbookViewId="0">
      <selection activeCell="D33" sqref="D33"/>
    </sheetView>
  </sheetViews>
  <sheetFormatPr defaultColWidth="9" defaultRowHeight="12.5"/>
  <cols>
    <col min="1" max="1" width="9" style="34"/>
    <col min="2" max="2" width="11.33203125" style="34" customWidth="1"/>
    <col min="3" max="3" width="16.33203125" style="34" customWidth="1"/>
    <col min="4" max="4" width="16.08203125" style="34" customWidth="1"/>
    <col min="5" max="5" width="10.75" style="34" customWidth="1"/>
    <col min="6" max="6" width="12.5" style="34" bestFit="1" customWidth="1"/>
    <col min="7" max="7" width="13.5" style="34" customWidth="1"/>
    <col min="8" max="10" width="9" style="34"/>
    <col min="11" max="11" width="29.08203125" style="34" customWidth="1"/>
    <col min="12" max="16" width="9" style="34"/>
    <col min="17" max="17" width="11.25" style="34" bestFit="1" customWidth="1"/>
    <col min="18" max="16384" width="9" style="34"/>
  </cols>
  <sheetData>
    <row r="1" spans="1:7" s="537" customFormat="1" ht="15.5">
      <c r="A1" s="14" t="s">
        <v>979</v>
      </c>
      <c r="B1" s="544"/>
      <c r="C1" s="109"/>
      <c r="D1" s="109"/>
      <c r="E1" s="109"/>
      <c r="G1" s="159"/>
    </row>
    <row r="2" spans="1:7" s="535" customFormat="1" ht="18">
      <c r="A2" s="112"/>
      <c r="B2" s="556"/>
      <c r="C2" s="113"/>
      <c r="D2" s="113"/>
      <c r="E2" s="113"/>
      <c r="F2" s="113"/>
      <c r="G2" s="432"/>
    </row>
    <row r="3" spans="1:7" s="535" customFormat="1" ht="18">
      <c r="A3" s="1732" t="s">
        <v>200</v>
      </c>
      <c r="B3" s="1732"/>
      <c r="C3" s="1732"/>
      <c r="D3" s="1732"/>
      <c r="E3" s="1732"/>
      <c r="F3" s="1732"/>
      <c r="G3" s="1732"/>
    </row>
    <row r="4" spans="1:7" s="535" customFormat="1" ht="18">
      <c r="A4" s="1732" t="s">
        <v>103</v>
      </c>
      <c r="B4" s="1732"/>
      <c r="C4" s="1732"/>
      <c r="D4" s="1732"/>
      <c r="E4" s="1732"/>
      <c r="F4" s="1732"/>
      <c r="G4" s="1732"/>
    </row>
    <row r="5" spans="1:7" s="535" customFormat="1" ht="18">
      <c r="A5" s="1733" t="s">
        <v>1820</v>
      </c>
      <c r="B5" s="1733"/>
      <c r="C5" s="1733"/>
      <c r="D5" s="1733"/>
      <c r="E5" s="1733"/>
      <c r="F5" s="1733"/>
      <c r="G5" s="1733"/>
    </row>
    <row r="6" spans="1:7" s="535" customFormat="1" ht="12" customHeight="1">
      <c r="A6" s="113"/>
      <c r="B6" s="116"/>
      <c r="C6" s="113"/>
      <c r="D6" s="113"/>
      <c r="E6" s="113"/>
      <c r="F6" s="113"/>
      <c r="G6" s="113"/>
    </row>
    <row r="7" spans="1:7" s="535" customFormat="1" ht="18">
      <c r="A7" s="1734" t="s">
        <v>980</v>
      </c>
      <c r="B7" s="1734"/>
      <c r="C7" s="1734"/>
      <c r="D7" s="1734"/>
      <c r="E7" s="1734"/>
      <c r="F7" s="1734"/>
      <c r="G7" s="1734"/>
    </row>
    <row r="8" spans="1:7" ht="18">
      <c r="A8" s="1732" t="s">
        <v>283</v>
      </c>
      <c r="B8" s="1732"/>
      <c r="C8" s="1732"/>
      <c r="D8" s="1732"/>
      <c r="E8" s="1732"/>
      <c r="F8" s="1732"/>
      <c r="G8" s="1732"/>
    </row>
    <row r="9" spans="1:7" ht="18">
      <c r="A9" s="432"/>
      <c r="B9" s="13"/>
      <c r="C9" s="13"/>
      <c r="D9" s="13"/>
      <c r="E9" s="432"/>
      <c r="F9" s="432"/>
      <c r="G9" s="432"/>
    </row>
    <row r="10" spans="1:7">
      <c r="B10" s="1439" t="s">
        <v>192</v>
      </c>
      <c r="C10" s="956"/>
      <c r="D10" s="1439" t="s">
        <v>193</v>
      </c>
      <c r="F10" s="1439" t="s">
        <v>194</v>
      </c>
    </row>
    <row r="11" spans="1:7">
      <c r="A11" s="627"/>
      <c r="B11" s="627"/>
      <c r="C11" s="627"/>
      <c r="D11" s="627"/>
      <c r="E11" s="627"/>
      <c r="F11" s="627"/>
      <c r="G11" s="627"/>
    </row>
    <row r="12" spans="1:7" ht="13">
      <c r="B12" s="33"/>
      <c r="C12" s="33"/>
      <c r="D12" s="42" t="s">
        <v>281</v>
      </c>
      <c r="E12" s="33"/>
      <c r="F12" s="42" t="s">
        <v>67</v>
      </c>
    </row>
    <row r="13" spans="1:7" ht="13">
      <c r="B13" s="106" t="s">
        <v>303</v>
      </c>
      <c r="C13" s="33"/>
      <c r="D13" s="106" t="s">
        <v>785</v>
      </c>
      <c r="E13" s="33"/>
      <c r="F13" s="106" t="s">
        <v>786</v>
      </c>
    </row>
    <row r="14" spans="1:7" ht="13">
      <c r="B14" s="437"/>
      <c r="C14" s="33"/>
      <c r="D14" s="437"/>
      <c r="E14" s="33"/>
      <c r="F14" s="437"/>
    </row>
    <row r="16" spans="1:7" ht="14">
      <c r="A16" s="627">
        <v>1</v>
      </c>
      <c r="B16" s="724" t="s">
        <v>1819</v>
      </c>
      <c r="D16" s="726">
        <v>0</v>
      </c>
      <c r="E16" s="628"/>
      <c r="F16" s="726"/>
    </row>
    <row r="17" spans="1:17" ht="14">
      <c r="A17" s="627"/>
      <c r="B17" s="725"/>
      <c r="D17" s="727"/>
      <c r="E17" s="629"/>
      <c r="F17" s="727"/>
    </row>
    <row r="18" spans="1:17" ht="14">
      <c r="A18" s="627">
        <v>2</v>
      </c>
      <c r="B18" s="724" t="s">
        <v>1819</v>
      </c>
      <c r="D18" s="728">
        <v>0</v>
      </c>
      <c r="E18" s="629"/>
      <c r="F18" s="728"/>
      <c r="Q18" s="206"/>
    </row>
    <row r="19" spans="1:17" ht="14">
      <c r="A19" s="627"/>
      <c r="D19" s="629"/>
      <c r="E19" s="629"/>
      <c r="F19" s="629"/>
      <c r="Q19" s="206"/>
    </row>
    <row r="20" spans="1:17">
      <c r="A20" s="627"/>
      <c r="Q20" s="206"/>
    </row>
    <row r="21" spans="1:17" ht="14">
      <c r="A21" s="627">
        <v>3</v>
      </c>
      <c r="B21" s="33" t="s">
        <v>1121</v>
      </c>
      <c r="C21" s="630"/>
      <c r="D21" s="631">
        <f>IF(D16&gt;0,AVERAGE(D16,D18),0)</f>
        <v>0</v>
      </c>
      <c r="E21" s="632"/>
      <c r="F21" s="631">
        <f>+(F16+F18)/2</f>
        <v>0</v>
      </c>
      <c r="G21" s="62"/>
      <c r="Q21" s="206"/>
    </row>
    <row r="22" spans="1:17">
      <c r="G22" s="62"/>
      <c r="Q22" s="206"/>
    </row>
    <row r="23" spans="1:17">
      <c r="Q23" s="206"/>
    </row>
    <row r="24" spans="1:17">
      <c r="Q24" s="206"/>
    </row>
    <row r="25" spans="1:17">
      <c r="Q25" s="206"/>
    </row>
    <row r="26" spans="1:17">
      <c r="Q26" s="206"/>
    </row>
    <row r="27" spans="1:17">
      <c r="Q27" s="206"/>
    </row>
    <row r="28" spans="1:17">
      <c r="Q28" s="206"/>
    </row>
    <row r="29" spans="1:17">
      <c r="Q29" s="206"/>
    </row>
  </sheetData>
  <customSheetViews>
    <customSheetView guid="{343BF296-013A-41F5-BDAB-AD6220EA7F78}" showPageBreaks="1" fitToPage="1" printArea="1" view="pageBreakPreview">
      <selection activeCell="D33" sqref="D33"/>
      <pageMargins left="0.2" right="0.2" top="0.5" bottom="0.5" header="0.3" footer="0.3"/>
      <printOptions horizontalCentered="1"/>
      <pageSetup orientation="portrait" r:id="rId1"/>
    </customSheetView>
    <customSheetView guid="{B321D76C-CDE5-48BB-9CDE-80FF97D58FCF}" showPageBreaks="1" fitToPage="1" printArea="1" view="pageBreakPreview">
      <selection activeCell="D33" sqref="D33"/>
      <pageMargins left="0.2" right="0.2" top="0.5" bottom="0.5" header="0.3" footer="0.3"/>
      <printOptions horizontalCentered="1"/>
      <pageSetup orientation="portrait" r:id="rId2"/>
    </customSheetView>
  </customSheetViews>
  <mergeCells count="5">
    <mergeCell ref="A3:G3"/>
    <mergeCell ref="A4:G4"/>
    <mergeCell ref="A8:G8"/>
    <mergeCell ref="A5:G5"/>
    <mergeCell ref="A7:G7"/>
  </mergeCells>
  <printOptions horizontalCentered="1"/>
  <pageMargins left="0.2" right="0.2" top="0.5" bottom="0.5" header="0.3" footer="0.3"/>
  <pageSetup orientation="portrait" r:id="rId3"/>
  <drawing r:id="rId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3">
    <tabColor rgb="FF7030A0"/>
    <pageSetUpPr fitToPage="1"/>
  </sheetPr>
  <dimension ref="A1:W50"/>
  <sheetViews>
    <sheetView view="pageBreakPreview" zoomScaleNormal="80" zoomScaleSheetLayoutView="100" workbookViewId="0">
      <selection activeCell="D33" sqref="D33"/>
    </sheetView>
  </sheetViews>
  <sheetFormatPr defaultRowHeight="15.5"/>
  <cols>
    <col min="1" max="1" width="5.75" style="621" customWidth="1"/>
    <col min="2" max="2" width="5.25" style="622" customWidth="1"/>
    <col min="3" max="3" width="43.75" style="621" customWidth="1"/>
    <col min="4" max="4" width="1.75" style="621" customWidth="1"/>
    <col min="5" max="5" width="19" style="1350" customWidth="1"/>
    <col min="6" max="6" width="8.75" style="1350" customWidth="1"/>
    <col min="7" max="7" width="9.5" style="1350" customWidth="1"/>
    <col min="8" max="8" width="2.75" style="1350" customWidth="1"/>
    <col min="9" max="9" width="10.5" style="1350" customWidth="1"/>
    <col min="10" max="10" width="2.75" style="1350" customWidth="1"/>
    <col min="11" max="11" width="29.08203125" style="1350" customWidth="1"/>
    <col min="12" max="12" width="2.75" style="1350" customWidth="1"/>
    <col min="13" max="13" width="11.33203125" style="1350" customWidth="1"/>
    <col min="14" max="14" width="6.33203125" style="1350" customWidth="1"/>
    <col min="15" max="15" width="9.5" style="1350" customWidth="1"/>
    <col min="16" max="16" width="11.08203125" style="1350" customWidth="1"/>
    <col min="17" max="17" width="6.5" style="621" customWidth="1"/>
    <col min="18" max="251" width="9" style="621"/>
    <col min="252" max="252" width="22.33203125" style="621" customWidth="1"/>
    <col min="253" max="253" width="1.75" style="621" customWidth="1"/>
    <col min="254" max="254" width="15.5" style="621" customWidth="1"/>
    <col min="255" max="255" width="1.75" style="621" customWidth="1"/>
    <col min="256" max="256" width="17" style="621" customWidth="1"/>
    <col min="257" max="257" width="1.5" style="621" customWidth="1"/>
    <col min="258" max="258" width="9.5" style="621" customWidth="1"/>
    <col min="259" max="259" width="2" style="621" customWidth="1"/>
    <col min="260" max="260" width="11.33203125" style="621" customWidth="1"/>
    <col min="261" max="261" width="10.08203125" style="621" customWidth="1"/>
    <col min="262" max="262" width="11.75" style="621" customWidth="1"/>
    <col min="263" max="263" width="18.08203125" style="621" customWidth="1"/>
    <col min="264" max="507" width="9" style="621"/>
    <col min="508" max="508" width="22.33203125" style="621" customWidth="1"/>
    <col min="509" max="509" width="1.75" style="621" customWidth="1"/>
    <col min="510" max="510" width="15.5" style="621" customWidth="1"/>
    <col min="511" max="511" width="1.75" style="621" customWidth="1"/>
    <col min="512" max="512" width="17" style="621" customWidth="1"/>
    <col min="513" max="513" width="1.5" style="621" customWidth="1"/>
    <col min="514" max="514" width="9.5" style="621" customWidth="1"/>
    <col min="515" max="515" width="2" style="621" customWidth="1"/>
    <col min="516" max="516" width="11.33203125" style="621" customWidth="1"/>
    <col min="517" max="517" width="10.08203125" style="621" customWidth="1"/>
    <col min="518" max="518" width="11.75" style="621" customWidth="1"/>
    <col min="519" max="519" width="18.08203125" style="621" customWidth="1"/>
    <col min="520" max="763" width="9" style="621"/>
    <col min="764" max="764" width="22.33203125" style="621" customWidth="1"/>
    <col min="765" max="765" width="1.75" style="621" customWidth="1"/>
    <col min="766" max="766" width="15.5" style="621" customWidth="1"/>
    <col min="767" max="767" width="1.75" style="621" customWidth="1"/>
    <col min="768" max="768" width="17" style="621" customWidth="1"/>
    <col min="769" max="769" width="1.5" style="621" customWidth="1"/>
    <col min="770" max="770" width="9.5" style="621" customWidth="1"/>
    <col min="771" max="771" width="2" style="621" customWidth="1"/>
    <col min="772" max="772" width="11.33203125" style="621" customWidth="1"/>
    <col min="773" max="773" width="10.08203125" style="621" customWidth="1"/>
    <col min="774" max="774" width="11.75" style="621" customWidth="1"/>
    <col min="775" max="775" width="18.08203125" style="621" customWidth="1"/>
    <col min="776" max="1019" width="9" style="621"/>
    <col min="1020" max="1020" width="22.33203125" style="621" customWidth="1"/>
    <col min="1021" max="1021" width="1.75" style="621" customWidth="1"/>
    <col min="1022" max="1022" width="15.5" style="621" customWidth="1"/>
    <col min="1023" max="1023" width="1.75" style="621" customWidth="1"/>
    <col min="1024" max="1024" width="17" style="621" customWidth="1"/>
    <col min="1025" max="1025" width="1.5" style="621" customWidth="1"/>
    <col min="1026" max="1026" width="9.5" style="621" customWidth="1"/>
    <col min="1027" max="1027" width="2" style="621" customWidth="1"/>
    <col min="1028" max="1028" width="11.33203125" style="621" customWidth="1"/>
    <col min="1029" max="1029" width="10.08203125" style="621" customWidth="1"/>
    <col min="1030" max="1030" width="11.75" style="621" customWidth="1"/>
    <col min="1031" max="1031" width="18.08203125" style="621" customWidth="1"/>
    <col min="1032" max="1275" width="9" style="621"/>
    <col min="1276" max="1276" width="22.33203125" style="621" customWidth="1"/>
    <col min="1277" max="1277" width="1.75" style="621" customWidth="1"/>
    <col min="1278" max="1278" width="15.5" style="621" customWidth="1"/>
    <col min="1279" max="1279" width="1.75" style="621" customWidth="1"/>
    <col min="1280" max="1280" width="17" style="621" customWidth="1"/>
    <col min="1281" max="1281" width="1.5" style="621" customWidth="1"/>
    <col min="1282" max="1282" width="9.5" style="621" customWidth="1"/>
    <col min="1283" max="1283" width="2" style="621" customWidth="1"/>
    <col min="1284" max="1284" width="11.33203125" style="621" customWidth="1"/>
    <col min="1285" max="1285" width="10.08203125" style="621" customWidth="1"/>
    <col min="1286" max="1286" width="11.75" style="621" customWidth="1"/>
    <col min="1287" max="1287" width="18.08203125" style="621" customWidth="1"/>
    <col min="1288" max="1531" width="9" style="621"/>
    <col min="1532" max="1532" width="22.33203125" style="621" customWidth="1"/>
    <col min="1533" max="1533" width="1.75" style="621" customWidth="1"/>
    <col min="1534" max="1534" width="15.5" style="621" customWidth="1"/>
    <col min="1535" max="1535" width="1.75" style="621" customWidth="1"/>
    <col min="1536" max="1536" width="17" style="621" customWidth="1"/>
    <col min="1537" max="1537" width="1.5" style="621" customWidth="1"/>
    <col min="1538" max="1538" width="9.5" style="621" customWidth="1"/>
    <col min="1539" max="1539" width="2" style="621" customWidth="1"/>
    <col min="1540" max="1540" width="11.33203125" style="621" customWidth="1"/>
    <col min="1541" max="1541" width="10.08203125" style="621" customWidth="1"/>
    <col min="1542" max="1542" width="11.75" style="621" customWidth="1"/>
    <col min="1543" max="1543" width="18.08203125" style="621" customWidth="1"/>
    <col min="1544" max="1787" width="9" style="621"/>
    <col min="1788" max="1788" width="22.33203125" style="621" customWidth="1"/>
    <col min="1789" max="1789" width="1.75" style="621" customWidth="1"/>
    <col min="1790" max="1790" width="15.5" style="621" customWidth="1"/>
    <col min="1791" max="1791" width="1.75" style="621" customWidth="1"/>
    <col min="1792" max="1792" width="17" style="621" customWidth="1"/>
    <col min="1793" max="1793" width="1.5" style="621" customWidth="1"/>
    <col min="1794" max="1794" width="9.5" style="621" customWidth="1"/>
    <col min="1795" max="1795" width="2" style="621" customWidth="1"/>
    <col min="1796" max="1796" width="11.33203125" style="621" customWidth="1"/>
    <col min="1797" max="1797" width="10.08203125" style="621" customWidth="1"/>
    <col min="1798" max="1798" width="11.75" style="621" customWidth="1"/>
    <col min="1799" max="1799" width="18.08203125" style="621" customWidth="1"/>
    <col min="1800" max="2043" width="9" style="621"/>
    <col min="2044" max="2044" width="22.33203125" style="621" customWidth="1"/>
    <col min="2045" max="2045" width="1.75" style="621" customWidth="1"/>
    <col min="2046" max="2046" width="15.5" style="621" customWidth="1"/>
    <col min="2047" max="2047" width="1.75" style="621" customWidth="1"/>
    <col min="2048" max="2048" width="17" style="621" customWidth="1"/>
    <col min="2049" max="2049" width="1.5" style="621" customWidth="1"/>
    <col min="2050" max="2050" width="9.5" style="621" customWidth="1"/>
    <col min="2051" max="2051" width="2" style="621" customWidth="1"/>
    <col min="2052" max="2052" width="11.33203125" style="621" customWidth="1"/>
    <col min="2053" max="2053" width="10.08203125" style="621" customWidth="1"/>
    <col min="2054" max="2054" width="11.75" style="621" customWidth="1"/>
    <col min="2055" max="2055" width="18.08203125" style="621" customWidth="1"/>
    <col min="2056" max="2299" width="9" style="621"/>
    <col min="2300" max="2300" width="22.33203125" style="621" customWidth="1"/>
    <col min="2301" max="2301" width="1.75" style="621" customWidth="1"/>
    <col min="2302" max="2302" width="15.5" style="621" customWidth="1"/>
    <col min="2303" max="2303" width="1.75" style="621" customWidth="1"/>
    <col min="2304" max="2304" width="17" style="621" customWidth="1"/>
    <col min="2305" max="2305" width="1.5" style="621" customWidth="1"/>
    <col min="2306" max="2306" width="9.5" style="621" customWidth="1"/>
    <col min="2307" max="2307" width="2" style="621" customWidth="1"/>
    <col min="2308" max="2308" width="11.33203125" style="621" customWidth="1"/>
    <col min="2309" max="2309" width="10.08203125" style="621" customWidth="1"/>
    <col min="2310" max="2310" width="11.75" style="621" customWidth="1"/>
    <col min="2311" max="2311" width="18.08203125" style="621" customWidth="1"/>
    <col min="2312" max="2555" width="9" style="621"/>
    <col min="2556" max="2556" width="22.33203125" style="621" customWidth="1"/>
    <col min="2557" max="2557" width="1.75" style="621" customWidth="1"/>
    <col min="2558" max="2558" width="15.5" style="621" customWidth="1"/>
    <col min="2559" max="2559" width="1.75" style="621" customWidth="1"/>
    <col min="2560" max="2560" width="17" style="621" customWidth="1"/>
    <col min="2561" max="2561" width="1.5" style="621" customWidth="1"/>
    <col min="2562" max="2562" width="9.5" style="621" customWidth="1"/>
    <col min="2563" max="2563" width="2" style="621" customWidth="1"/>
    <col min="2564" max="2564" width="11.33203125" style="621" customWidth="1"/>
    <col min="2565" max="2565" width="10.08203125" style="621" customWidth="1"/>
    <col min="2566" max="2566" width="11.75" style="621" customWidth="1"/>
    <col min="2567" max="2567" width="18.08203125" style="621" customWidth="1"/>
    <col min="2568" max="2811" width="9" style="621"/>
    <col min="2812" max="2812" width="22.33203125" style="621" customWidth="1"/>
    <col min="2813" max="2813" width="1.75" style="621" customWidth="1"/>
    <col min="2814" max="2814" width="15.5" style="621" customWidth="1"/>
    <col min="2815" max="2815" width="1.75" style="621" customWidth="1"/>
    <col min="2816" max="2816" width="17" style="621" customWidth="1"/>
    <col min="2817" max="2817" width="1.5" style="621" customWidth="1"/>
    <col min="2818" max="2818" width="9.5" style="621" customWidth="1"/>
    <col min="2819" max="2819" width="2" style="621" customWidth="1"/>
    <col min="2820" max="2820" width="11.33203125" style="621" customWidth="1"/>
    <col min="2821" max="2821" width="10.08203125" style="621" customWidth="1"/>
    <col min="2822" max="2822" width="11.75" style="621" customWidth="1"/>
    <col min="2823" max="2823" width="18.08203125" style="621" customWidth="1"/>
    <col min="2824" max="3067" width="9" style="621"/>
    <col min="3068" max="3068" width="22.33203125" style="621" customWidth="1"/>
    <col min="3069" max="3069" width="1.75" style="621" customWidth="1"/>
    <col min="3070" max="3070" width="15.5" style="621" customWidth="1"/>
    <col min="3071" max="3071" width="1.75" style="621" customWidth="1"/>
    <col min="3072" max="3072" width="17" style="621" customWidth="1"/>
    <col min="3073" max="3073" width="1.5" style="621" customWidth="1"/>
    <col min="3074" max="3074" width="9.5" style="621" customWidth="1"/>
    <col min="3075" max="3075" width="2" style="621" customWidth="1"/>
    <col min="3076" max="3076" width="11.33203125" style="621" customWidth="1"/>
    <col min="3077" max="3077" width="10.08203125" style="621" customWidth="1"/>
    <col min="3078" max="3078" width="11.75" style="621" customWidth="1"/>
    <col min="3079" max="3079" width="18.08203125" style="621" customWidth="1"/>
    <col min="3080" max="3323" width="9" style="621"/>
    <col min="3324" max="3324" width="22.33203125" style="621" customWidth="1"/>
    <col min="3325" max="3325" width="1.75" style="621" customWidth="1"/>
    <col min="3326" max="3326" width="15.5" style="621" customWidth="1"/>
    <col min="3327" max="3327" width="1.75" style="621" customWidth="1"/>
    <col min="3328" max="3328" width="17" style="621" customWidth="1"/>
    <col min="3329" max="3329" width="1.5" style="621" customWidth="1"/>
    <col min="3330" max="3330" width="9.5" style="621" customWidth="1"/>
    <col min="3331" max="3331" width="2" style="621" customWidth="1"/>
    <col min="3332" max="3332" width="11.33203125" style="621" customWidth="1"/>
    <col min="3333" max="3333" width="10.08203125" style="621" customWidth="1"/>
    <col min="3334" max="3334" width="11.75" style="621" customWidth="1"/>
    <col min="3335" max="3335" width="18.08203125" style="621" customWidth="1"/>
    <col min="3336" max="3579" width="9" style="621"/>
    <col min="3580" max="3580" width="22.33203125" style="621" customWidth="1"/>
    <col min="3581" max="3581" width="1.75" style="621" customWidth="1"/>
    <col min="3582" max="3582" width="15.5" style="621" customWidth="1"/>
    <col min="3583" max="3583" width="1.75" style="621" customWidth="1"/>
    <col min="3584" max="3584" width="17" style="621" customWidth="1"/>
    <col min="3585" max="3585" width="1.5" style="621" customWidth="1"/>
    <col min="3586" max="3586" width="9.5" style="621" customWidth="1"/>
    <col min="3587" max="3587" width="2" style="621" customWidth="1"/>
    <col min="3588" max="3588" width="11.33203125" style="621" customWidth="1"/>
    <col min="3589" max="3589" width="10.08203125" style="621" customWidth="1"/>
    <col min="3590" max="3590" width="11.75" style="621" customWidth="1"/>
    <col min="3591" max="3591" width="18.08203125" style="621" customWidth="1"/>
    <col min="3592" max="3835" width="9" style="621"/>
    <col min="3836" max="3836" width="22.33203125" style="621" customWidth="1"/>
    <col min="3837" max="3837" width="1.75" style="621" customWidth="1"/>
    <col min="3838" max="3838" width="15.5" style="621" customWidth="1"/>
    <col min="3839" max="3839" width="1.75" style="621" customWidth="1"/>
    <col min="3840" max="3840" width="17" style="621" customWidth="1"/>
    <col min="3841" max="3841" width="1.5" style="621" customWidth="1"/>
    <col min="3842" max="3842" width="9.5" style="621" customWidth="1"/>
    <col min="3843" max="3843" width="2" style="621" customWidth="1"/>
    <col min="3844" max="3844" width="11.33203125" style="621" customWidth="1"/>
    <col min="3845" max="3845" width="10.08203125" style="621" customWidth="1"/>
    <col min="3846" max="3846" width="11.75" style="621" customWidth="1"/>
    <col min="3847" max="3847" width="18.08203125" style="621" customWidth="1"/>
    <col min="3848" max="4091" width="9" style="621"/>
    <col min="4092" max="4092" width="22.33203125" style="621" customWidth="1"/>
    <col min="4093" max="4093" width="1.75" style="621" customWidth="1"/>
    <col min="4094" max="4094" width="15.5" style="621" customWidth="1"/>
    <col min="4095" max="4095" width="1.75" style="621" customWidth="1"/>
    <col min="4096" max="4096" width="17" style="621" customWidth="1"/>
    <col min="4097" max="4097" width="1.5" style="621" customWidth="1"/>
    <col min="4098" max="4098" width="9.5" style="621" customWidth="1"/>
    <col min="4099" max="4099" width="2" style="621" customWidth="1"/>
    <col min="4100" max="4100" width="11.33203125" style="621" customWidth="1"/>
    <col min="4101" max="4101" width="10.08203125" style="621" customWidth="1"/>
    <col min="4102" max="4102" width="11.75" style="621" customWidth="1"/>
    <col min="4103" max="4103" width="18.08203125" style="621" customWidth="1"/>
    <col min="4104" max="4347" width="9" style="621"/>
    <col min="4348" max="4348" width="22.33203125" style="621" customWidth="1"/>
    <col min="4349" max="4349" width="1.75" style="621" customWidth="1"/>
    <col min="4350" max="4350" width="15.5" style="621" customWidth="1"/>
    <col min="4351" max="4351" width="1.75" style="621" customWidth="1"/>
    <col min="4352" max="4352" width="17" style="621" customWidth="1"/>
    <col min="4353" max="4353" width="1.5" style="621" customWidth="1"/>
    <col min="4354" max="4354" width="9.5" style="621" customWidth="1"/>
    <col min="4355" max="4355" width="2" style="621" customWidth="1"/>
    <col min="4356" max="4356" width="11.33203125" style="621" customWidth="1"/>
    <col min="4357" max="4357" width="10.08203125" style="621" customWidth="1"/>
    <col min="4358" max="4358" width="11.75" style="621" customWidth="1"/>
    <col min="4359" max="4359" width="18.08203125" style="621" customWidth="1"/>
    <col min="4360" max="4603" width="9" style="621"/>
    <col min="4604" max="4604" width="22.33203125" style="621" customWidth="1"/>
    <col min="4605" max="4605" width="1.75" style="621" customWidth="1"/>
    <col min="4606" max="4606" width="15.5" style="621" customWidth="1"/>
    <col min="4607" max="4607" width="1.75" style="621" customWidth="1"/>
    <col min="4608" max="4608" width="17" style="621" customWidth="1"/>
    <col min="4609" max="4609" width="1.5" style="621" customWidth="1"/>
    <col min="4610" max="4610" width="9.5" style="621" customWidth="1"/>
    <col min="4611" max="4611" width="2" style="621" customWidth="1"/>
    <col min="4612" max="4612" width="11.33203125" style="621" customWidth="1"/>
    <col min="4613" max="4613" width="10.08203125" style="621" customWidth="1"/>
    <col min="4614" max="4614" width="11.75" style="621" customWidth="1"/>
    <col min="4615" max="4615" width="18.08203125" style="621" customWidth="1"/>
    <col min="4616" max="4859" width="9" style="621"/>
    <col min="4860" max="4860" width="22.33203125" style="621" customWidth="1"/>
    <col min="4861" max="4861" width="1.75" style="621" customWidth="1"/>
    <col min="4862" max="4862" width="15.5" style="621" customWidth="1"/>
    <col min="4863" max="4863" width="1.75" style="621" customWidth="1"/>
    <col min="4864" max="4864" width="17" style="621" customWidth="1"/>
    <col min="4865" max="4865" width="1.5" style="621" customWidth="1"/>
    <col min="4866" max="4866" width="9.5" style="621" customWidth="1"/>
    <col min="4867" max="4867" width="2" style="621" customWidth="1"/>
    <col min="4868" max="4868" width="11.33203125" style="621" customWidth="1"/>
    <col min="4869" max="4869" width="10.08203125" style="621" customWidth="1"/>
    <col min="4870" max="4870" width="11.75" style="621" customWidth="1"/>
    <col min="4871" max="4871" width="18.08203125" style="621" customWidth="1"/>
    <col min="4872" max="5115" width="9" style="621"/>
    <col min="5116" max="5116" width="22.33203125" style="621" customWidth="1"/>
    <col min="5117" max="5117" width="1.75" style="621" customWidth="1"/>
    <col min="5118" max="5118" width="15.5" style="621" customWidth="1"/>
    <col min="5119" max="5119" width="1.75" style="621" customWidth="1"/>
    <col min="5120" max="5120" width="17" style="621" customWidth="1"/>
    <col min="5121" max="5121" width="1.5" style="621" customWidth="1"/>
    <col min="5122" max="5122" width="9.5" style="621" customWidth="1"/>
    <col min="5123" max="5123" width="2" style="621" customWidth="1"/>
    <col min="5124" max="5124" width="11.33203125" style="621" customWidth="1"/>
    <col min="5125" max="5125" width="10.08203125" style="621" customWidth="1"/>
    <col min="5126" max="5126" width="11.75" style="621" customWidth="1"/>
    <col min="5127" max="5127" width="18.08203125" style="621" customWidth="1"/>
    <col min="5128" max="5371" width="9" style="621"/>
    <col min="5372" max="5372" width="22.33203125" style="621" customWidth="1"/>
    <col min="5373" max="5373" width="1.75" style="621" customWidth="1"/>
    <col min="5374" max="5374" width="15.5" style="621" customWidth="1"/>
    <col min="5375" max="5375" width="1.75" style="621" customWidth="1"/>
    <col min="5376" max="5376" width="17" style="621" customWidth="1"/>
    <col min="5377" max="5377" width="1.5" style="621" customWidth="1"/>
    <col min="5378" max="5378" width="9.5" style="621" customWidth="1"/>
    <col min="5379" max="5379" width="2" style="621" customWidth="1"/>
    <col min="5380" max="5380" width="11.33203125" style="621" customWidth="1"/>
    <col min="5381" max="5381" width="10.08203125" style="621" customWidth="1"/>
    <col min="5382" max="5382" width="11.75" style="621" customWidth="1"/>
    <col min="5383" max="5383" width="18.08203125" style="621" customWidth="1"/>
    <col min="5384" max="5627" width="9" style="621"/>
    <col min="5628" max="5628" width="22.33203125" style="621" customWidth="1"/>
    <col min="5629" max="5629" width="1.75" style="621" customWidth="1"/>
    <col min="5630" max="5630" width="15.5" style="621" customWidth="1"/>
    <col min="5631" max="5631" width="1.75" style="621" customWidth="1"/>
    <col min="5632" max="5632" width="17" style="621" customWidth="1"/>
    <col min="5633" max="5633" width="1.5" style="621" customWidth="1"/>
    <col min="5634" max="5634" width="9.5" style="621" customWidth="1"/>
    <col min="5635" max="5635" width="2" style="621" customWidth="1"/>
    <col min="5636" max="5636" width="11.33203125" style="621" customWidth="1"/>
    <col min="5637" max="5637" width="10.08203125" style="621" customWidth="1"/>
    <col min="5638" max="5638" width="11.75" style="621" customWidth="1"/>
    <col min="5639" max="5639" width="18.08203125" style="621" customWidth="1"/>
    <col min="5640" max="5883" width="9" style="621"/>
    <col min="5884" max="5884" width="22.33203125" style="621" customWidth="1"/>
    <col min="5885" max="5885" width="1.75" style="621" customWidth="1"/>
    <col min="5886" max="5886" width="15.5" style="621" customWidth="1"/>
    <col min="5887" max="5887" width="1.75" style="621" customWidth="1"/>
    <col min="5888" max="5888" width="17" style="621" customWidth="1"/>
    <col min="5889" max="5889" width="1.5" style="621" customWidth="1"/>
    <col min="5890" max="5890" width="9.5" style="621" customWidth="1"/>
    <col min="5891" max="5891" width="2" style="621" customWidth="1"/>
    <col min="5892" max="5892" width="11.33203125" style="621" customWidth="1"/>
    <col min="5893" max="5893" width="10.08203125" style="621" customWidth="1"/>
    <col min="5894" max="5894" width="11.75" style="621" customWidth="1"/>
    <col min="5895" max="5895" width="18.08203125" style="621" customWidth="1"/>
    <col min="5896" max="6139" width="9" style="621"/>
    <col min="6140" max="6140" width="22.33203125" style="621" customWidth="1"/>
    <col min="6141" max="6141" width="1.75" style="621" customWidth="1"/>
    <col min="6142" max="6142" width="15.5" style="621" customWidth="1"/>
    <col min="6143" max="6143" width="1.75" style="621" customWidth="1"/>
    <col min="6144" max="6144" width="17" style="621" customWidth="1"/>
    <col min="6145" max="6145" width="1.5" style="621" customWidth="1"/>
    <col min="6146" max="6146" width="9.5" style="621" customWidth="1"/>
    <col min="6147" max="6147" width="2" style="621" customWidth="1"/>
    <col min="6148" max="6148" width="11.33203125" style="621" customWidth="1"/>
    <col min="6149" max="6149" width="10.08203125" style="621" customWidth="1"/>
    <col min="6150" max="6150" width="11.75" style="621" customWidth="1"/>
    <col min="6151" max="6151" width="18.08203125" style="621" customWidth="1"/>
    <col min="6152" max="6395" width="9" style="621"/>
    <col min="6396" max="6396" width="22.33203125" style="621" customWidth="1"/>
    <col min="6397" max="6397" width="1.75" style="621" customWidth="1"/>
    <col min="6398" max="6398" width="15.5" style="621" customWidth="1"/>
    <col min="6399" max="6399" width="1.75" style="621" customWidth="1"/>
    <col min="6400" max="6400" width="17" style="621" customWidth="1"/>
    <col min="6401" max="6401" width="1.5" style="621" customWidth="1"/>
    <col min="6402" max="6402" width="9.5" style="621" customWidth="1"/>
    <col min="6403" max="6403" width="2" style="621" customWidth="1"/>
    <col min="6404" max="6404" width="11.33203125" style="621" customWidth="1"/>
    <col min="6405" max="6405" width="10.08203125" style="621" customWidth="1"/>
    <col min="6406" max="6406" width="11.75" style="621" customWidth="1"/>
    <col min="6407" max="6407" width="18.08203125" style="621" customWidth="1"/>
    <col min="6408" max="6651" width="9" style="621"/>
    <col min="6652" max="6652" width="22.33203125" style="621" customWidth="1"/>
    <col min="6653" max="6653" width="1.75" style="621" customWidth="1"/>
    <col min="6654" max="6654" width="15.5" style="621" customWidth="1"/>
    <col min="6655" max="6655" width="1.75" style="621" customWidth="1"/>
    <col min="6656" max="6656" width="17" style="621" customWidth="1"/>
    <col min="6657" max="6657" width="1.5" style="621" customWidth="1"/>
    <col min="6658" max="6658" width="9.5" style="621" customWidth="1"/>
    <col min="6659" max="6659" width="2" style="621" customWidth="1"/>
    <col min="6660" max="6660" width="11.33203125" style="621" customWidth="1"/>
    <col min="6661" max="6661" width="10.08203125" style="621" customWidth="1"/>
    <col min="6662" max="6662" width="11.75" style="621" customWidth="1"/>
    <col min="6663" max="6663" width="18.08203125" style="621" customWidth="1"/>
    <col min="6664" max="6907" width="9" style="621"/>
    <col min="6908" max="6908" width="22.33203125" style="621" customWidth="1"/>
    <col min="6909" max="6909" width="1.75" style="621" customWidth="1"/>
    <col min="6910" max="6910" width="15.5" style="621" customWidth="1"/>
    <col min="6911" max="6911" width="1.75" style="621" customWidth="1"/>
    <col min="6912" max="6912" width="17" style="621" customWidth="1"/>
    <col min="6913" max="6913" width="1.5" style="621" customWidth="1"/>
    <col min="6914" max="6914" width="9.5" style="621" customWidth="1"/>
    <col min="6915" max="6915" width="2" style="621" customWidth="1"/>
    <col min="6916" max="6916" width="11.33203125" style="621" customWidth="1"/>
    <col min="6917" max="6917" width="10.08203125" style="621" customWidth="1"/>
    <col min="6918" max="6918" width="11.75" style="621" customWidth="1"/>
    <col min="6919" max="6919" width="18.08203125" style="621" customWidth="1"/>
    <col min="6920" max="7163" width="9" style="621"/>
    <col min="7164" max="7164" width="22.33203125" style="621" customWidth="1"/>
    <col min="7165" max="7165" width="1.75" style="621" customWidth="1"/>
    <col min="7166" max="7166" width="15.5" style="621" customWidth="1"/>
    <col min="7167" max="7167" width="1.75" style="621" customWidth="1"/>
    <col min="7168" max="7168" width="17" style="621" customWidth="1"/>
    <col min="7169" max="7169" width="1.5" style="621" customWidth="1"/>
    <col min="7170" max="7170" width="9.5" style="621" customWidth="1"/>
    <col min="7171" max="7171" width="2" style="621" customWidth="1"/>
    <col min="7172" max="7172" width="11.33203125" style="621" customWidth="1"/>
    <col min="7173" max="7173" width="10.08203125" style="621" customWidth="1"/>
    <col min="7174" max="7174" width="11.75" style="621" customWidth="1"/>
    <col min="7175" max="7175" width="18.08203125" style="621" customWidth="1"/>
    <col min="7176" max="7419" width="9" style="621"/>
    <col min="7420" max="7420" width="22.33203125" style="621" customWidth="1"/>
    <col min="7421" max="7421" width="1.75" style="621" customWidth="1"/>
    <col min="7422" max="7422" width="15.5" style="621" customWidth="1"/>
    <col min="7423" max="7423" width="1.75" style="621" customWidth="1"/>
    <col min="7424" max="7424" width="17" style="621" customWidth="1"/>
    <col min="7425" max="7425" width="1.5" style="621" customWidth="1"/>
    <col min="7426" max="7426" width="9.5" style="621" customWidth="1"/>
    <col min="7427" max="7427" width="2" style="621" customWidth="1"/>
    <col min="7428" max="7428" width="11.33203125" style="621" customWidth="1"/>
    <col min="7429" max="7429" width="10.08203125" style="621" customWidth="1"/>
    <col min="7430" max="7430" width="11.75" style="621" customWidth="1"/>
    <col min="7431" max="7431" width="18.08203125" style="621" customWidth="1"/>
    <col min="7432" max="7675" width="9" style="621"/>
    <col min="7676" max="7676" width="22.33203125" style="621" customWidth="1"/>
    <col min="7677" max="7677" width="1.75" style="621" customWidth="1"/>
    <col min="7678" max="7678" width="15.5" style="621" customWidth="1"/>
    <col min="7679" max="7679" width="1.75" style="621" customWidth="1"/>
    <col min="7680" max="7680" width="17" style="621" customWidth="1"/>
    <col min="7681" max="7681" width="1.5" style="621" customWidth="1"/>
    <col min="7682" max="7682" width="9.5" style="621" customWidth="1"/>
    <col min="7683" max="7683" width="2" style="621" customWidth="1"/>
    <col min="7684" max="7684" width="11.33203125" style="621" customWidth="1"/>
    <col min="7685" max="7685" width="10.08203125" style="621" customWidth="1"/>
    <col min="7686" max="7686" width="11.75" style="621" customWidth="1"/>
    <col min="7687" max="7687" width="18.08203125" style="621" customWidth="1"/>
    <col min="7688" max="7931" width="9" style="621"/>
    <col min="7932" max="7932" width="22.33203125" style="621" customWidth="1"/>
    <col min="7933" max="7933" width="1.75" style="621" customWidth="1"/>
    <col min="7934" max="7934" width="15.5" style="621" customWidth="1"/>
    <col min="7935" max="7935" width="1.75" style="621" customWidth="1"/>
    <col min="7936" max="7936" width="17" style="621" customWidth="1"/>
    <col min="7937" max="7937" width="1.5" style="621" customWidth="1"/>
    <col min="7938" max="7938" width="9.5" style="621" customWidth="1"/>
    <col min="7939" max="7939" width="2" style="621" customWidth="1"/>
    <col min="7940" max="7940" width="11.33203125" style="621" customWidth="1"/>
    <col min="7941" max="7941" width="10.08203125" style="621" customWidth="1"/>
    <col min="7942" max="7942" width="11.75" style="621" customWidth="1"/>
    <col min="7943" max="7943" width="18.08203125" style="621" customWidth="1"/>
    <col min="7944" max="8187" width="9" style="621"/>
    <col min="8188" max="8188" width="22.33203125" style="621" customWidth="1"/>
    <col min="8189" max="8189" width="1.75" style="621" customWidth="1"/>
    <col min="8190" max="8190" width="15.5" style="621" customWidth="1"/>
    <col min="8191" max="8191" width="1.75" style="621" customWidth="1"/>
    <col min="8192" max="8192" width="17" style="621" customWidth="1"/>
    <col min="8193" max="8193" width="1.5" style="621" customWidth="1"/>
    <col min="8194" max="8194" width="9.5" style="621" customWidth="1"/>
    <col min="8195" max="8195" width="2" style="621" customWidth="1"/>
    <col min="8196" max="8196" width="11.33203125" style="621" customWidth="1"/>
    <col min="8197" max="8197" width="10.08203125" style="621" customWidth="1"/>
    <col min="8198" max="8198" width="11.75" style="621" customWidth="1"/>
    <col min="8199" max="8199" width="18.08203125" style="621" customWidth="1"/>
    <col min="8200" max="8443" width="9" style="621"/>
    <col min="8444" max="8444" width="22.33203125" style="621" customWidth="1"/>
    <col min="8445" max="8445" width="1.75" style="621" customWidth="1"/>
    <col min="8446" max="8446" width="15.5" style="621" customWidth="1"/>
    <col min="8447" max="8447" width="1.75" style="621" customWidth="1"/>
    <col min="8448" max="8448" width="17" style="621" customWidth="1"/>
    <col min="8449" max="8449" width="1.5" style="621" customWidth="1"/>
    <col min="8450" max="8450" width="9.5" style="621" customWidth="1"/>
    <col min="8451" max="8451" width="2" style="621" customWidth="1"/>
    <col min="8452" max="8452" width="11.33203125" style="621" customWidth="1"/>
    <col min="8453" max="8453" width="10.08203125" style="621" customWidth="1"/>
    <col min="8454" max="8454" width="11.75" style="621" customWidth="1"/>
    <col min="8455" max="8455" width="18.08203125" style="621" customWidth="1"/>
    <col min="8456" max="8699" width="9" style="621"/>
    <col min="8700" max="8700" width="22.33203125" style="621" customWidth="1"/>
    <col min="8701" max="8701" width="1.75" style="621" customWidth="1"/>
    <col min="8702" max="8702" width="15.5" style="621" customWidth="1"/>
    <col min="8703" max="8703" width="1.75" style="621" customWidth="1"/>
    <col min="8704" max="8704" width="17" style="621" customWidth="1"/>
    <col min="8705" max="8705" width="1.5" style="621" customWidth="1"/>
    <col min="8706" max="8706" width="9.5" style="621" customWidth="1"/>
    <col min="8707" max="8707" width="2" style="621" customWidth="1"/>
    <col min="8708" max="8708" width="11.33203125" style="621" customWidth="1"/>
    <col min="8709" max="8709" width="10.08203125" style="621" customWidth="1"/>
    <col min="8710" max="8710" width="11.75" style="621" customWidth="1"/>
    <col min="8711" max="8711" width="18.08203125" style="621" customWidth="1"/>
    <col min="8712" max="8955" width="9" style="621"/>
    <col min="8956" max="8956" width="22.33203125" style="621" customWidth="1"/>
    <col min="8957" max="8957" width="1.75" style="621" customWidth="1"/>
    <col min="8958" max="8958" width="15.5" style="621" customWidth="1"/>
    <col min="8959" max="8959" width="1.75" style="621" customWidth="1"/>
    <col min="8960" max="8960" width="17" style="621" customWidth="1"/>
    <col min="8961" max="8961" width="1.5" style="621" customWidth="1"/>
    <col min="8962" max="8962" width="9.5" style="621" customWidth="1"/>
    <col min="8963" max="8963" width="2" style="621" customWidth="1"/>
    <col min="8964" max="8964" width="11.33203125" style="621" customWidth="1"/>
    <col min="8965" max="8965" width="10.08203125" style="621" customWidth="1"/>
    <col min="8966" max="8966" width="11.75" style="621" customWidth="1"/>
    <col min="8967" max="8967" width="18.08203125" style="621" customWidth="1"/>
    <col min="8968" max="9211" width="9" style="621"/>
    <col min="9212" max="9212" width="22.33203125" style="621" customWidth="1"/>
    <col min="9213" max="9213" width="1.75" style="621" customWidth="1"/>
    <col min="9214" max="9214" width="15.5" style="621" customWidth="1"/>
    <col min="9215" max="9215" width="1.75" style="621" customWidth="1"/>
    <col min="9216" max="9216" width="17" style="621" customWidth="1"/>
    <col min="9217" max="9217" width="1.5" style="621" customWidth="1"/>
    <col min="9218" max="9218" width="9.5" style="621" customWidth="1"/>
    <col min="9219" max="9219" width="2" style="621" customWidth="1"/>
    <col min="9220" max="9220" width="11.33203125" style="621" customWidth="1"/>
    <col min="9221" max="9221" width="10.08203125" style="621" customWidth="1"/>
    <col min="9222" max="9222" width="11.75" style="621" customWidth="1"/>
    <col min="9223" max="9223" width="18.08203125" style="621" customWidth="1"/>
    <col min="9224" max="9467" width="9" style="621"/>
    <col min="9468" max="9468" width="22.33203125" style="621" customWidth="1"/>
    <col min="9469" max="9469" width="1.75" style="621" customWidth="1"/>
    <col min="9470" max="9470" width="15.5" style="621" customWidth="1"/>
    <col min="9471" max="9471" width="1.75" style="621" customWidth="1"/>
    <col min="9472" max="9472" width="17" style="621" customWidth="1"/>
    <col min="9473" max="9473" width="1.5" style="621" customWidth="1"/>
    <col min="9474" max="9474" width="9.5" style="621" customWidth="1"/>
    <col min="9475" max="9475" width="2" style="621" customWidth="1"/>
    <col min="9476" max="9476" width="11.33203125" style="621" customWidth="1"/>
    <col min="9477" max="9477" width="10.08203125" style="621" customWidth="1"/>
    <col min="9478" max="9478" width="11.75" style="621" customWidth="1"/>
    <col min="9479" max="9479" width="18.08203125" style="621" customWidth="1"/>
    <col min="9480" max="9723" width="9" style="621"/>
    <col min="9724" max="9724" width="22.33203125" style="621" customWidth="1"/>
    <col min="9725" max="9725" width="1.75" style="621" customWidth="1"/>
    <col min="9726" max="9726" width="15.5" style="621" customWidth="1"/>
    <col min="9727" max="9727" width="1.75" style="621" customWidth="1"/>
    <col min="9728" max="9728" width="17" style="621" customWidth="1"/>
    <col min="9729" max="9729" width="1.5" style="621" customWidth="1"/>
    <col min="9730" max="9730" width="9.5" style="621" customWidth="1"/>
    <col min="9731" max="9731" width="2" style="621" customWidth="1"/>
    <col min="9732" max="9732" width="11.33203125" style="621" customWidth="1"/>
    <col min="9733" max="9733" width="10.08203125" style="621" customWidth="1"/>
    <col min="9734" max="9734" width="11.75" style="621" customWidth="1"/>
    <col min="9735" max="9735" width="18.08203125" style="621" customWidth="1"/>
    <col min="9736" max="9979" width="9" style="621"/>
    <col min="9980" max="9980" width="22.33203125" style="621" customWidth="1"/>
    <col min="9981" max="9981" width="1.75" style="621" customWidth="1"/>
    <col min="9982" max="9982" width="15.5" style="621" customWidth="1"/>
    <col min="9983" max="9983" width="1.75" style="621" customWidth="1"/>
    <col min="9984" max="9984" width="17" style="621" customWidth="1"/>
    <col min="9985" max="9985" width="1.5" style="621" customWidth="1"/>
    <col min="9986" max="9986" width="9.5" style="621" customWidth="1"/>
    <col min="9987" max="9987" width="2" style="621" customWidth="1"/>
    <col min="9988" max="9988" width="11.33203125" style="621" customWidth="1"/>
    <col min="9989" max="9989" width="10.08203125" style="621" customWidth="1"/>
    <col min="9990" max="9990" width="11.75" style="621" customWidth="1"/>
    <col min="9991" max="9991" width="18.08203125" style="621" customWidth="1"/>
    <col min="9992" max="10235" width="9" style="621"/>
    <col min="10236" max="10236" width="22.33203125" style="621" customWidth="1"/>
    <col min="10237" max="10237" width="1.75" style="621" customWidth="1"/>
    <col min="10238" max="10238" width="15.5" style="621" customWidth="1"/>
    <col min="10239" max="10239" width="1.75" style="621" customWidth="1"/>
    <col min="10240" max="10240" width="17" style="621" customWidth="1"/>
    <col min="10241" max="10241" width="1.5" style="621" customWidth="1"/>
    <col min="10242" max="10242" width="9.5" style="621" customWidth="1"/>
    <col min="10243" max="10243" width="2" style="621" customWidth="1"/>
    <col min="10244" max="10244" width="11.33203125" style="621" customWidth="1"/>
    <col min="10245" max="10245" width="10.08203125" style="621" customWidth="1"/>
    <col min="10246" max="10246" width="11.75" style="621" customWidth="1"/>
    <col min="10247" max="10247" width="18.08203125" style="621" customWidth="1"/>
    <col min="10248" max="10491" width="9" style="621"/>
    <col min="10492" max="10492" width="22.33203125" style="621" customWidth="1"/>
    <col min="10493" max="10493" width="1.75" style="621" customWidth="1"/>
    <col min="10494" max="10494" width="15.5" style="621" customWidth="1"/>
    <col min="10495" max="10495" width="1.75" style="621" customWidth="1"/>
    <col min="10496" max="10496" width="17" style="621" customWidth="1"/>
    <col min="10497" max="10497" width="1.5" style="621" customWidth="1"/>
    <col min="10498" max="10498" width="9.5" style="621" customWidth="1"/>
    <col min="10499" max="10499" width="2" style="621" customWidth="1"/>
    <col min="10500" max="10500" width="11.33203125" style="621" customWidth="1"/>
    <col min="10501" max="10501" width="10.08203125" style="621" customWidth="1"/>
    <col min="10502" max="10502" width="11.75" style="621" customWidth="1"/>
    <col min="10503" max="10503" width="18.08203125" style="621" customWidth="1"/>
    <col min="10504" max="10747" width="9" style="621"/>
    <col min="10748" max="10748" width="22.33203125" style="621" customWidth="1"/>
    <col min="10749" max="10749" width="1.75" style="621" customWidth="1"/>
    <col min="10750" max="10750" width="15.5" style="621" customWidth="1"/>
    <col min="10751" max="10751" width="1.75" style="621" customWidth="1"/>
    <col min="10752" max="10752" width="17" style="621" customWidth="1"/>
    <col min="10753" max="10753" width="1.5" style="621" customWidth="1"/>
    <col min="10754" max="10754" width="9.5" style="621" customWidth="1"/>
    <col min="10755" max="10755" width="2" style="621" customWidth="1"/>
    <col min="10756" max="10756" width="11.33203125" style="621" customWidth="1"/>
    <col min="10757" max="10757" width="10.08203125" style="621" customWidth="1"/>
    <col min="10758" max="10758" width="11.75" style="621" customWidth="1"/>
    <col min="10759" max="10759" width="18.08203125" style="621" customWidth="1"/>
    <col min="10760" max="11003" width="9" style="621"/>
    <col min="11004" max="11004" width="22.33203125" style="621" customWidth="1"/>
    <col min="11005" max="11005" width="1.75" style="621" customWidth="1"/>
    <col min="11006" max="11006" width="15.5" style="621" customWidth="1"/>
    <col min="11007" max="11007" width="1.75" style="621" customWidth="1"/>
    <col min="11008" max="11008" width="17" style="621" customWidth="1"/>
    <col min="11009" max="11009" width="1.5" style="621" customWidth="1"/>
    <col min="11010" max="11010" width="9.5" style="621" customWidth="1"/>
    <col min="11011" max="11011" width="2" style="621" customWidth="1"/>
    <col min="11012" max="11012" width="11.33203125" style="621" customWidth="1"/>
    <col min="11013" max="11013" width="10.08203125" style="621" customWidth="1"/>
    <col min="11014" max="11014" width="11.75" style="621" customWidth="1"/>
    <col min="11015" max="11015" width="18.08203125" style="621" customWidth="1"/>
    <col min="11016" max="11259" width="9" style="621"/>
    <col min="11260" max="11260" width="22.33203125" style="621" customWidth="1"/>
    <col min="11261" max="11261" width="1.75" style="621" customWidth="1"/>
    <col min="11262" max="11262" width="15.5" style="621" customWidth="1"/>
    <col min="11263" max="11263" width="1.75" style="621" customWidth="1"/>
    <col min="11264" max="11264" width="17" style="621" customWidth="1"/>
    <col min="11265" max="11265" width="1.5" style="621" customWidth="1"/>
    <col min="11266" max="11266" width="9.5" style="621" customWidth="1"/>
    <col min="11267" max="11267" width="2" style="621" customWidth="1"/>
    <col min="11268" max="11268" width="11.33203125" style="621" customWidth="1"/>
    <col min="11269" max="11269" width="10.08203125" style="621" customWidth="1"/>
    <col min="11270" max="11270" width="11.75" style="621" customWidth="1"/>
    <col min="11271" max="11271" width="18.08203125" style="621" customWidth="1"/>
    <col min="11272" max="11515" width="9" style="621"/>
    <col min="11516" max="11516" width="22.33203125" style="621" customWidth="1"/>
    <col min="11517" max="11517" width="1.75" style="621" customWidth="1"/>
    <col min="11518" max="11518" width="15.5" style="621" customWidth="1"/>
    <col min="11519" max="11519" width="1.75" style="621" customWidth="1"/>
    <col min="11520" max="11520" width="17" style="621" customWidth="1"/>
    <col min="11521" max="11521" width="1.5" style="621" customWidth="1"/>
    <col min="11522" max="11522" width="9.5" style="621" customWidth="1"/>
    <col min="11523" max="11523" width="2" style="621" customWidth="1"/>
    <col min="11524" max="11524" width="11.33203125" style="621" customWidth="1"/>
    <col min="11525" max="11525" width="10.08203125" style="621" customWidth="1"/>
    <col min="11526" max="11526" width="11.75" style="621" customWidth="1"/>
    <col min="11527" max="11527" width="18.08203125" style="621" customWidth="1"/>
    <col min="11528" max="11771" width="9" style="621"/>
    <col min="11772" max="11772" width="22.33203125" style="621" customWidth="1"/>
    <col min="11773" max="11773" width="1.75" style="621" customWidth="1"/>
    <col min="11774" max="11774" width="15.5" style="621" customWidth="1"/>
    <col min="11775" max="11775" width="1.75" style="621" customWidth="1"/>
    <col min="11776" max="11776" width="17" style="621" customWidth="1"/>
    <col min="11777" max="11777" width="1.5" style="621" customWidth="1"/>
    <col min="11778" max="11778" width="9.5" style="621" customWidth="1"/>
    <col min="11779" max="11779" width="2" style="621" customWidth="1"/>
    <col min="11780" max="11780" width="11.33203125" style="621" customWidth="1"/>
    <col min="11781" max="11781" width="10.08203125" style="621" customWidth="1"/>
    <col min="11782" max="11782" width="11.75" style="621" customWidth="1"/>
    <col min="11783" max="11783" width="18.08203125" style="621" customWidth="1"/>
    <col min="11784" max="12027" width="9" style="621"/>
    <col min="12028" max="12028" width="22.33203125" style="621" customWidth="1"/>
    <col min="12029" max="12029" width="1.75" style="621" customWidth="1"/>
    <col min="12030" max="12030" width="15.5" style="621" customWidth="1"/>
    <col min="12031" max="12031" width="1.75" style="621" customWidth="1"/>
    <col min="12032" max="12032" width="17" style="621" customWidth="1"/>
    <col min="12033" max="12033" width="1.5" style="621" customWidth="1"/>
    <col min="12034" max="12034" width="9.5" style="621" customWidth="1"/>
    <col min="12035" max="12035" width="2" style="621" customWidth="1"/>
    <col min="12036" max="12036" width="11.33203125" style="621" customWidth="1"/>
    <col min="12037" max="12037" width="10.08203125" style="621" customWidth="1"/>
    <col min="12038" max="12038" width="11.75" style="621" customWidth="1"/>
    <col min="12039" max="12039" width="18.08203125" style="621" customWidth="1"/>
    <col min="12040" max="12283" width="9" style="621"/>
    <col min="12284" max="12284" width="22.33203125" style="621" customWidth="1"/>
    <col min="12285" max="12285" width="1.75" style="621" customWidth="1"/>
    <col min="12286" max="12286" width="15.5" style="621" customWidth="1"/>
    <col min="12287" max="12287" width="1.75" style="621" customWidth="1"/>
    <col min="12288" max="12288" width="17" style="621" customWidth="1"/>
    <col min="12289" max="12289" width="1.5" style="621" customWidth="1"/>
    <col min="12290" max="12290" width="9.5" style="621" customWidth="1"/>
    <col min="12291" max="12291" width="2" style="621" customWidth="1"/>
    <col min="12292" max="12292" width="11.33203125" style="621" customWidth="1"/>
    <col min="12293" max="12293" width="10.08203125" style="621" customWidth="1"/>
    <col min="12294" max="12294" width="11.75" style="621" customWidth="1"/>
    <col min="12295" max="12295" width="18.08203125" style="621" customWidth="1"/>
    <col min="12296" max="12539" width="9" style="621"/>
    <col min="12540" max="12540" width="22.33203125" style="621" customWidth="1"/>
    <col min="12541" max="12541" width="1.75" style="621" customWidth="1"/>
    <col min="12542" max="12542" width="15.5" style="621" customWidth="1"/>
    <col min="12543" max="12543" width="1.75" style="621" customWidth="1"/>
    <col min="12544" max="12544" width="17" style="621" customWidth="1"/>
    <col min="12545" max="12545" width="1.5" style="621" customWidth="1"/>
    <col min="12546" max="12546" width="9.5" style="621" customWidth="1"/>
    <col min="12547" max="12547" width="2" style="621" customWidth="1"/>
    <col min="12548" max="12548" width="11.33203125" style="621" customWidth="1"/>
    <col min="12549" max="12549" width="10.08203125" style="621" customWidth="1"/>
    <col min="12550" max="12550" width="11.75" style="621" customWidth="1"/>
    <col min="12551" max="12551" width="18.08203125" style="621" customWidth="1"/>
    <col min="12552" max="12795" width="9" style="621"/>
    <col min="12796" max="12796" width="22.33203125" style="621" customWidth="1"/>
    <col min="12797" max="12797" width="1.75" style="621" customWidth="1"/>
    <col min="12798" max="12798" width="15.5" style="621" customWidth="1"/>
    <col min="12799" max="12799" width="1.75" style="621" customWidth="1"/>
    <col min="12800" max="12800" width="17" style="621" customWidth="1"/>
    <col min="12801" max="12801" width="1.5" style="621" customWidth="1"/>
    <col min="12802" max="12802" width="9.5" style="621" customWidth="1"/>
    <col min="12803" max="12803" width="2" style="621" customWidth="1"/>
    <col min="12804" max="12804" width="11.33203125" style="621" customWidth="1"/>
    <col min="12805" max="12805" width="10.08203125" style="621" customWidth="1"/>
    <col min="12806" max="12806" width="11.75" style="621" customWidth="1"/>
    <col min="12807" max="12807" width="18.08203125" style="621" customWidth="1"/>
    <col min="12808" max="13051" width="9" style="621"/>
    <col min="13052" max="13052" width="22.33203125" style="621" customWidth="1"/>
    <col min="13053" max="13053" width="1.75" style="621" customWidth="1"/>
    <col min="13054" max="13054" width="15.5" style="621" customWidth="1"/>
    <col min="13055" max="13055" width="1.75" style="621" customWidth="1"/>
    <col min="13056" max="13056" width="17" style="621" customWidth="1"/>
    <col min="13057" max="13057" width="1.5" style="621" customWidth="1"/>
    <col min="13058" max="13058" width="9.5" style="621" customWidth="1"/>
    <col min="13059" max="13059" width="2" style="621" customWidth="1"/>
    <col min="13060" max="13060" width="11.33203125" style="621" customWidth="1"/>
    <col min="13061" max="13061" width="10.08203125" style="621" customWidth="1"/>
    <col min="13062" max="13062" width="11.75" style="621" customWidth="1"/>
    <col min="13063" max="13063" width="18.08203125" style="621" customWidth="1"/>
    <col min="13064" max="13307" width="9" style="621"/>
    <col min="13308" max="13308" width="22.33203125" style="621" customWidth="1"/>
    <col min="13309" max="13309" width="1.75" style="621" customWidth="1"/>
    <col min="13310" max="13310" width="15.5" style="621" customWidth="1"/>
    <col min="13311" max="13311" width="1.75" style="621" customWidth="1"/>
    <col min="13312" max="13312" width="17" style="621" customWidth="1"/>
    <col min="13313" max="13313" width="1.5" style="621" customWidth="1"/>
    <col min="13314" max="13314" width="9.5" style="621" customWidth="1"/>
    <col min="13315" max="13315" width="2" style="621" customWidth="1"/>
    <col min="13316" max="13316" width="11.33203125" style="621" customWidth="1"/>
    <col min="13317" max="13317" width="10.08203125" style="621" customWidth="1"/>
    <col min="13318" max="13318" width="11.75" style="621" customWidth="1"/>
    <col min="13319" max="13319" width="18.08203125" style="621" customWidth="1"/>
    <col min="13320" max="13563" width="9" style="621"/>
    <col min="13564" max="13564" width="22.33203125" style="621" customWidth="1"/>
    <col min="13565" max="13565" width="1.75" style="621" customWidth="1"/>
    <col min="13566" max="13566" width="15.5" style="621" customWidth="1"/>
    <col min="13567" max="13567" width="1.75" style="621" customWidth="1"/>
    <col min="13568" max="13568" width="17" style="621" customWidth="1"/>
    <col min="13569" max="13569" width="1.5" style="621" customWidth="1"/>
    <col min="13570" max="13570" width="9.5" style="621" customWidth="1"/>
    <col min="13571" max="13571" width="2" style="621" customWidth="1"/>
    <col min="13572" max="13572" width="11.33203125" style="621" customWidth="1"/>
    <col min="13573" max="13573" width="10.08203125" style="621" customWidth="1"/>
    <col min="13574" max="13574" width="11.75" style="621" customWidth="1"/>
    <col min="13575" max="13575" width="18.08203125" style="621" customWidth="1"/>
    <col min="13576" max="13819" width="9" style="621"/>
    <col min="13820" max="13820" width="22.33203125" style="621" customWidth="1"/>
    <col min="13821" max="13821" width="1.75" style="621" customWidth="1"/>
    <col min="13822" max="13822" width="15.5" style="621" customWidth="1"/>
    <col min="13823" max="13823" width="1.75" style="621" customWidth="1"/>
    <col min="13824" max="13824" width="17" style="621" customWidth="1"/>
    <col min="13825" max="13825" width="1.5" style="621" customWidth="1"/>
    <col min="13826" max="13826" width="9.5" style="621" customWidth="1"/>
    <col min="13827" max="13827" width="2" style="621" customWidth="1"/>
    <col min="13828" max="13828" width="11.33203125" style="621" customWidth="1"/>
    <col min="13829" max="13829" width="10.08203125" style="621" customWidth="1"/>
    <col min="13830" max="13830" width="11.75" style="621" customWidth="1"/>
    <col min="13831" max="13831" width="18.08203125" style="621" customWidth="1"/>
    <col min="13832" max="14075" width="9" style="621"/>
    <col min="14076" max="14076" width="22.33203125" style="621" customWidth="1"/>
    <col min="14077" max="14077" width="1.75" style="621" customWidth="1"/>
    <col min="14078" max="14078" width="15.5" style="621" customWidth="1"/>
    <col min="14079" max="14079" width="1.75" style="621" customWidth="1"/>
    <col min="14080" max="14080" width="17" style="621" customWidth="1"/>
    <col min="14081" max="14081" width="1.5" style="621" customWidth="1"/>
    <col min="14082" max="14082" width="9.5" style="621" customWidth="1"/>
    <col min="14083" max="14083" width="2" style="621" customWidth="1"/>
    <col min="14084" max="14084" width="11.33203125" style="621" customWidth="1"/>
    <col min="14085" max="14085" width="10.08203125" style="621" customWidth="1"/>
    <col min="14086" max="14086" width="11.75" style="621" customWidth="1"/>
    <col min="14087" max="14087" width="18.08203125" style="621" customWidth="1"/>
    <col min="14088" max="14331" width="9" style="621"/>
    <col min="14332" max="14332" width="22.33203125" style="621" customWidth="1"/>
    <col min="14333" max="14333" width="1.75" style="621" customWidth="1"/>
    <col min="14334" max="14334" width="15.5" style="621" customWidth="1"/>
    <col min="14335" max="14335" width="1.75" style="621" customWidth="1"/>
    <col min="14336" max="14336" width="17" style="621" customWidth="1"/>
    <col min="14337" max="14337" width="1.5" style="621" customWidth="1"/>
    <col min="14338" max="14338" width="9.5" style="621" customWidth="1"/>
    <col min="14339" max="14339" width="2" style="621" customWidth="1"/>
    <col min="14340" max="14340" width="11.33203125" style="621" customWidth="1"/>
    <col min="14341" max="14341" width="10.08203125" style="621" customWidth="1"/>
    <col min="14342" max="14342" width="11.75" style="621" customWidth="1"/>
    <col min="14343" max="14343" width="18.08203125" style="621" customWidth="1"/>
    <col min="14344" max="14587" width="9" style="621"/>
    <col min="14588" max="14588" width="22.33203125" style="621" customWidth="1"/>
    <col min="14589" max="14589" width="1.75" style="621" customWidth="1"/>
    <col min="14590" max="14590" width="15.5" style="621" customWidth="1"/>
    <col min="14591" max="14591" width="1.75" style="621" customWidth="1"/>
    <col min="14592" max="14592" width="17" style="621" customWidth="1"/>
    <col min="14593" max="14593" width="1.5" style="621" customWidth="1"/>
    <col min="14594" max="14594" width="9.5" style="621" customWidth="1"/>
    <col min="14595" max="14595" width="2" style="621" customWidth="1"/>
    <col min="14596" max="14596" width="11.33203125" style="621" customWidth="1"/>
    <col min="14597" max="14597" width="10.08203125" style="621" customWidth="1"/>
    <col min="14598" max="14598" width="11.75" style="621" customWidth="1"/>
    <col min="14599" max="14599" width="18.08203125" style="621" customWidth="1"/>
    <col min="14600" max="14843" width="9" style="621"/>
    <col min="14844" max="14844" width="22.33203125" style="621" customWidth="1"/>
    <col min="14845" max="14845" width="1.75" style="621" customWidth="1"/>
    <col min="14846" max="14846" width="15.5" style="621" customWidth="1"/>
    <col min="14847" max="14847" width="1.75" style="621" customWidth="1"/>
    <col min="14848" max="14848" width="17" style="621" customWidth="1"/>
    <col min="14849" max="14849" width="1.5" style="621" customWidth="1"/>
    <col min="14850" max="14850" width="9.5" style="621" customWidth="1"/>
    <col min="14851" max="14851" width="2" style="621" customWidth="1"/>
    <col min="14852" max="14852" width="11.33203125" style="621" customWidth="1"/>
    <col min="14853" max="14853" width="10.08203125" style="621" customWidth="1"/>
    <col min="14854" max="14854" width="11.75" style="621" customWidth="1"/>
    <col min="14855" max="14855" width="18.08203125" style="621" customWidth="1"/>
    <col min="14856" max="15099" width="9" style="621"/>
    <col min="15100" max="15100" width="22.33203125" style="621" customWidth="1"/>
    <col min="15101" max="15101" width="1.75" style="621" customWidth="1"/>
    <col min="15102" max="15102" width="15.5" style="621" customWidth="1"/>
    <col min="15103" max="15103" width="1.75" style="621" customWidth="1"/>
    <col min="15104" max="15104" width="17" style="621" customWidth="1"/>
    <col min="15105" max="15105" width="1.5" style="621" customWidth="1"/>
    <col min="15106" max="15106" width="9.5" style="621" customWidth="1"/>
    <col min="15107" max="15107" width="2" style="621" customWidth="1"/>
    <col min="15108" max="15108" width="11.33203125" style="621" customWidth="1"/>
    <col min="15109" max="15109" width="10.08203125" style="621" customWidth="1"/>
    <col min="15110" max="15110" width="11.75" style="621" customWidth="1"/>
    <col min="15111" max="15111" width="18.08203125" style="621" customWidth="1"/>
    <col min="15112" max="15355" width="9" style="621"/>
    <col min="15356" max="15356" width="22.33203125" style="621" customWidth="1"/>
    <col min="15357" max="15357" width="1.75" style="621" customWidth="1"/>
    <col min="15358" max="15358" width="15.5" style="621" customWidth="1"/>
    <col min="15359" max="15359" width="1.75" style="621" customWidth="1"/>
    <col min="15360" max="15360" width="17" style="621" customWidth="1"/>
    <col min="15361" max="15361" width="1.5" style="621" customWidth="1"/>
    <col min="15362" max="15362" width="9.5" style="621" customWidth="1"/>
    <col min="15363" max="15363" width="2" style="621" customWidth="1"/>
    <col min="15364" max="15364" width="11.33203125" style="621" customWidth="1"/>
    <col min="15365" max="15365" width="10.08203125" style="621" customWidth="1"/>
    <col min="15366" max="15366" width="11.75" style="621" customWidth="1"/>
    <col min="15367" max="15367" width="18.08203125" style="621" customWidth="1"/>
    <col min="15368" max="15611" width="9" style="621"/>
    <col min="15612" max="15612" width="22.33203125" style="621" customWidth="1"/>
    <col min="15613" max="15613" width="1.75" style="621" customWidth="1"/>
    <col min="15614" max="15614" width="15.5" style="621" customWidth="1"/>
    <col min="15615" max="15615" width="1.75" style="621" customWidth="1"/>
    <col min="15616" max="15616" width="17" style="621" customWidth="1"/>
    <col min="15617" max="15617" width="1.5" style="621" customWidth="1"/>
    <col min="15618" max="15618" width="9.5" style="621" customWidth="1"/>
    <col min="15619" max="15619" width="2" style="621" customWidth="1"/>
    <col min="15620" max="15620" width="11.33203125" style="621" customWidth="1"/>
    <col min="15621" max="15621" width="10.08203125" style="621" customWidth="1"/>
    <col min="15622" max="15622" width="11.75" style="621" customWidth="1"/>
    <col min="15623" max="15623" width="18.08203125" style="621" customWidth="1"/>
    <col min="15624" max="15867" width="9" style="621"/>
    <col min="15868" max="15868" width="22.33203125" style="621" customWidth="1"/>
    <col min="15869" max="15869" width="1.75" style="621" customWidth="1"/>
    <col min="15870" max="15870" width="15.5" style="621" customWidth="1"/>
    <col min="15871" max="15871" width="1.75" style="621" customWidth="1"/>
    <col min="15872" max="15872" width="17" style="621" customWidth="1"/>
    <col min="15873" max="15873" width="1.5" style="621" customWidth="1"/>
    <col min="15874" max="15874" width="9.5" style="621" customWidth="1"/>
    <col min="15875" max="15875" width="2" style="621" customWidth="1"/>
    <col min="15876" max="15876" width="11.33203125" style="621" customWidth="1"/>
    <col min="15877" max="15877" width="10.08203125" style="621" customWidth="1"/>
    <col min="15878" max="15878" width="11.75" style="621" customWidth="1"/>
    <col min="15879" max="15879" width="18.08203125" style="621" customWidth="1"/>
    <col min="15880" max="16123" width="9" style="621"/>
    <col min="16124" max="16124" width="22.33203125" style="621" customWidth="1"/>
    <col min="16125" max="16125" width="1.75" style="621" customWidth="1"/>
    <col min="16126" max="16126" width="15.5" style="621" customWidth="1"/>
    <col min="16127" max="16127" width="1.75" style="621" customWidth="1"/>
    <col min="16128" max="16128" width="17" style="621" customWidth="1"/>
    <col min="16129" max="16129" width="1.5" style="621" customWidth="1"/>
    <col min="16130" max="16130" width="9.5" style="621" customWidth="1"/>
    <col min="16131" max="16131" width="2" style="621" customWidth="1"/>
    <col min="16132" max="16132" width="11.33203125" style="621" customWidth="1"/>
    <col min="16133" max="16133" width="10.08203125" style="621" customWidth="1"/>
    <col min="16134" max="16134" width="11.75" style="621" customWidth="1"/>
    <col min="16135" max="16135" width="18.08203125" style="621" customWidth="1"/>
    <col min="16136" max="16384" width="9" style="621"/>
  </cols>
  <sheetData>
    <row r="1" spans="1:23" s="61" customFormat="1">
      <c r="A1" s="61" t="s">
        <v>981</v>
      </c>
      <c r="E1" s="1348"/>
      <c r="F1" s="1348"/>
      <c r="G1" s="1348"/>
      <c r="H1" s="1348"/>
      <c r="I1" s="1348"/>
      <c r="J1" s="1348"/>
      <c r="K1" s="1348"/>
      <c r="L1" s="1348"/>
      <c r="M1" s="1348"/>
      <c r="N1" s="1348"/>
      <c r="O1" s="1348"/>
      <c r="P1" s="1596"/>
    </row>
    <row r="2" spans="1:23" s="27" customFormat="1" ht="18">
      <c r="B2" s="650"/>
      <c r="D2" s="40"/>
      <c r="E2" s="1597"/>
      <c r="F2" s="1597"/>
      <c r="G2" s="1597"/>
      <c r="H2" s="1597"/>
      <c r="I2" s="1597"/>
      <c r="J2" s="1597"/>
      <c r="K2" s="1597"/>
      <c r="L2" s="1597"/>
      <c r="M2" s="1597"/>
      <c r="N2" s="1597"/>
      <c r="O2" s="206"/>
      <c r="P2" s="1597"/>
      <c r="Q2" s="40"/>
      <c r="R2" s="40"/>
      <c r="S2" s="40"/>
      <c r="T2" s="40"/>
      <c r="U2" s="40"/>
      <c r="V2" s="40"/>
      <c r="W2" s="40"/>
    </row>
    <row r="3" spans="1:23" s="27" customFormat="1" ht="18">
      <c r="A3" s="1751" t="s">
        <v>200</v>
      </c>
      <c r="B3" s="1751"/>
      <c r="C3" s="1751"/>
      <c r="D3" s="1751"/>
      <c r="E3" s="1751"/>
      <c r="F3" s="1751"/>
      <c r="G3" s="1751"/>
      <c r="H3" s="1751"/>
      <c r="I3" s="1751"/>
      <c r="J3" s="1751"/>
      <c r="K3" s="1751"/>
      <c r="L3" s="1751"/>
      <c r="M3" s="1751"/>
      <c r="N3" s="1751"/>
      <c r="O3" s="1751"/>
      <c r="P3" s="1751"/>
      <c r="Q3" s="40"/>
      <c r="R3" s="40"/>
      <c r="S3" s="40"/>
      <c r="T3" s="40"/>
      <c r="U3" s="40"/>
      <c r="V3" s="40"/>
      <c r="W3" s="40"/>
    </row>
    <row r="4" spans="1:23" s="27" customFormat="1" ht="18">
      <c r="A4" s="1751" t="s">
        <v>103</v>
      </c>
      <c r="B4" s="1751"/>
      <c r="C4" s="1751"/>
      <c r="D4" s="1751"/>
      <c r="E4" s="1751"/>
      <c r="F4" s="1751"/>
      <c r="G4" s="1751"/>
      <c r="H4" s="1751"/>
      <c r="I4" s="1751"/>
      <c r="J4" s="1751"/>
      <c r="K4" s="1751"/>
      <c r="L4" s="1751"/>
      <c r="M4" s="1751"/>
      <c r="N4" s="1751"/>
      <c r="O4" s="1751"/>
      <c r="P4" s="1751"/>
      <c r="Q4" s="40"/>
      <c r="R4" s="40"/>
      <c r="S4" s="40"/>
      <c r="T4" s="40"/>
      <c r="U4" s="40"/>
      <c r="V4" s="40"/>
      <c r="W4" s="40"/>
    </row>
    <row r="5" spans="1:23" s="27" customFormat="1" ht="18">
      <c r="A5" s="1752" t="s">
        <v>1820</v>
      </c>
      <c r="B5" s="1752"/>
      <c r="C5" s="1752"/>
      <c r="D5" s="1752"/>
      <c r="E5" s="1752"/>
      <c r="F5" s="1752"/>
      <c r="G5" s="1752"/>
      <c r="H5" s="1752"/>
      <c r="I5" s="1752"/>
      <c r="J5" s="1752"/>
      <c r="K5" s="1752"/>
      <c r="L5" s="1752"/>
      <c r="M5" s="1752"/>
      <c r="N5" s="1752"/>
      <c r="O5" s="1752"/>
      <c r="P5" s="1752"/>
    </row>
    <row r="6" spans="1:23" s="27" customFormat="1" ht="18">
      <c r="E6" s="206"/>
      <c r="F6" s="206"/>
      <c r="G6" s="206"/>
      <c r="H6" s="206"/>
      <c r="I6" s="206"/>
      <c r="J6" s="206"/>
      <c r="K6" s="206"/>
      <c r="L6" s="206"/>
      <c r="M6" s="206"/>
      <c r="N6" s="206"/>
      <c r="O6" s="206"/>
      <c r="P6" s="206"/>
      <c r="Q6" s="68"/>
      <c r="R6" s="68"/>
      <c r="S6" s="68"/>
      <c r="T6" s="68"/>
      <c r="U6" s="68"/>
      <c r="V6" s="68"/>
      <c r="W6" s="68"/>
    </row>
    <row r="7" spans="1:23" s="61" customFormat="1" ht="18">
      <c r="A7" s="1753" t="s">
        <v>982</v>
      </c>
      <c r="B7" s="1753"/>
      <c r="C7" s="1753"/>
      <c r="D7" s="1753"/>
      <c r="E7" s="1753"/>
      <c r="F7" s="1753"/>
      <c r="G7" s="1753"/>
      <c r="H7" s="1753"/>
      <c r="I7" s="1753"/>
      <c r="J7" s="1753"/>
      <c r="K7" s="1753"/>
      <c r="L7" s="1753"/>
      <c r="M7" s="1753"/>
      <c r="N7" s="1753"/>
      <c r="O7" s="1753"/>
      <c r="P7" s="1753"/>
    </row>
    <row r="8" spans="1:23" s="61" customFormat="1" ht="18">
      <c r="A8" s="1751" t="s">
        <v>288</v>
      </c>
      <c r="B8" s="1751"/>
      <c r="C8" s="1751"/>
      <c r="D8" s="1751"/>
      <c r="E8" s="1751"/>
      <c r="F8" s="1751"/>
      <c r="G8" s="1751"/>
      <c r="H8" s="1751"/>
      <c r="I8" s="1751"/>
      <c r="J8" s="1751"/>
      <c r="K8" s="1751"/>
      <c r="L8" s="1751"/>
      <c r="M8" s="1751"/>
      <c r="N8" s="1751"/>
      <c r="O8" s="1751"/>
      <c r="P8" s="1751"/>
    </row>
    <row r="10" spans="1:23">
      <c r="C10" s="1439" t="s">
        <v>192</v>
      </c>
      <c r="E10" s="1598" t="s">
        <v>193</v>
      </c>
      <c r="G10" s="1598" t="s">
        <v>194</v>
      </c>
      <c r="I10" s="1598" t="s">
        <v>195</v>
      </c>
      <c r="K10" s="1598" t="s">
        <v>196</v>
      </c>
      <c r="M10" s="1598" t="s">
        <v>371</v>
      </c>
      <c r="O10" s="1598" t="s">
        <v>372</v>
      </c>
    </row>
    <row r="11" spans="1:23">
      <c r="C11" s="61"/>
      <c r="D11" s="61"/>
      <c r="E11" s="1599"/>
      <c r="F11" s="1599"/>
      <c r="G11" s="1599" t="s">
        <v>433</v>
      </c>
      <c r="H11" s="1599"/>
      <c r="I11" s="1599" t="s">
        <v>1153</v>
      </c>
      <c r="J11" s="1599"/>
      <c r="K11" s="1599" t="s">
        <v>1152</v>
      </c>
      <c r="L11" s="1599"/>
      <c r="M11" s="1599" t="s">
        <v>169</v>
      </c>
      <c r="N11" s="1599"/>
      <c r="O11" s="1599" t="s">
        <v>170</v>
      </c>
    </row>
    <row r="12" spans="1:23">
      <c r="C12" s="623" t="s">
        <v>171</v>
      </c>
      <c r="D12" s="624"/>
      <c r="E12" s="1600" t="s">
        <v>338</v>
      </c>
      <c r="F12" s="1599"/>
      <c r="G12" s="1600" t="s">
        <v>365</v>
      </c>
      <c r="H12" s="1599"/>
      <c r="I12" s="1600" t="s">
        <v>1127</v>
      </c>
      <c r="J12" s="1599"/>
      <c r="K12" s="1600" t="s">
        <v>365</v>
      </c>
      <c r="L12" s="1599"/>
      <c r="M12" s="1600" t="s">
        <v>366</v>
      </c>
      <c r="N12" s="1599"/>
      <c r="O12" s="1600" t="s">
        <v>169</v>
      </c>
    </row>
    <row r="14" spans="1:23">
      <c r="B14" s="622">
        <v>1</v>
      </c>
      <c r="C14" s="621" t="s">
        <v>173</v>
      </c>
      <c r="E14" s="1350">
        <f>AVERAGE('WP-DB'!E31,'WP-DB'!F31)</f>
        <v>0</v>
      </c>
      <c r="F14" s="1350" t="s">
        <v>821</v>
      </c>
      <c r="G14" s="1350">
        <f>IF($E$20&gt;0,E14/$E$20,0)</f>
        <v>0</v>
      </c>
      <c r="I14" s="1664">
        <v>0.5</v>
      </c>
      <c r="K14" s="1350">
        <v>0</v>
      </c>
      <c r="M14" s="1350">
        <f>E32</f>
        <v>0</v>
      </c>
      <c r="N14" s="1350" t="s">
        <v>361</v>
      </c>
      <c r="O14" s="1350">
        <f>K14*M14</f>
        <v>0</v>
      </c>
    </row>
    <row r="16" spans="1:23">
      <c r="B16" s="622">
        <v>2</v>
      </c>
      <c r="C16" s="621" t="s">
        <v>174</v>
      </c>
      <c r="E16" s="1350">
        <v>0</v>
      </c>
      <c r="G16" s="1350">
        <f>IF($E$20&gt;0,E16/$E$20,0)</f>
        <v>0</v>
      </c>
      <c r="I16" s="1350">
        <v>0</v>
      </c>
      <c r="K16" s="1350">
        <f>I16</f>
        <v>0</v>
      </c>
      <c r="M16" s="1350">
        <f>E37</f>
        <v>0</v>
      </c>
      <c r="N16" s="1350" t="s">
        <v>362</v>
      </c>
      <c r="O16" s="1350">
        <f>K16*M16</f>
        <v>0</v>
      </c>
    </row>
    <row r="17" spans="2:15" ht="16" thickBot="1"/>
    <row r="18" spans="2:15" ht="16" thickBot="1">
      <c r="B18" s="622">
        <v>3</v>
      </c>
      <c r="C18" s="621" t="s">
        <v>175</v>
      </c>
      <c r="E18" s="1601">
        <f>+E24</f>
        <v>0</v>
      </c>
      <c r="F18" s="1350" t="s">
        <v>360</v>
      </c>
      <c r="G18" s="1601">
        <f>IF($E$20&gt;0,E18/$E$20,0)</f>
        <v>0</v>
      </c>
      <c r="I18" s="1665">
        <v>0.5</v>
      </c>
      <c r="K18" s="1601">
        <f>MIN(G18,I18)</f>
        <v>0</v>
      </c>
      <c r="L18" s="1350" t="s">
        <v>363</v>
      </c>
      <c r="M18" s="1602">
        <f>8.95%+0.5%</f>
        <v>9.4500000000000001E-2</v>
      </c>
      <c r="N18" s="1350" t="s">
        <v>820</v>
      </c>
      <c r="O18" s="1601">
        <f>K18*M18</f>
        <v>0</v>
      </c>
    </row>
    <row r="20" spans="2:15">
      <c r="B20" s="622">
        <v>4</v>
      </c>
      <c r="C20" s="621" t="s">
        <v>176</v>
      </c>
      <c r="E20" s="1350">
        <f>SUM(E14:E18)</f>
        <v>0</v>
      </c>
      <c r="G20" s="1350">
        <f>SUM(G14:G18)</f>
        <v>0</v>
      </c>
      <c r="I20" s="1666">
        <f>SUM(I14:I18)</f>
        <v>1</v>
      </c>
      <c r="K20" s="1350">
        <f>SUM(K14:K18)</f>
        <v>0</v>
      </c>
      <c r="O20" s="1350">
        <f>SUM(O14:O18)</f>
        <v>0</v>
      </c>
    </row>
    <row r="22" spans="2:15">
      <c r="B22" s="622" t="s">
        <v>341</v>
      </c>
    </row>
    <row r="23" spans="2:15">
      <c r="C23" s="621" t="s">
        <v>367</v>
      </c>
    </row>
    <row r="24" spans="2:15">
      <c r="B24" s="622">
        <v>5</v>
      </c>
      <c r="C24" s="621" t="s">
        <v>177</v>
      </c>
      <c r="E24" s="1350">
        <f>+('WP-DB'!F41+'WP-DB'!E41)/2</f>
        <v>0</v>
      </c>
      <c r="G24" s="1350" t="s">
        <v>1804</v>
      </c>
    </row>
    <row r="25" spans="2:15">
      <c r="B25" s="622">
        <v>6</v>
      </c>
      <c r="C25" s="621" t="s">
        <v>178</v>
      </c>
    </row>
    <row r="26" spans="2:15" ht="16" thickBot="1">
      <c r="B26" s="622">
        <v>7</v>
      </c>
      <c r="C26" s="621" t="s">
        <v>179</v>
      </c>
      <c r="E26" s="1601"/>
    </row>
    <row r="27" spans="2:15">
      <c r="B27" s="622">
        <v>8</v>
      </c>
      <c r="C27" s="622" t="s">
        <v>175</v>
      </c>
      <c r="E27" s="1350">
        <f>SUM(E24:E26)</f>
        <v>0</v>
      </c>
    </row>
    <row r="29" spans="2:15">
      <c r="C29" s="621" t="s">
        <v>368</v>
      </c>
    </row>
    <row r="30" spans="2:15">
      <c r="B30" s="622">
        <v>9</v>
      </c>
      <c r="C30" s="621" t="s">
        <v>1763</v>
      </c>
      <c r="E30" s="1350">
        <f>'WP-DB'!E23</f>
        <v>0</v>
      </c>
      <c r="G30" s="1350" t="s">
        <v>1805</v>
      </c>
    </row>
    <row r="31" spans="2:15" ht="16" thickBot="1">
      <c r="B31" s="622">
        <v>10</v>
      </c>
      <c r="C31" s="621" t="s">
        <v>1728</v>
      </c>
      <c r="E31" s="1601">
        <f>+('WP-DB'!F39+'WP-DB'!E39)/2</f>
        <v>0</v>
      </c>
      <c r="G31" s="1350" t="s">
        <v>1806</v>
      </c>
    </row>
    <row r="32" spans="2:15">
      <c r="B32" s="622">
        <v>11</v>
      </c>
      <c r="C32" s="622" t="s">
        <v>824</v>
      </c>
      <c r="E32" s="1350">
        <v>0</v>
      </c>
      <c r="F32" s="1350" t="s">
        <v>1710</v>
      </c>
    </row>
    <row r="34" spans="2:7">
      <c r="C34" s="621" t="s">
        <v>369</v>
      </c>
    </row>
    <row r="35" spans="2:7">
      <c r="B35" s="622">
        <v>12</v>
      </c>
      <c r="C35" s="621" t="s">
        <v>823</v>
      </c>
      <c r="E35" s="1350">
        <v>0</v>
      </c>
    </row>
    <row r="36" spans="2:7" ht="16" thickBot="1">
      <c r="B36" s="622">
        <v>13</v>
      </c>
      <c r="C36" s="621" t="s">
        <v>174</v>
      </c>
      <c r="E36" s="1601">
        <f>E16</f>
        <v>0</v>
      </c>
    </row>
    <row r="37" spans="2:7">
      <c r="B37" s="622">
        <v>14</v>
      </c>
      <c r="C37" s="622" t="s">
        <v>181</v>
      </c>
      <c r="E37" s="1350">
        <v>0</v>
      </c>
    </row>
    <row r="38" spans="2:7">
      <c r="C38" s="622"/>
    </row>
    <row r="39" spans="2:7">
      <c r="B39" s="622">
        <v>15</v>
      </c>
      <c r="C39" s="742" t="s">
        <v>1801</v>
      </c>
    </row>
    <row r="40" spans="2:7">
      <c r="C40" s="742" t="s">
        <v>1799</v>
      </c>
    </row>
    <row r="41" spans="2:7">
      <c r="C41" s="742" t="s">
        <v>1800</v>
      </c>
    </row>
    <row r="42" spans="2:7">
      <c r="C42" s="742"/>
    </row>
    <row r="43" spans="2:7">
      <c r="B43" s="622">
        <v>16</v>
      </c>
      <c r="C43" s="1314" t="s">
        <v>1798</v>
      </c>
    </row>
    <row r="44" spans="2:7">
      <c r="C44" s="1314" t="s">
        <v>1789</v>
      </c>
    </row>
    <row r="45" spans="2:7">
      <c r="E45" s="206"/>
      <c r="G45" s="206"/>
    </row>
    <row r="46" spans="2:7">
      <c r="B46" s="622">
        <v>17</v>
      </c>
      <c r="C46" s="621" t="s">
        <v>1802</v>
      </c>
    </row>
    <row r="47" spans="2:7">
      <c r="C47" s="621" t="s">
        <v>1779</v>
      </c>
    </row>
    <row r="49" spans="2:3">
      <c r="B49" s="622">
        <v>18</v>
      </c>
      <c r="C49" s="621" t="s">
        <v>1809</v>
      </c>
    </row>
    <row r="50" spans="2:3">
      <c r="C50" s="621" t="s">
        <v>1810</v>
      </c>
    </row>
  </sheetData>
  <customSheetViews>
    <customSheetView guid="{343BF296-013A-41F5-BDAB-AD6220EA7F78}" showPageBreaks="1" fitToPage="1" printArea="1" view="pageBreakPreview">
      <selection activeCell="D33" sqref="D33"/>
      <pageMargins left="0.25" right="0.25" top="0.5" bottom="0.5" header="0.5" footer="0.5"/>
      <printOptions horizontalCentered="1"/>
      <pageSetup scale="55" fitToHeight="3" orientation="portrait" r:id="rId1"/>
      <headerFooter alignWithMargins="0"/>
    </customSheetView>
    <customSheetView guid="{B321D76C-CDE5-48BB-9CDE-80FF97D58FCF}" showPageBreaks="1" fitToPage="1" printArea="1" view="pageBreakPreview">
      <selection activeCell="D33" sqref="D33"/>
      <pageMargins left="0.25" right="0.25" top="0.5" bottom="0.5" header="0.5" footer="0.5"/>
      <printOptions horizontalCentered="1"/>
      <pageSetup scale="55" fitToHeight="3" orientation="portrait" r:id="rId2"/>
      <headerFooter alignWithMargins="0"/>
    </customSheetView>
  </customSheetViews>
  <mergeCells count="5">
    <mergeCell ref="A7:P7"/>
    <mergeCell ref="A3:P3"/>
    <mergeCell ref="A4:P4"/>
    <mergeCell ref="A8:P8"/>
    <mergeCell ref="A5:P5"/>
  </mergeCells>
  <printOptions horizontalCentered="1"/>
  <pageMargins left="0.25" right="0.25" top="0.5" bottom="0.5" header="0.5" footer="0.5"/>
  <pageSetup scale="55" fitToHeight="3" orientation="portrait" r:id="rId3"/>
  <headerFooter alignWithMargins="0"/>
  <drawing r:id="rId4"/>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2">
    <tabColor rgb="FF7030A0"/>
    <pageSetUpPr fitToPage="1"/>
  </sheetPr>
  <dimension ref="A1:K49"/>
  <sheetViews>
    <sheetView view="pageBreakPreview" topLeftCell="A17" zoomScaleNormal="90" zoomScaleSheetLayoutView="100" workbookViewId="0">
      <selection activeCell="D33" sqref="D33"/>
    </sheetView>
  </sheetViews>
  <sheetFormatPr defaultColWidth="9" defaultRowHeight="12.5"/>
  <cols>
    <col min="1" max="1" width="7.25" style="620" customWidth="1"/>
    <col min="2" max="2" width="5.5" style="620" customWidth="1"/>
    <col min="3" max="3" width="54" style="620" bestFit="1" customWidth="1"/>
    <col min="4" max="4" width="8.75" style="620" customWidth="1"/>
    <col min="5" max="5" width="18.33203125" style="620" bestFit="1" customWidth="1"/>
    <col min="6" max="6" width="18.5" style="620" customWidth="1"/>
    <col min="7" max="7" width="3.5" style="620" customWidth="1"/>
    <col min="8" max="8" width="19" style="620" customWidth="1"/>
    <col min="9" max="9" width="15.5" style="620" customWidth="1"/>
    <col min="10" max="10" width="2.33203125" style="620" customWidth="1"/>
    <col min="11" max="11" width="29.08203125" style="620" customWidth="1"/>
    <col min="12" max="16384" width="9" style="620"/>
  </cols>
  <sheetData>
    <row r="1" spans="1:11" s="100" customFormat="1" ht="15.5">
      <c r="A1" s="14" t="s">
        <v>983</v>
      </c>
      <c r="C1" s="444"/>
      <c r="K1" s="67"/>
    </row>
    <row r="2" spans="1:11" s="27" customFormat="1"/>
    <row r="3" spans="1:11" s="27" customFormat="1" ht="17.5">
      <c r="B3" s="11"/>
      <c r="D3" s="11"/>
      <c r="F3" s="11"/>
      <c r="G3" s="11"/>
      <c r="H3" s="11"/>
      <c r="I3" s="11"/>
      <c r="J3" s="11"/>
    </row>
    <row r="4" spans="1:11" s="27" customFormat="1" ht="18">
      <c r="A4" s="1686" t="s">
        <v>200</v>
      </c>
      <c r="B4" s="1686"/>
      <c r="C4" s="1686"/>
      <c r="D4" s="1686"/>
      <c r="E4" s="1686"/>
      <c r="F4" s="1686"/>
      <c r="G4" s="1686"/>
      <c r="H4" s="1686"/>
      <c r="I4" s="71"/>
      <c r="J4" s="71"/>
      <c r="K4" s="71"/>
    </row>
    <row r="5" spans="1:11" s="27" customFormat="1" ht="18">
      <c r="A5" s="1686" t="s">
        <v>103</v>
      </c>
      <c r="B5" s="1686"/>
      <c r="C5" s="1686"/>
      <c r="D5" s="1686"/>
      <c r="E5" s="1686"/>
      <c r="F5" s="1686"/>
      <c r="G5" s="1686"/>
      <c r="H5" s="1686"/>
      <c r="I5" s="71"/>
      <c r="J5" s="71"/>
      <c r="K5" s="71"/>
    </row>
    <row r="6" spans="1:11" s="27" customFormat="1" ht="18">
      <c r="A6" s="1687" t="s">
        <v>1820</v>
      </c>
      <c r="B6" s="1687"/>
      <c r="C6" s="1687"/>
      <c r="D6" s="1687"/>
      <c r="E6" s="1687"/>
      <c r="F6" s="1687"/>
      <c r="G6" s="1687"/>
      <c r="H6" s="1687"/>
      <c r="I6" s="71"/>
      <c r="J6" s="71"/>
      <c r="K6" s="71"/>
    </row>
    <row r="7" spans="1:11" s="27" customFormat="1" ht="18">
      <c r="A7" s="429"/>
      <c r="B7" s="429"/>
      <c r="C7" s="429"/>
      <c r="D7" s="429"/>
      <c r="E7" s="429"/>
      <c r="F7" s="429"/>
      <c r="G7" s="1549"/>
      <c r="H7" s="429"/>
      <c r="I7" s="429"/>
      <c r="J7" s="429"/>
      <c r="K7" s="429"/>
    </row>
    <row r="8" spans="1:11" s="27" customFormat="1" ht="18">
      <c r="A8" s="1688" t="s">
        <v>984</v>
      </c>
      <c r="B8" s="1688"/>
      <c r="C8" s="1688"/>
      <c r="D8" s="1688"/>
      <c r="E8" s="1688"/>
      <c r="F8" s="1688"/>
      <c r="G8" s="1688"/>
      <c r="H8" s="1688"/>
      <c r="I8" s="29"/>
      <c r="J8" s="29"/>
      <c r="K8" s="29"/>
    </row>
    <row r="9" spans="1:11" s="27" customFormat="1" ht="18">
      <c r="A9" s="1686" t="s">
        <v>168</v>
      </c>
      <c r="B9" s="1686"/>
      <c r="C9" s="1686"/>
      <c r="D9" s="1686"/>
      <c r="E9" s="1686"/>
      <c r="F9" s="1686"/>
      <c r="G9" s="1686"/>
      <c r="H9" s="1686"/>
      <c r="I9" s="71"/>
      <c r="J9" s="71"/>
      <c r="K9" s="71"/>
    </row>
    <row r="10" spans="1:11" s="27" customFormat="1" ht="18">
      <c r="A10" s="1686" t="s">
        <v>287</v>
      </c>
      <c r="B10" s="1686"/>
      <c r="C10" s="1686"/>
      <c r="D10" s="1686"/>
      <c r="E10" s="1686"/>
      <c r="F10" s="1686"/>
      <c r="G10" s="1686"/>
      <c r="H10" s="1686"/>
      <c r="I10" s="71"/>
      <c r="J10" s="71"/>
      <c r="K10" s="71"/>
    </row>
    <row r="11" spans="1:11" s="27" customFormat="1" ht="18">
      <c r="A11" s="430"/>
      <c r="B11" s="430"/>
      <c r="C11" s="430"/>
      <c r="D11" s="430"/>
      <c r="E11" s="430"/>
      <c r="F11" s="430"/>
      <c r="G11" s="1550"/>
      <c r="H11" s="430"/>
      <c r="I11" s="430"/>
      <c r="J11" s="430"/>
      <c r="K11" s="430"/>
    </row>
    <row r="12" spans="1:11" s="27" customFormat="1" ht="15.5">
      <c r="B12" s="1439" t="s">
        <v>192</v>
      </c>
      <c r="C12" s="1439"/>
      <c r="D12" s="621"/>
      <c r="E12" s="1439" t="s">
        <v>193</v>
      </c>
      <c r="F12" s="1439" t="s">
        <v>194</v>
      </c>
      <c r="G12" s="1439"/>
      <c r="H12" s="1439" t="s">
        <v>195</v>
      </c>
    </row>
    <row r="13" spans="1:11" s="609" customFormat="1" ht="15.5">
      <c r="A13" s="1455"/>
      <c r="B13" s="1455"/>
      <c r="C13" s="1455"/>
      <c r="E13" s="610"/>
      <c r="F13" s="610"/>
      <c r="G13" s="610"/>
    </row>
    <row r="14" spans="1:11" s="609" customFormat="1" ht="31">
      <c r="E14" s="611" t="s">
        <v>1823</v>
      </c>
      <c r="F14" s="611" t="s">
        <v>1823</v>
      </c>
      <c r="G14" s="1552"/>
      <c r="H14" s="1551" t="s">
        <v>1773</v>
      </c>
      <c r="I14" s="612"/>
    </row>
    <row r="15" spans="1:11" s="609" customFormat="1" ht="15.5">
      <c r="E15" s="613"/>
      <c r="F15" s="613"/>
      <c r="G15" s="613"/>
      <c r="I15" s="612"/>
    </row>
    <row r="16" spans="1:11" s="609" customFormat="1" ht="15.5">
      <c r="A16" s="1440">
        <v>1</v>
      </c>
      <c r="B16" s="614" t="s">
        <v>1737</v>
      </c>
      <c r="G16" s="700"/>
    </row>
    <row r="17" spans="1:9" s="609" customFormat="1" ht="15.5">
      <c r="A17" s="1440" t="s">
        <v>471</v>
      </c>
      <c r="C17" s="1455" t="s">
        <v>1738</v>
      </c>
      <c r="D17" s="1553"/>
      <c r="E17" s="698"/>
      <c r="F17" s="698"/>
      <c r="G17" s="700"/>
      <c r="H17" s="609" t="s">
        <v>1752</v>
      </c>
    </row>
    <row r="18" spans="1:9" s="609" customFormat="1" ht="15.5">
      <c r="A18" s="1440" t="s">
        <v>473</v>
      </c>
      <c r="C18" s="1455" t="s">
        <v>1736</v>
      </c>
      <c r="D18" s="1553"/>
      <c r="E18" s="698"/>
      <c r="F18" s="698"/>
      <c r="G18" s="700"/>
      <c r="H18" s="609" t="s">
        <v>1753</v>
      </c>
    </row>
    <row r="19" spans="1:9" s="609" customFormat="1" ht="15.5">
      <c r="A19" s="1440" t="s">
        <v>494</v>
      </c>
      <c r="C19" s="1455" t="s">
        <v>1735</v>
      </c>
      <c r="E19" s="698"/>
      <c r="F19" s="698"/>
      <c r="G19" s="700"/>
      <c r="H19" s="609" t="s">
        <v>1754</v>
      </c>
    </row>
    <row r="20" spans="1:9" s="609" customFormat="1" ht="15.5">
      <c r="A20" s="1440" t="s">
        <v>495</v>
      </c>
      <c r="C20" s="1455" t="s">
        <v>1759</v>
      </c>
      <c r="D20" s="1553"/>
      <c r="E20" s="698"/>
      <c r="F20" s="698"/>
      <c r="G20" s="700"/>
      <c r="H20" s="609" t="s">
        <v>1755</v>
      </c>
    </row>
    <row r="21" spans="1:9" s="609" customFormat="1" ht="15.5">
      <c r="A21" s="1440" t="s">
        <v>496</v>
      </c>
      <c r="C21" s="1455" t="s">
        <v>1760</v>
      </c>
      <c r="D21" s="1553"/>
      <c r="E21" s="698"/>
      <c r="F21" s="698"/>
      <c r="G21" s="700"/>
      <c r="H21" s="609" t="s">
        <v>1756</v>
      </c>
    </row>
    <row r="22" spans="1:9" s="609" customFormat="1" ht="15.5">
      <c r="A22" s="1440"/>
      <c r="C22" s="1455"/>
      <c r="E22" s="699"/>
      <c r="F22" s="699"/>
      <c r="G22" s="700"/>
    </row>
    <row r="23" spans="1:9" s="609" customFormat="1" ht="16" thickBot="1">
      <c r="A23" s="1440">
        <v>2</v>
      </c>
      <c r="B23" s="614" t="s">
        <v>1762</v>
      </c>
      <c r="C23" s="1554"/>
      <c r="E23" s="616">
        <f>SUM(E17:E21)</f>
        <v>0</v>
      </c>
      <c r="F23" s="616">
        <f>SUM(F17:F21)</f>
        <v>0</v>
      </c>
      <c r="G23" s="700"/>
      <c r="I23" s="614"/>
    </row>
    <row r="24" spans="1:9" s="609" customFormat="1" ht="16" thickTop="1">
      <c r="A24" s="1440"/>
      <c r="C24" s="1455"/>
      <c r="E24" s="699"/>
      <c r="F24" s="699"/>
      <c r="G24" s="699"/>
    </row>
    <row r="25" spans="1:9" s="609" customFormat="1" ht="15.5">
      <c r="A25" s="1440">
        <v>3</v>
      </c>
      <c r="B25" s="614" t="s">
        <v>180</v>
      </c>
      <c r="C25" s="1455"/>
      <c r="E25" s="699"/>
      <c r="F25" s="699"/>
      <c r="G25" s="699"/>
    </row>
    <row r="26" spans="1:9" s="609" customFormat="1" ht="15.5">
      <c r="A26" s="1440"/>
      <c r="B26" s="614"/>
      <c r="C26" s="1455"/>
      <c r="E26" s="699"/>
      <c r="F26" s="699"/>
      <c r="G26" s="699"/>
    </row>
    <row r="27" spans="1:9" s="609" customFormat="1" ht="15.5">
      <c r="A27" s="1440" t="s">
        <v>1277</v>
      </c>
      <c r="C27" s="1455" t="s">
        <v>1732</v>
      </c>
      <c r="E27" s="698"/>
      <c r="F27" s="698"/>
      <c r="H27" s="609" t="s">
        <v>1744</v>
      </c>
    </row>
    <row r="28" spans="1:9" s="609" customFormat="1" ht="15.5">
      <c r="A28" s="1440" t="s">
        <v>1278</v>
      </c>
      <c r="C28" s="1455" t="s">
        <v>1739</v>
      </c>
      <c r="E28" s="698"/>
      <c r="F28" s="698"/>
      <c r="H28" s="609" t="s">
        <v>1745</v>
      </c>
    </row>
    <row r="29" spans="1:9" s="609" customFormat="1" ht="15.5">
      <c r="A29" s="1440" t="s">
        <v>1280</v>
      </c>
      <c r="C29" s="1455" t="s">
        <v>1733</v>
      </c>
      <c r="E29" s="698"/>
      <c r="F29" s="698"/>
      <c r="H29" s="609" t="s">
        <v>1746</v>
      </c>
    </row>
    <row r="30" spans="1:9" s="609" customFormat="1" ht="15.5">
      <c r="A30" s="1440"/>
      <c r="C30" s="1455"/>
      <c r="E30" s="615"/>
      <c r="F30" s="615"/>
      <c r="G30" s="615"/>
    </row>
    <row r="31" spans="1:9" s="609" customFormat="1" ht="15.5">
      <c r="A31" s="1440" t="s">
        <v>1281</v>
      </c>
      <c r="B31" s="609" t="s">
        <v>1731</v>
      </c>
      <c r="C31" s="1455"/>
      <c r="E31" s="1557">
        <f>SUM(E27:E29)</f>
        <v>0</v>
      </c>
      <c r="F31" s="1557">
        <f>SUM(F27:F29)</f>
        <v>0</v>
      </c>
      <c r="G31" s="1556"/>
    </row>
    <row r="32" spans="1:9" s="609" customFormat="1" ht="15.5">
      <c r="A32" s="1440"/>
      <c r="C32" s="1455"/>
      <c r="E32" s="617"/>
      <c r="F32" s="617"/>
      <c r="G32" s="617"/>
      <c r="I32" s="614"/>
    </row>
    <row r="33" spans="1:9" s="609" customFormat="1" ht="15.5">
      <c r="A33" s="1440" t="s">
        <v>1313</v>
      </c>
      <c r="C33" s="1455" t="s">
        <v>1761</v>
      </c>
      <c r="E33" s="698"/>
      <c r="F33" s="698"/>
      <c r="G33" s="617"/>
      <c r="H33" s="609" t="s">
        <v>1747</v>
      </c>
      <c r="I33" s="614"/>
    </row>
    <row r="34" spans="1:9" s="609" customFormat="1" ht="15.5">
      <c r="A34" s="1440" t="s">
        <v>1314</v>
      </c>
      <c r="C34" s="1455" t="s">
        <v>1741</v>
      </c>
      <c r="E34" s="698"/>
      <c r="F34" s="698"/>
      <c r="G34" s="617"/>
      <c r="H34" s="609" t="s">
        <v>1748</v>
      </c>
      <c r="I34" s="614"/>
    </row>
    <row r="35" spans="1:9" s="609" customFormat="1" ht="15.5">
      <c r="A35" s="1440" t="s">
        <v>1315</v>
      </c>
      <c r="C35" s="1455" t="s">
        <v>1742</v>
      </c>
      <c r="E35" s="698"/>
      <c r="F35" s="698"/>
      <c r="G35" s="617"/>
      <c r="H35" s="609" t="s">
        <v>1749</v>
      </c>
      <c r="I35" s="614"/>
    </row>
    <row r="36" spans="1:9" s="609" customFormat="1" ht="15.5">
      <c r="A36" s="1440" t="s">
        <v>1316</v>
      </c>
      <c r="C36" s="1455" t="s">
        <v>1740</v>
      </c>
      <c r="E36" s="698"/>
      <c r="F36" s="698"/>
      <c r="G36" s="617"/>
      <c r="H36" s="609" t="s">
        <v>1750</v>
      </c>
      <c r="I36" s="614"/>
    </row>
    <row r="37" spans="1:9" s="609" customFormat="1" ht="15.5">
      <c r="A37" s="1440" t="s">
        <v>1609</v>
      </c>
      <c r="C37" s="1455" t="s">
        <v>1734</v>
      </c>
      <c r="E37" s="698"/>
      <c r="F37" s="698"/>
      <c r="G37" s="617"/>
      <c r="H37" s="609" t="s">
        <v>1751</v>
      </c>
      <c r="I37" s="614"/>
    </row>
    <row r="38" spans="1:9" s="609" customFormat="1" ht="15.5">
      <c r="A38" s="1440"/>
      <c r="C38" s="1455"/>
      <c r="E38" s="617"/>
      <c r="F38" s="617"/>
      <c r="G38" s="617"/>
      <c r="I38" s="614"/>
    </row>
    <row r="39" spans="1:9" s="614" customFormat="1" ht="16" thickBot="1">
      <c r="A39" s="610">
        <v>4</v>
      </c>
      <c r="B39" s="614" t="s">
        <v>1729</v>
      </c>
      <c r="C39" s="1554"/>
      <c r="E39" s="616">
        <f>SUM(E31:E37)</f>
        <v>0</v>
      </c>
      <c r="F39" s="616">
        <f>SUM(F31:F37)</f>
        <v>0</v>
      </c>
      <c r="G39" s="617"/>
    </row>
    <row r="40" spans="1:9" s="609" customFormat="1" ht="16" thickTop="1">
      <c r="A40" s="1440"/>
      <c r="E40" s="617"/>
      <c r="F40" s="617"/>
      <c r="G40" s="617"/>
      <c r="I40" s="614"/>
    </row>
    <row r="41" spans="1:9" s="609" customFormat="1" ht="15.5">
      <c r="A41" s="1440">
        <v>5</v>
      </c>
      <c r="B41" s="614" t="s">
        <v>1743</v>
      </c>
      <c r="C41" s="614"/>
      <c r="E41" s="618">
        <f>'WP-AR-IS'!G60*1000000</f>
        <v>0</v>
      </c>
      <c r="F41" s="618">
        <f>'WP-AR-IS'!H60*1000000</f>
        <v>0</v>
      </c>
      <c r="G41" s="618"/>
      <c r="I41" s="614"/>
    </row>
    <row r="42" spans="1:9" s="609" customFormat="1" ht="15.5"/>
    <row r="43" spans="1:9" s="609" customFormat="1" ht="15.5">
      <c r="B43" s="614"/>
      <c r="C43" s="614"/>
    </row>
    <row r="44" spans="1:9" s="609" customFormat="1" ht="15.5">
      <c r="B44" s="619"/>
    </row>
    <row r="45" spans="1:9" s="609" customFormat="1" ht="15.5"/>
    <row r="49" spans="2:3" ht="18">
      <c r="B49" s="65"/>
      <c r="C49" s="65"/>
    </row>
  </sheetData>
  <customSheetViews>
    <customSheetView guid="{343BF296-013A-41F5-BDAB-AD6220EA7F78}" showPageBreaks="1" fitToPage="1" printArea="1" view="pageBreakPreview" topLeftCell="A17">
      <selection activeCell="D33" sqref="D33"/>
      <pageMargins left="0.2" right="0.2" top="0.5" bottom="0.25" header="0.3" footer="0.3"/>
      <printOptions horizontalCentered="1"/>
      <pageSetup scale="78" orientation="portrait" r:id="rId1"/>
    </customSheetView>
    <customSheetView guid="{B321D76C-CDE5-48BB-9CDE-80FF97D58FCF}" showPageBreaks="1" fitToPage="1" printArea="1" view="pageBreakPreview" topLeftCell="A17">
      <selection activeCell="D33" sqref="D33"/>
      <pageMargins left="0.2" right="0.2" top="0.5" bottom="0.25" header="0.3" footer="0.3"/>
      <printOptions horizontalCentered="1"/>
      <pageSetup scale="78" orientation="portrait" r:id="rId2"/>
    </customSheetView>
  </customSheetViews>
  <mergeCells count="6">
    <mergeCell ref="A10:H10"/>
    <mergeCell ref="A4:H4"/>
    <mergeCell ref="A5:H5"/>
    <mergeCell ref="A6:H6"/>
    <mergeCell ref="A8:H8"/>
    <mergeCell ref="A9:H9"/>
  </mergeCells>
  <printOptions horizontalCentered="1"/>
  <pageMargins left="0.2" right="0.2" top="0.5" bottom="0.25" header="0.3" footer="0.3"/>
  <pageSetup scale="78" orientation="portrait" r:id="rId3"/>
  <drawing r:id="rId4"/>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1">
    <tabColor rgb="FFFFFF00"/>
    <pageSetUpPr fitToPage="1"/>
  </sheetPr>
  <dimension ref="A1:OS40"/>
  <sheetViews>
    <sheetView view="pageBreakPreview" topLeftCell="A9" zoomScaleNormal="100" zoomScaleSheetLayoutView="100" workbookViewId="0">
      <selection activeCell="D33" sqref="D33"/>
    </sheetView>
  </sheetViews>
  <sheetFormatPr defaultColWidth="9" defaultRowHeight="12.5"/>
  <cols>
    <col min="1" max="1" width="6.5" style="585" customWidth="1"/>
    <col min="2" max="2" width="10.75" style="585" bestFit="1" customWidth="1"/>
    <col min="3" max="3" width="4" style="585" customWidth="1"/>
    <col min="4" max="4" width="38.08203125" style="586" bestFit="1" customWidth="1"/>
    <col min="5" max="5" width="3.75" style="586" customWidth="1"/>
    <col min="6" max="6" width="15" style="586" bestFit="1" customWidth="1"/>
    <col min="7" max="7" width="3.75" style="586" customWidth="1"/>
    <col min="8" max="8" width="10" style="586" bestFit="1" customWidth="1"/>
    <col min="9" max="9" width="10.75" style="586" customWidth="1"/>
    <col min="10" max="10" width="1.5" style="585" customWidth="1"/>
    <col min="11" max="11" width="29.08203125" style="585" customWidth="1"/>
    <col min="12" max="239" width="9" style="585"/>
    <col min="240" max="240" width="18.75" style="585" bestFit="1" customWidth="1"/>
    <col min="241" max="241" width="13" style="585" bestFit="1" customWidth="1"/>
    <col min="242" max="242" width="14.33203125" style="585" customWidth="1"/>
    <col min="243" max="243" width="12" style="585" customWidth="1"/>
    <col min="244" max="244" width="12.08203125" style="585" customWidth="1"/>
    <col min="245" max="245" width="8.5" style="585" customWidth="1"/>
    <col min="246" max="246" width="8" style="585" customWidth="1"/>
    <col min="247" max="247" width="12.08203125" style="585" customWidth="1"/>
    <col min="248" max="249" width="11.08203125" style="585" customWidth="1"/>
    <col min="250" max="250" width="9.75" style="585" customWidth="1"/>
    <col min="251" max="251" width="10.75" style="585" bestFit="1" customWidth="1"/>
    <col min="252" max="252" width="12.08203125" style="585" bestFit="1" customWidth="1"/>
    <col min="253" max="253" width="10.08203125" style="585" customWidth="1"/>
    <col min="254" max="254" width="10.5" style="585" bestFit="1" customWidth="1"/>
    <col min="255" max="495" width="9" style="585"/>
    <col min="496" max="496" width="18.75" style="585" bestFit="1" customWidth="1"/>
    <col min="497" max="497" width="13" style="585" bestFit="1" customWidth="1"/>
    <col min="498" max="498" width="14.33203125" style="585" customWidth="1"/>
    <col min="499" max="499" width="12" style="585" customWidth="1"/>
    <col min="500" max="500" width="12.08203125" style="585" customWidth="1"/>
    <col min="501" max="501" width="8.5" style="585" customWidth="1"/>
    <col min="502" max="502" width="8" style="585" customWidth="1"/>
    <col min="503" max="503" width="12.08203125" style="585" customWidth="1"/>
    <col min="504" max="505" width="11.08203125" style="585" customWidth="1"/>
    <col min="506" max="506" width="9.75" style="585" customWidth="1"/>
    <col min="507" max="507" width="10.75" style="585" bestFit="1" customWidth="1"/>
    <col min="508" max="508" width="12.08203125" style="585" bestFit="1" customWidth="1"/>
    <col min="509" max="509" width="10.08203125" style="585" customWidth="1"/>
    <col min="510" max="510" width="10.5" style="585" bestFit="1" customWidth="1"/>
    <col min="511" max="751" width="9" style="585"/>
    <col min="752" max="752" width="18.75" style="585" bestFit="1" customWidth="1"/>
    <col min="753" max="753" width="13" style="585" bestFit="1" customWidth="1"/>
    <col min="754" max="754" width="14.33203125" style="585" customWidth="1"/>
    <col min="755" max="755" width="12" style="585" customWidth="1"/>
    <col min="756" max="756" width="12.08203125" style="585" customWidth="1"/>
    <col min="757" max="757" width="8.5" style="585" customWidth="1"/>
    <col min="758" max="758" width="8" style="585" customWidth="1"/>
    <col min="759" max="759" width="12.08203125" style="585" customWidth="1"/>
    <col min="760" max="761" width="11.08203125" style="585" customWidth="1"/>
    <col min="762" max="762" width="9.75" style="585" customWidth="1"/>
    <col min="763" max="763" width="10.75" style="585" bestFit="1" customWidth="1"/>
    <col min="764" max="764" width="12.08203125" style="585" bestFit="1" customWidth="1"/>
    <col min="765" max="765" width="10.08203125" style="585" customWidth="1"/>
    <col min="766" max="766" width="10.5" style="585" bestFit="1" customWidth="1"/>
    <col min="767" max="1007" width="9" style="585"/>
    <col min="1008" max="1008" width="18.75" style="585" bestFit="1" customWidth="1"/>
    <col min="1009" max="1009" width="13" style="585" bestFit="1" customWidth="1"/>
    <col min="1010" max="1010" width="14.33203125" style="585" customWidth="1"/>
    <col min="1011" max="1011" width="12" style="585" customWidth="1"/>
    <col min="1012" max="1012" width="12.08203125" style="585" customWidth="1"/>
    <col min="1013" max="1013" width="8.5" style="585" customWidth="1"/>
    <col min="1014" max="1014" width="8" style="585" customWidth="1"/>
    <col min="1015" max="1015" width="12.08203125" style="585" customWidth="1"/>
    <col min="1016" max="1017" width="11.08203125" style="585" customWidth="1"/>
    <col min="1018" max="1018" width="9.75" style="585" customWidth="1"/>
    <col min="1019" max="1019" width="10.75" style="585" bestFit="1" customWidth="1"/>
    <col min="1020" max="1020" width="12.08203125" style="585" bestFit="1" customWidth="1"/>
    <col min="1021" max="1021" width="10.08203125" style="585" customWidth="1"/>
    <col min="1022" max="1022" width="10.5" style="585" bestFit="1" customWidth="1"/>
    <col min="1023" max="1263" width="9" style="585"/>
    <col min="1264" max="1264" width="18.75" style="585" bestFit="1" customWidth="1"/>
    <col min="1265" max="1265" width="13" style="585" bestFit="1" customWidth="1"/>
    <col min="1266" max="1266" width="14.33203125" style="585" customWidth="1"/>
    <col min="1267" max="1267" width="12" style="585" customWidth="1"/>
    <col min="1268" max="1268" width="12.08203125" style="585" customWidth="1"/>
    <col min="1269" max="1269" width="8.5" style="585" customWidth="1"/>
    <col min="1270" max="1270" width="8" style="585" customWidth="1"/>
    <col min="1271" max="1271" width="12.08203125" style="585" customWidth="1"/>
    <col min="1272" max="1273" width="11.08203125" style="585" customWidth="1"/>
    <col min="1274" max="1274" width="9.75" style="585" customWidth="1"/>
    <col min="1275" max="1275" width="10.75" style="585" bestFit="1" customWidth="1"/>
    <col min="1276" max="1276" width="12.08203125" style="585" bestFit="1" customWidth="1"/>
    <col min="1277" max="1277" width="10.08203125" style="585" customWidth="1"/>
    <col min="1278" max="1278" width="10.5" style="585" bestFit="1" customWidth="1"/>
    <col min="1279" max="1519" width="9" style="585"/>
    <col min="1520" max="1520" width="18.75" style="585" bestFit="1" customWidth="1"/>
    <col min="1521" max="1521" width="13" style="585" bestFit="1" customWidth="1"/>
    <col min="1522" max="1522" width="14.33203125" style="585" customWidth="1"/>
    <col min="1523" max="1523" width="12" style="585" customWidth="1"/>
    <col min="1524" max="1524" width="12.08203125" style="585" customWidth="1"/>
    <col min="1525" max="1525" width="8.5" style="585" customWidth="1"/>
    <col min="1526" max="1526" width="8" style="585" customWidth="1"/>
    <col min="1527" max="1527" width="12.08203125" style="585" customWidth="1"/>
    <col min="1528" max="1529" width="11.08203125" style="585" customWidth="1"/>
    <col min="1530" max="1530" width="9.75" style="585" customWidth="1"/>
    <col min="1531" max="1531" width="10.75" style="585" bestFit="1" customWidth="1"/>
    <col min="1532" max="1532" width="12.08203125" style="585" bestFit="1" customWidth="1"/>
    <col min="1533" max="1533" width="10.08203125" style="585" customWidth="1"/>
    <col min="1534" max="1534" width="10.5" style="585" bestFit="1" customWidth="1"/>
    <col min="1535" max="1775" width="9" style="585"/>
    <col min="1776" max="1776" width="18.75" style="585" bestFit="1" customWidth="1"/>
    <col min="1777" max="1777" width="13" style="585" bestFit="1" customWidth="1"/>
    <col min="1778" max="1778" width="14.33203125" style="585" customWidth="1"/>
    <col min="1779" max="1779" width="12" style="585" customWidth="1"/>
    <col min="1780" max="1780" width="12.08203125" style="585" customWidth="1"/>
    <col min="1781" max="1781" width="8.5" style="585" customWidth="1"/>
    <col min="1782" max="1782" width="8" style="585" customWidth="1"/>
    <col min="1783" max="1783" width="12.08203125" style="585" customWidth="1"/>
    <col min="1784" max="1785" width="11.08203125" style="585" customWidth="1"/>
    <col min="1786" max="1786" width="9.75" style="585" customWidth="1"/>
    <col min="1787" max="1787" width="10.75" style="585" bestFit="1" customWidth="1"/>
    <col min="1788" max="1788" width="12.08203125" style="585" bestFit="1" customWidth="1"/>
    <col min="1789" max="1789" width="10.08203125" style="585" customWidth="1"/>
    <col min="1790" max="1790" width="10.5" style="585" bestFit="1" customWidth="1"/>
    <col min="1791" max="2031" width="9" style="585"/>
    <col min="2032" max="2032" width="18.75" style="585" bestFit="1" customWidth="1"/>
    <col min="2033" max="2033" width="13" style="585" bestFit="1" customWidth="1"/>
    <col min="2034" max="2034" width="14.33203125" style="585" customWidth="1"/>
    <col min="2035" max="2035" width="12" style="585" customWidth="1"/>
    <col min="2036" max="2036" width="12.08203125" style="585" customWidth="1"/>
    <col min="2037" max="2037" width="8.5" style="585" customWidth="1"/>
    <col min="2038" max="2038" width="8" style="585" customWidth="1"/>
    <col min="2039" max="2039" width="12.08203125" style="585" customWidth="1"/>
    <col min="2040" max="2041" width="11.08203125" style="585" customWidth="1"/>
    <col min="2042" max="2042" width="9.75" style="585" customWidth="1"/>
    <col min="2043" max="2043" width="10.75" style="585" bestFit="1" customWidth="1"/>
    <col min="2044" max="2044" width="12.08203125" style="585" bestFit="1" customWidth="1"/>
    <col min="2045" max="2045" width="10.08203125" style="585" customWidth="1"/>
    <col min="2046" max="2046" width="10.5" style="585" bestFit="1" customWidth="1"/>
    <col min="2047" max="2287" width="9" style="585"/>
    <col min="2288" max="2288" width="18.75" style="585" bestFit="1" customWidth="1"/>
    <col min="2289" max="2289" width="13" style="585" bestFit="1" customWidth="1"/>
    <col min="2290" max="2290" width="14.33203125" style="585" customWidth="1"/>
    <col min="2291" max="2291" width="12" style="585" customWidth="1"/>
    <col min="2292" max="2292" width="12.08203125" style="585" customWidth="1"/>
    <col min="2293" max="2293" width="8.5" style="585" customWidth="1"/>
    <col min="2294" max="2294" width="8" style="585" customWidth="1"/>
    <col min="2295" max="2295" width="12.08203125" style="585" customWidth="1"/>
    <col min="2296" max="2297" width="11.08203125" style="585" customWidth="1"/>
    <col min="2298" max="2298" width="9.75" style="585" customWidth="1"/>
    <col min="2299" max="2299" width="10.75" style="585" bestFit="1" customWidth="1"/>
    <col min="2300" max="2300" width="12.08203125" style="585" bestFit="1" customWidth="1"/>
    <col min="2301" max="2301" width="10.08203125" style="585" customWidth="1"/>
    <col min="2302" max="2302" width="10.5" style="585" bestFit="1" customWidth="1"/>
    <col min="2303" max="2543" width="9" style="585"/>
    <col min="2544" max="2544" width="18.75" style="585" bestFit="1" customWidth="1"/>
    <col min="2545" max="2545" width="13" style="585" bestFit="1" customWidth="1"/>
    <col min="2546" max="2546" width="14.33203125" style="585" customWidth="1"/>
    <col min="2547" max="2547" width="12" style="585" customWidth="1"/>
    <col min="2548" max="2548" width="12.08203125" style="585" customWidth="1"/>
    <col min="2549" max="2549" width="8.5" style="585" customWidth="1"/>
    <col min="2550" max="2550" width="8" style="585" customWidth="1"/>
    <col min="2551" max="2551" width="12.08203125" style="585" customWidth="1"/>
    <col min="2552" max="2553" width="11.08203125" style="585" customWidth="1"/>
    <col min="2554" max="2554" width="9.75" style="585" customWidth="1"/>
    <col min="2555" max="2555" width="10.75" style="585" bestFit="1" customWidth="1"/>
    <col min="2556" max="2556" width="12.08203125" style="585" bestFit="1" customWidth="1"/>
    <col min="2557" max="2557" width="10.08203125" style="585" customWidth="1"/>
    <col min="2558" max="2558" width="10.5" style="585" bestFit="1" customWidth="1"/>
    <col min="2559" max="2799" width="9" style="585"/>
    <col min="2800" max="2800" width="18.75" style="585" bestFit="1" customWidth="1"/>
    <col min="2801" max="2801" width="13" style="585" bestFit="1" customWidth="1"/>
    <col min="2802" max="2802" width="14.33203125" style="585" customWidth="1"/>
    <col min="2803" max="2803" width="12" style="585" customWidth="1"/>
    <col min="2804" max="2804" width="12.08203125" style="585" customWidth="1"/>
    <col min="2805" max="2805" width="8.5" style="585" customWidth="1"/>
    <col min="2806" max="2806" width="8" style="585" customWidth="1"/>
    <col min="2807" max="2807" width="12.08203125" style="585" customWidth="1"/>
    <col min="2808" max="2809" width="11.08203125" style="585" customWidth="1"/>
    <col min="2810" max="2810" width="9.75" style="585" customWidth="1"/>
    <col min="2811" max="2811" width="10.75" style="585" bestFit="1" customWidth="1"/>
    <col min="2812" max="2812" width="12.08203125" style="585" bestFit="1" customWidth="1"/>
    <col min="2813" max="2813" width="10.08203125" style="585" customWidth="1"/>
    <col min="2814" max="2814" width="10.5" style="585" bestFit="1" customWidth="1"/>
    <col min="2815" max="3055" width="9" style="585"/>
    <col min="3056" max="3056" width="18.75" style="585" bestFit="1" customWidth="1"/>
    <col min="3057" max="3057" width="13" style="585" bestFit="1" customWidth="1"/>
    <col min="3058" max="3058" width="14.33203125" style="585" customWidth="1"/>
    <col min="3059" max="3059" width="12" style="585" customWidth="1"/>
    <col min="3060" max="3060" width="12.08203125" style="585" customWidth="1"/>
    <col min="3061" max="3061" width="8.5" style="585" customWidth="1"/>
    <col min="3062" max="3062" width="8" style="585" customWidth="1"/>
    <col min="3063" max="3063" width="12.08203125" style="585" customWidth="1"/>
    <col min="3064" max="3065" width="11.08203125" style="585" customWidth="1"/>
    <col min="3066" max="3066" width="9.75" style="585" customWidth="1"/>
    <col min="3067" max="3067" width="10.75" style="585" bestFit="1" customWidth="1"/>
    <col min="3068" max="3068" width="12.08203125" style="585" bestFit="1" customWidth="1"/>
    <col min="3069" max="3069" width="10.08203125" style="585" customWidth="1"/>
    <col min="3070" max="3070" width="10.5" style="585" bestFit="1" customWidth="1"/>
    <col min="3071" max="3311" width="9" style="585"/>
    <col min="3312" max="3312" width="18.75" style="585" bestFit="1" customWidth="1"/>
    <col min="3313" max="3313" width="13" style="585" bestFit="1" customWidth="1"/>
    <col min="3314" max="3314" width="14.33203125" style="585" customWidth="1"/>
    <col min="3315" max="3315" width="12" style="585" customWidth="1"/>
    <col min="3316" max="3316" width="12.08203125" style="585" customWidth="1"/>
    <col min="3317" max="3317" width="8.5" style="585" customWidth="1"/>
    <col min="3318" max="3318" width="8" style="585" customWidth="1"/>
    <col min="3319" max="3319" width="12.08203125" style="585" customWidth="1"/>
    <col min="3320" max="3321" width="11.08203125" style="585" customWidth="1"/>
    <col min="3322" max="3322" width="9.75" style="585" customWidth="1"/>
    <col min="3323" max="3323" width="10.75" style="585" bestFit="1" customWidth="1"/>
    <col min="3324" max="3324" width="12.08203125" style="585" bestFit="1" customWidth="1"/>
    <col min="3325" max="3325" width="10.08203125" style="585" customWidth="1"/>
    <col min="3326" max="3326" width="10.5" style="585" bestFit="1" customWidth="1"/>
    <col min="3327" max="3567" width="9" style="585"/>
    <col min="3568" max="3568" width="18.75" style="585" bestFit="1" customWidth="1"/>
    <col min="3569" max="3569" width="13" style="585" bestFit="1" customWidth="1"/>
    <col min="3570" max="3570" width="14.33203125" style="585" customWidth="1"/>
    <col min="3571" max="3571" width="12" style="585" customWidth="1"/>
    <col min="3572" max="3572" width="12.08203125" style="585" customWidth="1"/>
    <col min="3573" max="3573" width="8.5" style="585" customWidth="1"/>
    <col min="3574" max="3574" width="8" style="585" customWidth="1"/>
    <col min="3575" max="3575" width="12.08203125" style="585" customWidth="1"/>
    <col min="3576" max="3577" width="11.08203125" style="585" customWidth="1"/>
    <col min="3578" max="3578" width="9.75" style="585" customWidth="1"/>
    <col min="3579" max="3579" width="10.75" style="585" bestFit="1" customWidth="1"/>
    <col min="3580" max="3580" width="12.08203125" style="585" bestFit="1" customWidth="1"/>
    <col min="3581" max="3581" width="10.08203125" style="585" customWidth="1"/>
    <col min="3582" max="3582" width="10.5" style="585" bestFit="1" customWidth="1"/>
    <col min="3583" max="3823" width="9" style="585"/>
    <col min="3824" max="3824" width="18.75" style="585" bestFit="1" customWidth="1"/>
    <col min="3825" max="3825" width="13" style="585" bestFit="1" customWidth="1"/>
    <col min="3826" max="3826" width="14.33203125" style="585" customWidth="1"/>
    <col min="3827" max="3827" width="12" style="585" customWidth="1"/>
    <col min="3828" max="3828" width="12.08203125" style="585" customWidth="1"/>
    <col min="3829" max="3829" width="8.5" style="585" customWidth="1"/>
    <col min="3830" max="3830" width="8" style="585" customWidth="1"/>
    <col min="3831" max="3831" width="12.08203125" style="585" customWidth="1"/>
    <col min="3832" max="3833" width="11.08203125" style="585" customWidth="1"/>
    <col min="3834" max="3834" width="9.75" style="585" customWidth="1"/>
    <col min="3835" max="3835" width="10.75" style="585" bestFit="1" customWidth="1"/>
    <col min="3836" max="3836" width="12.08203125" style="585" bestFit="1" customWidth="1"/>
    <col min="3837" max="3837" width="10.08203125" style="585" customWidth="1"/>
    <col min="3838" max="3838" width="10.5" style="585" bestFit="1" customWidth="1"/>
    <col min="3839" max="4079" width="9" style="585"/>
    <col min="4080" max="4080" width="18.75" style="585" bestFit="1" customWidth="1"/>
    <col min="4081" max="4081" width="13" style="585" bestFit="1" customWidth="1"/>
    <col min="4082" max="4082" width="14.33203125" style="585" customWidth="1"/>
    <col min="4083" max="4083" width="12" style="585" customWidth="1"/>
    <col min="4084" max="4084" width="12.08203125" style="585" customWidth="1"/>
    <col min="4085" max="4085" width="8.5" style="585" customWidth="1"/>
    <col min="4086" max="4086" width="8" style="585" customWidth="1"/>
    <col min="4087" max="4087" width="12.08203125" style="585" customWidth="1"/>
    <col min="4088" max="4089" width="11.08203125" style="585" customWidth="1"/>
    <col min="4090" max="4090" width="9.75" style="585" customWidth="1"/>
    <col min="4091" max="4091" width="10.75" style="585" bestFit="1" customWidth="1"/>
    <col min="4092" max="4092" width="12.08203125" style="585" bestFit="1" customWidth="1"/>
    <col min="4093" max="4093" width="10.08203125" style="585" customWidth="1"/>
    <col min="4094" max="4094" width="10.5" style="585" bestFit="1" customWidth="1"/>
    <col min="4095" max="4335" width="9" style="585"/>
    <col min="4336" max="4336" width="18.75" style="585" bestFit="1" customWidth="1"/>
    <col min="4337" max="4337" width="13" style="585" bestFit="1" customWidth="1"/>
    <col min="4338" max="4338" width="14.33203125" style="585" customWidth="1"/>
    <col min="4339" max="4339" width="12" style="585" customWidth="1"/>
    <col min="4340" max="4340" width="12.08203125" style="585" customWidth="1"/>
    <col min="4341" max="4341" width="8.5" style="585" customWidth="1"/>
    <col min="4342" max="4342" width="8" style="585" customWidth="1"/>
    <col min="4343" max="4343" width="12.08203125" style="585" customWidth="1"/>
    <col min="4344" max="4345" width="11.08203125" style="585" customWidth="1"/>
    <col min="4346" max="4346" width="9.75" style="585" customWidth="1"/>
    <col min="4347" max="4347" width="10.75" style="585" bestFit="1" customWidth="1"/>
    <col min="4348" max="4348" width="12.08203125" style="585" bestFit="1" customWidth="1"/>
    <col min="4349" max="4349" width="10.08203125" style="585" customWidth="1"/>
    <col min="4350" max="4350" width="10.5" style="585" bestFit="1" customWidth="1"/>
    <col min="4351" max="4591" width="9" style="585"/>
    <col min="4592" max="4592" width="18.75" style="585" bestFit="1" customWidth="1"/>
    <col min="4593" max="4593" width="13" style="585" bestFit="1" customWidth="1"/>
    <col min="4594" max="4594" width="14.33203125" style="585" customWidth="1"/>
    <col min="4595" max="4595" width="12" style="585" customWidth="1"/>
    <col min="4596" max="4596" width="12.08203125" style="585" customWidth="1"/>
    <col min="4597" max="4597" width="8.5" style="585" customWidth="1"/>
    <col min="4598" max="4598" width="8" style="585" customWidth="1"/>
    <col min="4599" max="4599" width="12.08203125" style="585" customWidth="1"/>
    <col min="4600" max="4601" width="11.08203125" style="585" customWidth="1"/>
    <col min="4602" max="4602" width="9.75" style="585" customWidth="1"/>
    <col min="4603" max="4603" width="10.75" style="585" bestFit="1" customWidth="1"/>
    <col min="4604" max="4604" width="12.08203125" style="585" bestFit="1" customWidth="1"/>
    <col min="4605" max="4605" width="10.08203125" style="585" customWidth="1"/>
    <col min="4606" max="4606" width="10.5" style="585" bestFit="1" customWidth="1"/>
    <col min="4607" max="4847" width="9" style="585"/>
    <col min="4848" max="4848" width="18.75" style="585" bestFit="1" customWidth="1"/>
    <col min="4849" max="4849" width="13" style="585" bestFit="1" customWidth="1"/>
    <col min="4850" max="4850" width="14.33203125" style="585" customWidth="1"/>
    <col min="4851" max="4851" width="12" style="585" customWidth="1"/>
    <col min="4852" max="4852" width="12.08203125" style="585" customWidth="1"/>
    <col min="4853" max="4853" width="8.5" style="585" customWidth="1"/>
    <col min="4854" max="4854" width="8" style="585" customWidth="1"/>
    <col min="4855" max="4855" width="12.08203125" style="585" customWidth="1"/>
    <col min="4856" max="4857" width="11.08203125" style="585" customWidth="1"/>
    <col min="4858" max="4858" width="9.75" style="585" customWidth="1"/>
    <col min="4859" max="4859" width="10.75" style="585" bestFit="1" customWidth="1"/>
    <col min="4860" max="4860" width="12.08203125" style="585" bestFit="1" customWidth="1"/>
    <col min="4861" max="4861" width="10.08203125" style="585" customWidth="1"/>
    <col min="4862" max="4862" width="10.5" style="585" bestFit="1" customWidth="1"/>
    <col min="4863" max="5103" width="9" style="585"/>
    <col min="5104" max="5104" width="18.75" style="585" bestFit="1" customWidth="1"/>
    <col min="5105" max="5105" width="13" style="585" bestFit="1" customWidth="1"/>
    <col min="5106" max="5106" width="14.33203125" style="585" customWidth="1"/>
    <col min="5107" max="5107" width="12" style="585" customWidth="1"/>
    <col min="5108" max="5108" width="12.08203125" style="585" customWidth="1"/>
    <col min="5109" max="5109" width="8.5" style="585" customWidth="1"/>
    <col min="5110" max="5110" width="8" style="585" customWidth="1"/>
    <col min="5111" max="5111" width="12.08203125" style="585" customWidth="1"/>
    <col min="5112" max="5113" width="11.08203125" style="585" customWidth="1"/>
    <col min="5114" max="5114" width="9.75" style="585" customWidth="1"/>
    <col min="5115" max="5115" width="10.75" style="585" bestFit="1" customWidth="1"/>
    <col min="5116" max="5116" width="12.08203125" style="585" bestFit="1" customWidth="1"/>
    <col min="5117" max="5117" width="10.08203125" style="585" customWidth="1"/>
    <col min="5118" max="5118" width="10.5" style="585" bestFit="1" customWidth="1"/>
    <col min="5119" max="5359" width="9" style="585"/>
    <col min="5360" max="5360" width="18.75" style="585" bestFit="1" customWidth="1"/>
    <col min="5361" max="5361" width="13" style="585" bestFit="1" customWidth="1"/>
    <col min="5362" max="5362" width="14.33203125" style="585" customWidth="1"/>
    <col min="5363" max="5363" width="12" style="585" customWidth="1"/>
    <col min="5364" max="5364" width="12.08203125" style="585" customWidth="1"/>
    <col min="5365" max="5365" width="8.5" style="585" customWidth="1"/>
    <col min="5366" max="5366" width="8" style="585" customWidth="1"/>
    <col min="5367" max="5367" width="12.08203125" style="585" customWidth="1"/>
    <col min="5368" max="5369" width="11.08203125" style="585" customWidth="1"/>
    <col min="5370" max="5370" width="9.75" style="585" customWidth="1"/>
    <col min="5371" max="5371" width="10.75" style="585" bestFit="1" customWidth="1"/>
    <col min="5372" max="5372" width="12.08203125" style="585" bestFit="1" customWidth="1"/>
    <col min="5373" max="5373" width="10.08203125" style="585" customWidth="1"/>
    <col min="5374" max="5374" width="10.5" style="585" bestFit="1" customWidth="1"/>
    <col min="5375" max="5615" width="9" style="585"/>
    <col min="5616" max="5616" width="18.75" style="585" bestFit="1" customWidth="1"/>
    <col min="5617" max="5617" width="13" style="585" bestFit="1" customWidth="1"/>
    <col min="5618" max="5618" width="14.33203125" style="585" customWidth="1"/>
    <col min="5619" max="5619" width="12" style="585" customWidth="1"/>
    <col min="5620" max="5620" width="12.08203125" style="585" customWidth="1"/>
    <col min="5621" max="5621" width="8.5" style="585" customWidth="1"/>
    <col min="5622" max="5622" width="8" style="585" customWidth="1"/>
    <col min="5623" max="5623" width="12.08203125" style="585" customWidth="1"/>
    <col min="5624" max="5625" width="11.08203125" style="585" customWidth="1"/>
    <col min="5626" max="5626" width="9.75" style="585" customWidth="1"/>
    <col min="5627" max="5627" width="10.75" style="585" bestFit="1" customWidth="1"/>
    <col min="5628" max="5628" width="12.08203125" style="585" bestFit="1" customWidth="1"/>
    <col min="5629" max="5629" width="10.08203125" style="585" customWidth="1"/>
    <col min="5630" max="5630" width="10.5" style="585" bestFit="1" customWidth="1"/>
    <col min="5631" max="5871" width="9" style="585"/>
    <col min="5872" max="5872" width="18.75" style="585" bestFit="1" customWidth="1"/>
    <col min="5873" max="5873" width="13" style="585" bestFit="1" customWidth="1"/>
    <col min="5874" max="5874" width="14.33203125" style="585" customWidth="1"/>
    <col min="5875" max="5875" width="12" style="585" customWidth="1"/>
    <col min="5876" max="5876" width="12.08203125" style="585" customWidth="1"/>
    <col min="5877" max="5877" width="8.5" style="585" customWidth="1"/>
    <col min="5878" max="5878" width="8" style="585" customWidth="1"/>
    <col min="5879" max="5879" width="12.08203125" style="585" customWidth="1"/>
    <col min="5880" max="5881" width="11.08203125" style="585" customWidth="1"/>
    <col min="5882" max="5882" width="9.75" style="585" customWidth="1"/>
    <col min="5883" max="5883" width="10.75" style="585" bestFit="1" customWidth="1"/>
    <col min="5884" max="5884" width="12.08203125" style="585" bestFit="1" customWidth="1"/>
    <col min="5885" max="5885" width="10.08203125" style="585" customWidth="1"/>
    <col min="5886" max="5886" width="10.5" style="585" bestFit="1" customWidth="1"/>
    <col min="5887" max="6127" width="9" style="585"/>
    <col min="6128" max="6128" width="18.75" style="585" bestFit="1" customWidth="1"/>
    <col min="6129" max="6129" width="13" style="585" bestFit="1" customWidth="1"/>
    <col min="6130" max="6130" width="14.33203125" style="585" customWidth="1"/>
    <col min="6131" max="6131" width="12" style="585" customWidth="1"/>
    <col min="6132" max="6132" width="12.08203125" style="585" customWidth="1"/>
    <col min="6133" max="6133" width="8.5" style="585" customWidth="1"/>
    <col min="6134" max="6134" width="8" style="585" customWidth="1"/>
    <col min="6135" max="6135" width="12.08203125" style="585" customWidth="1"/>
    <col min="6136" max="6137" width="11.08203125" style="585" customWidth="1"/>
    <col min="6138" max="6138" width="9.75" style="585" customWidth="1"/>
    <col min="6139" max="6139" width="10.75" style="585" bestFit="1" customWidth="1"/>
    <col min="6140" max="6140" width="12.08203125" style="585" bestFit="1" customWidth="1"/>
    <col min="6141" max="6141" width="10.08203125" style="585" customWidth="1"/>
    <col min="6142" max="6142" width="10.5" style="585" bestFit="1" customWidth="1"/>
    <col min="6143" max="6383" width="9" style="585"/>
    <col min="6384" max="6384" width="18.75" style="585" bestFit="1" customWidth="1"/>
    <col min="6385" max="6385" width="13" style="585" bestFit="1" customWidth="1"/>
    <col min="6386" max="6386" width="14.33203125" style="585" customWidth="1"/>
    <col min="6387" max="6387" width="12" style="585" customWidth="1"/>
    <col min="6388" max="6388" width="12.08203125" style="585" customWidth="1"/>
    <col min="6389" max="6389" width="8.5" style="585" customWidth="1"/>
    <col min="6390" max="6390" width="8" style="585" customWidth="1"/>
    <col min="6391" max="6391" width="12.08203125" style="585" customWidth="1"/>
    <col min="6392" max="6393" width="11.08203125" style="585" customWidth="1"/>
    <col min="6394" max="6394" width="9.75" style="585" customWidth="1"/>
    <col min="6395" max="6395" width="10.75" style="585" bestFit="1" customWidth="1"/>
    <col min="6396" max="6396" width="12.08203125" style="585" bestFit="1" customWidth="1"/>
    <col min="6397" max="6397" width="10.08203125" style="585" customWidth="1"/>
    <col min="6398" max="6398" width="10.5" style="585" bestFit="1" customWidth="1"/>
    <col min="6399" max="6639" width="9" style="585"/>
    <col min="6640" max="6640" width="18.75" style="585" bestFit="1" customWidth="1"/>
    <col min="6641" max="6641" width="13" style="585" bestFit="1" customWidth="1"/>
    <col min="6642" max="6642" width="14.33203125" style="585" customWidth="1"/>
    <col min="6643" max="6643" width="12" style="585" customWidth="1"/>
    <col min="6644" max="6644" width="12.08203125" style="585" customWidth="1"/>
    <col min="6645" max="6645" width="8.5" style="585" customWidth="1"/>
    <col min="6646" max="6646" width="8" style="585" customWidth="1"/>
    <col min="6647" max="6647" width="12.08203125" style="585" customWidth="1"/>
    <col min="6648" max="6649" width="11.08203125" style="585" customWidth="1"/>
    <col min="6650" max="6650" width="9.75" style="585" customWidth="1"/>
    <col min="6651" max="6651" width="10.75" style="585" bestFit="1" customWidth="1"/>
    <col min="6652" max="6652" width="12.08203125" style="585" bestFit="1" customWidth="1"/>
    <col min="6653" max="6653" width="10.08203125" style="585" customWidth="1"/>
    <col min="6654" max="6654" width="10.5" style="585" bestFit="1" customWidth="1"/>
    <col min="6655" max="6895" width="9" style="585"/>
    <col min="6896" max="6896" width="18.75" style="585" bestFit="1" customWidth="1"/>
    <col min="6897" max="6897" width="13" style="585" bestFit="1" customWidth="1"/>
    <col min="6898" max="6898" width="14.33203125" style="585" customWidth="1"/>
    <col min="6899" max="6899" width="12" style="585" customWidth="1"/>
    <col min="6900" max="6900" width="12.08203125" style="585" customWidth="1"/>
    <col min="6901" max="6901" width="8.5" style="585" customWidth="1"/>
    <col min="6902" max="6902" width="8" style="585" customWidth="1"/>
    <col min="6903" max="6903" width="12.08203125" style="585" customWidth="1"/>
    <col min="6904" max="6905" width="11.08203125" style="585" customWidth="1"/>
    <col min="6906" max="6906" width="9.75" style="585" customWidth="1"/>
    <col min="6907" max="6907" width="10.75" style="585" bestFit="1" customWidth="1"/>
    <col min="6908" max="6908" width="12.08203125" style="585" bestFit="1" customWidth="1"/>
    <col min="6909" max="6909" width="10.08203125" style="585" customWidth="1"/>
    <col min="6910" max="6910" width="10.5" style="585" bestFit="1" customWidth="1"/>
    <col min="6911" max="7151" width="9" style="585"/>
    <col min="7152" max="7152" width="18.75" style="585" bestFit="1" customWidth="1"/>
    <col min="7153" max="7153" width="13" style="585" bestFit="1" customWidth="1"/>
    <col min="7154" max="7154" width="14.33203125" style="585" customWidth="1"/>
    <col min="7155" max="7155" width="12" style="585" customWidth="1"/>
    <col min="7156" max="7156" width="12.08203125" style="585" customWidth="1"/>
    <col min="7157" max="7157" width="8.5" style="585" customWidth="1"/>
    <col min="7158" max="7158" width="8" style="585" customWidth="1"/>
    <col min="7159" max="7159" width="12.08203125" style="585" customWidth="1"/>
    <col min="7160" max="7161" width="11.08203125" style="585" customWidth="1"/>
    <col min="7162" max="7162" width="9.75" style="585" customWidth="1"/>
    <col min="7163" max="7163" width="10.75" style="585" bestFit="1" customWidth="1"/>
    <col min="7164" max="7164" width="12.08203125" style="585" bestFit="1" customWidth="1"/>
    <col min="7165" max="7165" width="10.08203125" style="585" customWidth="1"/>
    <col min="7166" max="7166" width="10.5" style="585" bestFit="1" customWidth="1"/>
    <col min="7167" max="7407" width="9" style="585"/>
    <col min="7408" max="7408" width="18.75" style="585" bestFit="1" customWidth="1"/>
    <col min="7409" max="7409" width="13" style="585" bestFit="1" customWidth="1"/>
    <col min="7410" max="7410" width="14.33203125" style="585" customWidth="1"/>
    <col min="7411" max="7411" width="12" style="585" customWidth="1"/>
    <col min="7412" max="7412" width="12.08203125" style="585" customWidth="1"/>
    <col min="7413" max="7413" width="8.5" style="585" customWidth="1"/>
    <col min="7414" max="7414" width="8" style="585" customWidth="1"/>
    <col min="7415" max="7415" width="12.08203125" style="585" customWidth="1"/>
    <col min="7416" max="7417" width="11.08203125" style="585" customWidth="1"/>
    <col min="7418" max="7418" width="9.75" style="585" customWidth="1"/>
    <col min="7419" max="7419" width="10.75" style="585" bestFit="1" customWidth="1"/>
    <col min="7420" max="7420" width="12.08203125" style="585" bestFit="1" customWidth="1"/>
    <col min="7421" max="7421" width="10.08203125" style="585" customWidth="1"/>
    <col min="7422" max="7422" width="10.5" style="585" bestFit="1" customWidth="1"/>
    <col min="7423" max="7663" width="9" style="585"/>
    <col min="7664" max="7664" width="18.75" style="585" bestFit="1" customWidth="1"/>
    <col min="7665" max="7665" width="13" style="585" bestFit="1" customWidth="1"/>
    <col min="7666" max="7666" width="14.33203125" style="585" customWidth="1"/>
    <col min="7667" max="7667" width="12" style="585" customWidth="1"/>
    <col min="7668" max="7668" width="12.08203125" style="585" customWidth="1"/>
    <col min="7669" max="7669" width="8.5" style="585" customWidth="1"/>
    <col min="7670" max="7670" width="8" style="585" customWidth="1"/>
    <col min="7671" max="7671" width="12.08203125" style="585" customWidth="1"/>
    <col min="7672" max="7673" width="11.08203125" style="585" customWidth="1"/>
    <col min="7674" max="7674" width="9.75" style="585" customWidth="1"/>
    <col min="7675" max="7675" width="10.75" style="585" bestFit="1" customWidth="1"/>
    <col min="7676" max="7676" width="12.08203125" style="585" bestFit="1" customWidth="1"/>
    <col min="7677" max="7677" width="10.08203125" style="585" customWidth="1"/>
    <col min="7678" max="7678" width="10.5" style="585" bestFit="1" customWidth="1"/>
    <col min="7679" max="7919" width="9" style="585"/>
    <col min="7920" max="7920" width="18.75" style="585" bestFit="1" customWidth="1"/>
    <col min="7921" max="7921" width="13" style="585" bestFit="1" customWidth="1"/>
    <col min="7922" max="7922" width="14.33203125" style="585" customWidth="1"/>
    <col min="7923" max="7923" width="12" style="585" customWidth="1"/>
    <col min="7924" max="7924" width="12.08203125" style="585" customWidth="1"/>
    <col min="7925" max="7925" width="8.5" style="585" customWidth="1"/>
    <col min="7926" max="7926" width="8" style="585" customWidth="1"/>
    <col min="7927" max="7927" width="12.08203125" style="585" customWidth="1"/>
    <col min="7928" max="7929" width="11.08203125" style="585" customWidth="1"/>
    <col min="7930" max="7930" width="9.75" style="585" customWidth="1"/>
    <col min="7931" max="7931" width="10.75" style="585" bestFit="1" customWidth="1"/>
    <col min="7932" max="7932" width="12.08203125" style="585" bestFit="1" customWidth="1"/>
    <col min="7933" max="7933" width="10.08203125" style="585" customWidth="1"/>
    <col min="7934" max="7934" width="10.5" style="585" bestFit="1" customWidth="1"/>
    <col min="7935" max="8175" width="9" style="585"/>
    <col min="8176" max="8176" width="18.75" style="585" bestFit="1" customWidth="1"/>
    <col min="8177" max="8177" width="13" style="585" bestFit="1" customWidth="1"/>
    <col min="8178" max="8178" width="14.33203125" style="585" customWidth="1"/>
    <col min="8179" max="8179" width="12" style="585" customWidth="1"/>
    <col min="8180" max="8180" width="12.08203125" style="585" customWidth="1"/>
    <col min="8181" max="8181" width="8.5" style="585" customWidth="1"/>
    <col min="8182" max="8182" width="8" style="585" customWidth="1"/>
    <col min="8183" max="8183" width="12.08203125" style="585" customWidth="1"/>
    <col min="8184" max="8185" width="11.08203125" style="585" customWidth="1"/>
    <col min="8186" max="8186" width="9.75" style="585" customWidth="1"/>
    <col min="8187" max="8187" width="10.75" style="585" bestFit="1" customWidth="1"/>
    <col min="8188" max="8188" width="12.08203125" style="585" bestFit="1" customWidth="1"/>
    <col min="8189" max="8189" width="10.08203125" style="585" customWidth="1"/>
    <col min="8190" max="8190" width="10.5" style="585" bestFit="1" customWidth="1"/>
    <col min="8191" max="8431" width="9" style="585"/>
    <col min="8432" max="8432" width="18.75" style="585" bestFit="1" customWidth="1"/>
    <col min="8433" max="8433" width="13" style="585" bestFit="1" customWidth="1"/>
    <col min="8434" max="8434" width="14.33203125" style="585" customWidth="1"/>
    <col min="8435" max="8435" width="12" style="585" customWidth="1"/>
    <col min="8436" max="8436" width="12.08203125" style="585" customWidth="1"/>
    <col min="8437" max="8437" width="8.5" style="585" customWidth="1"/>
    <col min="8438" max="8438" width="8" style="585" customWidth="1"/>
    <col min="8439" max="8439" width="12.08203125" style="585" customWidth="1"/>
    <col min="8440" max="8441" width="11.08203125" style="585" customWidth="1"/>
    <col min="8442" max="8442" width="9.75" style="585" customWidth="1"/>
    <col min="8443" max="8443" width="10.75" style="585" bestFit="1" customWidth="1"/>
    <col min="8444" max="8444" width="12.08203125" style="585" bestFit="1" customWidth="1"/>
    <col min="8445" max="8445" width="10.08203125" style="585" customWidth="1"/>
    <col min="8446" max="8446" width="10.5" style="585" bestFit="1" customWidth="1"/>
    <col min="8447" max="8687" width="9" style="585"/>
    <col min="8688" max="8688" width="18.75" style="585" bestFit="1" customWidth="1"/>
    <col min="8689" max="8689" width="13" style="585" bestFit="1" customWidth="1"/>
    <col min="8690" max="8690" width="14.33203125" style="585" customWidth="1"/>
    <col min="8691" max="8691" width="12" style="585" customWidth="1"/>
    <col min="8692" max="8692" width="12.08203125" style="585" customWidth="1"/>
    <col min="8693" max="8693" width="8.5" style="585" customWidth="1"/>
    <col min="8694" max="8694" width="8" style="585" customWidth="1"/>
    <col min="8695" max="8695" width="12.08203125" style="585" customWidth="1"/>
    <col min="8696" max="8697" width="11.08203125" style="585" customWidth="1"/>
    <col min="8698" max="8698" width="9.75" style="585" customWidth="1"/>
    <col min="8699" max="8699" width="10.75" style="585" bestFit="1" customWidth="1"/>
    <col min="8700" max="8700" width="12.08203125" style="585" bestFit="1" customWidth="1"/>
    <col min="8701" max="8701" width="10.08203125" style="585" customWidth="1"/>
    <col min="8702" max="8702" width="10.5" style="585" bestFit="1" customWidth="1"/>
    <col min="8703" max="8943" width="9" style="585"/>
    <col min="8944" max="8944" width="18.75" style="585" bestFit="1" customWidth="1"/>
    <col min="8945" max="8945" width="13" style="585" bestFit="1" customWidth="1"/>
    <col min="8946" max="8946" width="14.33203125" style="585" customWidth="1"/>
    <col min="8947" max="8947" width="12" style="585" customWidth="1"/>
    <col min="8948" max="8948" width="12.08203125" style="585" customWidth="1"/>
    <col min="8949" max="8949" width="8.5" style="585" customWidth="1"/>
    <col min="8950" max="8950" width="8" style="585" customWidth="1"/>
    <col min="8951" max="8951" width="12.08203125" style="585" customWidth="1"/>
    <col min="8952" max="8953" width="11.08203125" style="585" customWidth="1"/>
    <col min="8954" max="8954" width="9.75" style="585" customWidth="1"/>
    <col min="8955" max="8955" width="10.75" style="585" bestFit="1" customWidth="1"/>
    <col min="8956" max="8956" width="12.08203125" style="585" bestFit="1" customWidth="1"/>
    <col min="8957" max="8957" width="10.08203125" style="585" customWidth="1"/>
    <col min="8958" max="8958" width="10.5" style="585" bestFit="1" customWidth="1"/>
    <col min="8959" max="9199" width="9" style="585"/>
    <col min="9200" max="9200" width="18.75" style="585" bestFit="1" customWidth="1"/>
    <col min="9201" max="9201" width="13" style="585" bestFit="1" customWidth="1"/>
    <col min="9202" max="9202" width="14.33203125" style="585" customWidth="1"/>
    <col min="9203" max="9203" width="12" style="585" customWidth="1"/>
    <col min="9204" max="9204" width="12.08203125" style="585" customWidth="1"/>
    <col min="9205" max="9205" width="8.5" style="585" customWidth="1"/>
    <col min="9206" max="9206" width="8" style="585" customWidth="1"/>
    <col min="9207" max="9207" width="12.08203125" style="585" customWidth="1"/>
    <col min="9208" max="9209" width="11.08203125" style="585" customWidth="1"/>
    <col min="9210" max="9210" width="9.75" style="585" customWidth="1"/>
    <col min="9211" max="9211" width="10.75" style="585" bestFit="1" customWidth="1"/>
    <col min="9212" max="9212" width="12.08203125" style="585" bestFit="1" customWidth="1"/>
    <col min="9213" max="9213" width="10.08203125" style="585" customWidth="1"/>
    <col min="9214" max="9214" width="10.5" style="585" bestFit="1" customWidth="1"/>
    <col min="9215" max="9455" width="9" style="585"/>
    <col min="9456" max="9456" width="18.75" style="585" bestFit="1" customWidth="1"/>
    <col min="9457" max="9457" width="13" style="585" bestFit="1" customWidth="1"/>
    <col min="9458" max="9458" width="14.33203125" style="585" customWidth="1"/>
    <col min="9459" max="9459" width="12" style="585" customWidth="1"/>
    <col min="9460" max="9460" width="12.08203125" style="585" customWidth="1"/>
    <col min="9461" max="9461" width="8.5" style="585" customWidth="1"/>
    <col min="9462" max="9462" width="8" style="585" customWidth="1"/>
    <col min="9463" max="9463" width="12.08203125" style="585" customWidth="1"/>
    <col min="9464" max="9465" width="11.08203125" style="585" customWidth="1"/>
    <col min="9466" max="9466" width="9.75" style="585" customWidth="1"/>
    <col min="9467" max="9467" width="10.75" style="585" bestFit="1" customWidth="1"/>
    <col min="9468" max="9468" width="12.08203125" style="585" bestFit="1" customWidth="1"/>
    <col min="9469" max="9469" width="10.08203125" style="585" customWidth="1"/>
    <col min="9470" max="9470" width="10.5" style="585" bestFit="1" customWidth="1"/>
    <col min="9471" max="9711" width="9" style="585"/>
    <col min="9712" max="9712" width="18.75" style="585" bestFit="1" customWidth="1"/>
    <col min="9713" max="9713" width="13" style="585" bestFit="1" customWidth="1"/>
    <col min="9714" max="9714" width="14.33203125" style="585" customWidth="1"/>
    <col min="9715" max="9715" width="12" style="585" customWidth="1"/>
    <col min="9716" max="9716" width="12.08203125" style="585" customWidth="1"/>
    <col min="9717" max="9717" width="8.5" style="585" customWidth="1"/>
    <col min="9718" max="9718" width="8" style="585" customWidth="1"/>
    <col min="9719" max="9719" width="12.08203125" style="585" customWidth="1"/>
    <col min="9720" max="9721" width="11.08203125" style="585" customWidth="1"/>
    <col min="9722" max="9722" width="9.75" style="585" customWidth="1"/>
    <col min="9723" max="9723" width="10.75" style="585" bestFit="1" customWidth="1"/>
    <col min="9724" max="9724" width="12.08203125" style="585" bestFit="1" customWidth="1"/>
    <col min="9725" max="9725" width="10.08203125" style="585" customWidth="1"/>
    <col min="9726" max="9726" width="10.5" style="585" bestFit="1" customWidth="1"/>
    <col min="9727" max="9967" width="9" style="585"/>
    <col min="9968" max="9968" width="18.75" style="585" bestFit="1" customWidth="1"/>
    <col min="9969" max="9969" width="13" style="585" bestFit="1" customWidth="1"/>
    <col min="9970" max="9970" width="14.33203125" style="585" customWidth="1"/>
    <col min="9971" max="9971" width="12" style="585" customWidth="1"/>
    <col min="9972" max="9972" width="12.08203125" style="585" customWidth="1"/>
    <col min="9973" max="9973" width="8.5" style="585" customWidth="1"/>
    <col min="9974" max="9974" width="8" style="585" customWidth="1"/>
    <col min="9975" max="9975" width="12.08203125" style="585" customWidth="1"/>
    <col min="9976" max="9977" width="11.08203125" style="585" customWidth="1"/>
    <col min="9978" max="9978" width="9.75" style="585" customWidth="1"/>
    <col min="9979" max="9979" width="10.75" style="585" bestFit="1" customWidth="1"/>
    <col min="9980" max="9980" width="12.08203125" style="585" bestFit="1" customWidth="1"/>
    <col min="9981" max="9981" width="10.08203125" style="585" customWidth="1"/>
    <col min="9982" max="9982" width="10.5" style="585" bestFit="1" customWidth="1"/>
    <col min="9983" max="10223" width="9" style="585"/>
    <col min="10224" max="10224" width="18.75" style="585" bestFit="1" customWidth="1"/>
    <col min="10225" max="10225" width="13" style="585" bestFit="1" customWidth="1"/>
    <col min="10226" max="10226" width="14.33203125" style="585" customWidth="1"/>
    <col min="10227" max="10227" width="12" style="585" customWidth="1"/>
    <col min="10228" max="10228" width="12.08203125" style="585" customWidth="1"/>
    <col min="10229" max="10229" width="8.5" style="585" customWidth="1"/>
    <col min="10230" max="10230" width="8" style="585" customWidth="1"/>
    <col min="10231" max="10231" width="12.08203125" style="585" customWidth="1"/>
    <col min="10232" max="10233" width="11.08203125" style="585" customWidth="1"/>
    <col min="10234" max="10234" width="9.75" style="585" customWidth="1"/>
    <col min="10235" max="10235" width="10.75" style="585" bestFit="1" customWidth="1"/>
    <col min="10236" max="10236" width="12.08203125" style="585" bestFit="1" customWidth="1"/>
    <col min="10237" max="10237" width="10.08203125" style="585" customWidth="1"/>
    <col min="10238" max="10238" width="10.5" style="585" bestFit="1" customWidth="1"/>
    <col min="10239" max="10479" width="9" style="585"/>
    <col min="10480" max="10480" width="18.75" style="585" bestFit="1" customWidth="1"/>
    <col min="10481" max="10481" width="13" style="585" bestFit="1" customWidth="1"/>
    <col min="10482" max="10482" width="14.33203125" style="585" customWidth="1"/>
    <col min="10483" max="10483" width="12" style="585" customWidth="1"/>
    <col min="10484" max="10484" width="12.08203125" style="585" customWidth="1"/>
    <col min="10485" max="10485" width="8.5" style="585" customWidth="1"/>
    <col min="10486" max="10486" width="8" style="585" customWidth="1"/>
    <col min="10487" max="10487" width="12.08203125" style="585" customWidth="1"/>
    <col min="10488" max="10489" width="11.08203125" style="585" customWidth="1"/>
    <col min="10490" max="10490" width="9.75" style="585" customWidth="1"/>
    <col min="10491" max="10491" width="10.75" style="585" bestFit="1" customWidth="1"/>
    <col min="10492" max="10492" width="12.08203125" style="585" bestFit="1" customWidth="1"/>
    <col min="10493" max="10493" width="10.08203125" style="585" customWidth="1"/>
    <col min="10494" max="10494" width="10.5" style="585" bestFit="1" customWidth="1"/>
    <col min="10495" max="10735" width="9" style="585"/>
    <col min="10736" max="10736" width="18.75" style="585" bestFit="1" customWidth="1"/>
    <col min="10737" max="10737" width="13" style="585" bestFit="1" customWidth="1"/>
    <col min="10738" max="10738" width="14.33203125" style="585" customWidth="1"/>
    <col min="10739" max="10739" width="12" style="585" customWidth="1"/>
    <col min="10740" max="10740" width="12.08203125" style="585" customWidth="1"/>
    <col min="10741" max="10741" width="8.5" style="585" customWidth="1"/>
    <col min="10742" max="10742" width="8" style="585" customWidth="1"/>
    <col min="10743" max="10743" width="12.08203125" style="585" customWidth="1"/>
    <col min="10744" max="10745" width="11.08203125" style="585" customWidth="1"/>
    <col min="10746" max="10746" width="9.75" style="585" customWidth="1"/>
    <col min="10747" max="10747" width="10.75" style="585" bestFit="1" customWidth="1"/>
    <col min="10748" max="10748" width="12.08203125" style="585" bestFit="1" customWidth="1"/>
    <col min="10749" max="10749" width="10.08203125" style="585" customWidth="1"/>
    <col min="10750" max="10750" width="10.5" style="585" bestFit="1" customWidth="1"/>
    <col min="10751" max="10991" width="9" style="585"/>
    <col min="10992" max="10992" width="18.75" style="585" bestFit="1" customWidth="1"/>
    <col min="10993" max="10993" width="13" style="585" bestFit="1" customWidth="1"/>
    <col min="10994" max="10994" width="14.33203125" style="585" customWidth="1"/>
    <col min="10995" max="10995" width="12" style="585" customWidth="1"/>
    <col min="10996" max="10996" width="12.08203125" style="585" customWidth="1"/>
    <col min="10997" max="10997" width="8.5" style="585" customWidth="1"/>
    <col min="10998" max="10998" width="8" style="585" customWidth="1"/>
    <col min="10999" max="10999" width="12.08203125" style="585" customWidth="1"/>
    <col min="11000" max="11001" width="11.08203125" style="585" customWidth="1"/>
    <col min="11002" max="11002" width="9.75" style="585" customWidth="1"/>
    <col min="11003" max="11003" width="10.75" style="585" bestFit="1" customWidth="1"/>
    <col min="11004" max="11004" width="12.08203125" style="585" bestFit="1" customWidth="1"/>
    <col min="11005" max="11005" width="10.08203125" style="585" customWidth="1"/>
    <col min="11006" max="11006" width="10.5" style="585" bestFit="1" customWidth="1"/>
    <col min="11007" max="11247" width="9" style="585"/>
    <col min="11248" max="11248" width="18.75" style="585" bestFit="1" customWidth="1"/>
    <col min="11249" max="11249" width="13" style="585" bestFit="1" customWidth="1"/>
    <col min="11250" max="11250" width="14.33203125" style="585" customWidth="1"/>
    <col min="11251" max="11251" width="12" style="585" customWidth="1"/>
    <col min="11252" max="11252" width="12.08203125" style="585" customWidth="1"/>
    <col min="11253" max="11253" width="8.5" style="585" customWidth="1"/>
    <col min="11254" max="11254" width="8" style="585" customWidth="1"/>
    <col min="11255" max="11255" width="12.08203125" style="585" customWidth="1"/>
    <col min="11256" max="11257" width="11.08203125" style="585" customWidth="1"/>
    <col min="11258" max="11258" width="9.75" style="585" customWidth="1"/>
    <col min="11259" max="11259" width="10.75" style="585" bestFit="1" customWidth="1"/>
    <col min="11260" max="11260" width="12.08203125" style="585" bestFit="1" customWidth="1"/>
    <col min="11261" max="11261" width="10.08203125" style="585" customWidth="1"/>
    <col min="11262" max="11262" width="10.5" style="585" bestFit="1" customWidth="1"/>
    <col min="11263" max="11503" width="9" style="585"/>
    <col min="11504" max="11504" width="18.75" style="585" bestFit="1" customWidth="1"/>
    <col min="11505" max="11505" width="13" style="585" bestFit="1" customWidth="1"/>
    <col min="11506" max="11506" width="14.33203125" style="585" customWidth="1"/>
    <col min="11507" max="11507" width="12" style="585" customWidth="1"/>
    <col min="11508" max="11508" width="12.08203125" style="585" customWidth="1"/>
    <col min="11509" max="11509" width="8.5" style="585" customWidth="1"/>
    <col min="11510" max="11510" width="8" style="585" customWidth="1"/>
    <col min="11511" max="11511" width="12.08203125" style="585" customWidth="1"/>
    <col min="11512" max="11513" width="11.08203125" style="585" customWidth="1"/>
    <col min="11514" max="11514" width="9.75" style="585" customWidth="1"/>
    <col min="11515" max="11515" width="10.75" style="585" bestFit="1" customWidth="1"/>
    <col min="11516" max="11516" width="12.08203125" style="585" bestFit="1" customWidth="1"/>
    <col min="11517" max="11517" width="10.08203125" style="585" customWidth="1"/>
    <col min="11518" max="11518" width="10.5" style="585" bestFit="1" customWidth="1"/>
    <col min="11519" max="11759" width="9" style="585"/>
    <col min="11760" max="11760" width="18.75" style="585" bestFit="1" customWidth="1"/>
    <col min="11761" max="11761" width="13" style="585" bestFit="1" customWidth="1"/>
    <col min="11762" max="11762" width="14.33203125" style="585" customWidth="1"/>
    <col min="11763" max="11763" width="12" style="585" customWidth="1"/>
    <col min="11764" max="11764" width="12.08203125" style="585" customWidth="1"/>
    <col min="11765" max="11765" width="8.5" style="585" customWidth="1"/>
    <col min="11766" max="11766" width="8" style="585" customWidth="1"/>
    <col min="11767" max="11767" width="12.08203125" style="585" customWidth="1"/>
    <col min="11768" max="11769" width="11.08203125" style="585" customWidth="1"/>
    <col min="11770" max="11770" width="9.75" style="585" customWidth="1"/>
    <col min="11771" max="11771" width="10.75" style="585" bestFit="1" customWidth="1"/>
    <col min="11772" max="11772" width="12.08203125" style="585" bestFit="1" customWidth="1"/>
    <col min="11773" max="11773" width="10.08203125" style="585" customWidth="1"/>
    <col min="11774" max="11774" width="10.5" style="585" bestFit="1" customWidth="1"/>
    <col min="11775" max="12015" width="9" style="585"/>
    <col min="12016" max="12016" width="18.75" style="585" bestFit="1" customWidth="1"/>
    <col min="12017" max="12017" width="13" style="585" bestFit="1" customWidth="1"/>
    <col min="12018" max="12018" width="14.33203125" style="585" customWidth="1"/>
    <col min="12019" max="12019" width="12" style="585" customWidth="1"/>
    <col min="12020" max="12020" width="12.08203125" style="585" customWidth="1"/>
    <col min="12021" max="12021" width="8.5" style="585" customWidth="1"/>
    <col min="12022" max="12022" width="8" style="585" customWidth="1"/>
    <col min="12023" max="12023" width="12.08203125" style="585" customWidth="1"/>
    <col min="12024" max="12025" width="11.08203125" style="585" customWidth="1"/>
    <col min="12026" max="12026" width="9.75" style="585" customWidth="1"/>
    <col min="12027" max="12027" width="10.75" style="585" bestFit="1" customWidth="1"/>
    <col min="12028" max="12028" width="12.08203125" style="585" bestFit="1" customWidth="1"/>
    <col min="12029" max="12029" width="10.08203125" style="585" customWidth="1"/>
    <col min="12030" max="12030" width="10.5" style="585" bestFit="1" customWidth="1"/>
    <col min="12031" max="12271" width="9" style="585"/>
    <col min="12272" max="12272" width="18.75" style="585" bestFit="1" customWidth="1"/>
    <col min="12273" max="12273" width="13" style="585" bestFit="1" customWidth="1"/>
    <col min="12274" max="12274" width="14.33203125" style="585" customWidth="1"/>
    <col min="12275" max="12275" width="12" style="585" customWidth="1"/>
    <col min="12276" max="12276" width="12.08203125" style="585" customWidth="1"/>
    <col min="12277" max="12277" width="8.5" style="585" customWidth="1"/>
    <col min="12278" max="12278" width="8" style="585" customWidth="1"/>
    <col min="12279" max="12279" width="12.08203125" style="585" customWidth="1"/>
    <col min="12280" max="12281" width="11.08203125" style="585" customWidth="1"/>
    <col min="12282" max="12282" width="9.75" style="585" customWidth="1"/>
    <col min="12283" max="12283" width="10.75" style="585" bestFit="1" customWidth="1"/>
    <col min="12284" max="12284" width="12.08203125" style="585" bestFit="1" customWidth="1"/>
    <col min="12285" max="12285" width="10.08203125" style="585" customWidth="1"/>
    <col min="12286" max="12286" width="10.5" style="585" bestFit="1" customWidth="1"/>
    <col min="12287" max="12527" width="9" style="585"/>
    <col min="12528" max="12528" width="18.75" style="585" bestFit="1" customWidth="1"/>
    <col min="12529" max="12529" width="13" style="585" bestFit="1" customWidth="1"/>
    <col min="12530" max="12530" width="14.33203125" style="585" customWidth="1"/>
    <col min="12531" max="12531" width="12" style="585" customWidth="1"/>
    <col min="12532" max="12532" width="12.08203125" style="585" customWidth="1"/>
    <col min="12533" max="12533" width="8.5" style="585" customWidth="1"/>
    <col min="12534" max="12534" width="8" style="585" customWidth="1"/>
    <col min="12535" max="12535" width="12.08203125" style="585" customWidth="1"/>
    <col min="12536" max="12537" width="11.08203125" style="585" customWidth="1"/>
    <col min="12538" max="12538" width="9.75" style="585" customWidth="1"/>
    <col min="12539" max="12539" width="10.75" style="585" bestFit="1" customWidth="1"/>
    <col min="12540" max="12540" width="12.08203125" style="585" bestFit="1" customWidth="1"/>
    <col min="12541" max="12541" width="10.08203125" style="585" customWidth="1"/>
    <col min="12542" max="12542" width="10.5" style="585" bestFit="1" customWidth="1"/>
    <col min="12543" max="12783" width="9" style="585"/>
    <col min="12784" max="12784" width="18.75" style="585" bestFit="1" customWidth="1"/>
    <col min="12785" max="12785" width="13" style="585" bestFit="1" customWidth="1"/>
    <col min="12786" max="12786" width="14.33203125" style="585" customWidth="1"/>
    <col min="12787" max="12787" width="12" style="585" customWidth="1"/>
    <col min="12788" max="12788" width="12.08203125" style="585" customWidth="1"/>
    <col min="12789" max="12789" width="8.5" style="585" customWidth="1"/>
    <col min="12790" max="12790" width="8" style="585" customWidth="1"/>
    <col min="12791" max="12791" width="12.08203125" style="585" customWidth="1"/>
    <col min="12792" max="12793" width="11.08203125" style="585" customWidth="1"/>
    <col min="12794" max="12794" width="9.75" style="585" customWidth="1"/>
    <col min="12795" max="12795" width="10.75" style="585" bestFit="1" customWidth="1"/>
    <col min="12796" max="12796" width="12.08203125" style="585" bestFit="1" customWidth="1"/>
    <col min="12797" max="12797" width="10.08203125" style="585" customWidth="1"/>
    <col min="12798" max="12798" width="10.5" style="585" bestFit="1" customWidth="1"/>
    <col min="12799" max="13039" width="9" style="585"/>
    <col min="13040" max="13040" width="18.75" style="585" bestFit="1" customWidth="1"/>
    <col min="13041" max="13041" width="13" style="585" bestFit="1" customWidth="1"/>
    <col min="13042" max="13042" width="14.33203125" style="585" customWidth="1"/>
    <col min="13043" max="13043" width="12" style="585" customWidth="1"/>
    <col min="13044" max="13044" width="12.08203125" style="585" customWidth="1"/>
    <col min="13045" max="13045" width="8.5" style="585" customWidth="1"/>
    <col min="13046" max="13046" width="8" style="585" customWidth="1"/>
    <col min="13047" max="13047" width="12.08203125" style="585" customWidth="1"/>
    <col min="13048" max="13049" width="11.08203125" style="585" customWidth="1"/>
    <col min="13050" max="13050" width="9.75" style="585" customWidth="1"/>
    <col min="13051" max="13051" width="10.75" style="585" bestFit="1" customWidth="1"/>
    <col min="13052" max="13052" width="12.08203125" style="585" bestFit="1" customWidth="1"/>
    <col min="13053" max="13053" width="10.08203125" style="585" customWidth="1"/>
    <col min="13054" max="13054" width="10.5" style="585" bestFit="1" customWidth="1"/>
    <col min="13055" max="13295" width="9" style="585"/>
    <col min="13296" max="13296" width="18.75" style="585" bestFit="1" customWidth="1"/>
    <col min="13297" max="13297" width="13" style="585" bestFit="1" customWidth="1"/>
    <col min="13298" max="13298" width="14.33203125" style="585" customWidth="1"/>
    <col min="13299" max="13299" width="12" style="585" customWidth="1"/>
    <col min="13300" max="13300" width="12.08203125" style="585" customWidth="1"/>
    <col min="13301" max="13301" width="8.5" style="585" customWidth="1"/>
    <col min="13302" max="13302" width="8" style="585" customWidth="1"/>
    <col min="13303" max="13303" width="12.08203125" style="585" customWidth="1"/>
    <col min="13304" max="13305" width="11.08203125" style="585" customWidth="1"/>
    <col min="13306" max="13306" width="9.75" style="585" customWidth="1"/>
    <col min="13307" max="13307" width="10.75" style="585" bestFit="1" customWidth="1"/>
    <col min="13308" max="13308" width="12.08203125" style="585" bestFit="1" customWidth="1"/>
    <col min="13309" max="13309" width="10.08203125" style="585" customWidth="1"/>
    <col min="13310" max="13310" width="10.5" style="585" bestFit="1" customWidth="1"/>
    <col min="13311" max="13551" width="9" style="585"/>
    <col min="13552" max="13552" width="18.75" style="585" bestFit="1" customWidth="1"/>
    <col min="13553" max="13553" width="13" style="585" bestFit="1" customWidth="1"/>
    <col min="13554" max="13554" width="14.33203125" style="585" customWidth="1"/>
    <col min="13555" max="13555" width="12" style="585" customWidth="1"/>
    <col min="13556" max="13556" width="12.08203125" style="585" customWidth="1"/>
    <col min="13557" max="13557" width="8.5" style="585" customWidth="1"/>
    <col min="13558" max="13558" width="8" style="585" customWidth="1"/>
    <col min="13559" max="13559" width="12.08203125" style="585" customWidth="1"/>
    <col min="13560" max="13561" width="11.08203125" style="585" customWidth="1"/>
    <col min="13562" max="13562" width="9.75" style="585" customWidth="1"/>
    <col min="13563" max="13563" width="10.75" style="585" bestFit="1" customWidth="1"/>
    <col min="13564" max="13564" width="12.08203125" style="585" bestFit="1" customWidth="1"/>
    <col min="13565" max="13565" width="10.08203125" style="585" customWidth="1"/>
    <col min="13566" max="13566" width="10.5" style="585" bestFit="1" customWidth="1"/>
    <col min="13567" max="13807" width="9" style="585"/>
    <col min="13808" max="13808" width="18.75" style="585" bestFit="1" customWidth="1"/>
    <col min="13809" max="13809" width="13" style="585" bestFit="1" customWidth="1"/>
    <col min="13810" max="13810" width="14.33203125" style="585" customWidth="1"/>
    <col min="13811" max="13811" width="12" style="585" customWidth="1"/>
    <col min="13812" max="13812" width="12.08203125" style="585" customWidth="1"/>
    <col min="13813" max="13813" width="8.5" style="585" customWidth="1"/>
    <col min="13814" max="13814" width="8" style="585" customWidth="1"/>
    <col min="13815" max="13815" width="12.08203125" style="585" customWidth="1"/>
    <col min="13816" max="13817" width="11.08203125" style="585" customWidth="1"/>
    <col min="13818" max="13818" width="9.75" style="585" customWidth="1"/>
    <col min="13819" max="13819" width="10.75" style="585" bestFit="1" customWidth="1"/>
    <col min="13820" max="13820" width="12.08203125" style="585" bestFit="1" customWidth="1"/>
    <col min="13821" max="13821" width="10.08203125" style="585" customWidth="1"/>
    <col min="13822" max="13822" width="10.5" style="585" bestFit="1" customWidth="1"/>
    <col min="13823" max="14063" width="9" style="585"/>
    <col min="14064" max="14064" width="18.75" style="585" bestFit="1" customWidth="1"/>
    <col min="14065" max="14065" width="13" style="585" bestFit="1" customWidth="1"/>
    <col min="14066" max="14066" width="14.33203125" style="585" customWidth="1"/>
    <col min="14067" max="14067" width="12" style="585" customWidth="1"/>
    <col min="14068" max="14068" width="12.08203125" style="585" customWidth="1"/>
    <col min="14069" max="14069" width="8.5" style="585" customWidth="1"/>
    <col min="14070" max="14070" width="8" style="585" customWidth="1"/>
    <col min="14071" max="14071" width="12.08203125" style="585" customWidth="1"/>
    <col min="14072" max="14073" width="11.08203125" style="585" customWidth="1"/>
    <col min="14074" max="14074" width="9.75" style="585" customWidth="1"/>
    <col min="14075" max="14075" width="10.75" style="585" bestFit="1" customWidth="1"/>
    <col min="14076" max="14076" width="12.08203125" style="585" bestFit="1" customWidth="1"/>
    <col min="14077" max="14077" width="10.08203125" style="585" customWidth="1"/>
    <col min="14078" max="14078" width="10.5" style="585" bestFit="1" customWidth="1"/>
    <col min="14079" max="14319" width="9" style="585"/>
    <col min="14320" max="14320" width="18.75" style="585" bestFit="1" customWidth="1"/>
    <col min="14321" max="14321" width="13" style="585" bestFit="1" customWidth="1"/>
    <col min="14322" max="14322" width="14.33203125" style="585" customWidth="1"/>
    <col min="14323" max="14323" width="12" style="585" customWidth="1"/>
    <col min="14324" max="14324" width="12.08203125" style="585" customWidth="1"/>
    <col min="14325" max="14325" width="8.5" style="585" customWidth="1"/>
    <col min="14326" max="14326" width="8" style="585" customWidth="1"/>
    <col min="14327" max="14327" width="12.08203125" style="585" customWidth="1"/>
    <col min="14328" max="14329" width="11.08203125" style="585" customWidth="1"/>
    <col min="14330" max="14330" width="9.75" style="585" customWidth="1"/>
    <col min="14331" max="14331" width="10.75" style="585" bestFit="1" customWidth="1"/>
    <col min="14332" max="14332" width="12.08203125" style="585" bestFit="1" customWidth="1"/>
    <col min="14333" max="14333" width="10.08203125" style="585" customWidth="1"/>
    <col min="14334" max="14334" width="10.5" style="585" bestFit="1" customWidth="1"/>
    <col min="14335" max="14575" width="9" style="585"/>
    <col min="14576" max="14576" width="18.75" style="585" bestFit="1" customWidth="1"/>
    <col min="14577" max="14577" width="13" style="585" bestFit="1" customWidth="1"/>
    <col min="14578" max="14578" width="14.33203125" style="585" customWidth="1"/>
    <col min="14579" max="14579" width="12" style="585" customWidth="1"/>
    <col min="14580" max="14580" width="12.08203125" style="585" customWidth="1"/>
    <col min="14581" max="14581" width="8.5" style="585" customWidth="1"/>
    <col min="14582" max="14582" width="8" style="585" customWidth="1"/>
    <col min="14583" max="14583" width="12.08203125" style="585" customWidth="1"/>
    <col min="14584" max="14585" width="11.08203125" style="585" customWidth="1"/>
    <col min="14586" max="14586" width="9.75" style="585" customWidth="1"/>
    <col min="14587" max="14587" width="10.75" style="585" bestFit="1" customWidth="1"/>
    <col min="14588" max="14588" width="12.08203125" style="585" bestFit="1" customWidth="1"/>
    <col min="14589" max="14589" width="10.08203125" style="585" customWidth="1"/>
    <col min="14590" max="14590" width="10.5" style="585" bestFit="1" customWidth="1"/>
    <col min="14591" max="14831" width="9" style="585"/>
    <col min="14832" max="14832" width="18.75" style="585" bestFit="1" customWidth="1"/>
    <col min="14833" max="14833" width="13" style="585" bestFit="1" customWidth="1"/>
    <col min="14834" max="14834" width="14.33203125" style="585" customWidth="1"/>
    <col min="14835" max="14835" width="12" style="585" customWidth="1"/>
    <col min="14836" max="14836" width="12.08203125" style="585" customWidth="1"/>
    <col min="14837" max="14837" width="8.5" style="585" customWidth="1"/>
    <col min="14838" max="14838" width="8" style="585" customWidth="1"/>
    <col min="14839" max="14839" width="12.08203125" style="585" customWidth="1"/>
    <col min="14840" max="14841" width="11.08203125" style="585" customWidth="1"/>
    <col min="14842" max="14842" width="9.75" style="585" customWidth="1"/>
    <col min="14843" max="14843" width="10.75" style="585" bestFit="1" customWidth="1"/>
    <col min="14844" max="14844" width="12.08203125" style="585" bestFit="1" customWidth="1"/>
    <col min="14845" max="14845" width="10.08203125" style="585" customWidth="1"/>
    <col min="14846" max="14846" width="10.5" style="585" bestFit="1" customWidth="1"/>
    <col min="14847" max="15087" width="9" style="585"/>
    <col min="15088" max="15088" width="18.75" style="585" bestFit="1" customWidth="1"/>
    <col min="15089" max="15089" width="13" style="585" bestFit="1" customWidth="1"/>
    <col min="15090" max="15090" width="14.33203125" style="585" customWidth="1"/>
    <col min="15091" max="15091" width="12" style="585" customWidth="1"/>
    <col min="15092" max="15092" width="12.08203125" style="585" customWidth="1"/>
    <col min="15093" max="15093" width="8.5" style="585" customWidth="1"/>
    <col min="15094" max="15094" width="8" style="585" customWidth="1"/>
    <col min="15095" max="15095" width="12.08203125" style="585" customWidth="1"/>
    <col min="15096" max="15097" width="11.08203125" style="585" customWidth="1"/>
    <col min="15098" max="15098" width="9.75" style="585" customWidth="1"/>
    <col min="15099" max="15099" width="10.75" style="585" bestFit="1" customWidth="1"/>
    <col min="15100" max="15100" width="12.08203125" style="585" bestFit="1" customWidth="1"/>
    <col min="15101" max="15101" width="10.08203125" style="585" customWidth="1"/>
    <col min="15102" max="15102" width="10.5" style="585" bestFit="1" customWidth="1"/>
    <col min="15103" max="15343" width="9" style="585"/>
    <col min="15344" max="15344" width="18.75" style="585" bestFit="1" customWidth="1"/>
    <col min="15345" max="15345" width="13" style="585" bestFit="1" customWidth="1"/>
    <col min="15346" max="15346" width="14.33203125" style="585" customWidth="1"/>
    <col min="15347" max="15347" width="12" style="585" customWidth="1"/>
    <col min="15348" max="15348" width="12.08203125" style="585" customWidth="1"/>
    <col min="15349" max="15349" width="8.5" style="585" customWidth="1"/>
    <col min="15350" max="15350" width="8" style="585" customWidth="1"/>
    <col min="15351" max="15351" width="12.08203125" style="585" customWidth="1"/>
    <col min="15352" max="15353" width="11.08203125" style="585" customWidth="1"/>
    <col min="15354" max="15354" width="9.75" style="585" customWidth="1"/>
    <col min="15355" max="15355" width="10.75" style="585" bestFit="1" customWidth="1"/>
    <col min="15356" max="15356" width="12.08203125" style="585" bestFit="1" customWidth="1"/>
    <col min="15357" max="15357" width="10.08203125" style="585" customWidth="1"/>
    <col min="15358" max="15358" width="10.5" style="585" bestFit="1" customWidth="1"/>
    <col min="15359" max="15599" width="9" style="585"/>
    <col min="15600" max="15600" width="18.75" style="585" bestFit="1" customWidth="1"/>
    <col min="15601" max="15601" width="13" style="585" bestFit="1" customWidth="1"/>
    <col min="15602" max="15602" width="14.33203125" style="585" customWidth="1"/>
    <col min="15603" max="15603" width="12" style="585" customWidth="1"/>
    <col min="15604" max="15604" width="12.08203125" style="585" customWidth="1"/>
    <col min="15605" max="15605" width="8.5" style="585" customWidth="1"/>
    <col min="15606" max="15606" width="8" style="585" customWidth="1"/>
    <col min="15607" max="15607" width="12.08203125" style="585" customWidth="1"/>
    <col min="15608" max="15609" width="11.08203125" style="585" customWidth="1"/>
    <col min="15610" max="15610" width="9.75" style="585" customWidth="1"/>
    <col min="15611" max="15611" width="10.75" style="585" bestFit="1" customWidth="1"/>
    <col min="15612" max="15612" width="12.08203125" style="585" bestFit="1" customWidth="1"/>
    <col min="15613" max="15613" width="10.08203125" style="585" customWidth="1"/>
    <col min="15614" max="15614" width="10.5" style="585" bestFit="1" customWidth="1"/>
    <col min="15615" max="15855" width="9" style="585"/>
    <col min="15856" max="15856" width="18.75" style="585" bestFit="1" customWidth="1"/>
    <col min="15857" max="15857" width="13" style="585" bestFit="1" customWidth="1"/>
    <col min="15858" max="15858" width="14.33203125" style="585" customWidth="1"/>
    <col min="15859" max="15859" width="12" style="585" customWidth="1"/>
    <col min="15860" max="15860" width="12.08203125" style="585" customWidth="1"/>
    <col min="15861" max="15861" width="8.5" style="585" customWidth="1"/>
    <col min="15862" max="15862" width="8" style="585" customWidth="1"/>
    <col min="15863" max="15863" width="12.08203125" style="585" customWidth="1"/>
    <col min="15864" max="15865" width="11.08203125" style="585" customWidth="1"/>
    <col min="15866" max="15866" width="9.75" style="585" customWidth="1"/>
    <col min="15867" max="15867" width="10.75" style="585" bestFit="1" customWidth="1"/>
    <col min="15868" max="15868" width="12.08203125" style="585" bestFit="1" customWidth="1"/>
    <col min="15869" max="15869" width="10.08203125" style="585" customWidth="1"/>
    <col min="15870" max="15870" width="10.5" style="585" bestFit="1" customWidth="1"/>
    <col min="15871" max="16111" width="9" style="585"/>
    <col min="16112" max="16112" width="18.75" style="585" bestFit="1" customWidth="1"/>
    <col min="16113" max="16113" width="13" style="585" bestFit="1" customWidth="1"/>
    <col min="16114" max="16114" width="14.33203125" style="585" customWidth="1"/>
    <col min="16115" max="16115" width="12" style="585" customWidth="1"/>
    <col min="16116" max="16116" width="12.08203125" style="585" customWidth="1"/>
    <col min="16117" max="16117" width="8.5" style="585" customWidth="1"/>
    <col min="16118" max="16118" width="8" style="585" customWidth="1"/>
    <col min="16119" max="16119" width="12.08203125" style="585" customWidth="1"/>
    <col min="16120" max="16121" width="11.08203125" style="585" customWidth="1"/>
    <col min="16122" max="16122" width="9.75" style="585" customWidth="1"/>
    <col min="16123" max="16123" width="10.75" style="585" bestFit="1" customWidth="1"/>
    <col min="16124" max="16124" width="12.08203125" style="585" bestFit="1" customWidth="1"/>
    <col min="16125" max="16125" width="10.08203125" style="585" customWidth="1"/>
    <col min="16126" max="16126" width="10.5" style="585" bestFit="1" customWidth="1"/>
    <col min="16127" max="16384" width="9" style="585"/>
  </cols>
  <sheetData>
    <row r="1" spans="1:409" s="100" customFormat="1" ht="15.5">
      <c r="A1" s="14" t="s">
        <v>986</v>
      </c>
      <c r="D1" s="20"/>
      <c r="F1" s="20"/>
      <c r="G1" s="20"/>
      <c r="H1" s="20"/>
      <c r="I1" s="159"/>
    </row>
    <row r="2" spans="1:409" s="27" customFormat="1" ht="15.5">
      <c r="C2" s="20"/>
      <c r="D2" s="20"/>
      <c r="F2" s="20"/>
      <c r="G2" s="20"/>
      <c r="H2" s="20"/>
      <c r="I2" s="20"/>
      <c r="J2" s="20"/>
    </row>
    <row r="3" spans="1:409" s="27" customFormat="1" ht="15.5">
      <c r="A3" s="1694" t="s">
        <v>199</v>
      </c>
      <c r="B3" s="1694"/>
      <c r="C3" s="1694"/>
      <c r="D3" s="1694"/>
      <c r="E3" s="1694"/>
      <c r="F3" s="1694"/>
      <c r="G3" s="1694"/>
      <c r="H3" s="1694"/>
      <c r="I3" s="1694"/>
      <c r="J3" s="58"/>
      <c r="K3" s="58"/>
      <c r="L3" s="58"/>
      <c r="M3" s="58"/>
      <c r="N3" s="58"/>
      <c r="O3" s="58"/>
      <c r="P3" s="58"/>
      <c r="Q3" s="58"/>
      <c r="R3" s="58"/>
    </row>
    <row r="4" spans="1:409" s="27" customFormat="1" ht="15.5">
      <c r="A4" s="1694" t="s">
        <v>103</v>
      </c>
      <c r="B4" s="1694"/>
      <c r="C4" s="1694"/>
      <c r="D4" s="1694"/>
      <c r="E4" s="1694"/>
      <c r="F4" s="1694"/>
      <c r="G4" s="1694"/>
      <c r="H4" s="1694"/>
      <c r="I4" s="1694"/>
      <c r="J4" s="58"/>
      <c r="K4" s="58"/>
      <c r="L4" s="58"/>
      <c r="M4" s="58"/>
      <c r="N4" s="58"/>
      <c r="O4" s="58"/>
      <c r="P4" s="58"/>
      <c r="Q4" s="58"/>
      <c r="R4" s="58"/>
    </row>
    <row r="5" spans="1:409" s="27" customFormat="1" ht="15.5">
      <c r="A5" s="1690" t="s">
        <v>1820</v>
      </c>
      <c r="B5" s="1690"/>
      <c r="C5" s="1690"/>
      <c r="D5" s="1690"/>
      <c r="E5" s="1690"/>
      <c r="F5" s="1690"/>
      <c r="G5" s="1690"/>
      <c r="H5" s="1690"/>
      <c r="I5" s="1690"/>
    </row>
    <row r="6" spans="1:409" s="27" customFormat="1" ht="15.5">
      <c r="J6" s="58"/>
      <c r="K6" s="58"/>
      <c r="L6" s="58"/>
      <c r="M6" s="58"/>
      <c r="N6" s="58"/>
      <c r="O6" s="58"/>
      <c r="P6" s="58"/>
      <c r="Q6" s="58"/>
      <c r="R6" s="58"/>
    </row>
    <row r="7" spans="1:409" s="581" customFormat="1" ht="15.5">
      <c r="A7" s="1694" t="s">
        <v>985</v>
      </c>
      <c r="B7" s="1694"/>
      <c r="C7" s="1694"/>
      <c r="D7" s="1694"/>
      <c r="E7" s="1694"/>
      <c r="F7" s="1694"/>
      <c r="G7" s="1694"/>
      <c r="H7" s="1694"/>
      <c r="I7" s="1694"/>
      <c r="J7" s="58"/>
      <c r="K7" s="58"/>
      <c r="L7" s="58"/>
      <c r="M7" s="58"/>
      <c r="N7" s="58"/>
      <c r="O7" s="58"/>
      <c r="P7" s="58"/>
      <c r="Q7" s="58"/>
      <c r="R7" s="58"/>
      <c r="S7" s="580"/>
      <c r="T7" s="580"/>
      <c r="U7" s="580"/>
      <c r="V7" s="580"/>
      <c r="W7" s="580"/>
      <c r="X7" s="580"/>
      <c r="Y7" s="580"/>
      <c r="Z7" s="580"/>
      <c r="AA7" s="580"/>
      <c r="AB7" s="580"/>
      <c r="AC7" s="580"/>
      <c r="AD7" s="580"/>
      <c r="AE7" s="580"/>
      <c r="AF7" s="580"/>
      <c r="AG7" s="580"/>
      <c r="AH7" s="580"/>
      <c r="AI7" s="580"/>
      <c r="AJ7" s="580"/>
      <c r="AK7" s="580"/>
      <c r="AL7" s="580"/>
      <c r="AM7" s="580"/>
      <c r="AN7" s="580"/>
      <c r="AO7" s="580"/>
      <c r="AP7" s="580"/>
      <c r="AQ7" s="580"/>
      <c r="AR7" s="580"/>
      <c r="AS7" s="580"/>
      <c r="AT7" s="580"/>
      <c r="AU7" s="580"/>
      <c r="AV7" s="580"/>
      <c r="AW7" s="580"/>
      <c r="AX7" s="580"/>
      <c r="AY7" s="580"/>
      <c r="AZ7" s="580"/>
      <c r="BA7" s="580"/>
      <c r="BB7" s="580"/>
      <c r="BC7" s="580"/>
      <c r="BD7" s="580"/>
      <c r="BE7" s="580"/>
      <c r="BF7" s="580"/>
      <c r="BG7" s="580"/>
      <c r="BH7" s="580"/>
      <c r="BI7" s="580"/>
      <c r="BJ7" s="580"/>
      <c r="BK7" s="580"/>
      <c r="BL7" s="580"/>
      <c r="BM7" s="580"/>
      <c r="BN7" s="580"/>
      <c r="BO7" s="580"/>
      <c r="BP7" s="580"/>
      <c r="BQ7" s="580"/>
      <c r="BR7" s="580"/>
      <c r="BS7" s="580"/>
      <c r="BT7" s="580"/>
      <c r="BU7" s="580"/>
      <c r="BV7" s="580"/>
      <c r="BW7" s="580"/>
      <c r="BX7" s="580"/>
      <c r="BY7" s="580"/>
      <c r="BZ7" s="580"/>
      <c r="CA7" s="580"/>
      <c r="CB7" s="580"/>
      <c r="CC7" s="580"/>
      <c r="CD7" s="580"/>
      <c r="CE7" s="580"/>
      <c r="CF7" s="580"/>
      <c r="CG7" s="580"/>
      <c r="CH7" s="580"/>
      <c r="CI7" s="580"/>
      <c r="CJ7" s="580"/>
      <c r="CK7" s="580"/>
      <c r="CL7" s="580"/>
      <c r="CM7" s="580"/>
      <c r="CN7" s="580"/>
      <c r="CO7" s="580"/>
      <c r="CP7" s="580"/>
      <c r="CQ7" s="580"/>
      <c r="CR7" s="580"/>
      <c r="CS7" s="580"/>
      <c r="CT7" s="580"/>
      <c r="CU7" s="580"/>
      <c r="CV7" s="580"/>
      <c r="CW7" s="580"/>
      <c r="CX7" s="580"/>
      <c r="CY7" s="580"/>
      <c r="CZ7" s="580"/>
      <c r="DA7" s="580"/>
      <c r="DB7" s="580"/>
      <c r="DC7" s="580"/>
      <c r="DD7" s="580"/>
      <c r="DE7" s="580"/>
      <c r="DF7" s="580"/>
      <c r="DG7" s="580"/>
      <c r="DH7" s="580"/>
      <c r="DI7" s="580"/>
      <c r="DJ7" s="580"/>
      <c r="DK7" s="580"/>
      <c r="DL7" s="580"/>
      <c r="DM7" s="580"/>
      <c r="DN7" s="580"/>
      <c r="DO7" s="580"/>
      <c r="DP7" s="580"/>
      <c r="DQ7" s="580"/>
      <c r="DR7" s="580"/>
      <c r="DS7" s="580"/>
      <c r="DT7" s="580"/>
      <c r="DU7" s="580"/>
      <c r="DV7" s="580"/>
      <c r="DW7" s="580"/>
      <c r="DX7" s="580"/>
      <c r="DY7" s="580"/>
      <c r="DZ7" s="580"/>
      <c r="EA7" s="580"/>
      <c r="EB7" s="580"/>
      <c r="EC7" s="580"/>
      <c r="ED7" s="580"/>
      <c r="EE7" s="580"/>
      <c r="EF7" s="580"/>
      <c r="EG7" s="580"/>
      <c r="EH7" s="580"/>
      <c r="EI7" s="580"/>
      <c r="EJ7" s="580"/>
      <c r="EK7" s="580"/>
      <c r="EL7" s="580"/>
      <c r="EM7" s="580"/>
    </row>
    <row r="8" spans="1:409" s="581" customFormat="1" ht="15.5">
      <c r="A8" s="1694" t="s">
        <v>256</v>
      </c>
      <c r="B8" s="1694"/>
      <c r="C8" s="1694"/>
      <c r="D8" s="1694"/>
      <c r="E8" s="1694"/>
      <c r="F8" s="1694"/>
      <c r="G8" s="1694"/>
      <c r="H8" s="1694"/>
      <c r="I8" s="1694"/>
      <c r="J8" s="34"/>
      <c r="K8" s="34"/>
      <c r="L8" s="34"/>
      <c r="M8" s="34"/>
      <c r="N8" s="34"/>
      <c r="O8" s="34"/>
      <c r="P8" s="34"/>
      <c r="Q8" s="34"/>
      <c r="R8" s="34"/>
      <c r="S8" s="582"/>
      <c r="T8" s="580"/>
      <c r="U8" s="580"/>
      <c r="V8" s="580"/>
      <c r="W8" s="580"/>
      <c r="X8" s="580"/>
      <c r="Y8" s="580"/>
      <c r="Z8" s="580"/>
      <c r="AA8" s="580"/>
      <c r="AB8" s="580"/>
      <c r="AC8" s="580"/>
      <c r="AD8" s="580"/>
      <c r="AE8" s="580"/>
      <c r="AF8" s="580"/>
      <c r="AG8" s="580"/>
      <c r="AH8" s="580"/>
      <c r="AI8" s="580"/>
      <c r="AJ8" s="580"/>
      <c r="AK8" s="580"/>
      <c r="AL8" s="580"/>
      <c r="AM8" s="580"/>
      <c r="AN8" s="580"/>
      <c r="AO8" s="580"/>
      <c r="AP8" s="580"/>
      <c r="AQ8" s="580"/>
      <c r="AR8" s="580"/>
      <c r="AS8" s="580"/>
      <c r="AT8" s="580"/>
      <c r="AU8" s="580"/>
      <c r="AV8" s="580"/>
      <c r="AW8" s="580"/>
      <c r="AX8" s="580"/>
      <c r="AY8" s="580"/>
      <c r="AZ8" s="580"/>
      <c r="BA8" s="580"/>
      <c r="BB8" s="580"/>
      <c r="BC8" s="580"/>
      <c r="BD8" s="580"/>
      <c r="BE8" s="580"/>
      <c r="BF8" s="580"/>
      <c r="BG8" s="580"/>
      <c r="BH8" s="580"/>
      <c r="BI8" s="580"/>
      <c r="BJ8" s="580"/>
      <c r="BK8" s="580"/>
      <c r="BL8" s="580"/>
      <c r="BM8" s="580"/>
      <c r="BN8" s="580"/>
      <c r="BO8" s="580"/>
      <c r="BP8" s="580"/>
      <c r="BQ8" s="580"/>
      <c r="BR8" s="580"/>
      <c r="BS8" s="580"/>
      <c r="BT8" s="580"/>
      <c r="BU8" s="580"/>
      <c r="BV8" s="580"/>
      <c r="BW8" s="580"/>
      <c r="BX8" s="580"/>
      <c r="BY8" s="580"/>
      <c r="BZ8" s="580"/>
      <c r="CA8" s="580"/>
      <c r="CB8" s="580"/>
      <c r="CC8" s="580"/>
      <c r="CD8" s="580"/>
      <c r="CE8" s="580"/>
      <c r="CF8" s="580"/>
      <c r="CG8" s="580"/>
      <c r="CH8" s="580"/>
      <c r="CI8" s="580"/>
      <c r="CJ8" s="580"/>
      <c r="CK8" s="580"/>
      <c r="CL8" s="580"/>
      <c r="CM8" s="580"/>
      <c r="CN8" s="580"/>
      <c r="CO8" s="580"/>
      <c r="CP8" s="580"/>
      <c r="CQ8" s="580"/>
      <c r="CR8" s="580"/>
      <c r="CS8" s="580"/>
      <c r="CT8" s="580"/>
      <c r="CU8" s="580"/>
      <c r="CV8" s="580"/>
      <c r="CW8" s="580"/>
      <c r="CX8" s="580"/>
      <c r="CY8" s="580"/>
      <c r="CZ8" s="580"/>
      <c r="DA8" s="580"/>
      <c r="DB8" s="580"/>
      <c r="DC8" s="580"/>
      <c r="DD8" s="580"/>
      <c r="DE8" s="580"/>
      <c r="DF8" s="580"/>
      <c r="DG8" s="580"/>
      <c r="DH8" s="580"/>
      <c r="DI8" s="580"/>
      <c r="DJ8" s="580"/>
      <c r="DK8" s="580"/>
      <c r="DL8" s="580"/>
      <c r="DM8" s="580"/>
      <c r="DN8" s="580"/>
      <c r="DO8" s="580"/>
      <c r="DP8" s="580"/>
      <c r="DQ8" s="580"/>
      <c r="DR8" s="580"/>
      <c r="DS8" s="580"/>
      <c r="DT8" s="580"/>
      <c r="DU8" s="580"/>
      <c r="DV8" s="580"/>
      <c r="DW8" s="580"/>
      <c r="DX8" s="580"/>
      <c r="DY8" s="580"/>
      <c r="DZ8" s="580"/>
      <c r="EA8" s="580"/>
      <c r="EB8" s="580"/>
      <c r="EC8" s="580"/>
      <c r="ED8" s="580"/>
      <c r="EE8" s="580"/>
      <c r="EF8" s="580"/>
      <c r="EG8" s="580"/>
      <c r="EH8" s="580"/>
      <c r="EI8" s="580"/>
      <c r="EJ8" s="580"/>
      <c r="EK8" s="580"/>
      <c r="EL8" s="580"/>
      <c r="EM8" s="580"/>
    </row>
    <row r="9" spans="1:409" s="160" customFormat="1" ht="14">
      <c r="A9" s="581"/>
      <c r="B9" s="583"/>
      <c r="C9" s="34"/>
      <c r="D9" s="34"/>
      <c r="E9" s="584"/>
      <c r="F9" s="34"/>
      <c r="G9" s="34"/>
      <c r="H9" s="62"/>
      <c r="I9" s="34"/>
    </row>
    <row r="10" spans="1:409" ht="13">
      <c r="A10" s="160"/>
      <c r="B10" s="1439" t="s">
        <v>192</v>
      </c>
      <c r="C10" s="162"/>
      <c r="D10" s="1439" t="s">
        <v>193</v>
      </c>
      <c r="E10" s="161"/>
      <c r="F10" s="1439" t="s">
        <v>194</v>
      </c>
      <c r="G10" s="161"/>
      <c r="H10" s="1439" t="s">
        <v>195</v>
      </c>
      <c r="I10" s="161"/>
    </row>
    <row r="11" spans="1:409" s="589" customFormat="1" ht="15.5">
      <c r="A11" s="585"/>
      <c r="B11" s="585"/>
      <c r="C11" s="585"/>
      <c r="D11" s="586"/>
      <c r="E11" s="586"/>
      <c r="F11" s="586"/>
      <c r="G11" s="586"/>
      <c r="H11" s="586"/>
      <c r="I11" s="586"/>
      <c r="J11" s="47"/>
      <c r="K11" s="47"/>
      <c r="L11" s="47"/>
      <c r="M11" s="47"/>
      <c r="N11" s="47"/>
      <c r="O11" s="47"/>
      <c r="P11" s="587"/>
      <c r="Q11" s="588"/>
      <c r="R11" s="588"/>
      <c r="S11" s="588"/>
      <c r="T11" s="588"/>
      <c r="U11" s="588"/>
      <c r="V11" s="588"/>
      <c r="W11" s="588"/>
      <c r="X11" s="588"/>
      <c r="Y11" s="588"/>
      <c r="Z11" s="588"/>
      <c r="AA11" s="588"/>
      <c r="AB11" s="588"/>
      <c r="AC11" s="588"/>
      <c r="AD11" s="588"/>
      <c r="AE11" s="588"/>
      <c r="AF11" s="588"/>
      <c r="AG11" s="588"/>
      <c r="AH11" s="588"/>
      <c r="AI11" s="588"/>
      <c r="AJ11" s="588"/>
      <c r="AK11" s="588"/>
      <c r="AL11" s="588"/>
      <c r="AM11" s="588"/>
      <c r="AN11" s="588"/>
      <c r="AO11" s="588"/>
      <c r="AP11" s="588"/>
      <c r="AQ11" s="588"/>
      <c r="AR11" s="588"/>
      <c r="AS11" s="588"/>
      <c r="AT11" s="588"/>
      <c r="AU11" s="588"/>
      <c r="AV11" s="588"/>
      <c r="AW11" s="588"/>
      <c r="AX11" s="588"/>
      <c r="AY11" s="588"/>
      <c r="AZ11" s="588"/>
      <c r="BA11" s="588"/>
      <c r="BB11" s="588"/>
      <c r="BC11" s="588"/>
      <c r="BD11" s="588"/>
      <c r="BE11" s="588"/>
      <c r="BF11" s="588"/>
      <c r="BG11" s="588"/>
      <c r="BH11" s="588"/>
      <c r="BI11" s="588"/>
      <c r="BJ11" s="588"/>
      <c r="BK11" s="588"/>
      <c r="BL11" s="588"/>
      <c r="BM11" s="588"/>
      <c r="BN11" s="588"/>
      <c r="BO11" s="588"/>
      <c r="BP11" s="588"/>
      <c r="BQ11" s="588"/>
      <c r="BR11" s="588"/>
      <c r="BS11" s="588"/>
      <c r="BT11" s="588"/>
      <c r="BU11" s="588"/>
      <c r="BV11" s="588"/>
      <c r="BW11" s="588"/>
      <c r="BX11" s="588"/>
      <c r="BY11" s="588"/>
      <c r="BZ11" s="588"/>
      <c r="CA11" s="588"/>
      <c r="CB11" s="588"/>
      <c r="CC11" s="588"/>
      <c r="CD11" s="588"/>
      <c r="CE11" s="588"/>
      <c r="CF11" s="588"/>
      <c r="CG11" s="588"/>
      <c r="CH11" s="588"/>
      <c r="CI11" s="588"/>
      <c r="CJ11" s="588"/>
      <c r="CK11" s="588"/>
      <c r="CL11" s="588"/>
      <c r="CM11" s="588"/>
      <c r="CN11" s="588"/>
      <c r="CO11" s="588"/>
      <c r="CP11" s="588"/>
      <c r="CQ11" s="588"/>
      <c r="CR11" s="588"/>
      <c r="CS11" s="588"/>
      <c r="CT11" s="588"/>
      <c r="CU11" s="588"/>
      <c r="CV11" s="588"/>
      <c r="CW11" s="588"/>
      <c r="CX11" s="588"/>
      <c r="CY11" s="588"/>
      <c r="CZ11" s="588"/>
      <c r="DA11" s="588"/>
      <c r="DB11" s="588"/>
      <c r="DC11" s="588"/>
      <c r="DD11" s="588"/>
      <c r="DE11" s="588"/>
      <c r="DF11" s="588"/>
      <c r="DG11" s="588"/>
      <c r="DH11" s="588"/>
      <c r="DI11" s="588"/>
      <c r="DJ11" s="588"/>
      <c r="DK11" s="588"/>
      <c r="DL11" s="588"/>
      <c r="DM11" s="588"/>
      <c r="DN11" s="588"/>
      <c r="DO11" s="588"/>
      <c r="DP11" s="588"/>
      <c r="DQ11" s="588"/>
      <c r="DR11" s="588"/>
      <c r="DS11" s="588"/>
      <c r="DT11" s="588"/>
      <c r="DU11" s="588"/>
      <c r="DV11" s="588"/>
      <c r="DW11" s="588"/>
      <c r="DX11" s="588"/>
      <c r="DY11" s="588"/>
      <c r="DZ11" s="588"/>
      <c r="EA11" s="588"/>
      <c r="EB11" s="588"/>
      <c r="EC11" s="588"/>
      <c r="ED11" s="588"/>
      <c r="EE11" s="588"/>
      <c r="EF11" s="588"/>
      <c r="EG11" s="588"/>
      <c r="EH11" s="588"/>
      <c r="EI11" s="588"/>
      <c r="EJ11" s="588"/>
    </row>
    <row r="12" spans="1:409" s="482" customFormat="1" ht="21" customHeight="1">
      <c r="A12" s="589"/>
      <c r="B12" s="590" t="s">
        <v>169</v>
      </c>
      <c r="C12" s="590"/>
      <c r="D12" s="591"/>
      <c r="E12" s="591"/>
      <c r="F12" s="591" t="s">
        <v>321</v>
      </c>
      <c r="G12" s="591"/>
      <c r="H12" s="592"/>
      <c r="I12" s="593"/>
    </row>
    <row r="13" spans="1:409" s="482" customFormat="1" ht="21" customHeight="1" thickBot="1">
      <c r="B13" s="594" t="s">
        <v>1122</v>
      </c>
      <c r="C13" s="590"/>
      <c r="D13" s="594" t="s">
        <v>231</v>
      </c>
      <c r="E13" s="591"/>
      <c r="F13" s="594" t="s">
        <v>376</v>
      </c>
      <c r="G13" s="591"/>
      <c r="H13" s="595" t="s">
        <v>147</v>
      </c>
      <c r="I13" s="593"/>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c r="IW13" s="100"/>
      <c r="IX13" s="100"/>
      <c r="IY13" s="100"/>
      <c r="IZ13" s="100"/>
      <c r="JA13" s="100"/>
      <c r="JB13" s="100"/>
      <c r="JC13" s="100"/>
      <c r="JD13" s="100"/>
      <c r="JE13" s="100"/>
      <c r="JF13" s="100"/>
      <c r="JG13" s="100"/>
      <c r="JH13" s="100"/>
      <c r="JI13" s="100"/>
      <c r="JJ13" s="100"/>
      <c r="JK13" s="100"/>
      <c r="JL13" s="100"/>
      <c r="JM13" s="100"/>
      <c r="JN13" s="100"/>
      <c r="JO13" s="100"/>
      <c r="JP13" s="100"/>
      <c r="JQ13" s="100"/>
      <c r="JR13" s="100"/>
      <c r="JS13" s="100"/>
      <c r="JT13" s="100"/>
      <c r="JU13" s="100"/>
      <c r="JV13" s="100"/>
      <c r="JW13" s="100"/>
      <c r="JX13" s="100"/>
      <c r="JY13" s="100"/>
      <c r="JZ13" s="100"/>
      <c r="KA13" s="100"/>
      <c r="KB13" s="100"/>
      <c r="KC13" s="100"/>
      <c r="KD13" s="100"/>
      <c r="KE13" s="100"/>
      <c r="KF13" s="100"/>
      <c r="KG13" s="100"/>
      <c r="KH13" s="100"/>
      <c r="KI13" s="100"/>
      <c r="KJ13" s="100"/>
      <c r="KK13" s="100"/>
      <c r="KL13" s="100"/>
      <c r="KM13" s="100"/>
      <c r="KN13" s="100"/>
      <c r="KO13" s="100"/>
      <c r="KP13" s="100"/>
      <c r="KQ13" s="100"/>
      <c r="KR13" s="100"/>
      <c r="KS13" s="100"/>
      <c r="KT13" s="100"/>
      <c r="KU13" s="100"/>
      <c r="KV13" s="100"/>
      <c r="KW13" s="100"/>
      <c r="KX13" s="100"/>
      <c r="KY13" s="100"/>
      <c r="KZ13" s="100"/>
      <c r="LA13" s="100"/>
      <c r="LB13" s="100"/>
      <c r="LC13" s="100"/>
      <c r="LD13" s="100"/>
      <c r="LE13" s="100"/>
      <c r="LF13" s="100"/>
      <c r="LG13" s="100"/>
      <c r="LH13" s="100"/>
      <c r="LI13" s="100"/>
      <c r="LJ13" s="100"/>
      <c r="LK13" s="100"/>
      <c r="LL13" s="100"/>
      <c r="LM13" s="100"/>
      <c r="LN13" s="100"/>
      <c r="LO13" s="100"/>
      <c r="LP13" s="100"/>
      <c r="LQ13" s="100"/>
      <c r="LR13" s="100"/>
      <c r="LS13" s="100"/>
      <c r="LT13" s="100"/>
      <c r="LU13" s="100"/>
      <c r="LV13" s="100"/>
      <c r="LW13" s="100"/>
      <c r="LX13" s="100"/>
      <c r="LY13" s="100"/>
      <c r="LZ13" s="100"/>
      <c r="MA13" s="100"/>
      <c r="MB13" s="100"/>
      <c r="MC13" s="100"/>
      <c r="MD13" s="100"/>
      <c r="ME13" s="100"/>
      <c r="MF13" s="100"/>
      <c r="MG13" s="100"/>
      <c r="MH13" s="100"/>
      <c r="MI13" s="100"/>
      <c r="MJ13" s="100"/>
      <c r="MK13" s="100"/>
      <c r="ML13" s="100"/>
      <c r="MM13" s="100"/>
      <c r="MN13" s="100"/>
      <c r="MO13" s="100"/>
      <c r="MP13" s="100"/>
      <c r="MQ13" s="100"/>
      <c r="MR13" s="100"/>
      <c r="MS13" s="100"/>
      <c r="MT13" s="100"/>
      <c r="MU13" s="100"/>
      <c r="MV13" s="100"/>
      <c r="MW13" s="100"/>
      <c r="MX13" s="100"/>
      <c r="MY13" s="100"/>
      <c r="MZ13" s="100"/>
      <c r="NA13" s="100"/>
      <c r="NB13" s="100"/>
      <c r="NC13" s="100"/>
      <c r="ND13" s="100"/>
      <c r="NE13" s="100"/>
      <c r="NF13" s="100"/>
      <c r="NG13" s="100"/>
      <c r="NH13" s="100"/>
      <c r="NI13" s="100"/>
      <c r="NJ13" s="100"/>
      <c r="NK13" s="100"/>
      <c r="NL13" s="100"/>
      <c r="NM13" s="100"/>
      <c r="NN13" s="100"/>
      <c r="NO13" s="100"/>
      <c r="NP13" s="100"/>
      <c r="NQ13" s="100"/>
      <c r="NR13" s="100"/>
      <c r="NS13" s="100"/>
      <c r="NT13" s="100"/>
      <c r="NU13" s="100"/>
      <c r="NV13" s="100"/>
      <c r="NW13" s="100"/>
      <c r="NX13" s="100"/>
      <c r="NY13" s="100"/>
      <c r="NZ13" s="100"/>
      <c r="OA13" s="100"/>
      <c r="OB13" s="100"/>
      <c r="OC13" s="100"/>
      <c r="OD13" s="100"/>
      <c r="OE13" s="100"/>
      <c r="OF13" s="100"/>
      <c r="OG13" s="100"/>
      <c r="OH13" s="100"/>
      <c r="OI13" s="100"/>
      <c r="OJ13" s="100"/>
      <c r="OK13" s="100"/>
      <c r="OL13" s="100"/>
      <c r="OM13" s="100"/>
      <c r="ON13" s="100"/>
      <c r="OO13" s="100"/>
      <c r="OP13" s="100"/>
      <c r="OQ13" s="100"/>
      <c r="OR13" s="100"/>
      <c r="OS13" s="100"/>
    </row>
    <row r="14" spans="1:409" s="482" customFormat="1" ht="15.5">
      <c r="A14" s="482" t="s">
        <v>471</v>
      </c>
      <c r="B14" s="596" t="s">
        <v>305</v>
      </c>
      <c r="C14" s="590"/>
      <c r="D14" s="597" t="s">
        <v>65</v>
      </c>
      <c r="E14" s="591"/>
      <c r="F14" s="696"/>
      <c r="G14" s="591"/>
      <c r="H14" s="1350">
        <f>IF(F$36=0,0,F14/$F$36)</f>
        <v>0</v>
      </c>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c r="NK14" s="100"/>
      <c r="NL14" s="100"/>
      <c r="NM14" s="100"/>
      <c r="NN14" s="100"/>
      <c r="NO14" s="100"/>
      <c r="NP14" s="100"/>
      <c r="NQ14" s="100"/>
      <c r="NR14" s="100"/>
      <c r="NS14" s="100"/>
      <c r="NT14" s="100"/>
      <c r="NU14" s="100"/>
      <c r="NV14" s="100"/>
      <c r="NW14" s="100"/>
      <c r="NX14" s="100"/>
      <c r="NY14" s="100"/>
      <c r="NZ14" s="100"/>
      <c r="OA14" s="100"/>
      <c r="OB14" s="100"/>
      <c r="OC14" s="100"/>
      <c r="OD14" s="100"/>
      <c r="OE14" s="100"/>
      <c r="OF14" s="100"/>
      <c r="OG14" s="100"/>
      <c r="OH14" s="100"/>
      <c r="OI14" s="100"/>
      <c r="OJ14" s="100"/>
      <c r="OK14" s="100"/>
      <c r="OL14" s="100"/>
      <c r="OM14" s="100"/>
      <c r="ON14" s="100"/>
      <c r="OO14" s="100"/>
      <c r="OP14" s="100"/>
      <c r="OQ14" s="100"/>
      <c r="OR14" s="100"/>
      <c r="OS14" s="100"/>
    </row>
    <row r="15" spans="1:409" s="482" customFormat="1" ht="15.5">
      <c r="A15" s="482" t="s">
        <v>473</v>
      </c>
      <c r="B15" s="596" t="s">
        <v>306</v>
      </c>
      <c r="C15" s="596"/>
      <c r="D15" s="597" t="s">
        <v>63</v>
      </c>
      <c r="E15" s="591"/>
      <c r="F15" s="696"/>
      <c r="G15" s="599"/>
      <c r="H15" s="1350">
        <f>IF(F$36=0,0,F15/$F$36)</f>
        <v>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100"/>
      <c r="JO15" s="100"/>
      <c r="JP15" s="100"/>
      <c r="JQ15" s="100"/>
      <c r="JR15" s="100"/>
      <c r="JS15" s="100"/>
      <c r="JT15" s="100"/>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00"/>
      <c r="NH15" s="100"/>
      <c r="NI15" s="100"/>
      <c r="NJ15" s="100"/>
      <c r="NK15" s="100"/>
      <c r="NL15" s="100"/>
      <c r="NM15" s="100"/>
      <c r="NN15" s="100"/>
      <c r="NO15" s="100"/>
      <c r="NP15" s="100"/>
      <c r="NQ15" s="100"/>
      <c r="NR15" s="100"/>
      <c r="NS15" s="100"/>
      <c r="NT15" s="100"/>
      <c r="NU15" s="100"/>
      <c r="NV15" s="100"/>
      <c r="NW15" s="100"/>
      <c r="NX15" s="100"/>
      <c r="NY15" s="100"/>
      <c r="NZ15" s="100"/>
      <c r="OA15" s="100"/>
      <c r="OB15" s="100"/>
      <c r="OC15" s="100"/>
      <c r="OD15" s="100"/>
      <c r="OE15" s="100"/>
      <c r="OF15" s="100"/>
      <c r="OG15" s="100"/>
      <c r="OH15" s="100"/>
      <c r="OI15" s="100"/>
      <c r="OJ15" s="100"/>
      <c r="OK15" s="100"/>
      <c r="OL15" s="100"/>
      <c r="OM15" s="100"/>
      <c r="ON15" s="100"/>
      <c r="OO15" s="100"/>
      <c r="OP15" s="100"/>
      <c r="OQ15" s="100"/>
      <c r="OR15" s="100"/>
      <c r="OS15" s="100"/>
    </row>
    <row r="16" spans="1:409" s="482" customFormat="1" ht="15.5">
      <c r="A16" s="482" t="s">
        <v>494</v>
      </c>
      <c r="B16" s="596" t="s">
        <v>307</v>
      </c>
      <c r="C16" s="596"/>
      <c r="D16" s="597" t="s">
        <v>64</v>
      </c>
      <c r="E16" s="600"/>
      <c r="F16" s="696"/>
      <c r="G16" s="599"/>
      <c r="H16" s="1350">
        <f>IF(F$36=0,0,F16/$F$36)</f>
        <v>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100"/>
      <c r="NF16" s="100"/>
      <c r="NG16" s="100"/>
      <c r="NH16" s="100"/>
      <c r="NI16" s="100"/>
      <c r="NJ16" s="100"/>
      <c r="NK16" s="100"/>
      <c r="NL16" s="100"/>
      <c r="NM16" s="100"/>
      <c r="NN16" s="100"/>
      <c r="NO16" s="100"/>
      <c r="NP16" s="100"/>
      <c r="NQ16" s="100"/>
      <c r="NR16" s="100"/>
      <c r="NS16" s="100"/>
      <c r="NT16" s="100"/>
      <c r="NU16" s="100"/>
      <c r="NV16" s="100"/>
      <c r="NW16" s="100"/>
      <c r="NX16" s="100"/>
      <c r="NY16" s="100"/>
      <c r="NZ16" s="100"/>
      <c r="OA16" s="100"/>
      <c r="OB16" s="100"/>
      <c r="OC16" s="100"/>
      <c r="OD16" s="100"/>
      <c r="OE16" s="100"/>
      <c r="OF16" s="100"/>
      <c r="OG16" s="100"/>
      <c r="OH16" s="100"/>
      <c r="OI16" s="100"/>
      <c r="OJ16" s="100"/>
      <c r="OK16" s="100"/>
      <c r="OL16" s="100"/>
      <c r="OM16" s="100"/>
      <c r="ON16" s="100"/>
      <c r="OO16" s="100"/>
      <c r="OP16" s="100"/>
      <c r="OQ16" s="100"/>
      <c r="OR16" s="100"/>
      <c r="OS16" s="100"/>
    </row>
    <row r="17" spans="1:75" s="482" customFormat="1" ht="15.5">
      <c r="A17" s="482" t="s">
        <v>495</v>
      </c>
      <c r="B17" s="596" t="s">
        <v>308</v>
      </c>
      <c r="C17" s="596"/>
      <c r="D17" s="597" t="s">
        <v>86</v>
      </c>
      <c r="E17" s="600"/>
      <c r="F17" s="696"/>
      <c r="G17" s="599"/>
      <c r="H17" s="1350">
        <f>IF(F$36=0,0,F17/$F$36)</f>
        <v>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row>
    <row r="18" spans="1:75" s="482" customFormat="1" ht="15.5">
      <c r="A18" s="482" t="s">
        <v>496</v>
      </c>
      <c r="B18" s="596" t="s">
        <v>310</v>
      </c>
      <c r="C18" s="596"/>
      <c r="D18" s="597" t="s">
        <v>220</v>
      </c>
      <c r="E18" s="600"/>
      <c r="F18" s="696"/>
      <c r="G18" s="599"/>
      <c r="H18" s="1350">
        <f>IF(F$36=0,0,F18/$F$36)</f>
        <v>0</v>
      </c>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row>
    <row r="19" spans="1:75" s="482" customFormat="1" ht="15.5">
      <c r="A19" s="482" t="s">
        <v>497</v>
      </c>
      <c r="B19" s="596"/>
      <c r="C19" s="596"/>
      <c r="D19" s="597"/>
      <c r="E19" s="600"/>
      <c r="F19" s="696"/>
      <c r="G19" s="599"/>
      <c r="H19" s="598"/>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row>
    <row r="20" spans="1:75" s="482" customFormat="1" ht="15.5">
      <c r="A20" s="482" t="s">
        <v>498</v>
      </c>
      <c r="B20" s="596">
        <v>122</v>
      </c>
      <c r="C20" s="596"/>
      <c r="D20" s="597" t="s">
        <v>325</v>
      </c>
      <c r="E20" s="600"/>
      <c r="F20" s="696"/>
      <c r="G20" s="599"/>
      <c r="H20" s="1350">
        <f>IF(F$36=0,0,F20/$F$36)</f>
        <v>0</v>
      </c>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row>
    <row r="21" spans="1:75" s="482" customFormat="1" ht="15.5">
      <c r="A21" s="482" t="s">
        <v>499</v>
      </c>
      <c r="B21" s="596"/>
      <c r="C21" s="601"/>
      <c r="D21" s="597"/>
      <c r="E21" s="600"/>
      <c r="F21" s="696"/>
      <c r="G21" s="599"/>
      <c r="H21" s="598"/>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row>
    <row r="22" spans="1:75" s="482" customFormat="1" ht="15.5">
      <c r="A22" s="482" t="s">
        <v>500</v>
      </c>
      <c r="B22" s="596" t="s">
        <v>326</v>
      </c>
      <c r="D22" s="597" t="s">
        <v>322</v>
      </c>
      <c r="F22" s="696"/>
      <c r="G22" s="599"/>
      <c r="H22" s="1350">
        <f>IF(F$36=0,0,F22/$F$36)</f>
        <v>0</v>
      </c>
      <c r="I22" s="100"/>
    </row>
    <row r="23" spans="1:75" s="482" customFormat="1" ht="15.5">
      <c r="A23" s="482" t="s">
        <v>501</v>
      </c>
      <c r="B23" s="596"/>
      <c r="C23" s="601"/>
      <c r="D23" s="597"/>
      <c r="E23" s="602"/>
      <c r="F23" s="696"/>
      <c r="G23" s="599"/>
      <c r="H23" s="598"/>
      <c r="I23" s="100"/>
    </row>
    <row r="24" spans="1:75" s="482" customFormat="1" ht="15.5">
      <c r="A24" s="482" t="s">
        <v>502</v>
      </c>
      <c r="B24" s="596" t="s">
        <v>327</v>
      </c>
      <c r="D24" s="597" t="s">
        <v>329</v>
      </c>
      <c r="F24" s="697"/>
      <c r="G24" s="599"/>
      <c r="H24" s="1350">
        <f>IF(F$36=0,0,F24/$F$36)</f>
        <v>0</v>
      </c>
      <c r="I24" s="100"/>
    </row>
    <row r="25" spans="1:75" s="482" customFormat="1" ht="15.5">
      <c r="A25" s="482" t="s">
        <v>503</v>
      </c>
      <c r="B25" s="596"/>
      <c r="C25" s="596"/>
      <c r="D25" s="597"/>
      <c r="F25" s="697"/>
      <c r="G25" s="599"/>
      <c r="H25" s="598"/>
      <c r="I25" s="100"/>
    </row>
    <row r="26" spans="1:75" s="482" customFormat="1" ht="15.5">
      <c r="A26" s="482" t="s">
        <v>505</v>
      </c>
      <c r="B26" s="596" t="s">
        <v>309</v>
      </c>
      <c r="C26" s="596"/>
      <c r="D26" s="597" t="s">
        <v>355</v>
      </c>
      <c r="E26" s="600"/>
      <c r="F26" s="697"/>
      <c r="G26" s="599"/>
      <c r="H26" s="1350">
        <f>IF(F$36=0,0,F26/$F$36)</f>
        <v>0</v>
      </c>
      <c r="I26" s="100"/>
    </row>
    <row r="27" spans="1:75" s="482" customFormat="1" ht="16" thickBot="1">
      <c r="A27" s="482" t="s">
        <v>504</v>
      </c>
      <c r="B27" s="596"/>
      <c r="C27" s="596"/>
      <c r="D27" s="597"/>
      <c r="E27" s="600"/>
      <c r="F27" s="696"/>
      <c r="G27" s="599"/>
      <c r="H27" s="598"/>
      <c r="I27" s="100"/>
    </row>
    <row r="28" spans="1:75" s="482" customFormat="1" ht="16" thickBot="1">
      <c r="A28" s="482" t="s">
        <v>506</v>
      </c>
      <c r="B28" s="603" t="s">
        <v>328</v>
      </c>
      <c r="D28" s="597" t="s">
        <v>245</v>
      </c>
      <c r="F28" s="696"/>
      <c r="G28" s="604"/>
      <c r="H28" s="1595">
        <f>IF(F$36=0,0,F28/$F$36)</f>
        <v>0</v>
      </c>
      <c r="I28" s="100"/>
    </row>
    <row r="29" spans="1:75" s="482" customFormat="1" ht="15.5">
      <c r="A29" s="482" t="s">
        <v>1169</v>
      </c>
      <c r="B29" s="603"/>
      <c r="D29" s="597"/>
      <c r="F29" s="696"/>
      <c r="G29" s="604"/>
      <c r="H29" s="605"/>
      <c r="I29" s="100"/>
    </row>
    <row r="30" spans="1:75" s="482" customFormat="1" ht="15.5">
      <c r="A30" s="482" t="s">
        <v>1170</v>
      </c>
      <c r="B30" s="603">
        <v>321</v>
      </c>
      <c r="D30" s="597" t="s">
        <v>761</v>
      </c>
      <c r="F30" s="696"/>
      <c r="G30" s="604"/>
      <c r="H30" s="1350">
        <f>IF(F$36=0,0,F30/$F$36)</f>
        <v>0</v>
      </c>
      <c r="I30" s="100"/>
    </row>
    <row r="31" spans="1:75" s="482" customFormat="1" ht="15.5">
      <c r="A31" s="482" t="s">
        <v>1171</v>
      </c>
      <c r="D31" s="597"/>
      <c r="F31" s="696"/>
      <c r="G31" s="604"/>
      <c r="H31" s="605"/>
      <c r="I31" s="100"/>
    </row>
    <row r="32" spans="1:75" s="482" customFormat="1" ht="15.5">
      <c r="A32" s="482" t="s">
        <v>1172</v>
      </c>
      <c r="B32" s="603">
        <v>600</v>
      </c>
      <c r="D32" s="597" t="s">
        <v>219</v>
      </c>
      <c r="F32" s="696"/>
      <c r="G32" s="604"/>
      <c r="H32" s="1350">
        <f>IF(F$36=0,0,F32/$F$36)</f>
        <v>0</v>
      </c>
      <c r="I32" s="100"/>
    </row>
    <row r="33" spans="1:9" s="482" customFormat="1" ht="15.5">
      <c r="B33" s="606"/>
      <c r="C33" s="606"/>
      <c r="D33" s="1456"/>
      <c r="F33" s="697"/>
      <c r="G33" s="604"/>
      <c r="H33" s="607"/>
      <c r="I33" s="100"/>
    </row>
    <row r="34" spans="1:9" s="482" customFormat="1" ht="16" thickBot="1">
      <c r="A34" s="1500" t="s">
        <v>541</v>
      </c>
      <c r="B34" s="1501" t="s">
        <v>1166</v>
      </c>
      <c r="C34" s="606"/>
      <c r="D34" s="1458" t="s">
        <v>1166</v>
      </c>
      <c r="F34" s="1458"/>
      <c r="G34" s="604"/>
      <c r="H34" s="1457" t="s">
        <v>1166</v>
      </c>
      <c r="I34" s="100"/>
    </row>
    <row r="35" spans="1:9" s="482" customFormat="1" ht="15.5">
      <c r="D35" s="597"/>
      <c r="F35" s="549"/>
      <c r="G35" s="604"/>
      <c r="H35" s="605"/>
      <c r="I35" s="100"/>
    </row>
    <row r="36" spans="1:9" s="482" customFormat="1" ht="15.5">
      <c r="D36" s="597" t="s">
        <v>323</v>
      </c>
      <c r="E36" s="597"/>
      <c r="F36" s="549">
        <f>SUM(F14:F32)</f>
        <v>0</v>
      </c>
      <c r="G36" s="599"/>
      <c r="H36" s="1348">
        <f>SUM(H14:H32)</f>
        <v>0</v>
      </c>
      <c r="I36" s="100"/>
    </row>
    <row r="37" spans="1:9" s="482" customFormat="1" ht="9.75" customHeight="1">
      <c r="F37" s="473"/>
      <c r="I37" s="100"/>
    </row>
    <row r="38" spans="1:9" s="608" customFormat="1" ht="15.5">
      <c r="A38" s="482"/>
      <c r="B38" s="482"/>
      <c r="C38" s="482"/>
      <c r="D38" s="597" t="s">
        <v>324</v>
      </c>
      <c r="E38" s="482"/>
      <c r="F38" s="549">
        <f>F36-F28</f>
        <v>0</v>
      </c>
      <c r="G38" s="599"/>
      <c r="H38" s="1350">
        <f>IF(F$36=0,0,F38/$F$36)</f>
        <v>0</v>
      </c>
      <c r="I38" s="100"/>
    </row>
    <row r="39" spans="1:9">
      <c r="A39" s="608"/>
      <c r="B39" s="608"/>
      <c r="C39" s="608"/>
      <c r="D39" s="608"/>
      <c r="E39" s="608"/>
      <c r="F39" s="497"/>
      <c r="G39" s="608"/>
      <c r="H39" s="608"/>
      <c r="I39" s="27"/>
    </row>
    <row r="40" spans="1:9">
      <c r="F40" s="497"/>
    </row>
  </sheetData>
  <customSheetViews>
    <customSheetView guid="{343BF296-013A-41F5-BDAB-AD6220EA7F78}" showPageBreaks="1" fitToPage="1" printArea="1" view="pageBreakPreview" topLeftCell="A9">
      <selection activeCell="D33" sqref="D33"/>
      <pageMargins left="0.2" right="0.2" top="0.25" bottom="0.25" header="0.3" footer="0.3"/>
      <printOptions horizontalCentered="1"/>
      <pageSetup scale="91" orientation="landscape" r:id="rId1"/>
    </customSheetView>
    <customSheetView guid="{B321D76C-CDE5-48BB-9CDE-80FF97D58FCF}" showPageBreaks="1" fitToPage="1" printArea="1" view="pageBreakPreview" topLeftCell="A9">
      <selection activeCell="D33" sqref="D33"/>
      <pageMargins left="0.2" right="0.2" top="0.25" bottom="0.25" header="0.3" footer="0.3"/>
      <printOptions horizontalCentered="1"/>
      <pageSetup scale="92" orientation="landscape" r:id="rId2"/>
    </customSheetView>
  </customSheetViews>
  <mergeCells count="5">
    <mergeCell ref="A3:I3"/>
    <mergeCell ref="A4:I4"/>
    <mergeCell ref="A5:I5"/>
    <mergeCell ref="A7:I7"/>
    <mergeCell ref="A8:I8"/>
  </mergeCells>
  <printOptions horizontalCentered="1"/>
  <pageMargins left="0.2" right="0.2" top="0.25" bottom="0.25" header="0.3" footer="0.3"/>
  <pageSetup scale="96" orientation="landscape" r:id="rId3"/>
  <drawing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tabColor rgb="FFFF66FF"/>
    <pageSetUpPr fitToPage="1"/>
  </sheetPr>
  <dimension ref="A1:L61"/>
  <sheetViews>
    <sheetView view="pageBreakPreview" zoomScaleNormal="90" zoomScaleSheetLayoutView="100" workbookViewId="0">
      <selection activeCell="D33" sqref="D33"/>
    </sheetView>
  </sheetViews>
  <sheetFormatPr defaultColWidth="9" defaultRowHeight="12.5"/>
  <cols>
    <col min="1" max="1" width="8.75" style="13" customWidth="1"/>
    <col min="2" max="2" width="3.08203125" style="13" customWidth="1"/>
    <col min="3" max="3" width="3.75" style="13" customWidth="1"/>
    <col min="4" max="4" width="7" style="13" customWidth="1"/>
    <col min="5" max="5" width="29" style="13" customWidth="1"/>
    <col min="6" max="6" width="9.75" style="13" customWidth="1"/>
    <col min="7" max="7" width="11.33203125" style="13" customWidth="1"/>
    <col min="8" max="8" width="10.5" style="13" customWidth="1"/>
    <col min="9" max="9" width="2.75" style="13" customWidth="1"/>
    <col min="10" max="10" width="12.25" style="13" customWidth="1"/>
    <col min="11" max="11" width="29.08203125" style="13" customWidth="1"/>
    <col min="12" max="16384" width="9" style="13"/>
  </cols>
  <sheetData>
    <row r="1" spans="1:12" s="17" customFormat="1" ht="15.5">
      <c r="A1" s="14" t="s">
        <v>987</v>
      </c>
      <c r="C1" s="20"/>
      <c r="D1" s="66"/>
      <c r="E1" s="20"/>
      <c r="F1" s="20"/>
      <c r="G1" s="20"/>
      <c r="J1" s="67"/>
    </row>
    <row r="2" spans="1:12" ht="18">
      <c r="B2" s="12"/>
      <c r="C2" s="11"/>
      <c r="D2" s="43"/>
      <c r="E2" s="11"/>
      <c r="F2" s="11"/>
      <c r="G2" s="11"/>
      <c r="H2" s="11"/>
      <c r="I2" s="11"/>
      <c r="J2" s="648"/>
    </row>
    <row r="3" spans="1:12" ht="18">
      <c r="A3" s="1686" t="s">
        <v>200</v>
      </c>
      <c r="B3" s="1686"/>
      <c r="C3" s="1686"/>
      <c r="D3" s="1686"/>
      <c r="E3" s="1686"/>
      <c r="F3" s="1686"/>
      <c r="G3" s="1686"/>
      <c r="H3" s="1686"/>
      <c r="I3" s="1686"/>
      <c r="J3" s="1686"/>
    </row>
    <row r="4" spans="1:12" ht="18">
      <c r="A4" s="1686" t="s">
        <v>103</v>
      </c>
      <c r="B4" s="1686"/>
      <c r="C4" s="1686"/>
      <c r="D4" s="1686"/>
      <c r="E4" s="1686"/>
      <c r="F4" s="1686"/>
      <c r="G4" s="1686"/>
      <c r="H4" s="1686"/>
      <c r="I4" s="1686"/>
      <c r="J4" s="1686"/>
    </row>
    <row r="5" spans="1:12" ht="18">
      <c r="A5" s="1687" t="s">
        <v>1820</v>
      </c>
      <c r="B5" s="1687"/>
      <c r="C5" s="1687"/>
      <c r="D5" s="1687"/>
      <c r="E5" s="1687"/>
      <c r="F5" s="1687"/>
      <c r="G5" s="1687"/>
      <c r="H5" s="1687"/>
      <c r="I5" s="1687"/>
      <c r="J5" s="1687"/>
    </row>
    <row r="6" spans="1:12" ht="17.5">
      <c r="A6" s="11"/>
      <c r="C6" s="11"/>
      <c r="D6" s="23"/>
      <c r="E6" s="11"/>
      <c r="F6" s="11"/>
      <c r="G6" s="11"/>
      <c r="H6" s="11"/>
      <c r="I6" s="11"/>
      <c r="J6" s="11"/>
    </row>
    <row r="7" spans="1:12" ht="18">
      <c r="A7" s="1688" t="s">
        <v>994</v>
      </c>
      <c r="B7" s="1688"/>
      <c r="C7" s="1688"/>
      <c r="D7" s="1688"/>
      <c r="E7" s="1688"/>
      <c r="F7" s="1688"/>
      <c r="G7" s="1688"/>
      <c r="H7" s="1688"/>
      <c r="I7" s="1688"/>
      <c r="J7" s="1688"/>
    </row>
    <row r="8" spans="1:12" ht="16.899999999999999" customHeight="1">
      <c r="A8" s="1760" t="s">
        <v>772</v>
      </c>
      <c r="B8" s="1760"/>
      <c r="C8" s="1760"/>
      <c r="D8" s="1760"/>
      <c r="E8" s="1760"/>
      <c r="F8" s="1760"/>
      <c r="G8" s="1760"/>
      <c r="H8" s="1760"/>
      <c r="I8" s="1760"/>
      <c r="J8" s="1760"/>
    </row>
    <row r="9" spans="1:12" s="51" customFormat="1" ht="15.5">
      <c r="A9" s="1761" t="s">
        <v>1071</v>
      </c>
      <c r="B9" s="1761"/>
      <c r="C9" s="1761"/>
      <c r="D9" s="1761"/>
      <c r="E9" s="1761"/>
      <c r="F9" s="1761"/>
      <c r="G9" s="1761"/>
      <c r="H9" s="1761"/>
      <c r="I9" s="1761"/>
      <c r="J9" s="1761"/>
    </row>
    <row r="10" spans="1:12" s="51" customFormat="1" ht="15.5">
      <c r="B10" s="54"/>
      <c r="D10" s="52"/>
      <c r="E10" s="53"/>
      <c r="F10" s="53"/>
      <c r="H10" s="55"/>
    </row>
    <row r="11" spans="1:12" s="51" customFormat="1" ht="13.15" customHeight="1">
      <c r="D11" s="52"/>
      <c r="E11" s="1439"/>
      <c r="F11" s="53"/>
      <c r="G11" s="1439"/>
      <c r="H11" s="1439"/>
    </row>
    <row r="12" spans="1:12" s="51" customFormat="1" ht="15.5">
      <c r="B12" s="56"/>
      <c r="C12" s="72"/>
      <c r="D12" s="73"/>
      <c r="E12" s="74"/>
      <c r="F12" s="74"/>
      <c r="G12" s="484" t="s">
        <v>433</v>
      </c>
      <c r="H12" s="484" t="s">
        <v>433</v>
      </c>
    </row>
    <row r="13" spans="1:12" s="51" customFormat="1" ht="15.5">
      <c r="B13" s="1759" t="s">
        <v>104</v>
      </c>
      <c r="C13" s="1759"/>
      <c r="D13" s="1759"/>
      <c r="E13" s="1759"/>
      <c r="F13" s="75"/>
      <c r="G13" s="848" t="s">
        <v>1818</v>
      </c>
      <c r="H13" s="848" t="s">
        <v>1818</v>
      </c>
    </row>
    <row r="14" spans="1:12" s="51" customFormat="1" ht="13.15" customHeight="1">
      <c r="B14" s="1757" t="s">
        <v>192</v>
      </c>
      <c r="C14" s="1758"/>
      <c r="D14" s="1758"/>
      <c r="E14" s="1758"/>
      <c r="F14" s="119"/>
      <c r="G14" s="1459" t="s">
        <v>193</v>
      </c>
      <c r="H14" s="1459" t="s">
        <v>194</v>
      </c>
      <c r="K14" s="57"/>
      <c r="L14" s="57"/>
    </row>
    <row r="15" spans="1:12" s="27" customFormat="1"/>
    <row r="16" spans="1:12" s="27" customFormat="1" ht="13">
      <c r="A16" s="274">
        <v>1</v>
      </c>
      <c r="C16" s="839" t="s">
        <v>222</v>
      </c>
    </row>
    <row r="17" spans="1:8" s="27" customFormat="1">
      <c r="A17" s="1460" t="s">
        <v>471</v>
      </c>
      <c r="D17" s="27" t="s">
        <v>625</v>
      </c>
      <c r="G17" s="1316"/>
      <c r="H17" s="1316"/>
    </row>
    <row r="18" spans="1:8" s="27" customFormat="1">
      <c r="A18" s="1460" t="s">
        <v>473</v>
      </c>
      <c r="D18" s="27" t="s">
        <v>626</v>
      </c>
      <c r="G18" s="1316"/>
      <c r="H18" s="1316"/>
    </row>
    <row r="19" spans="1:8" s="27" customFormat="1">
      <c r="A19" s="1460" t="s">
        <v>494</v>
      </c>
      <c r="D19" s="27" t="s">
        <v>627</v>
      </c>
      <c r="G19" s="1316"/>
      <c r="H19" s="1316"/>
    </row>
    <row r="20" spans="1:8" s="27" customFormat="1">
      <c r="A20" s="1460" t="s">
        <v>541</v>
      </c>
      <c r="D20" s="1516" t="s">
        <v>1166</v>
      </c>
      <c r="E20" s="734"/>
      <c r="G20" s="1461"/>
      <c r="H20" s="1461"/>
    </row>
    <row r="21" spans="1:8" s="27" customFormat="1" ht="13">
      <c r="A21" s="274">
        <v>2</v>
      </c>
      <c r="C21" s="839" t="s">
        <v>226</v>
      </c>
      <c r="G21" s="841">
        <f>SUM(G17:G20)</f>
        <v>0</v>
      </c>
      <c r="H21" s="841">
        <f>SUM(H17:H20)</f>
        <v>0</v>
      </c>
    </row>
    <row r="22" spans="1:8" s="27" customFormat="1">
      <c r="G22" s="842"/>
      <c r="H22" s="842"/>
    </row>
    <row r="23" spans="1:8" s="27" customFormat="1" ht="13">
      <c r="A23" s="274">
        <v>3</v>
      </c>
      <c r="C23" s="839" t="s">
        <v>106</v>
      </c>
      <c r="G23" s="843"/>
      <c r="H23" s="843"/>
    </row>
    <row r="24" spans="1:8" s="27" customFormat="1">
      <c r="A24" s="27" t="s">
        <v>1277</v>
      </c>
      <c r="D24" s="27" t="s">
        <v>88</v>
      </c>
      <c r="G24" s="1316"/>
      <c r="H24" s="1316"/>
    </row>
    <row r="25" spans="1:8" s="27" customFormat="1">
      <c r="A25" s="27" t="s">
        <v>1278</v>
      </c>
      <c r="D25" s="27" t="s">
        <v>628</v>
      </c>
      <c r="G25" s="1316"/>
      <c r="H25" s="1316"/>
    </row>
    <row r="26" spans="1:8" s="27" customFormat="1">
      <c r="A26" s="27" t="s">
        <v>1279</v>
      </c>
      <c r="D26" s="27" t="s">
        <v>223</v>
      </c>
      <c r="G26" s="1317"/>
      <c r="H26" s="1317"/>
    </row>
    <row r="27" spans="1:8" s="27" customFormat="1">
      <c r="A27" s="27" t="s">
        <v>1280</v>
      </c>
      <c r="D27" s="27" t="s">
        <v>629</v>
      </c>
      <c r="G27" s="1316"/>
      <c r="H27" s="1316"/>
    </row>
    <row r="28" spans="1:8" s="27" customFormat="1">
      <c r="A28" s="27" t="s">
        <v>1281</v>
      </c>
      <c r="D28" s="27" t="s">
        <v>630</v>
      </c>
      <c r="G28" s="1316"/>
      <c r="H28" s="1316"/>
    </row>
    <row r="29" spans="1:8" s="27" customFormat="1">
      <c r="A29" s="27" t="s">
        <v>1313</v>
      </c>
      <c r="D29" s="27" t="s">
        <v>68</v>
      </c>
      <c r="G29" s="1316"/>
      <c r="H29" s="1316"/>
    </row>
    <row r="30" spans="1:8" s="27" customFormat="1">
      <c r="A30" s="1460" t="s">
        <v>541</v>
      </c>
      <c r="D30" s="1516" t="s">
        <v>1166</v>
      </c>
      <c r="E30" s="734"/>
      <c r="G30" s="1461"/>
      <c r="H30" s="1461"/>
    </row>
    <row r="31" spans="1:8" s="27" customFormat="1" ht="13">
      <c r="A31" s="274">
        <v>4</v>
      </c>
      <c r="C31" s="839" t="s">
        <v>225</v>
      </c>
      <c r="G31" s="841">
        <f>SUM(G24:G30)</f>
        <v>0</v>
      </c>
      <c r="H31" s="841">
        <f>SUM(H24:H30)</f>
        <v>0</v>
      </c>
    </row>
    <row r="32" spans="1:8" s="27" customFormat="1">
      <c r="G32" s="842"/>
      <c r="H32" s="842"/>
    </row>
    <row r="33" spans="1:8" s="27" customFormat="1" ht="16" thickBot="1">
      <c r="A33" s="274">
        <v>5</v>
      </c>
      <c r="C33" s="322" t="s">
        <v>631</v>
      </c>
      <c r="D33" s="839"/>
      <c r="E33" s="839"/>
      <c r="F33" s="839"/>
      <c r="G33" s="844">
        <f>G21-G31</f>
        <v>0</v>
      </c>
      <c r="H33" s="844">
        <f>H21-H31</f>
        <v>0</v>
      </c>
    </row>
    <row r="34" spans="1:8" s="27" customFormat="1" ht="13" thickTop="1">
      <c r="G34" s="842"/>
      <c r="H34" s="842"/>
    </row>
    <row r="35" spans="1:8" s="27" customFormat="1" ht="13">
      <c r="A35" s="274">
        <v>6</v>
      </c>
      <c r="C35" s="839" t="s">
        <v>632</v>
      </c>
      <c r="G35" s="842"/>
      <c r="H35" s="842"/>
    </row>
    <row r="36" spans="1:8" s="27" customFormat="1">
      <c r="A36" s="27" t="s">
        <v>1367</v>
      </c>
      <c r="D36" s="27" t="s">
        <v>735</v>
      </c>
      <c r="G36" s="1316"/>
      <c r="H36" s="1316"/>
    </row>
    <row r="37" spans="1:8" s="27" customFormat="1">
      <c r="A37" s="27" t="s">
        <v>1368</v>
      </c>
      <c r="D37" s="27" t="s">
        <v>67</v>
      </c>
      <c r="G37" s="1316"/>
      <c r="H37" s="1316"/>
    </row>
    <row r="38" spans="1:8" s="27" customFormat="1">
      <c r="A38" s="1460" t="s">
        <v>541</v>
      </c>
      <c r="D38" s="1516" t="s">
        <v>1166</v>
      </c>
      <c r="E38" s="734"/>
      <c r="G38" s="1461"/>
      <c r="H38" s="1461"/>
    </row>
    <row r="39" spans="1:8" s="27" customFormat="1" ht="13">
      <c r="A39" s="274">
        <v>7</v>
      </c>
      <c r="D39" s="839" t="s">
        <v>224</v>
      </c>
      <c r="G39" s="841">
        <f>SUM(G36:G38)</f>
        <v>0</v>
      </c>
      <c r="H39" s="841">
        <f>SUM(H36:H38)</f>
        <v>0</v>
      </c>
    </row>
    <row r="40" spans="1:8" s="27" customFormat="1">
      <c r="A40" s="1460"/>
      <c r="G40" s="842"/>
      <c r="H40" s="842"/>
    </row>
    <row r="41" spans="1:8" s="27" customFormat="1" ht="13">
      <c r="A41" s="274">
        <v>8</v>
      </c>
      <c r="C41" s="839" t="s">
        <v>633</v>
      </c>
      <c r="G41" s="842"/>
      <c r="H41" s="842"/>
    </row>
    <row r="42" spans="1:8" s="27" customFormat="1">
      <c r="A42" s="1460" t="s">
        <v>1167</v>
      </c>
      <c r="D42" s="27" t="s">
        <v>634</v>
      </c>
      <c r="G42" s="1318"/>
      <c r="H42" s="1318"/>
    </row>
    <row r="43" spans="1:8" s="27" customFormat="1">
      <c r="A43" s="1460" t="s">
        <v>1168</v>
      </c>
      <c r="D43" s="27" t="s">
        <v>635</v>
      </c>
      <c r="G43" s="1318"/>
      <c r="H43" s="1318"/>
    </row>
    <row r="44" spans="1:8" s="27" customFormat="1">
      <c r="A44" s="1460" t="s">
        <v>1188</v>
      </c>
      <c r="D44" s="27" t="s">
        <v>638</v>
      </c>
      <c r="G44" s="1318"/>
      <c r="H44" s="1318"/>
    </row>
    <row r="45" spans="1:8" s="27" customFormat="1">
      <c r="A45" s="1460" t="s">
        <v>1189</v>
      </c>
      <c r="D45" s="27" t="s">
        <v>636</v>
      </c>
      <c r="G45" s="1318"/>
      <c r="H45" s="1318"/>
    </row>
    <row r="46" spans="1:8" s="27" customFormat="1">
      <c r="A46" s="1460" t="s">
        <v>1190</v>
      </c>
      <c r="D46" s="27" t="s">
        <v>637</v>
      </c>
      <c r="G46" s="1318"/>
      <c r="H46" s="1318"/>
    </row>
    <row r="47" spans="1:8" s="27" customFormat="1">
      <c r="A47" s="1460" t="s">
        <v>541</v>
      </c>
      <c r="D47" s="1516" t="s">
        <v>1166</v>
      </c>
      <c r="E47" s="734"/>
      <c r="G47" s="1461"/>
      <c r="H47" s="1461"/>
    </row>
    <row r="48" spans="1:8" s="27" customFormat="1" ht="13">
      <c r="A48" s="274">
        <v>9</v>
      </c>
      <c r="D48" s="839" t="s">
        <v>224</v>
      </c>
      <c r="G48" s="841">
        <f>SUM(G42:G47)</f>
        <v>0</v>
      </c>
      <c r="H48" s="841">
        <f>SUM(H42:H47)</f>
        <v>0</v>
      </c>
    </row>
    <row r="49" spans="1:9" s="27" customFormat="1">
      <c r="A49" s="1460"/>
      <c r="G49" s="842"/>
      <c r="H49" s="842"/>
    </row>
    <row r="50" spans="1:9" s="27" customFormat="1" ht="16" thickBot="1">
      <c r="A50" s="274">
        <v>10</v>
      </c>
      <c r="C50" s="322" t="s">
        <v>639</v>
      </c>
      <c r="D50" s="839"/>
      <c r="E50" s="839"/>
      <c r="F50" s="839"/>
      <c r="G50" s="844">
        <f>G33+G39-G48</f>
        <v>0</v>
      </c>
      <c r="H50" s="844">
        <f>H33+H39-H48</f>
        <v>0</v>
      </c>
    </row>
    <row r="51" spans="1:9" s="27" customFormat="1" ht="13" thickTop="1">
      <c r="A51" s="1460"/>
      <c r="G51" s="842"/>
      <c r="H51" s="842"/>
    </row>
    <row r="52" spans="1:9" s="27" customFormat="1" ht="13">
      <c r="A52" s="274">
        <v>11</v>
      </c>
      <c r="D52" s="27" t="s">
        <v>640</v>
      </c>
      <c r="G52" s="1318"/>
      <c r="H52" s="1318"/>
    </row>
    <row r="53" spans="1:9" s="27" customFormat="1" ht="13">
      <c r="A53" s="274" t="s">
        <v>541</v>
      </c>
      <c r="D53" s="1516" t="s">
        <v>1166</v>
      </c>
      <c r="E53" s="734"/>
      <c r="G53" s="846"/>
      <c r="H53" s="846"/>
    </row>
    <row r="54" spans="1:9" s="27" customFormat="1" ht="13">
      <c r="A54" s="274"/>
      <c r="G54" s="1463">
        <f>SUM(G52:G53)</f>
        <v>0</v>
      </c>
      <c r="H54" s="1463">
        <f>SUM(H52:H53)</f>
        <v>0</v>
      </c>
      <c r="I54" s="1464"/>
    </row>
    <row r="55" spans="1:9" s="27" customFormat="1" ht="13">
      <c r="A55" s="274"/>
      <c r="G55" s="842"/>
      <c r="H55" s="842"/>
      <c r="I55" s="1464"/>
    </row>
    <row r="56" spans="1:9" s="27" customFormat="1" ht="13">
      <c r="A56" s="274">
        <v>13</v>
      </c>
      <c r="D56" s="27" t="s">
        <v>641</v>
      </c>
      <c r="G56" s="845">
        <f>+G54+G50</f>
        <v>0</v>
      </c>
      <c r="H56" s="845">
        <f>+H54+H50</f>
        <v>0</v>
      </c>
    </row>
    <row r="57" spans="1:9" s="27" customFormat="1" ht="13">
      <c r="A57" s="274"/>
      <c r="G57" s="845"/>
      <c r="H57" s="845"/>
    </row>
    <row r="58" spans="1:9" s="27" customFormat="1" ht="13">
      <c r="A58" s="274">
        <v>14</v>
      </c>
      <c r="D58" s="27" t="s">
        <v>446</v>
      </c>
      <c r="G58" s="846"/>
      <c r="H58" s="846"/>
    </row>
    <row r="59" spans="1:9" s="27" customFormat="1" ht="13">
      <c r="A59" s="274"/>
      <c r="G59" s="845"/>
      <c r="H59" s="845"/>
    </row>
    <row r="60" spans="1:9" s="27" customFormat="1" ht="13.5" thickBot="1">
      <c r="A60" s="274">
        <v>15</v>
      </c>
      <c r="D60" s="27" t="s">
        <v>447</v>
      </c>
      <c r="G60" s="847">
        <f>+G58+G56</f>
        <v>0</v>
      </c>
      <c r="H60" s="847">
        <f>+H58+H56</f>
        <v>0</v>
      </c>
    </row>
    <row r="61" spans="1:9">
      <c r="A61" s="1462"/>
    </row>
  </sheetData>
  <customSheetViews>
    <customSheetView guid="{343BF296-013A-41F5-BDAB-AD6220EA7F78}" showPageBreaks="1" fitToPage="1" printArea="1" view="pageBreakPreview">
      <selection activeCell="D33" sqref="D33"/>
      <pageMargins left="0.2" right="0.2" top="0.25" bottom="0.25" header="0.3" footer="0.3"/>
      <printOptions horizontalCentered="1"/>
      <pageSetup scale="85" orientation="portrait" r:id="rId1"/>
    </customSheetView>
    <customSheetView guid="{B321D76C-CDE5-48BB-9CDE-80FF97D58FCF}" showPageBreaks="1" fitToPage="1" printArea="1" view="pageBreakPreview">
      <selection activeCell="D33" sqref="D33"/>
      <pageMargins left="0.2" right="0.2" top="0.25" bottom="0.25" header="0.3" footer="0.3"/>
      <printOptions horizontalCentered="1"/>
      <pageSetup scale="83" orientation="portrait" r:id="rId2"/>
    </customSheetView>
  </customSheetViews>
  <mergeCells count="8">
    <mergeCell ref="B14:E14"/>
    <mergeCell ref="B13:E13"/>
    <mergeCell ref="A3:J3"/>
    <mergeCell ref="A4:J4"/>
    <mergeCell ref="A5:J5"/>
    <mergeCell ref="A7:J7"/>
    <mergeCell ref="A8:J8"/>
    <mergeCell ref="A9:J9"/>
  </mergeCells>
  <printOptions horizontalCentered="1"/>
  <pageMargins left="0.2" right="0.2" top="0.25" bottom="0.25" header="0.3" footer="0.3"/>
  <pageSetup scale="89" orientation="portrait" r:id="rId3"/>
  <drawing r:id="rId4"/>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tabColor rgb="FFFF66FF"/>
  </sheetPr>
  <dimension ref="A1:J128"/>
  <sheetViews>
    <sheetView view="pageBreakPreview" zoomScaleNormal="115" zoomScaleSheetLayoutView="100" zoomScalePageLayoutView="110" workbookViewId="0">
      <selection activeCell="D33" sqref="D33"/>
    </sheetView>
  </sheetViews>
  <sheetFormatPr defaultColWidth="7" defaultRowHeight="15.5"/>
  <cols>
    <col min="1" max="1" width="9.33203125" style="76" bestFit="1" customWidth="1"/>
    <col min="2" max="2" width="45.25" style="120" customWidth="1"/>
    <col min="3" max="3" width="3.5" style="78" customWidth="1"/>
    <col min="4" max="5" width="18.75" style="78" customWidth="1"/>
    <col min="6" max="6" width="1.08203125" style="78" customWidth="1"/>
    <col min="7" max="7" width="11.25" style="78" bestFit="1" customWidth="1"/>
    <col min="8" max="10" width="7" style="78"/>
    <col min="11" max="11" width="29.08203125" style="78" customWidth="1"/>
    <col min="12" max="16384" width="7" style="78"/>
  </cols>
  <sheetData>
    <row r="1" spans="1:10" s="17" customFormat="1">
      <c r="A1" s="949" t="s">
        <v>988</v>
      </c>
      <c r="B1" s="123"/>
      <c r="C1" s="20"/>
      <c r="G1" s="98"/>
    </row>
    <row r="2" spans="1:10" s="13" customFormat="1" ht="18.5">
      <c r="A2" s="1462"/>
      <c r="B2" s="124"/>
      <c r="C2" s="11"/>
      <c r="D2" s="43"/>
      <c r="E2" s="11"/>
      <c r="F2" s="11"/>
      <c r="G2" s="11"/>
    </row>
    <row r="3" spans="1:10" s="13" customFormat="1" ht="18.5">
      <c r="A3" s="1462"/>
      <c r="B3" s="124"/>
      <c r="C3" s="11"/>
      <c r="D3" s="43"/>
      <c r="E3" s="11"/>
      <c r="F3" s="11"/>
      <c r="G3" s="11"/>
    </row>
    <row r="4" spans="1:10" s="13" customFormat="1" ht="18">
      <c r="A4" s="1686" t="s">
        <v>200</v>
      </c>
      <c r="B4" s="1686"/>
      <c r="C4" s="1686"/>
      <c r="D4" s="1686"/>
      <c r="E4" s="1686"/>
      <c r="F4" s="1686"/>
      <c r="G4" s="1686"/>
    </row>
    <row r="5" spans="1:10" s="13" customFormat="1" ht="18">
      <c r="A5" s="1686" t="s">
        <v>103</v>
      </c>
      <c r="B5" s="1686"/>
      <c r="C5" s="1686"/>
      <c r="D5" s="1686"/>
      <c r="E5" s="1686"/>
      <c r="F5" s="1686"/>
      <c r="G5" s="1686"/>
    </row>
    <row r="6" spans="1:10" s="13" customFormat="1" ht="18">
      <c r="A6" s="1687" t="s">
        <v>1820</v>
      </c>
      <c r="B6" s="1687"/>
      <c r="C6" s="1687"/>
      <c r="D6" s="1687"/>
      <c r="E6" s="1687"/>
      <c r="F6" s="1687"/>
      <c r="G6" s="1687"/>
    </row>
    <row r="7" spans="1:10" s="13" customFormat="1" ht="12" customHeight="1">
      <c r="A7" s="18"/>
      <c r="B7" s="63"/>
      <c r="C7" s="11"/>
      <c r="D7" s="41"/>
      <c r="E7" s="11"/>
      <c r="F7" s="11"/>
      <c r="G7" s="11"/>
    </row>
    <row r="8" spans="1:10" s="13" customFormat="1" ht="18">
      <c r="A8" s="1688" t="s">
        <v>989</v>
      </c>
      <c r="B8" s="1688"/>
      <c r="C8" s="1688"/>
      <c r="D8" s="1688"/>
      <c r="E8" s="1688"/>
      <c r="F8" s="1688"/>
      <c r="G8" s="1688"/>
    </row>
    <row r="9" spans="1:10" s="13" customFormat="1" ht="18">
      <c r="A9" s="1688" t="s">
        <v>1084</v>
      </c>
      <c r="B9" s="1688"/>
      <c r="C9" s="1688"/>
      <c r="D9" s="1688"/>
      <c r="E9" s="1688"/>
      <c r="F9" s="1688"/>
      <c r="G9" s="1688"/>
    </row>
    <row r="10" spans="1:10" s="13" customFormat="1">
      <c r="A10" s="1761" t="s">
        <v>1071</v>
      </c>
      <c r="B10" s="1761"/>
      <c r="C10" s="1761"/>
      <c r="D10" s="1761"/>
      <c r="E10" s="1761"/>
      <c r="F10" s="1761"/>
      <c r="G10" s="1761"/>
      <c r="H10" s="1290"/>
      <c r="I10" s="1290"/>
      <c r="J10" s="1290"/>
    </row>
    <row r="11" spans="1:10" ht="12.65" customHeight="1">
      <c r="B11" s="125"/>
      <c r="C11" s="77"/>
      <c r="D11" s="79"/>
      <c r="E11" s="77"/>
      <c r="F11" s="77"/>
    </row>
    <row r="12" spans="1:10" ht="13.15" customHeight="1"/>
    <row r="13" spans="1:10" ht="13.15" customHeight="1">
      <c r="C13" s="120"/>
      <c r="D13" s="121"/>
      <c r="E13" s="120"/>
    </row>
    <row r="14" spans="1:10" ht="13.15" customHeight="1">
      <c r="A14" s="1473"/>
      <c r="B14" s="674" t="s">
        <v>60</v>
      </c>
      <c r="C14" s="122" t="s">
        <v>31</v>
      </c>
      <c r="D14" s="673" t="s">
        <v>1822</v>
      </c>
      <c r="E14" s="673" t="s">
        <v>1822</v>
      </c>
      <c r="F14" s="118"/>
    </row>
    <row r="15" spans="1:10" ht="18.75" customHeight="1">
      <c r="B15" s="1465" t="s">
        <v>192</v>
      </c>
      <c r="C15" s="1466"/>
      <c r="D15" s="1467" t="s">
        <v>193</v>
      </c>
      <c r="E15" s="1467" t="s">
        <v>194</v>
      </c>
      <c r="F15" s="77"/>
    </row>
    <row r="16" spans="1:10">
      <c r="A16" s="1474">
        <v>1</v>
      </c>
      <c r="B16" s="274" t="s">
        <v>675</v>
      </c>
      <c r="D16" s="130"/>
      <c r="E16" s="130"/>
      <c r="F16" s="130"/>
    </row>
    <row r="17" spans="1:6">
      <c r="A17" s="76" t="s">
        <v>471</v>
      </c>
      <c r="B17" s="27" t="s">
        <v>685</v>
      </c>
      <c r="D17" s="438"/>
      <c r="E17" s="438"/>
      <c r="F17" s="120"/>
    </row>
    <row r="18" spans="1:6">
      <c r="A18" s="76" t="s">
        <v>473</v>
      </c>
      <c r="B18" s="267" t="s">
        <v>676</v>
      </c>
      <c r="D18" s="1319"/>
      <c r="E18" s="1320"/>
      <c r="F18" s="120"/>
    </row>
    <row r="19" spans="1:6">
      <c r="A19" s="76" t="s">
        <v>494</v>
      </c>
      <c r="B19" s="267" t="s">
        <v>677</v>
      </c>
      <c r="D19" s="1319"/>
      <c r="E19" s="1319"/>
      <c r="F19" s="120"/>
    </row>
    <row r="20" spans="1:6">
      <c r="A20" s="76" t="s">
        <v>495</v>
      </c>
      <c r="B20" s="267" t="s">
        <v>678</v>
      </c>
      <c r="D20" s="1319"/>
      <c r="E20" s="1319"/>
      <c r="F20" s="126"/>
    </row>
    <row r="21" spans="1:6">
      <c r="A21" s="76" t="s">
        <v>496</v>
      </c>
      <c r="B21" s="267" t="s">
        <v>679</v>
      </c>
      <c r="D21" s="1319"/>
      <c r="E21" s="1319"/>
      <c r="F21" s="128"/>
    </row>
    <row r="22" spans="1:6">
      <c r="A22" s="76" t="s">
        <v>497</v>
      </c>
      <c r="B22" s="276" t="s">
        <v>680</v>
      </c>
      <c r="D22" s="1319"/>
      <c r="E22" s="1319"/>
      <c r="F22" s="128"/>
    </row>
    <row r="23" spans="1:6">
      <c r="A23" s="76" t="s">
        <v>498</v>
      </c>
      <c r="B23" s="276" t="s">
        <v>681</v>
      </c>
      <c r="D23" s="1319"/>
      <c r="E23" s="1319"/>
      <c r="F23" s="128"/>
    </row>
    <row r="24" spans="1:6">
      <c r="A24" s="76" t="s">
        <v>499</v>
      </c>
      <c r="B24" s="267" t="s">
        <v>682</v>
      </c>
      <c r="D24" s="1319"/>
      <c r="E24" s="1319"/>
      <c r="F24" s="128"/>
    </row>
    <row r="25" spans="1:6">
      <c r="A25" s="76" t="s">
        <v>541</v>
      </c>
      <c r="B25" s="1469" t="s">
        <v>1166</v>
      </c>
      <c r="D25" s="1468"/>
      <c r="E25" s="1468"/>
      <c r="F25" s="128"/>
    </row>
    <row r="26" spans="1:6">
      <c r="B26" s="268"/>
      <c r="D26" s="439"/>
      <c r="E26" s="439"/>
      <c r="F26" s="120"/>
    </row>
    <row r="27" spans="1:6">
      <c r="A27" s="1474">
        <v>2</v>
      </c>
      <c r="B27" s="269" t="s">
        <v>683</v>
      </c>
      <c r="D27" s="440">
        <f>SUM(D18:D25)</f>
        <v>0</v>
      </c>
      <c r="E27" s="440">
        <f>SUM(E18:E25)</f>
        <v>0</v>
      </c>
      <c r="F27" s="126"/>
    </row>
    <row r="28" spans="1:6">
      <c r="B28" s="268"/>
      <c r="D28" s="439"/>
      <c r="E28" s="439"/>
      <c r="F28" s="120"/>
    </row>
    <row r="29" spans="1:6">
      <c r="A29" s="1474">
        <v>3</v>
      </c>
      <c r="B29" s="270" t="s">
        <v>684</v>
      </c>
      <c r="D29" s="439"/>
      <c r="E29" s="439"/>
      <c r="F29" s="126"/>
    </row>
    <row r="30" spans="1:6">
      <c r="A30" s="76" t="s">
        <v>1277</v>
      </c>
      <c r="B30" s="267" t="s">
        <v>686</v>
      </c>
      <c r="D30" s="439"/>
      <c r="E30" s="439"/>
      <c r="F30" s="126"/>
    </row>
    <row r="31" spans="1:6">
      <c r="A31" s="76" t="s">
        <v>1278</v>
      </c>
      <c r="B31" s="276" t="s">
        <v>676</v>
      </c>
      <c r="D31" s="1319"/>
      <c r="E31" s="1319"/>
      <c r="F31" s="126"/>
    </row>
    <row r="32" spans="1:6">
      <c r="A32" s="76" t="s">
        <v>1279</v>
      </c>
      <c r="B32" s="276" t="s">
        <v>677</v>
      </c>
      <c r="D32" s="1319"/>
      <c r="E32" s="1319"/>
      <c r="F32" s="131"/>
    </row>
    <row r="33" spans="1:6">
      <c r="A33" s="76" t="s">
        <v>541</v>
      </c>
      <c r="B33" s="1517" t="s">
        <v>1166</v>
      </c>
      <c r="D33" s="1468"/>
      <c r="E33" s="1468"/>
      <c r="F33" s="128"/>
    </row>
    <row r="34" spans="1:6">
      <c r="B34" s="268"/>
      <c r="D34" s="439"/>
      <c r="E34" s="439"/>
      <c r="F34" s="131"/>
    </row>
    <row r="35" spans="1:6">
      <c r="A35" s="1474">
        <v>4</v>
      </c>
      <c r="B35" s="269" t="s">
        <v>687</v>
      </c>
      <c r="D35" s="440">
        <f>SUM(D31:D33)</f>
        <v>0</v>
      </c>
      <c r="E35" s="440">
        <f>SUM(E31:E33)</f>
        <v>0</v>
      </c>
      <c r="F35" s="131"/>
    </row>
    <row r="36" spans="1:6">
      <c r="B36" s="268"/>
      <c r="D36" s="439"/>
      <c r="E36" s="439"/>
      <c r="F36" s="131"/>
    </row>
    <row r="37" spans="1:6">
      <c r="A37" s="1474">
        <v>5</v>
      </c>
      <c r="B37" s="267" t="s">
        <v>688</v>
      </c>
      <c r="D37" s="439"/>
      <c r="E37" s="439"/>
      <c r="F37" s="126"/>
    </row>
    <row r="38" spans="1:6">
      <c r="A38" s="76" t="s">
        <v>1274</v>
      </c>
      <c r="B38" s="276" t="s">
        <v>676</v>
      </c>
      <c r="D38" s="1319"/>
      <c r="E38" s="1319"/>
      <c r="F38" s="126"/>
    </row>
    <row r="39" spans="1:6">
      <c r="A39" s="76" t="s">
        <v>1275</v>
      </c>
      <c r="B39" s="276" t="s">
        <v>677</v>
      </c>
      <c r="D39" s="1319"/>
      <c r="E39" s="1319"/>
      <c r="F39" s="131"/>
    </row>
    <row r="40" spans="1:6">
      <c r="A40" s="76" t="s">
        <v>541</v>
      </c>
      <c r="B40" s="1517" t="s">
        <v>1166</v>
      </c>
      <c r="D40" s="1468"/>
      <c r="E40" s="1468"/>
      <c r="F40" s="128"/>
    </row>
    <row r="41" spans="1:6">
      <c r="B41" s="268"/>
      <c r="D41" s="439"/>
      <c r="E41" s="439"/>
      <c r="F41" s="131"/>
    </row>
    <row r="42" spans="1:6">
      <c r="A42" s="1474">
        <v>6</v>
      </c>
      <c r="B42" s="269" t="s">
        <v>692</v>
      </c>
      <c r="D42" s="440">
        <f>SUM(D38:D40)</f>
        <v>0</v>
      </c>
      <c r="E42" s="440">
        <f>SUM(E38:E40)</f>
        <v>0</v>
      </c>
      <c r="F42" s="131"/>
    </row>
    <row r="43" spans="1:6">
      <c r="B43" s="268"/>
      <c r="D43" s="439"/>
      <c r="E43" s="439"/>
      <c r="F43" s="131"/>
    </row>
    <row r="44" spans="1:6">
      <c r="A44" s="1474">
        <v>7</v>
      </c>
      <c r="B44" s="267" t="s">
        <v>689</v>
      </c>
      <c r="D44" s="439"/>
      <c r="E44" s="439"/>
      <c r="F44" s="126"/>
    </row>
    <row r="45" spans="1:6">
      <c r="A45" s="76" t="s">
        <v>1284</v>
      </c>
      <c r="B45" s="276" t="s">
        <v>690</v>
      </c>
      <c r="D45" s="1319"/>
      <c r="E45" s="1319"/>
      <c r="F45" s="126"/>
    </row>
    <row r="46" spans="1:6">
      <c r="A46" s="76" t="s">
        <v>1285</v>
      </c>
      <c r="B46" s="276" t="s">
        <v>691</v>
      </c>
      <c r="D46" s="1319"/>
      <c r="E46" s="1319"/>
      <c r="F46" s="131"/>
    </row>
    <row r="47" spans="1:6">
      <c r="A47" s="76" t="s">
        <v>541</v>
      </c>
      <c r="B47" s="1517" t="s">
        <v>1166</v>
      </c>
      <c r="D47" s="1468"/>
      <c r="E47" s="1468"/>
      <c r="F47" s="128"/>
    </row>
    <row r="48" spans="1:6">
      <c r="B48" s="268"/>
      <c r="D48" s="439"/>
      <c r="E48" s="439"/>
      <c r="F48" s="131"/>
    </row>
    <row r="49" spans="1:6">
      <c r="A49" s="1474">
        <v>8</v>
      </c>
      <c r="B49" s="269" t="s">
        <v>693</v>
      </c>
      <c r="D49" s="440">
        <f>SUM(D45:D47)</f>
        <v>0</v>
      </c>
      <c r="E49" s="440">
        <f>SUM(E45:E47)</f>
        <v>0</v>
      </c>
      <c r="F49" s="131"/>
    </row>
    <row r="50" spans="1:6">
      <c r="B50" s="268"/>
      <c r="D50" s="439"/>
      <c r="E50" s="439"/>
      <c r="F50" s="131"/>
    </row>
    <row r="51" spans="1:6">
      <c r="A51" s="76">
        <v>9</v>
      </c>
      <c r="B51" s="270" t="s">
        <v>694</v>
      </c>
      <c r="D51" s="439"/>
      <c r="E51" s="439"/>
      <c r="F51" s="131"/>
    </row>
    <row r="52" spans="1:6">
      <c r="A52" s="76" t="s">
        <v>1288</v>
      </c>
      <c r="B52" s="267" t="s">
        <v>695</v>
      </c>
      <c r="D52" s="1319"/>
      <c r="E52" s="1319"/>
      <c r="F52" s="131"/>
    </row>
    <row r="53" spans="1:6">
      <c r="A53" s="76" t="s">
        <v>1289</v>
      </c>
      <c r="B53" s="267" t="s">
        <v>696</v>
      </c>
      <c r="D53" s="1319"/>
      <c r="E53" s="1319"/>
      <c r="F53" s="131"/>
    </row>
    <row r="54" spans="1:6">
      <c r="A54" s="76" t="s">
        <v>1290</v>
      </c>
      <c r="B54" s="267" t="s">
        <v>697</v>
      </c>
      <c r="D54" s="1319"/>
      <c r="E54" s="1319"/>
      <c r="F54" s="131"/>
    </row>
    <row r="55" spans="1:6">
      <c r="A55" s="76" t="s">
        <v>541</v>
      </c>
      <c r="B55" s="1517" t="s">
        <v>1166</v>
      </c>
      <c r="D55" s="1468"/>
      <c r="E55" s="1468"/>
      <c r="F55" s="128"/>
    </row>
    <row r="56" spans="1:6">
      <c r="B56" s="268"/>
      <c r="D56" s="439"/>
      <c r="E56" s="439"/>
      <c r="F56" s="131"/>
    </row>
    <row r="57" spans="1:6">
      <c r="A57" s="1474">
        <v>10</v>
      </c>
      <c r="B57" s="272" t="s">
        <v>698</v>
      </c>
      <c r="D57" s="440">
        <f>SUM(D52:D55)</f>
        <v>0</v>
      </c>
      <c r="E57" s="440">
        <f>SUM(E52:E55)</f>
        <v>0</v>
      </c>
      <c r="F57" s="131"/>
    </row>
    <row r="58" spans="1:6">
      <c r="B58" s="273"/>
      <c r="D58" s="439"/>
      <c r="E58" s="439"/>
      <c r="F58" s="131"/>
    </row>
    <row r="59" spans="1:6">
      <c r="A59" s="1474">
        <v>11</v>
      </c>
      <c r="B59" s="272" t="s">
        <v>699</v>
      </c>
      <c r="D59" s="440">
        <f>D57+D35+D42+D49</f>
        <v>0</v>
      </c>
      <c r="E59" s="440">
        <f>E57+E35+E42+E49</f>
        <v>0</v>
      </c>
      <c r="F59" s="131"/>
    </row>
    <row r="60" spans="1:6">
      <c r="A60" s="1474"/>
      <c r="B60" s="273"/>
      <c r="D60" s="439"/>
      <c r="E60" s="439"/>
      <c r="F60" s="131"/>
    </row>
    <row r="61" spans="1:6">
      <c r="A61" s="1474">
        <v>12</v>
      </c>
      <c r="B61" s="272" t="s">
        <v>700</v>
      </c>
      <c r="D61" s="440">
        <f>D59+D27</f>
        <v>0</v>
      </c>
      <c r="E61" s="440">
        <f>E59+E27</f>
        <v>0</v>
      </c>
      <c r="F61" s="131"/>
    </row>
    <row r="62" spans="1:6">
      <c r="A62" s="1474"/>
      <c r="B62" s="268"/>
      <c r="D62" s="439"/>
      <c r="E62" s="439"/>
      <c r="F62" s="131"/>
    </row>
    <row r="63" spans="1:6">
      <c r="A63" s="1474">
        <v>13</v>
      </c>
      <c r="B63" s="270" t="s">
        <v>701</v>
      </c>
      <c r="D63" s="439"/>
      <c r="E63" s="439"/>
      <c r="F63" s="131"/>
    </row>
    <row r="64" spans="1:6">
      <c r="A64" s="76" t="s">
        <v>1295</v>
      </c>
      <c r="B64" s="270" t="s">
        <v>734</v>
      </c>
      <c r="D64" s="1319"/>
      <c r="E64" s="1320"/>
      <c r="F64" s="131"/>
    </row>
    <row r="65" spans="1:6">
      <c r="A65" s="76" t="s">
        <v>541</v>
      </c>
      <c r="B65" s="1517" t="s">
        <v>1166</v>
      </c>
      <c r="D65" s="1468"/>
      <c r="E65" s="1468"/>
      <c r="F65" s="128"/>
    </row>
    <row r="66" spans="1:6">
      <c r="A66" s="1474">
        <v>14</v>
      </c>
      <c r="B66" s="270" t="s">
        <v>1616</v>
      </c>
      <c r="D66" s="1321">
        <f>SUM(D64:D65)</f>
        <v>0</v>
      </c>
      <c r="E66" s="1321">
        <f>SUM(E64:E65)</f>
        <v>0</v>
      </c>
      <c r="F66" s="131"/>
    </row>
    <row r="67" spans="1:6">
      <c r="B67" s="268"/>
      <c r="D67" s="439"/>
      <c r="E67" s="439"/>
      <c r="F67" s="131"/>
    </row>
    <row r="68" spans="1:6" s="279" customFormat="1" ht="16" thickBot="1">
      <c r="A68" s="1474">
        <v>15</v>
      </c>
      <c r="B68" s="278" t="s">
        <v>702</v>
      </c>
      <c r="D68" s="441">
        <f>D66+D61</f>
        <v>0</v>
      </c>
      <c r="E68" s="441">
        <f>E66+E61</f>
        <v>0</v>
      </c>
      <c r="F68" s="266"/>
    </row>
    <row r="69" spans="1:6" s="279" customFormat="1" ht="16" thickTop="1">
      <c r="A69" s="1474"/>
      <c r="B69" s="278"/>
      <c r="D69" s="280"/>
      <c r="E69" s="280"/>
      <c r="F69" s="266"/>
    </row>
    <row r="70" spans="1:6">
      <c r="A70" s="1475" t="s">
        <v>364</v>
      </c>
      <c r="B70" s="127" t="s">
        <v>100</v>
      </c>
      <c r="D70" s="128"/>
      <c r="E70" s="128"/>
      <c r="F70" s="120"/>
    </row>
    <row r="71" spans="1:6">
      <c r="A71" s="1476"/>
      <c r="B71" s="127"/>
      <c r="D71" s="186"/>
      <c r="E71" s="186"/>
      <c r="F71" s="120"/>
    </row>
    <row r="72" spans="1:6">
      <c r="D72" s="121"/>
      <c r="E72" s="121"/>
      <c r="F72" s="120"/>
    </row>
    <row r="73" spans="1:6">
      <c r="A73" s="1473"/>
      <c r="B73" s="674" t="s">
        <v>60</v>
      </c>
      <c r="C73" s="80"/>
      <c r="D73" s="675" t="str">
        <f>D14</f>
        <v>DECEMBER ____</v>
      </c>
      <c r="E73" s="675" t="str">
        <f>E14</f>
        <v>DECEMBER ____</v>
      </c>
      <c r="F73" s="129"/>
    </row>
    <row r="74" spans="1:6">
      <c r="B74" s="125"/>
      <c r="C74" s="77"/>
      <c r="D74" s="125"/>
      <c r="E74" s="125"/>
      <c r="F74" s="125"/>
    </row>
    <row r="75" spans="1:6">
      <c r="A75" s="1474">
        <v>16</v>
      </c>
      <c r="B75" s="274" t="s">
        <v>642</v>
      </c>
      <c r="D75" s="130"/>
      <c r="E75" s="130"/>
      <c r="F75" s="130"/>
    </row>
    <row r="76" spans="1:6">
      <c r="A76" s="76" t="s">
        <v>1617</v>
      </c>
      <c r="B76" s="27" t="s">
        <v>643</v>
      </c>
      <c r="D76" s="128"/>
      <c r="E76" s="128"/>
      <c r="F76" s="120"/>
    </row>
    <row r="77" spans="1:6">
      <c r="A77" s="76" t="s">
        <v>1618</v>
      </c>
      <c r="B77" s="267" t="s">
        <v>644</v>
      </c>
      <c r="D77" s="1319"/>
      <c r="E77" s="1320"/>
      <c r="F77" s="120"/>
    </row>
    <row r="78" spans="1:6">
      <c r="A78" s="76" t="s">
        <v>1619</v>
      </c>
      <c r="B78" s="267" t="s">
        <v>645</v>
      </c>
      <c r="D78" s="1319"/>
      <c r="E78" s="1319"/>
      <c r="F78" s="120"/>
    </row>
    <row r="79" spans="1:6">
      <c r="A79" s="76" t="s">
        <v>1620</v>
      </c>
      <c r="B79" s="267" t="s">
        <v>646</v>
      </c>
      <c r="D79" s="1319"/>
      <c r="E79" s="1319"/>
      <c r="F79" s="126"/>
    </row>
    <row r="80" spans="1:6">
      <c r="A80" s="76" t="s">
        <v>1621</v>
      </c>
      <c r="B80" s="267" t="s">
        <v>647</v>
      </c>
      <c r="D80" s="1319"/>
      <c r="E80" s="1319"/>
      <c r="F80" s="128"/>
    </row>
    <row r="81" spans="1:6">
      <c r="A81" s="76" t="s">
        <v>1622</v>
      </c>
      <c r="B81" s="267" t="s">
        <v>648</v>
      </c>
      <c r="D81" s="1319"/>
      <c r="E81" s="1319"/>
      <c r="F81" s="128"/>
    </row>
    <row r="82" spans="1:6">
      <c r="A82" s="76" t="s">
        <v>541</v>
      </c>
      <c r="B82" s="1517" t="s">
        <v>1166</v>
      </c>
      <c r="D82" s="1468"/>
      <c r="E82" s="1468"/>
      <c r="F82" s="128"/>
    </row>
    <row r="83" spans="1:6">
      <c r="B83" s="268"/>
      <c r="D83" s="439"/>
      <c r="E83" s="439"/>
      <c r="F83" s="120"/>
    </row>
    <row r="84" spans="1:6">
      <c r="A84" s="1474">
        <v>17</v>
      </c>
      <c r="B84" s="269" t="s">
        <v>649</v>
      </c>
      <c r="D84" s="440">
        <f>SUM(D77:D82)</f>
        <v>0</v>
      </c>
      <c r="E84" s="440">
        <f>SUM(E77:E82)</f>
        <v>0</v>
      </c>
      <c r="F84" s="126"/>
    </row>
    <row r="85" spans="1:6">
      <c r="B85" s="268"/>
      <c r="D85" s="439"/>
      <c r="E85" s="439"/>
      <c r="F85" s="120"/>
    </row>
    <row r="86" spans="1:6">
      <c r="A86" s="76">
        <v>18</v>
      </c>
      <c r="B86" s="270" t="s">
        <v>650</v>
      </c>
      <c r="D86" s="439"/>
      <c r="E86" s="439"/>
      <c r="F86" s="126"/>
    </row>
    <row r="87" spans="1:6">
      <c r="A87" s="76" t="s">
        <v>1623</v>
      </c>
      <c r="B87" s="267" t="s">
        <v>651</v>
      </c>
      <c r="D87" s="439"/>
      <c r="E87" s="439"/>
      <c r="F87" s="126"/>
    </row>
    <row r="88" spans="1:6">
      <c r="A88" s="76" t="s">
        <v>1624</v>
      </c>
      <c r="B88" s="271" t="s">
        <v>652</v>
      </c>
      <c r="D88" s="439"/>
      <c r="E88" s="439"/>
      <c r="F88" s="120"/>
    </row>
    <row r="89" spans="1:6">
      <c r="A89" s="76" t="s">
        <v>1625</v>
      </c>
      <c r="B89" s="272" t="s">
        <v>653</v>
      </c>
      <c r="D89" s="1319"/>
      <c r="E89" s="1319"/>
      <c r="F89" s="120"/>
    </row>
    <row r="90" spans="1:6">
      <c r="A90" s="76" t="s">
        <v>1626</v>
      </c>
      <c r="B90" s="272" t="s">
        <v>654</v>
      </c>
      <c r="D90" s="1319"/>
      <c r="E90" s="1319"/>
      <c r="F90" s="120"/>
    </row>
    <row r="91" spans="1:6">
      <c r="A91" s="76" t="s">
        <v>1627</v>
      </c>
      <c r="B91" s="271" t="s">
        <v>655</v>
      </c>
      <c r="D91" s="1319"/>
      <c r="E91" s="1319"/>
      <c r="F91" s="120"/>
    </row>
    <row r="92" spans="1:6">
      <c r="A92" s="76" t="s">
        <v>1628</v>
      </c>
      <c r="B92" s="272" t="s">
        <v>704</v>
      </c>
      <c r="D92" s="1319"/>
      <c r="E92" s="1319"/>
      <c r="F92" s="126"/>
    </row>
    <row r="93" spans="1:6">
      <c r="A93" s="76" t="s">
        <v>1629</v>
      </c>
      <c r="B93" s="272" t="s">
        <v>656</v>
      </c>
      <c r="D93" s="1319"/>
      <c r="E93" s="1319"/>
      <c r="F93" s="131"/>
    </row>
    <row r="94" spans="1:6">
      <c r="A94" s="76" t="s">
        <v>541</v>
      </c>
      <c r="B94" s="1517" t="s">
        <v>1166</v>
      </c>
      <c r="D94" s="1468"/>
      <c r="E94" s="1468"/>
      <c r="F94" s="128"/>
    </row>
    <row r="95" spans="1:6">
      <c r="B95" s="268"/>
      <c r="D95" s="439"/>
      <c r="E95" s="439"/>
      <c r="F95" s="131"/>
    </row>
    <row r="96" spans="1:6">
      <c r="A96" s="1474">
        <v>19</v>
      </c>
      <c r="B96" s="269" t="s">
        <v>657</v>
      </c>
      <c r="D96" s="440">
        <f>SUM(D89:D94)</f>
        <v>0</v>
      </c>
      <c r="E96" s="440">
        <f>SUM(E89:E94)</f>
        <v>0</v>
      </c>
      <c r="F96" s="131"/>
    </row>
    <row r="97" spans="1:6">
      <c r="B97" s="268"/>
      <c r="D97" s="439"/>
      <c r="E97" s="439"/>
      <c r="F97" s="131"/>
    </row>
    <row r="98" spans="1:6">
      <c r="A98" s="76">
        <v>20</v>
      </c>
      <c r="B98" s="270" t="s">
        <v>658</v>
      </c>
      <c r="D98" s="439"/>
      <c r="E98" s="439"/>
      <c r="F98" s="131"/>
    </row>
    <row r="99" spans="1:6">
      <c r="A99" s="76" t="s">
        <v>1630</v>
      </c>
      <c r="B99" s="267" t="s">
        <v>659</v>
      </c>
      <c r="D99" s="1319"/>
      <c r="E99" s="1319"/>
      <c r="F99" s="131"/>
    </row>
    <row r="100" spans="1:6">
      <c r="A100" s="76" t="s">
        <v>1631</v>
      </c>
      <c r="B100" s="267" t="s">
        <v>660</v>
      </c>
      <c r="D100" s="1319"/>
      <c r="E100" s="1319"/>
      <c r="F100" s="131"/>
    </row>
    <row r="101" spans="1:6">
      <c r="A101" s="76" t="s">
        <v>1632</v>
      </c>
      <c r="B101" s="267" t="s">
        <v>661</v>
      </c>
      <c r="D101" s="1319"/>
      <c r="E101" s="1319"/>
      <c r="F101" s="131"/>
    </row>
    <row r="102" spans="1:6">
      <c r="A102" s="76" t="s">
        <v>1633</v>
      </c>
      <c r="B102" s="267" t="s">
        <v>662</v>
      </c>
      <c r="D102" s="1319"/>
      <c r="E102" s="1319"/>
      <c r="F102" s="131"/>
    </row>
    <row r="103" spans="1:6">
      <c r="A103" s="76" t="s">
        <v>1634</v>
      </c>
      <c r="B103" s="267" t="s">
        <v>648</v>
      </c>
      <c r="D103" s="1319"/>
      <c r="E103" s="1319"/>
      <c r="F103" s="131"/>
    </row>
    <row r="104" spans="1:6">
      <c r="A104" s="76" t="s">
        <v>1635</v>
      </c>
      <c r="B104" s="267" t="s">
        <v>663</v>
      </c>
      <c r="D104" s="1319"/>
      <c r="E104" s="1319"/>
      <c r="F104" s="131"/>
    </row>
    <row r="105" spans="1:6">
      <c r="A105" s="76" t="s">
        <v>541</v>
      </c>
      <c r="B105" s="1517" t="s">
        <v>1166</v>
      </c>
      <c r="D105" s="1468"/>
      <c r="E105" s="1468"/>
      <c r="F105" s="128"/>
    </row>
    <row r="106" spans="1:6">
      <c r="B106" s="268"/>
      <c r="D106" s="439"/>
      <c r="E106" s="439"/>
      <c r="F106" s="131"/>
    </row>
    <row r="107" spans="1:6">
      <c r="A107" s="1474">
        <v>21</v>
      </c>
      <c r="B107" s="272" t="s">
        <v>664</v>
      </c>
      <c r="D107" s="440">
        <f>SUM(D99:D105)</f>
        <v>0</v>
      </c>
      <c r="E107" s="440">
        <f>SUM(E99:E105)</f>
        <v>0</v>
      </c>
      <c r="F107" s="131"/>
    </row>
    <row r="108" spans="1:6">
      <c r="B108" s="273"/>
      <c r="D108" s="439"/>
      <c r="E108" s="439"/>
      <c r="F108" s="131"/>
    </row>
    <row r="109" spans="1:6">
      <c r="A109" s="1474">
        <v>22</v>
      </c>
      <c r="B109" s="272" t="s">
        <v>665</v>
      </c>
      <c r="D109" s="440">
        <f>D107+D96</f>
        <v>0</v>
      </c>
      <c r="E109" s="440">
        <f>E107+E96</f>
        <v>0</v>
      </c>
      <c r="F109" s="131"/>
    </row>
    <row r="110" spans="1:6">
      <c r="B110" s="273"/>
      <c r="D110" s="439"/>
      <c r="E110" s="439"/>
      <c r="F110" s="131"/>
    </row>
    <row r="111" spans="1:6">
      <c r="A111" s="1474">
        <v>23</v>
      </c>
      <c r="B111" s="272" t="s">
        <v>666</v>
      </c>
      <c r="D111" s="440">
        <f>D109+D84</f>
        <v>0</v>
      </c>
      <c r="E111" s="440">
        <f>E109+E84</f>
        <v>0</v>
      </c>
      <c r="F111" s="131"/>
    </row>
    <row r="112" spans="1:6">
      <c r="B112" s="268"/>
      <c r="D112" s="439"/>
      <c r="E112" s="439"/>
      <c r="F112" s="131"/>
    </row>
    <row r="113" spans="1:6">
      <c r="A113" s="1474">
        <v>24</v>
      </c>
      <c r="B113" s="270" t="s">
        <v>667</v>
      </c>
      <c r="D113" s="439"/>
      <c r="E113" s="439"/>
      <c r="F113" s="131"/>
    </row>
    <row r="114" spans="1:6">
      <c r="A114" s="76" t="s">
        <v>1329</v>
      </c>
      <c r="B114" s="270" t="s">
        <v>668</v>
      </c>
      <c r="D114" s="1319"/>
      <c r="E114" s="1319"/>
      <c r="F114" s="131"/>
    </row>
    <row r="115" spans="1:6">
      <c r="A115" s="76" t="s">
        <v>541</v>
      </c>
      <c r="B115" s="1517" t="s">
        <v>1166</v>
      </c>
      <c r="D115" s="1468"/>
      <c r="E115" s="1468"/>
      <c r="F115" s="128"/>
    </row>
    <row r="116" spans="1:6">
      <c r="B116" s="268"/>
      <c r="D116" s="439">
        <f>SUM(D114:D115)</f>
        <v>0</v>
      </c>
      <c r="E116" s="439">
        <f>SUM(E114:E115)</f>
        <v>0</v>
      </c>
      <c r="F116" s="131"/>
    </row>
    <row r="117" spans="1:6">
      <c r="A117" s="1474">
        <v>25</v>
      </c>
      <c r="B117" s="270" t="s">
        <v>669</v>
      </c>
      <c r="D117" s="439"/>
      <c r="E117" s="439"/>
      <c r="F117" s="131"/>
    </row>
    <row r="118" spans="1:6">
      <c r="A118" s="76" t="s">
        <v>567</v>
      </c>
      <c r="B118" s="267" t="s">
        <v>670</v>
      </c>
      <c r="D118" s="1319"/>
      <c r="E118" s="1319"/>
      <c r="F118" s="131"/>
    </row>
    <row r="119" spans="1:6">
      <c r="A119" s="76" t="s">
        <v>568</v>
      </c>
      <c r="B119" s="267" t="s">
        <v>671</v>
      </c>
      <c r="D119" s="1319"/>
      <c r="E119" s="1319"/>
      <c r="F119" s="131"/>
    </row>
    <row r="120" spans="1:6">
      <c r="A120" s="76" t="s">
        <v>569</v>
      </c>
      <c r="B120" s="267" t="s">
        <v>672</v>
      </c>
      <c r="D120" s="1319"/>
      <c r="E120" s="1319"/>
      <c r="F120" s="131"/>
    </row>
    <row r="121" spans="1:6">
      <c r="A121" s="76" t="s">
        <v>541</v>
      </c>
      <c r="B121" s="1517" t="s">
        <v>1166</v>
      </c>
      <c r="D121" s="1468"/>
      <c r="E121" s="1468"/>
      <c r="F121" s="128"/>
    </row>
    <row r="122" spans="1:6">
      <c r="B122" s="268"/>
      <c r="D122" s="439"/>
      <c r="E122" s="439"/>
      <c r="F122" s="131"/>
    </row>
    <row r="123" spans="1:6">
      <c r="A123" s="1474">
        <v>26</v>
      </c>
      <c r="B123" s="277" t="s">
        <v>673</v>
      </c>
      <c r="D123" s="440">
        <f>SUM(D118:D121)</f>
        <v>0</v>
      </c>
      <c r="E123" s="440">
        <f>SUM(E118:E121)</f>
        <v>0</v>
      </c>
      <c r="F123" s="131"/>
    </row>
    <row r="124" spans="1:6" s="279" customFormat="1" ht="16" thickBot="1">
      <c r="A124" s="1474">
        <v>27</v>
      </c>
      <c r="B124" s="278" t="s">
        <v>674</v>
      </c>
      <c r="D124" s="441">
        <f>D123+D116+D111</f>
        <v>0</v>
      </c>
      <c r="E124" s="441">
        <f>E123+E116+E111</f>
        <v>0</v>
      </c>
      <c r="F124" s="266"/>
    </row>
    <row r="125" spans="1:6" ht="16" thickTop="1">
      <c r="B125" s="126"/>
      <c r="D125" s="275"/>
      <c r="E125" s="275"/>
      <c r="F125" s="131"/>
    </row>
    <row r="127" spans="1:6">
      <c r="A127" s="1475" t="str">
        <f>A70</f>
        <v>1/  Source:</v>
      </c>
      <c r="B127" s="127" t="str">
        <f>B70</f>
        <v>Annual Financial Statements</v>
      </c>
    </row>
    <row r="128" spans="1:6">
      <c r="A128" s="1476"/>
      <c r="B128" s="127"/>
    </row>
  </sheetData>
  <customSheetViews>
    <customSheetView guid="{343BF296-013A-41F5-BDAB-AD6220EA7F78}" showPageBreaks="1" printArea="1" view="pageBreakPreview">
      <selection activeCell="D33" sqref="D33"/>
      <rowBreaks count="1" manualBreakCount="1">
        <brk id="70" max="6" man="1"/>
      </rowBreaks>
      <pageMargins left="0.25" right="0.25" top="0" bottom="0" header="0.5" footer="0.5"/>
      <printOptions horizontalCentered="1"/>
      <pageSetup scale="75" fitToHeight="2" orientation="portrait" r:id="rId1"/>
      <headerFooter alignWithMargins="0"/>
    </customSheetView>
    <customSheetView guid="{B321D76C-CDE5-48BB-9CDE-80FF97D58FCF}" showPageBreaks="1" printArea="1" view="pageBreakPreview">
      <selection activeCell="D33" sqref="D33"/>
      <rowBreaks count="1" manualBreakCount="1">
        <brk id="70" max="6" man="1"/>
      </rowBreaks>
      <pageMargins left="0.25" right="0.25" top="0" bottom="0" header="0.5" footer="0.5"/>
      <printOptions horizontalCentered="1"/>
      <pageSetup scale="75" fitToHeight="2" orientation="portrait" r:id="rId2"/>
      <headerFooter alignWithMargins="0"/>
    </customSheetView>
  </customSheetViews>
  <mergeCells count="6">
    <mergeCell ref="A4:G4"/>
    <mergeCell ref="A5:G5"/>
    <mergeCell ref="A6:G6"/>
    <mergeCell ref="A8:G8"/>
    <mergeCell ref="A10:G10"/>
    <mergeCell ref="A9:G9"/>
  </mergeCells>
  <printOptions horizontalCentered="1"/>
  <pageMargins left="0.25" right="0.25" top="0" bottom="0" header="0.5" footer="0.5"/>
  <pageSetup scale="75" fitToHeight="2" orientation="portrait" r:id="rId3"/>
  <headerFooter alignWithMargins="0"/>
  <rowBreaks count="1" manualBreakCount="1">
    <brk id="70" max="6"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5">
    <tabColor rgb="FF92D050"/>
    <pageSetUpPr fitToPage="1"/>
  </sheetPr>
  <dimension ref="A1:O46"/>
  <sheetViews>
    <sheetView showGridLines="0" defaultGridColor="0" view="pageBreakPreview" topLeftCell="D1" colorId="22" zoomScale="90" zoomScaleNormal="90" zoomScaleSheetLayoutView="90" workbookViewId="0">
      <selection activeCell="D33" sqref="D33"/>
    </sheetView>
  </sheetViews>
  <sheetFormatPr defaultColWidth="13.5" defaultRowHeight="12.5"/>
  <cols>
    <col min="1" max="1" width="6.75" style="13" customWidth="1"/>
    <col min="2" max="2" width="8.75" style="13" customWidth="1"/>
    <col min="3" max="3" width="8.5" style="24" customWidth="1"/>
    <col min="4" max="4" width="2.33203125" style="13" customWidth="1"/>
    <col min="5" max="5" width="15.33203125" style="13" customWidth="1"/>
    <col min="6" max="6" width="25.25" style="13" customWidth="1"/>
    <col min="7" max="7" width="20" style="13" bestFit="1" customWidth="1"/>
    <col min="8" max="8" width="14.33203125" style="13" customWidth="1"/>
    <col min="9" max="9" width="14.5" style="13" bestFit="1" customWidth="1"/>
    <col min="10" max="10" width="17.75" style="13" bestFit="1" customWidth="1"/>
    <col min="11" max="11" width="29.08203125" style="13" customWidth="1"/>
    <col min="12" max="12" width="27.5" style="13" customWidth="1"/>
    <col min="13" max="13" width="24.75" style="13" bestFit="1" customWidth="1"/>
    <col min="14" max="14" width="11" style="13" bestFit="1" customWidth="1"/>
    <col min="15" max="15" width="29.75" style="13" bestFit="1" customWidth="1"/>
    <col min="16" max="16" width="12.5" style="13" bestFit="1" customWidth="1"/>
    <col min="17" max="17" width="1.5" style="13" customWidth="1"/>
    <col min="18" max="18" width="12.5" style="13" bestFit="1" customWidth="1"/>
    <col min="19" max="16384" width="13.5" style="13"/>
  </cols>
  <sheetData>
    <row r="1" spans="1:13" s="17" customFormat="1" ht="15.5">
      <c r="A1" s="14" t="s">
        <v>891</v>
      </c>
      <c r="B1" s="20"/>
      <c r="C1" s="101"/>
      <c r="D1" s="20"/>
      <c r="E1" s="20"/>
      <c r="F1" s="20"/>
      <c r="G1" s="20"/>
      <c r="H1" s="20"/>
      <c r="I1" s="20"/>
      <c r="J1" s="20"/>
      <c r="K1" s="20"/>
      <c r="L1" s="159"/>
      <c r="M1" s="60"/>
    </row>
    <row r="2" spans="1:13" s="17" customFormat="1" ht="15.5">
      <c r="A2" s="14"/>
      <c r="B2" s="20"/>
      <c r="C2" s="101"/>
      <c r="D2" s="20"/>
      <c r="E2" s="20"/>
      <c r="F2" s="20"/>
      <c r="G2" s="20"/>
      <c r="H2" s="20"/>
      <c r="I2" s="20"/>
      <c r="J2" s="20"/>
      <c r="K2" s="20"/>
      <c r="L2" s="102"/>
      <c r="M2" s="154"/>
    </row>
    <row r="3" spans="1:13" ht="18">
      <c r="A3" s="1686" t="s">
        <v>200</v>
      </c>
      <c r="B3" s="1686"/>
      <c r="C3" s="1686"/>
      <c r="D3" s="1686"/>
      <c r="E3" s="1686"/>
      <c r="F3" s="1686"/>
      <c r="G3" s="1686"/>
      <c r="H3" s="1686"/>
      <c r="I3" s="1686"/>
      <c r="J3" s="1686"/>
      <c r="K3" s="1686"/>
      <c r="L3" s="1686"/>
      <c r="M3" s="1686"/>
    </row>
    <row r="4" spans="1:13" ht="18">
      <c r="A4" s="1686" t="s">
        <v>103</v>
      </c>
      <c r="B4" s="1686"/>
      <c r="C4" s="1686"/>
      <c r="D4" s="1686"/>
      <c r="E4" s="1686"/>
      <c r="F4" s="1686"/>
      <c r="G4" s="1686"/>
      <c r="H4" s="1686"/>
      <c r="I4" s="1686"/>
      <c r="J4" s="1686"/>
      <c r="K4" s="1686"/>
      <c r="L4" s="1686"/>
      <c r="M4" s="1686"/>
    </row>
    <row r="5" spans="1:13" ht="18">
      <c r="A5" s="1687" t="s">
        <v>1820</v>
      </c>
      <c r="B5" s="1687"/>
      <c r="C5" s="1687"/>
      <c r="D5" s="1687"/>
      <c r="E5" s="1687"/>
      <c r="F5" s="1687"/>
      <c r="G5" s="1687"/>
      <c r="H5" s="1687"/>
      <c r="I5" s="1687"/>
      <c r="J5" s="1687"/>
      <c r="K5" s="1687"/>
      <c r="L5" s="1687"/>
      <c r="M5" s="1687"/>
    </row>
    <row r="6" spans="1:13" ht="17.5">
      <c r="A6" s="11"/>
      <c r="B6" s="11"/>
      <c r="C6" s="23"/>
      <c r="D6" s="11"/>
      <c r="E6" s="11"/>
      <c r="F6" s="11"/>
      <c r="G6" s="11"/>
      <c r="H6" s="11"/>
      <c r="I6" s="11"/>
      <c r="J6" s="11"/>
      <c r="K6" s="11"/>
      <c r="L6" s="11"/>
      <c r="M6" s="11"/>
    </row>
    <row r="7" spans="1:13" ht="18">
      <c r="A7" s="1688" t="s">
        <v>890</v>
      </c>
      <c r="B7" s="1688"/>
      <c r="C7" s="1688"/>
      <c r="D7" s="1688"/>
      <c r="E7" s="1688"/>
      <c r="F7" s="1688"/>
      <c r="G7" s="1688"/>
      <c r="H7" s="1688"/>
      <c r="I7" s="1688"/>
      <c r="J7" s="1688"/>
      <c r="K7" s="1688"/>
      <c r="L7" s="1688"/>
      <c r="M7" s="1688"/>
    </row>
    <row r="8" spans="1:13" s="17" customFormat="1" ht="18">
      <c r="A8" s="1686" t="s">
        <v>201</v>
      </c>
      <c r="B8" s="1686"/>
      <c r="C8" s="1686"/>
      <c r="D8" s="1686"/>
      <c r="E8" s="1686"/>
      <c r="F8" s="1686"/>
      <c r="G8" s="1686"/>
      <c r="H8" s="1686"/>
      <c r="I8" s="1686"/>
      <c r="J8" s="1686"/>
      <c r="K8" s="1686"/>
      <c r="L8" s="1686"/>
      <c r="M8" s="1686"/>
    </row>
    <row r="9" spans="1:13" s="100" customFormat="1" ht="18">
      <c r="A9" s="779"/>
      <c r="B9" s="779"/>
      <c r="C9" s="779"/>
      <c r="D9" s="779"/>
      <c r="E9" s="779"/>
      <c r="F9" s="779"/>
      <c r="G9" s="779"/>
      <c r="H9" s="779"/>
      <c r="I9" s="779"/>
      <c r="J9" s="779"/>
      <c r="K9" s="779"/>
      <c r="L9" s="779"/>
      <c r="M9" s="779"/>
    </row>
    <row r="10" spans="1:13" s="100" customFormat="1" ht="15.5">
      <c r="A10" s="20"/>
      <c r="B10" s="20"/>
      <c r="C10" s="941"/>
      <c r="D10" s="20"/>
      <c r="E10" s="20"/>
      <c r="F10" s="20"/>
      <c r="G10" s="20"/>
      <c r="H10" s="20"/>
      <c r="I10" s="20"/>
      <c r="K10" s="20"/>
      <c r="L10" s="20"/>
      <c r="M10" s="20"/>
    </row>
    <row r="11" spans="1:13" s="322" customFormat="1" ht="15.5">
      <c r="A11" s="14"/>
      <c r="B11" s="14"/>
      <c r="C11" s="918" t="s">
        <v>0</v>
      </c>
      <c r="D11" s="14"/>
      <c r="E11" s="14"/>
      <c r="F11" s="14"/>
      <c r="G11" s="14"/>
      <c r="H11" s="780" t="s">
        <v>304</v>
      </c>
      <c r="I11" s="780" t="s">
        <v>34</v>
      </c>
      <c r="J11" s="780" t="s">
        <v>33</v>
      </c>
      <c r="K11" s="14"/>
      <c r="L11" s="14"/>
      <c r="M11" s="14"/>
    </row>
    <row r="12" spans="1:13" s="322" customFormat="1" ht="15.5">
      <c r="A12" s="14"/>
      <c r="B12" s="916" t="s">
        <v>1</v>
      </c>
      <c r="C12" s="942" t="s">
        <v>2</v>
      </c>
      <c r="D12" s="14"/>
      <c r="E12" s="917" t="s">
        <v>3</v>
      </c>
      <c r="F12" s="14"/>
      <c r="G12" s="14" t="s">
        <v>455</v>
      </c>
      <c r="H12" s="916" t="s">
        <v>817</v>
      </c>
      <c r="I12" s="916" t="s">
        <v>359</v>
      </c>
      <c r="J12" s="916" t="s">
        <v>340</v>
      </c>
      <c r="K12" s="14"/>
      <c r="L12" s="917" t="s">
        <v>35</v>
      </c>
      <c r="M12" s="917" t="s">
        <v>1773</v>
      </c>
    </row>
    <row r="13" spans="1:13" s="100" customFormat="1" ht="15.5">
      <c r="A13" s="20"/>
      <c r="B13" s="20"/>
      <c r="C13" s="941" t="s">
        <v>6</v>
      </c>
      <c r="D13" s="20"/>
      <c r="E13" s="21" t="s">
        <v>7</v>
      </c>
      <c r="F13" s="20"/>
      <c r="G13" s="20"/>
      <c r="H13" s="21" t="s">
        <v>8</v>
      </c>
      <c r="I13" s="21" t="s">
        <v>9</v>
      </c>
      <c r="J13" s="21" t="s">
        <v>28</v>
      </c>
      <c r="K13" s="20"/>
      <c r="L13" s="21" t="s">
        <v>29</v>
      </c>
      <c r="M13" s="941" t="s">
        <v>372</v>
      </c>
    </row>
    <row r="14" spans="1:13" s="100" customFormat="1" ht="15.5">
      <c r="A14" s="20"/>
      <c r="B14" s="20"/>
      <c r="C14" s="941"/>
      <c r="D14" s="20"/>
      <c r="E14" s="20"/>
      <c r="F14" s="20"/>
      <c r="G14" s="20"/>
      <c r="H14" s="20"/>
      <c r="I14" s="20"/>
      <c r="J14" s="20"/>
      <c r="K14" s="20"/>
      <c r="L14" s="20"/>
      <c r="M14" s="20"/>
    </row>
    <row r="15" spans="1:13" s="100" customFormat="1" ht="15.5">
      <c r="A15" s="20"/>
      <c r="B15" s="780"/>
      <c r="C15" s="943" t="s">
        <v>36</v>
      </c>
      <c r="D15" s="944"/>
      <c r="E15" s="944"/>
      <c r="F15" s="20"/>
      <c r="G15" s="20"/>
      <c r="H15" s="937"/>
      <c r="I15" s="937"/>
      <c r="J15" s="937"/>
      <c r="K15" s="20"/>
      <c r="L15" s="20"/>
      <c r="M15" s="20"/>
    </row>
    <row r="16" spans="1:13" s="100" customFormat="1" ht="15.5">
      <c r="A16" s="20"/>
      <c r="B16" s="780">
        <v>1</v>
      </c>
      <c r="C16" s="570">
        <v>920</v>
      </c>
      <c r="D16" s="20" t="s">
        <v>11</v>
      </c>
      <c r="E16" s="20" t="s">
        <v>37</v>
      </c>
      <c r="F16" s="20"/>
      <c r="G16" s="20" t="s">
        <v>1637</v>
      </c>
      <c r="H16" s="1633">
        <f>'WP-AA'!F34</f>
        <v>0</v>
      </c>
      <c r="I16" s="1633"/>
      <c r="J16" s="1633"/>
      <c r="K16" s="20"/>
      <c r="L16" s="20"/>
      <c r="M16" s="20" t="s">
        <v>1687</v>
      </c>
    </row>
    <row r="17" spans="1:15" s="100" customFormat="1" ht="15.5">
      <c r="A17" s="20"/>
      <c r="B17" s="780">
        <f t="shared" ref="B17:B23" si="0">B16+1</f>
        <v>2</v>
      </c>
      <c r="C17" s="570">
        <v>921</v>
      </c>
      <c r="D17" s="20"/>
      <c r="E17" s="20" t="s">
        <v>38</v>
      </c>
      <c r="F17" s="20"/>
      <c r="G17" s="20" t="s">
        <v>1637</v>
      </c>
      <c r="H17" s="1633">
        <f>'WP-AA'!F35</f>
        <v>0</v>
      </c>
      <c r="I17" s="1633"/>
      <c r="J17" s="1633"/>
      <c r="K17" s="20"/>
      <c r="L17" s="20"/>
      <c r="M17" s="20" t="s">
        <v>1688</v>
      </c>
    </row>
    <row r="18" spans="1:15" s="100" customFormat="1" ht="15.5">
      <c r="A18" s="20"/>
      <c r="B18" s="780">
        <f t="shared" si="0"/>
        <v>3</v>
      </c>
      <c r="C18" s="570">
        <v>922</v>
      </c>
      <c r="D18" s="20"/>
      <c r="E18" s="20" t="s">
        <v>320</v>
      </c>
      <c r="F18" s="20"/>
      <c r="G18" s="20" t="s">
        <v>1637</v>
      </c>
      <c r="H18" s="1633">
        <f>'WP-AA'!F36</f>
        <v>0</v>
      </c>
      <c r="I18" s="1633"/>
      <c r="J18" s="1633"/>
      <c r="K18" s="20"/>
      <c r="L18" s="20"/>
      <c r="M18" s="20" t="s">
        <v>1689</v>
      </c>
    </row>
    <row r="19" spans="1:15" s="100" customFormat="1" ht="15.5">
      <c r="A19" s="20"/>
      <c r="B19" s="780">
        <f t="shared" si="0"/>
        <v>4</v>
      </c>
      <c r="C19" s="570">
        <v>923</v>
      </c>
      <c r="D19" s="20"/>
      <c r="E19" s="20" t="s">
        <v>39</v>
      </c>
      <c r="F19" s="20"/>
      <c r="G19" s="20" t="s">
        <v>1637</v>
      </c>
      <c r="H19" s="1633">
        <f>'WP-AA'!F37</f>
        <v>0</v>
      </c>
      <c r="I19" s="1654"/>
      <c r="J19" s="1633"/>
      <c r="K19" s="20"/>
      <c r="L19" s="20"/>
      <c r="M19" s="20" t="s">
        <v>1690</v>
      </c>
    </row>
    <row r="20" spans="1:15" s="100" customFormat="1" ht="15.5">
      <c r="A20" s="20"/>
      <c r="B20" s="780">
        <f t="shared" si="0"/>
        <v>5</v>
      </c>
      <c r="C20" s="570">
        <v>924</v>
      </c>
      <c r="D20" s="20"/>
      <c r="E20" s="20" t="s">
        <v>40</v>
      </c>
      <c r="F20" s="20"/>
      <c r="G20" s="20" t="s">
        <v>1637</v>
      </c>
      <c r="H20" s="1633">
        <f>'WP-AA'!F38</f>
        <v>0</v>
      </c>
      <c r="I20" s="1656"/>
      <c r="J20" s="1633">
        <f>'WP-AG'!J37</f>
        <v>0</v>
      </c>
      <c r="K20" s="937"/>
      <c r="L20" s="937" t="s">
        <v>1642</v>
      </c>
      <c r="M20" s="20" t="s">
        <v>1691</v>
      </c>
      <c r="N20" s="208"/>
      <c r="O20" s="946"/>
    </row>
    <row r="21" spans="1:15" s="100" customFormat="1" ht="15.5">
      <c r="A21" s="20"/>
      <c r="B21" s="780">
        <f t="shared" si="0"/>
        <v>6</v>
      </c>
      <c r="C21" s="570" t="s">
        <v>333</v>
      </c>
      <c r="D21" s="20"/>
      <c r="E21" s="20" t="s">
        <v>334</v>
      </c>
      <c r="F21" s="20"/>
      <c r="G21" s="20" t="s">
        <v>1637</v>
      </c>
      <c r="H21" s="1633">
        <f>'WP-AA'!F39</f>
        <v>0</v>
      </c>
      <c r="I21" s="1350"/>
      <c r="J21" s="1633">
        <f>'WP-AH'!J36</f>
        <v>0</v>
      </c>
      <c r="K21" s="937"/>
      <c r="L21" s="937" t="s">
        <v>1643</v>
      </c>
      <c r="M21" s="20" t="s">
        <v>1692</v>
      </c>
      <c r="N21" s="208"/>
      <c r="O21" s="946"/>
    </row>
    <row r="22" spans="1:15" s="100" customFormat="1" ht="15.5">
      <c r="A22" s="20"/>
      <c r="B22" s="780">
        <f t="shared" si="0"/>
        <v>7</v>
      </c>
      <c r="C22" s="570">
        <v>926</v>
      </c>
      <c r="D22" s="20"/>
      <c r="E22" s="20" t="s">
        <v>41</v>
      </c>
      <c r="F22" s="20"/>
      <c r="G22" s="20" t="s">
        <v>1637</v>
      </c>
      <c r="H22" s="1633">
        <f>'WP-AA'!F40+'WP-AA'!F41</f>
        <v>0</v>
      </c>
      <c r="I22" s="1633"/>
      <c r="J22" s="1633"/>
      <c r="K22" s="20"/>
      <c r="L22" s="20"/>
      <c r="M22" s="20" t="s">
        <v>1693</v>
      </c>
    </row>
    <row r="23" spans="1:15" s="100" customFormat="1" ht="15.5">
      <c r="A23" s="20"/>
      <c r="B23" s="780">
        <f t="shared" si="0"/>
        <v>8</v>
      </c>
      <c r="C23" s="570">
        <v>928</v>
      </c>
      <c r="D23" s="20"/>
      <c r="E23" s="20" t="s">
        <v>42</v>
      </c>
      <c r="F23" s="20"/>
      <c r="G23" s="20" t="s">
        <v>1637</v>
      </c>
      <c r="H23" s="1633">
        <f>'WP-AA'!F42</f>
        <v>0</v>
      </c>
      <c r="I23" s="1633"/>
      <c r="J23" s="1633">
        <f>'WP-AA'!D42</f>
        <v>0</v>
      </c>
      <c r="K23" s="20"/>
      <c r="L23" s="20" t="s">
        <v>1641</v>
      </c>
      <c r="M23" s="20" t="s">
        <v>1694</v>
      </c>
    </row>
    <row r="24" spans="1:15" s="100" customFormat="1" ht="15.5">
      <c r="A24" s="20"/>
      <c r="B24" s="780">
        <f t="shared" ref="B24:B30" si="1">B23+1</f>
        <v>9</v>
      </c>
      <c r="C24" s="570" t="s">
        <v>449</v>
      </c>
      <c r="D24" s="20"/>
      <c r="E24" s="20" t="s">
        <v>445</v>
      </c>
      <c r="F24" s="20"/>
      <c r="G24" s="20" t="s">
        <v>1637</v>
      </c>
      <c r="H24" s="1633">
        <f>'WP-AA'!F43</f>
        <v>0</v>
      </c>
      <c r="I24" s="1633"/>
      <c r="J24" s="1633"/>
      <c r="K24" s="20"/>
      <c r="L24" s="20"/>
      <c r="M24" s="20" t="s">
        <v>1695</v>
      </c>
    </row>
    <row r="25" spans="1:15" s="100" customFormat="1" ht="15.5">
      <c r="A25" s="20"/>
      <c r="B25" s="780">
        <f t="shared" si="1"/>
        <v>10</v>
      </c>
      <c r="C25" s="570" t="s">
        <v>606</v>
      </c>
      <c r="D25" s="20"/>
      <c r="E25" s="20" t="s">
        <v>607</v>
      </c>
      <c r="F25" s="20"/>
      <c r="G25" s="20" t="s">
        <v>1637</v>
      </c>
      <c r="H25" s="1633">
        <f>'WP-AA'!F44</f>
        <v>0</v>
      </c>
      <c r="I25" s="1633"/>
      <c r="J25" s="1633"/>
      <c r="K25" s="20"/>
      <c r="L25" s="20"/>
      <c r="M25" s="20" t="s">
        <v>1696</v>
      </c>
    </row>
    <row r="26" spans="1:15" s="100" customFormat="1" ht="15.5">
      <c r="A26" s="20"/>
      <c r="B26" s="780">
        <f t="shared" si="1"/>
        <v>11</v>
      </c>
      <c r="C26" s="947" t="s">
        <v>380</v>
      </c>
      <c r="D26" s="937"/>
      <c r="E26" s="937" t="s">
        <v>378</v>
      </c>
      <c r="F26" s="937"/>
      <c r="G26" s="20" t="s">
        <v>1637</v>
      </c>
      <c r="H26" s="1633">
        <f>'WP-AA'!F45</f>
        <v>0</v>
      </c>
      <c r="I26" s="1633"/>
      <c r="J26" s="1633"/>
      <c r="K26" s="20"/>
      <c r="L26" s="20"/>
      <c r="M26" s="20" t="s">
        <v>1697</v>
      </c>
    </row>
    <row r="27" spans="1:15" s="100" customFormat="1" ht="15.5">
      <c r="A27" s="20"/>
      <c r="B27" s="780">
        <f t="shared" si="1"/>
        <v>12</v>
      </c>
      <c r="C27" s="947" t="s">
        <v>377</v>
      </c>
      <c r="D27" s="937"/>
      <c r="E27" s="937" t="s">
        <v>379</v>
      </c>
      <c r="F27" s="937"/>
      <c r="G27" s="20" t="s">
        <v>361</v>
      </c>
      <c r="H27" s="1633">
        <f>'WP-AA'!F46</f>
        <v>0</v>
      </c>
      <c r="I27" s="1633"/>
      <c r="J27" s="1633">
        <v>0</v>
      </c>
      <c r="K27" s="20"/>
      <c r="L27" s="368" t="s">
        <v>361</v>
      </c>
      <c r="M27" s="20" t="s">
        <v>1698</v>
      </c>
    </row>
    <row r="28" spans="1:15" s="100" customFormat="1" ht="15.5">
      <c r="A28" s="20"/>
      <c r="B28" s="780">
        <f>B27+1</f>
        <v>13</v>
      </c>
      <c r="C28" s="570">
        <v>931</v>
      </c>
      <c r="D28" s="20"/>
      <c r="E28" s="20" t="s">
        <v>17</v>
      </c>
      <c r="F28" s="20"/>
      <c r="G28" s="20" t="s">
        <v>1637</v>
      </c>
      <c r="H28" s="1633">
        <f>'WP-AA'!F47</f>
        <v>0</v>
      </c>
      <c r="I28" s="1633"/>
      <c r="J28" s="1633"/>
      <c r="K28" s="20"/>
      <c r="L28" s="20"/>
      <c r="M28" s="20" t="s">
        <v>1699</v>
      </c>
    </row>
    <row r="29" spans="1:15" s="100" customFormat="1" ht="15.5">
      <c r="A29" s="20"/>
      <c r="B29" s="780">
        <f t="shared" si="1"/>
        <v>14</v>
      </c>
      <c r="C29" s="570">
        <v>935</v>
      </c>
      <c r="D29" s="20"/>
      <c r="E29" s="20" t="s">
        <v>43</v>
      </c>
      <c r="F29" s="20"/>
      <c r="G29" s="20" t="s">
        <v>1637</v>
      </c>
      <c r="H29" s="1657">
        <f>'WP-AA'!F48</f>
        <v>0</v>
      </c>
      <c r="I29" s="1654"/>
      <c r="J29" s="1639"/>
      <c r="K29" s="20"/>
      <c r="L29" s="20"/>
      <c r="M29" s="20" t="s">
        <v>1700</v>
      </c>
    </row>
    <row r="30" spans="1:15" s="100" customFormat="1" ht="15.5">
      <c r="A30" s="20"/>
      <c r="B30" s="780">
        <f t="shared" si="1"/>
        <v>15</v>
      </c>
      <c r="C30" s="941"/>
      <c r="D30" s="20"/>
      <c r="E30" s="780" t="s">
        <v>32</v>
      </c>
      <c r="F30" s="20"/>
      <c r="G30" s="20" t="s">
        <v>466</v>
      </c>
      <c r="H30" s="1650">
        <f>SUM(H16:H29)</f>
        <v>0</v>
      </c>
      <c r="I30" s="1650"/>
      <c r="J30" s="1650"/>
      <c r="K30" s="20"/>
      <c r="L30" s="20"/>
      <c r="M30" s="20"/>
    </row>
    <row r="31" spans="1:15" s="100" customFormat="1" ht="15.5">
      <c r="A31" s="20"/>
      <c r="B31" s="780"/>
      <c r="C31" s="941"/>
      <c r="D31" s="20"/>
      <c r="E31" s="780"/>
      <c r="F31" s="20"/>
      <c r="G31" s="20"/>
      <c r="H31" s="1650"/>
      <c r="I31" s="1650"/>
      <c r="J31" s="1650"/>
      <c r="K31" s="20"/>
      <c r="L31" s="20"/>
      <c r="M31" s="20"/>
    </row>
    <row r="32" spans="1:15" s="100" customFormat="1" ht="15.5">
      <c r="A32" s="20"/>
      <c r="B32" s="780">
        <f>B30+1</f>
        <v>16</v>
      </c>
      <c r="C32" s="941"/>
      <c r="D32" s="20"/>
      <c r="E32" s="20" t="s">
        <v>44</v>
      </c>
      <c r="F32" s="20"/>
      <c r="G32" s="20" t="s">
        <v>464</v>
      </c>
      <c r="H32" s="1658">
        <f>-H20</f>
        <v>0</v>
      </c>
      <c r="I32" s="1635"/>
      <c r="J32" s="1635"/>
      <c r="K32" s="20"/>
      <c r="L32" s="20"/>
      <c r="M32" s="20" t="s">
        <v>1691</v>
      </c>
    </row>
    <row r="33" spans="1:13" s="100" customFormat="1" ht="17.25" customHeight="1">
      <c r="A33" s="20"/>
      <c r="B33" s="780">
        <f>B32+1</f>
        <v>17</v>
      </c>
      <c r="C33" s="941"/>
      <c r="D33" s="20"/>
      <c r="E33" s="20" t="s">
        <v>343</v>
      </c>
      <c r="F33" s="20"/>
      <c r="G33" s="20" t="s">
        <v>463</v>
      </c>
      <c r="H33" s="1658">
        <f>-H21</f>
        <v>0</v>
      </c>
      <c r="I33" s="1658"/>
      <c r="J33" s="1658"/>
      <c r="K33" s="20"/>
      <c r="L33" s="20"/>
      <c r="M33" s="20" t="s">
        <v>1692</v>
      </c>
    </row>
    <row r="34" spans="1:13" s="100" customFormat="1" ht="15.5">
      <c r="A34" s="20"/>
      <c r="B34" s="780">
        <f>B33+1</f>
        <v>18</v>
      </c>
      <c r="C34" s="941"/>
      <c r="D34" s="20"/>
      <c r="E34" s="20" t="s">
        <v>744</v>
      </c>
      <c r="F34" s="20"/>
      <c r="G34" s="20" t="s">
        <v>360</v>
      </c>
      <c r="H34" s="1639">
        <v>0</v>
      </c>
      <c r="I34" s="1658"/>
      <c r="J34" s="1658"/>
      <c r="K34" s="20"/>
      <c r="L34" s="20"/>
      <c r="M34" s="20"/>
    </row>
    <row r="35" spans="1:13" s="100" customFormat="1" ht="15.5">
      <c r="A35" s="20"/>
      <c r="B35" s="1565">
        <f>B34+1</f>
        <v>19</v>
      </c>
      <c r="C35" s="941"/>
      <c r="D35" s="20"/>
      <c r="E35" s="20" t="s">
        <v>745</v>
      </c>
      <c r="F35" s="20"/>
      <c r="G35" s="20" t="s">
        <v>746</v>
      </c>
      <c r="H35" s="1639">
        <f>-H23</f>
        <v>0</v>
      </c>
      <c r="I35" s="1658"/>
      <c r="J35" s="1658"/>
      <c r="K35" s="20"/>
      <c r="L35" s="20"/>
      <c r="M35" s="20" t="s">
        <v>1694</v>
      </c>
    </row>
    <row r="36" spans="1:13" s="100" customFormat="1" ht="15.5">
      <c r="A36" s="20"/>
      <c r="B36" s="1565">
        <f t="shared" ref="B36:B38" si="2">B35+1</f>
        <v>20</v>
      </c>
      <c r="C36" s="941"/>
      <c r="D36" s="20"/>
      <c r="E36" s="368" t="s">
        <v>1811</v>
      </c>
      <c r="F36" s="368"/>
      <c r="G36" s="368" t="s">
        <v>1812</v>
      </c>
      <c r="H36" s="1659">
        <v>0</v>
      </c>
      <c r="I36" s="1660"/>
      <c r="J36" s="1658"/>
      <c r="K36" s="20"/>
      <c r="L36" s="368" t="s">
        <v>362</v>
      </c>
      <c r="M36" s="20"/>
    </row>
    <row r="37" spans="1:13" s="100" customFormat="1" ht="15.5">
      <c r="A37" s="20"/>
      <c r="B37" s="1565">
        <f t="shared" si="2"/>
        <v>21</v>
      </c>
      <c r="C37" s="941"/>
      <c r="D37" s="20"/>
      <c r="E37" s="20" t="s">
        <v>747</v>
      </c>
      <c r="F37" s="20"/>
      <c r="G37" s="20" t="s">
        <v>895</v>
      </c>
      <c r="H37" s="1657">
        <f>'WP-AF'!H21</f>
        <v>0</v>
      </c>
      <c r="I37" s="1658"/>
      <c r="J37" s="1658"/>
      <c r="K37" s="20"/>
      <c r="L37" s="20"/>
      <c r="M37" s="20"/>
    </row>
    <row r="38" spans="1:13" s="100" customFormat="1" ht="15.5">
      <c r="A38" s="20"/>
      <c r="B38" s="1565">
        <f t="shared" si="2"/>
        <v>22</v>
      </c>
      <c r="C38" s="941"/>
      <c r="D38" s="20"/>
      <c r="E38" s="14" t="s">
        <v>45</v>
      </c>
      <c r="F38" s="20"/>
      <c r="G38" s="368" t="s">
        <v>1813</v>
      </c>
      <c r="H38" s="1650">
        <f>SUM(H30:H37)</f>
        <v>0</v>
      </c>
      <c r="I38" s="1650">
        <f>'E1-Labor Ratio'!H21</f>
        <v>0</v>
      </c>
      <c r="J38" s="1650">
        <f>H38*I38</f>
        <v>0</v>
      </c>
      <c r="K38" s="20"/>
      <c r="L38" s="1292" t="s">
        <v>1088</v>
      </c>
      <c r="M38" s="20"/>
    </row>
    <row r="39" spans="1:13" s="100" customFormat="1" ht="15.5">
      <c r="A39" s="20"/>
      <c r="B39" s="780"/>
      <c r="C39" s="941"/>
      <c r="D39" s="20"/>
      <c r="E39" s="14"/>
      <c r="F39" s="20"/>
      <c r="G39" s="368"/>
      <c r="H39" s="1650"/>
      <c r="I39" s="1650"/>
      <c r="J39" s="1650"/>
      <c r="K39" s="20"/>
      <c r="L39" s="926" t="s">
        <v>1090</v>
      </c>
      <c r="M39" s="20"/>
    </row>
    <row r="40" spans="1:13" s="100" customFormat="1" ht="15.5">
      <c r="A40" s="20"/>
      <c r="B40" s="780">
        <f>B38+1</f>
        <v>23</v>
      </c>
      <c r="C40" s="941"/>
      <c r="D40" s="20"/>
      <c r="E40" s="14" t="s">
        <v>352</v>
      </c>
      <c r="F40" s="20"/>
      <c r="G40" s="368" t="s">
        <v>1814</v>
      </c>
      <c r="H40" s="1635"/>
      <c r="I40" s="1635"/>
      <c r="J40" s="1661">
        <f>SUM(J16:J38)</f>
        <v>0</v>
      </c>
      <c r="K40" s="20"/>
      <c r="L40" s="926" t="s">
        <v>1089</v>
      </c>
      <c r="M40" s="20"/>
    </row>
    <row r="41" spans="1:13" s="100" customFormat="1" ht="15.5">
      <c r="A41" s="20"/>
      <c r="B41" s="20"/>
      <c r="C41" s="941"/>
      <c r="D41" s="20"/>
      <c r="E41" s="20"/>
      <c r="F41" s="20"/>
      <c r="G41" s="20"/>
      <c r="H41" s="951"/>
      <c r="I41" s="20"/>
      <c r="J41" s="951"/>
      <c r="K41" s="20"/>
      <c r="M41" s="20"/>
    </row>
    <row r="42" spans="1:13" s="100" customFormat="1" ht="15.5">
      <c r="A42" s="1546" t="s">
        <v>1674</v>
      </c>
      <c r="B42" s="1559"/>
      <c r="C42" s="1560"/>
      <c r="D42" s="1546"/>
      <c r="E42" s="1559"/>
      <c r="F42" s="20"/>
      <c r="G42" s="20"/>
      <c r="H42" s="20"/>
      <c r="I42" s="20"/>
      <c r="J42" s="20"/>
      <c r="K42" s="20"/>
      <c r="L42" s="20"/>
      <c r="M42" s="20"/>
    </row>
    <row r="43" spans="1:13" s="100" customFormat="1" ht="15.5">
      <c r="A43" s="368" t="s">
        <v>1826</v>
      </c>
      <c r="B43" s="368"/>
      <c r="C43" s="1566"/>
      <c r="D43" s="368"/>
      <c r="E43" s="368"/>
      <c r="F43" s="368"/>
      <c r="G43" s="368"/>
      <c r="H43" s="368"/>
      <c r="I43" s="368"/>
      <c r="J43" s="368"/>
      <c r="K43" s="368"/>
      <c r="L43" s="368"/>
      <c r="M43" s="368"/>
    </row>
    <row r="44" spans="1:13" s="100" customFormat="1" ht="15.5">
      <c r="A44" s="368" t="s">
        <v>1815</v>
      </c>
      <c r="B44" s="368"/>
      <c r="C44" s="1566"/>
      <c r="D44" s="368"/>
      <c r="E44" s="368"/>
      <c r="F44" s="368"/>
      <c r="G44" s="368"/>
      <c r="H44" s="368"/>
      <c r="I44" s="368"/>
      <c r="J44" s="368"/>
      <c r="K44" s="368"/>
      <c r="L44" s="368"/>
      <c r="M44" s="368"/>
    </row>
    <row r="45" spans="1:13" ht="17.5">
      <c r="A45" s="368" t="s">
        <v>1827</v>
      </c>
      <c r="B45" s="370"/>
      <c r="C45" s="1567"/>
      <c r="D45" s="370"/>
      <c r="E45" s="370"/>
      <c r="F45" s="370"/>
      <c r="G45" s="370"/>
      <c r="H45" s="370"/>
      <c r="I45" s="370"/>
      <c r="J45" s="370"/>
      <c r="K45" s="370"/>
      <c r="L45" s="370"/>
      <c r="M45" s="370"/>
    </row>
    <row r="46" spans="1:13" ht="17.5">
      <c r="A46" s="11"/>
      <c r="B46" s="11"/>
      <c r="C46" s="23"/>
      <c r="D46" s="11"/>
      <c r="E46" s="11"/>
      <c r="F46" s="11"/>
      <c r="G46" s="11"/>
      <c r="H46" s="11"/>
      <c r="I46" s="11"/>
      <c r="J46" s="11"/>
      <c r="K46" s="11"/>
      <c r="L46" s="11"/>
      <c r="M46" s="11"/>
    </row>
  </sheetData>
  <customSheetViews>
    <customSheetView guid="{343BF296-013A-41F5-BDAB-AD6220EA7F78}" scale="90" colorId="22" showPageBreaks="1" showGridLines="0" fitToPage="1" printArea="1" view="pageBreakPreview" topLeftCell="D1">
      <selection activeCell="D33" sqref="D33"/>
      <colBreaks count="2" manualBreakCount="2">
        <brk id="14" max="1048575" man="1"/>
        <brk id="15" max="1048575" man="1"/>
      </colBreaks>
      <pageMargins left="0.25" right="0.25" top="0.25" bottom="0.25" header="0.5" footer="0.5"/>
      <printOptions horizontalCentered="1"/>
      <pageSetup scale="60" orientation="landscape" r:id="rId1"/>
      <headerFooter alignWithMargins="0"/>
    </customSheetView>
    <customSheetView guid="{B321D76C-CDE5-48BB-9CDE-80FF97D58FCF}" scale="110" colorId="22" showPageBreaks="1" showGridLines="0" fitToPage="1" printArea="1" view="pageBreakPreview" topLeftCell="H22">
      <selection activeCell="D33" sqref="D33"/>
      <colBreaks count="2" manualBreakCount="2">
        <brk id="14" max="1048575" man="1"/>
        <brk id="15" max="1048575" man="1"/>
      </colBreaks>
      <pageMargins left="0.25" right="0.25" top="0.25" bottom="0.25" header="0.5" footer="0.5"/>
      <printOptions horizontalCentered="1"/>
      <pageSetup scale="60" orientation="landscape" r:id="rId2"/>
      <headerFooter alignWithMargins="0"/>
    </customSheetView>
  </customSheetViews>
  <mergeCells count="5">
    <mergeCell ref="A3:M3"/>
    <mergeCell ref="A4:M4"/>
    <mergeCell ref="A8:M8"/>
    <mergeCell ref="A5:M5"/>
    <mergeCell ref="A7:M7"/>
  </mergeCells>
  <phoneticPr fontId="0" type="noConversion"/>
  <printOptions horizontalCentered="1"/>
  <pageMargins left="0.25" right="0.25" top="0.25" bottom="0.25" header="0.5" footer="0.5"/>
  <pageSetup scale="60" orientation="landscape" r:id="rId3"/>
  <headerFooter alignWithMargins="0"/>
  <colBreaks count="2" manualBreakCount="2">
    <brk id="14" max="1048575" man="1"/>
    <brk id="15" max="1048575" man="1"/>
  </colBreaks>
  <drawing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tabColor rgb="FFFF66FF"/>
  </sheetPr>
  <dimension ref="A1:W54"/>
  <sheetViews>
    <sheetView view="pageBreakPreview" zoomScale="70" zoomScaleNormal="100" zoomScaleSheetLayoutView="70" workbookViewId="0">
      <selection activeCell="D33" sqref="D33"/>
    </sheetView>
  </sheetViews>
  <sheetFormatPr defaultRowHeight="14.5"/>
  <cols>
    <col min="1" max="1" width="9" style="289"/>
    <col min="2" max="2" width="8.08203125" style="289" customWidth="1"/>
    <col min="3" max="3" width="2.5" style="289" customWidth="1"/>
    <col min="4" max="4" width="4.25" style="289" customWidth="1"/>
    <col min="5" max="5" width="2.75" style="289" customWidth="1"/>
    <col min="6" max="6" width="2.25" style="289" customWidth="1"/>
    <col min="7" max="7" width="23.5" style="289" customWidth="1"/>
    <col min="8" max="8" width="4.25" style="289" customWidth="1"/>
    <col min="9" max="9" width="19" style="289" customWidth="1"/>
    <col min="10" max="10" width="12.5" style="680" bestFit="1" customWidth="1"/>
    <col min="11" max="11" width="29.08203125" style="680" customWidth="1"/>
    <col min="12" max="12" width="13.33203125" style="680" bestFit="1" customWidth="1"/>
    <col min="13" max="13" width="2.25" style="680" customWidth="1"/>
    <col min="14" max="14" width="13.5" style="680" bestFit="1" customWidth="1"/>
    <col min="15" max="15" width="2" style="680" customWidth="1"/>
    <col min="16" max="16" width="12.5" style="680" bestFit="1" customWidth="1"/>
    <col min="17" max="257" width="8.75" style="289"/>
    <col min="258" max="258" width="2.75" style="289" customWidth="1"/>
    <col min="259" max="259" width="2.5" style="289" customWidth="1"/>
    <col min="260" max="260" width="3.08203125" style="289" customWidth="1"/>
    <col min="261" max="261" width="2.75" style="289" customWidth="1"/>
    <col min="262" max="262" width="2.25" style="289" customWidth="1"/>
    <col min="263" max="263" width="2" style="289" customWidth="1"/>
    <col min="264" max="264" width="4.25" style="289" customWidth="1"/>
    <col min="265" max="265" width="19" style="289" customWidth="1"/>
    <col min="266" max="266" width="13.75" style="289" bestFit="1" customWidth="1"/>
    <col min="267" max="267" width="2" style="289" customWidth="1"/>
    <col min="268" max="268" width="8.75" style="289"/>
    <col min="269" max="269" width="2.25" style="289" customWidth="1"/>
    <col min="270" max="270" width="8.75" style="289"/>
    <col min="271" max="271" width="2" style="289" customWidth="1"/>
    <col min="272" max="272" width="13.75" style="289" bestFit="1" customWidth="1"/>
    <col min="273" max="513" width="8.75" style="289"/>
    <col min="514" max="514" width="2.75" style="289" customWidth="1"/>
    <col min="515" max="515" width="2.5" style="289" customWidth="1"/>
    <col min="516" max="516" width="3.08203125" style="289" customWidth="1"/>
    <col min="517" max="517" width="2.75" style="289" customWidth="1"/>
    <col min="518" max="518" width="2.25" style="289" customWidth="1"/>
    <col min="519" max="519" width="2" style="289" customWidth="1"/>
    <col min="520" max="520" width="4.25" style="289" customWidth="1"/>
    <col min="521" max="521" width="19" style="289" customWidth="1"/>
    <col min="522" max="522" width="13.75" style="289" bestFit="1" customWidth="1"/>
    <col min="523" max="523" width="2" style="289" customWidth="1"/>
    <col min="524" max="524" width="8.75" style="289"/>
    <col min="525" max="525" width="2.25" style="289" customWidth="1"/>
    <col min="526" max="526" width="8.75" style="289"/>
    <col min="527" max="527" width="2" style="289" customWidth="1"/>
    <col min="528" max="528" width="13.75" style="289" bestFit="1" customWidth="1"/>
    <col min="529" max="769" width="8.75" style="289"/>
    <col min="770" max="770" width="2.75" style="289" customWidth="1"/>
    <col min="771" max="771" width="2.5" style="289" customWidth="1"/>
    <col min="772" max="772" width="3.08203125" style="289" customWidth="1"/>
    <col min="773" max="773" width="2.75" style="289" customWidth="1"/>
    <col min="774" max="774" width="2.25" style="289" customWidth="1"/>
    <col min="775" max="775" width="2" style="289" customWidth="1"/>
    <col min="776" max="776" width="4.25" style="289" customWidth="1"/>
    <col min="777" max="777" width="19" style="289" customWidth="1"/>
    <col min="778" max="778" width="13.75" style="289" bestFit="1" customWidth="1"/>
    <col min="779" max="779" width="2" style="289" customWidth="1"/>
    <col min="780" max="780" width="8.75" style="289"/>
    <col min="781" max="781" width="2.25" style="289" customWidth="1"/>
    <col min="782" max="782" width="8.75" style="289"/>
    <col min="783" max="783" width="2" style="289" customWidth="1"/>
    <col min="784" max="784" width="13.75" style="289" bestFit="1" customWidth="1"/>
    <col min="785" max="1025" width="8.75" style="289"/>
    <col min="1026" max="1026" width="2.75" style="289" customWidth="1"/>
    <col min="1027" max="1027" width="2.5" style="289" customWidth="1"/>
    <col min="1028" max="1028" width="3.08203125" style="289" customWidth="1"/>
    <col min="1029" max="1029" width="2.75" style="289" customWidth="1"/>
    <col min="1030" max="1030" width="2.25" style="289" customWidth="1"/>
    <col min="1031" max="1031" width="2" style="289" customWidth="1"/>
    <col min="1032" max="1032" width="4.25" style="289" customWidth="1"/>
    <col min="1033" max="1033" width="19" style="289" customWidth="1"/>
    <col min="1034" max="1034" width="13.75" style="289" bestFit="1" customWidth="1"/>
    <col min="1035" max="1035" width="2" style="289" customWidth="1"/>
    <col min="1036" max="1036" width="8.75" style="289"/>
    <col min="1037" max="1037" width="2.25" style="289" customWidth="1"/>
    <col min="1038" max="1038" width="8.75" style="289"/>
    <col min="1039" max="1039" width="2" style="289" customWidth="1"/>
    <col min="1040" max="1040" width="13.75" style="289" bestFit="1" customWidth="1"/>
    <col min="1041" max="1281" width="8.75" style="289"/>
    <col min="1282" max="1282" width="2.75" style="289" customWidth="1"/>
    <col min="1283" max="1283" width="2.5" style="289" customWidth="1"/>
    <col min="1284" max="1284" width="3.08203125" style="289" customWidth="1"/>
    <col min="1285" max="1285" width="2.75" style="289" customWidth="1"/>
    <col min="1286" max="1286" width="2.25" style="289" customWidth="1"/>
    <col min="1287" max="1287" width="2" style="289" customWidth="1"/>
    <col min="1288" max="1288" width="4.25" style="289" customWidth="1"/>
    <col min="1289" max="1289" width="19" style="289" customWidth="1"/>
    <col min="1290" max="1290" width="13.75" style="289" bestFit="1" customWidth="1"/>
    <col min="1291" max="1291" width="2" style="289" customWidth="1"/>
    <col min="1292" max="1292" width="8.75" style="289"/>
    <col min="1293" max="1293" width="2.25" style="289" customWidth="1"/>
    <col min="1294" max="1294" width="8.75" style="289"/>
    <col min="1295" max="1295" width="2" style="289" customWidth="1"/>
    <col min="1296" max="1296" width="13.75" style="289" bestFit="1" customWidth="1"/>
    <col min="1297" max="1537" width="8.75" style="289"/>
    <col min="1538" max="1538" width="2.75" style="289" customWidth="1"/>
    <col min="1539" max="1539" width="2.5" style="289" customWidth="1"/>
    <col min="1540" max="1540" width="3.08203125" style="289" customWidth="1"/>
    <col min="1541" max="1541" width="2.75" style="289" customWidth="1"/>
    <col min="1542" max="1542" width="2.25" style="289" customWidth="1"/>
    <col min="1543" max="1543" width="2" style="289" customWidth="1"/>
    <col min="1544" max="1544" width="4.25" style="289" customWidth="1"/>
    <col min="1545" max="1545" width="19" style="289" customWidth="1"/>
    <col min="1546" max="1546" width="13.75" style="289" bestFit="1" customWidth="1"/>
    <col min="1547" max="1547" width="2" style="289" customWidth="1"/>
    <col min="1548" max="1548" width="8.75" style="289"/>
    <col min="1549" max="1549" width="2.25" style="289" customWidth="1"/>
    <col min="1550" max="1550" width="8.75" style="289"/>
    <col min="1551" max="1551" width="2" style="289" customWidth="1"/>
    <col min="1552" max="1552" width="13.75" style="289" bestFit="1" customWidth="1"/>
    <col min="1553" max="1793" width="8.75" style="289"/>
    <col min="1794" max="1794" width="2.75" style="289" customWidth="1"/>
    <col min="1795" max="1795" width="2.5" style="289" customWidth="1"/>
    <col min="1796" max="1796" width="3.08203125" style="289" customWidth="1"/>
    <col min="1797" max="1797" width="2.75" style="289" customWidth="1"/>
    <col min="1798" max="1798" width="2.25" style="289" customWidth="1"/>
    <col min="1799" max="1799" width="2" style="289" customWidth="1"/>
    <col min="1800" max="1800" width="4.25" style="289" customWidth="1"/>
    <col min="1801" max="1801" width="19" style="289" customWidth="1"/>
    <col min="1802" max="1802" width="13.75" style="289" bestFit="1" customWidth="1"/>
    <col min="1803" max="1803" width="2" style="289" customWidth="1"/>
    <col min="1804" max="1804" width="8.75" style="289"/>
    <col min="1805" max="1805" width="2.25" style="289" customWidth="1"/>
    <col min="1806" max="1806" width="8.75" style="289"/>
    <col min="1807" max="1807" width="2" style="289" customWidth="1"/>
    <col min="1808" max="1808" width="13.75" style="289" bestFit="1" customWidth="1"/>
    <col min="1809" max="2049" width="8.75" style="289"/>
    <col min="2050" max="2050" width="2.75" style="289" customWidth="1"/>
    <col min="2051" max="2051" width="2.5" style="289" customWidth="1"/>
    <col min="2052" max="2052" width="3.08203125" style="289" customWidth="1"/>
    <col min="2053" max="2053" width="2.75" style="289" customWidth="1"/>
    <col min="2054" max="2054" width="2.25" style="289" customWidth="1"/>
    <col min="2055" max="2055" width="2" style="289" customWidth="1"/>
    <col min="2056" max="2056" width="4.25" style="289" customWidth="1"/>
    <col min="2057" max="2057" width="19" style="289" customWidth="1"/>
    <col min="2058" max="2058" width="13.75" style="289" bestFit="1" customWidth="1"/>
    <col min="2059" max="2059" width="2" style="289" customWidth="1"/>
    <col min="2060" max="2060" width="8.75" style="289"/>
    <col min="2061" max="2061" width="2.25" style="289" customWidth="1"/>
    <col min="2062" max="2062" width="8.75" style="289"/>
    <col min="2063" max="2063" width="2" style="289" customWidth="1"/>
    <col min="2064" max="2064" width="13.75" style="289" bestFit="1" customWidth="1"/>
    <col min="2065" max="2305" width="8.75" style="289"/>
    <col min="2306" max="2306" width="2.75" style="289" customWidth="1"/>
    <col min="2307" max="2307" width="2.5" style="289" customWidth="1"/>
    <col min="2308" max="2308" width="3.08203125" style="289" customWidth="1"/>
    <col min="2309" max="2309" width="2.75" style="289" customWidth="1"/>
    <col min="2310" max="2310" width="2.25" style="289" customWidth="1"/>
    <col min="2311" max="2311" width="2" style="289" customWidth="1"/>
    <col min="2312" max="2312" width="4.25" style="289" customWidth="1"/>
    <col min="2313" max="2313" width="19" style="289" customWidth="1"/>
    <col min="2314" max="2314" width="13.75" style="289" bestFit="1" customWidth="1"/>
    <col min="2315" max="2315" width="2" style="289" customWidth="1"/>
    <col min="2316" max="2316" width="8.75" style="289"/>
    <col min="2317" max="2317" width="2.25" style="289" customWidth="1"/>
    <col min="2318" max="2318" width="8.75" style="289"/>
    <col min="2319" max="2319" width="2" style="289" customWidth="1"/>
    <col min="2320" max="2320" width="13.75" style="289" bestFit="1" customWidth="1"/>
    <col min="2321" max="2561" width="8.75" style="289"/>
    <col min="2562" max="2562" width="2.75" style="289" customWidth="1"/>
    <col min="2563" max="2563" width="2.5" style="289" customWidth="1"/>
    <col min="2564" max="2564" width="3.08203125" style="289" customWidth="1"/>
    <col min="2565" max="2565" width="2.75" style="289" customWidth="1"/>
    <col min="2566" max="2566" width="2.25" style="289" customWidth="1"/>
    <col min="2567" max="2567" width="2" style="289" customWidth="1"/>
    <col min="2568" max="2568" width="4.25" style="289" customWidth="1"/>
    <col min="2569" max="2569" width="19" style="289" customWidth="1"/>
    <col min="2570" max="2570" width="13.75" style="289" bestFit="1" customWidth="1"/>
    <col min="2571" max="2571" width="2" style="289" customWidth="1"/>
    <col min="2572" max="2572" width="8.75" style="289"/>
    <col min="2573" max="2573" width="2.25" style="289" customWidth="1"/>
    <col min="2574" max="2574" width="8.75" style="289"/>
    <col min="2575" max="2575" width="2" style="289" customWidth="1"/>
    <col min="2576" max="2576" width="13.75" style="289" bestFit="1" customWidth="1"/>
    <col min="2577" max="2817" width="8.75" style="289"/>
    <col min="2818" max="2818" width="2.75" style="289" customWidth="1"/>
    <col min="2819" max="2819" width="2.5" style="289" customWidth="1"/>
    <col min="2820" max="2820" width="3.08203125" style="289" customWidth="1"/>
    <col min="2821" max="2821" width="2.75" style="289" customWidth="1"/>
    <col min="2822" max="2822" width="2.25" style="289" customWidth="1"/>
    <col min="2823" max="2823" width="2" style="289" customWidth="1"/>
    <col min="2824" max="2824" width="4.25" style="289" customWidth="1"/>
    <col min="2825" max="2825" width="19" style="289" customWidth="1"/>
    <col min="2826" max="2826" width="13.75" style="289" bestFit="1" customWidth="1"/>
    <col min="2827" max="2827" width="2" style="289" customWidth="1"/>
    <col min="2828" max="2828" width="8.75" style="289"/>
    <col min="2829" max="2829" width="2.25" style="289" customWidth="1"/>
    <col min="2830" max="2830" width="8.75" style="289"/>
    <col min="2831" max="2831" width="2" style="289" customWidth="1"/>
    <col min="2832" max="2832" width="13.75" style="289" bestFit="1" customWidth="1"/>
    <col min="2833" max="3073" width="8.75" style="289"/>
    <col min="3074" max="3074" width="2.75" style="289" customWidth="1"/>
    <col min="3075" max="3075" width="2.5" style="289" customWidth="1"/>
    <col min="3076" max="3076" width="3.08203125" style="289" customWidth="1"/>
    <col min="3077" max="3077" width="2.75" style="289" customWidth="1"/>
    <col min="3078" max="3078" width="2.25" style="289" customWidth="1"/>
    <col min="3079" max="3079" width="2" style="289" customWidth="1"/>
    <col min="3080" max="3080" width="4.25" style="289" customWidth="1"/>
    <col min="3081" max="3081" width="19" style="289" customWidth="1"/>
    <col min="3082" max="3082" width="13.75" style="289" bestFit="1" customWidth="1"/>
    <col min="3083" max="3083" width="2" style="289" customWidth="1"/>
    <col min="3084" max="3084" width="8.75" style="289"/>
    <col min="3085" max="3085" width="2.25" style="289" customWidth="1"/>
    <col min="3086" max="3086" width="8.75" style="289"/>
    <col min="3087" max="3087" width="2" style="289" customWidth="1"/>
    <col min="3088" max="3088" width="13.75" style="289" bestFit="1" customWidth="1"/>
    <col min="3089" max="3329" width="8.75" style="289"/>
    <col min="3330" max="3330" width="2.75" style="289" customWidth="1"/>
    <col min="3331" max="3331" width="2.5" style="289" customWidth="1"/>
    <col min="3332" max="3332" width="3.08203125" style="289" customWidth="1"/>
    <col min="3333" max="3333" width="2.75" style="289" customWidth="1"/>
    <col min="3334" max="3334" width="2.25" style="289" customWidth="1"/>
    <col min="3335" max="3335" width="2" style="289" customWidth="1"/>
    <col min="3336" max="3336" width="4.25" style="289" customWidth="1"/>
    <col min="3337" max="3337" width="19" style="289" customWidth="1"/>
    <col min="3338" max="3338" width="13.75" style="289" bestFit="1" customWidth="1"/>
    <col min="3339" max="3339" width="2" style="289" customWidth="1"/>
    <col min="3340" max="3340" width="8.75" style="289"/>
    <col min="3341" max="3341" width="2.25" style="289" customWidth="1"/>
    <col min="3342" max="3342" width="8.75" style="289"/>
    <col min="3343" max="3343" width="2" style="289" customWidth="1"/>
    <col min="3344" max="3344" width="13.75" style="289" bestFit="1" customWidth="1"/>
    <col min="3345" max="3585" width="8.75" style="289"/>
    <col min="3586" max="3586" width="2.75" style="289" customWidth="1"/>
    <col min="3587" max="3587" width="2.5" style="289" customWidth="1"/>
    <col min="3588" max="3588" width="3.08203125" style="289" customWidth="1"/>
    <col min="3589" max="3589" width="2.75" style="289" customWidth="1"/>
    <col min="3590" max="3590" width="2.25" style="289" customWidth="1"/>
    <col min="3591" max="3591" width="2" style="289" customWidth="1"/>
    <col min="3592" max="3592" width="4.25" style="289" customWidth="1"/>
    <col min="3593" max="3593" width="19" style="289" customWidth="1"/>
    <col min="3594" max="3594" width="13.75" style="289" bestFit="1" customWidth="1"/>
    <col min="3595" max="3595" width="2" style="289" customWidth="1"/>
    <col min="3596" max="3596" width="8.75" style="289"/>
    <col min="3597" max="3597" width="2.25" style="289" customWidth="1"/>
    <col min="3598" max="3598" width="8.75" style="289"/>
    <col min="3599" max="3599" width="2" style="289" customWidth="1"/>
    <col min="3600" max="3600" width="13.75" style="289" bestFit="1" customWidth="1"/>
    <col min="3601" max="3841" width="8.75" style="289"/>
    <col min="3842" max="3842" width="2.75" style="289" customWidth="1"/>
    <col min="3843" max="3843" width="2.5" style="289" customWidth="1"/>
    <col min="3844" max="3844" width="3.08203125" style="289" customWidth="1"/>
    <col min="3845" max="3845" width="2.75" style="289" customWidth="1"/>
    <col min="3846" max="3846" width="2.25" style="289" customWidth="1"/>
    <col min="3847" max="3847" width="2" style="289" customWidth="1"/>
    <col min="3848" max="3848" width="4.25" style="289" customWidth="1"/>
    <col min="3849" max="3849" width="19" style="289" customWidth="1"/>
    <col min="3850" max="3850" width="13.75" style="289" bestFit="1" customWidth="1"/>
    <col min="3851" max="3851" width="2" style="289" customWidth="1"/>
    <col min="3852" max="3852" width="8.75" style="289"/>
    <col min="3853" max="3853" width="2.25" style="289" customWidth="1"/>
    <col min="3854" max="3854" width="8.75" style="289"/>
    <col min="3855" max="3855" width="2" style="289" customWidth="1"/>
    <col min="3856" max="3856" width="13.75" style="289" bestFit="1" customWidth="1"/>
    <col min="3857" max="4097" width="8.75" style="289"/>
    <col min="4098" max="4098" width="2.75" style="289" customWidth="1"/>
    <col min="4099" max="4099" width="2.5" style="289" customWidth="1"/>
    <col min="4100" max="4100" width="3.08203125" style="289" customWidth="1"/>
    <col min="4101" max="4101" width="2.75" style="289" customWidth="1"/>
    <col min="4102" max="4102" width="2.25" style="289" customWidth="1"/>
    <col min="4103" max="4103" width="2" style="289" customWidth="1"/>
    <col min="4104" max="4104" width="4.25" style="289" customWidth="1"/>
    <col min="4105" max="4105" width="19" style="289" customWidth="1"/>
    <col min="4106" max="4106" width="13.75" style="289" bestFit="1" customWidth="1"/>
    <col min="4107" max="4107" width="2" style="289" customWidth="1"/>
    <col min="4108" max="4108" width="8.75" style="289"/>
    <col min="4109" max="4109" width="2.25" style="289" customWidth="1"/>
    <col min="4110" max="4110" width="8.75" style="289"/>
    <col min="4111" max="4111" width="2" style="289" customWidth="1"/>
    <col min="4112" max="4112" width="13.75" style="289" bestFit="1" customWidth="1"/>
    <col min="4113" max="4353" width="8.75" style="289"/>
    <col min="4354" max="4354" width="2.75" style="289" customWidth="1"/>
    <col min="4355" max="4355" width="2.5" style="289" customWidth="1"/>
    <col min="4356" max="4356" width="3.08203125" style="289" customWidth="1"/>
    <col min="4357" max="4357" width="2.75" style="289" customWidth="1"/>
    <col min="4358" max="4358" width="2.25" style="289" customWidth="1"/>
    <col min="4359" max="4359" width="2" style="289" customWidth="1"/>
    <col min="4360" max="4360" width="4.25" style="289" customWidth="1"/>
    <col min="4361" max="4361" width="19" style="289" customWidth="1"/>
    <col min="4362" max="4362" width="13.75" style="289" bestFit="1" customWidth="1"/>
    <col min="4363" max="4363" width="2" style="289" customWidth="1"/>
    <col min="4364" max="4364" width="8.75" style="289"/>
    <col min="4365" max="4365" width="2.25" style="289" customWidth="1"/>
    <col min="4366" max="4366" width="8.75" style="289"/>
    <col min="4367" max="4367" width="2" style="289" customWidth="1"/>
    <col min="4368" max="4368" width="13.75" style="289" bestFit="1" customWidth="1"/>
    <col min="4369" max="4609" width="8.75" style="289"/>
    <col min="4610" max="4610" width="2.75" style="289" customWidth="1"/>
    <col min="4611" max="4611" width="2.5" style="289" customWidth="1"/>
    <col min="4612" max="4612" width="3.08203125" style="289" customWidth="1"/>
    <col min="4613" max="4613" width="2.75" style="289" customWidth="1"/>
    <col min="4614" max="4614" width="2.25" style="289" customWidth="1"/>
    <col min="4615" max="4615" width="2" style="289" customWidth="1"/>
    <col min="4616" max="4616" width="4.25" style="289" customWidth="1"/>
    <col min="4617" max="4617" width="19" style="289" customWidth="1"/>
    <col min="4618" max="4618" width="13.75" style="289" bestFit="1" customWidth="1"/>
    <col min="4619" max="4619" width="2" style="289" customWidth="1"/>
    <col min="4620" max="4620" width="8.75" style="289"/>
    <col min="4621" max="4621" width="2.25" style="289" customWidth="1"/>
    <col min="4622" max="4622" width="8.75" style="289"/>
    <col min="4623" max="4623" width="2" style="289" customWidth="1"/>
    <col min="4624" max="4624" width="13.75" style="289" bestFit="1" customWidth="1"/>
    <col min="4625" max="4865" width="8.75" style="289"/>
    <col min="4866" max="4866" width="2.75" style="289" customWidth="1"/>
    <col min="4867" max="4867" width="2.5" style="289" customWidth="1"/>
    <col min="4868" max="4868" width="3.08203125" style="289" customWidth="1"/>
    <col min="4869" max="4869" width="2.75" style="289" customWidth="1"/>
    <col min="4870" max="4870" width="2.25" style="289" customWidth="1"/>
    <col min="4871" max="4871" width="2" style="289" customWidth="1"/>
    <col min="4872" max="4872" width="4.25" style="289" customWidth="1"/>
    <col min="4873" max="4873" width="19" style="289" customWidth="1"/>
    <col min="4874" max="4874" width="13.75" style="289" bestFit="1" customWidth="1"/>
    <col min="4875" max="4875" width="2" style="289" customWidth="1"/>
    <col min="4876" max="4876" width="8.75" style="289"/>
    <col min="4877" max="4877" width="2.25" style="289" customWidth="1"/>
    <col min="4878" max="4878" width="8.75" style="289"/>
    <col min="4879" max="4879" width="2" style="289" customWidth="1"/>
    <col min="4880" max="4880" width="13.75" style="289" bestFit="1" customWidth="1"/>
    <col min="4881" max="5121" width="8.75" style="289"/>
    <col min="5122" max="5122" width="2.75" style="289" customWidth="1"/>
    <col min="5123" max="5123" width="2.5" style="289" customWidth="1"/>
    <col min="5124" max="5124" width="3.08203125" style="289" customWidth="1"/>
    <col min="5125" max="5125" width="2.75" style="289" customWidth="1"/>
    <col min="5126" max="5126" width="2.25" style="289" customWidth="1"/>
    <col min="5127" max="5127" width="2" style="289" customWidth="1"/>
    <col min="5128" max="5128" width="4.25" style="289" customWidth="1"/>
    <col min="5129" max="5129" width="19" style="289" customWidth="1"/>
    <col min="5130" max="5130" width="13.75" style="289" bestFit="1" customWidth="1"/>
    <col min="5131" max="5131" width="2" style="289" customWidth="1"/>
    <col min="5132" max="5132" width="8.75" style="289"/>
    <col min="5133" max="5133" width="2.25" style="289" customWidth="1"/>
    <col min="5134" max="5134" width="8.75" style="289"/>
    <col min="5135" max="5135" width="2" style="289" customWidth="1"/>
    <col min="5136" max="5136" width="13.75" style="289" bestFit="1" customWidth="1"/>
    <col min="5137" max="5377" width="8.75" style="289"/>
    <col min="5378" max="5378" width="2.75" style="289" customWidth="1"/>
    <col min="5379" max="5379" width="2.5" style="289" customWidth="1"/>
    <col min="5380" max="5380" width="3.08203125" style="289" customWidth="1"/>
    <col min="5381" max="5381" width="2.75" style="289" customWidth="1"/>
    <col min="5382" max="5382" width="2.25" style="289" customWidth="1"/>
    <col min="5383" max="5383" width="2" style="289" customWidth="1"/>
    <col min="5384" max="5384" width="4.25" style="289" customWidth="1"/>
    <col min="5385" max="5385" width="19" style="289" customWidth="1"/>
    <col min="5386" max="5386" width="13.75" style="289" bestFit="1" customWidth="1"/>
    <col min="5387" max="5387" width="2" style="289" customWidth="1"/>
    <col min="5388" max="5388" width="8.75" style="289"/>
    <col min="5389" max="5389" width="2.25" style="289" customWidth="1"/>
    <col min="5390" max="5390" width="8.75" style="289"/>
    <col min="5391" max="5391" width="2" style="289" customWidth="1"/>
    <col min="5392" max="5392" width="13.75" style="289" bestFit="1" customWidth="1"/>
    <col min="5393" max="5633" width="8.75" style="289"/>
    <col min="5634" max="5634" width="2.75" style="289" customWidth="1"/>
    <col min="5635" max="5635" width="2.5" style="289" customWidth="1"/>
    <col min="5636" max="5636" width="3.08203125" style="289" customWidth="1"/>
    <col min="5637" max="5637" width="2.75" style="289" customWidth="1"/>
    <col min="5638" max="5638" width="2.25" style="289" customWidth="1"/>
    <col min="5639" max="5639" width="2" style="289" customWidth="1"/>
    <col min="5640" max="5640" width="4.25" style="289" customWidth="1"/>
    <col min="5641" max="5641" width="19" style="289" customWidth="1"/>
    <col min="5642" max="5642" width="13.75" style="289" bestFit="1" customWidth="1"/>
    <col min="5643" max="5643" width="2" style="289" customWidth="1"/>
    <col min="5644" max="5644" width="8.75" style="289"/>
    <col min="5645" max="5645" width="2.25" style="289" customWidth="1"/>
    <col min="5646" max="5646" width="8.75" style="289"/>
    <col min="5647" max="5647" width="2" style="289" customWidth="1"/>
    <col min="5648" max="5648" width="13.75" style="289" bestFit="1" customWidth="1"/>
    <col min="5649" max="5889" width="8.75" style="289"/>
    <col min="5890" max="5890" width="2.75" style="289" customWidth="1"/>
    <col min="5891" max="5891" width="2.5" style="289" customWidth="1"/>
    <col min="5892" max="5892" width="3.08203125" style="289" customWidth="1"/>
    <col min="5893" max="5893" width="2.75" style="289" customWidth="1"/>
    <col min="5894" max="5894" width="2.25" style="289" customWidth="1"/>
    <col min="5895" max="5895" width="2" style="289" customWidth="1"/>
    <col min="5896" max="5896" width="4.25" style="289" customWidth="1"/>
    <col min="5897" max="5897" width="19" style="289" customWidth="1"/>
    <col min="5898" max="5898" width="13.75" style="289" bestFit="1" customWidth="1"/>
    <col min="5899" max="5899" width="2" style="289" customWidth="1"/>
    <col min="5900" max="5900" width="8.75" style="289"/>
    <col min="5901" max="5901" width="2.25" style="289" customWidth="1"/>
    <col min="5902" max="5902" width="8.75" style="289"/>
    <col min="5903" max="5903" width="2" style="289" customWidth="1"/>
    <col min="5904" max="5904" width="13.75" style="289" bestFit="1" customWidth="1"/>
    <col min="5905" max="6145" width="8.75" style="289"/>
    <col min="6146" max="6146" width="2.75" style="289" customWidth="1"/>
    <col min="6147" max="6147" width="2.5" style="289" customWidth="1"/>
    <col min="6148" max="6148" width="3.08203125" style="289" customWidth="1"/>
    <col min="6149" max="6149" width="2.75" style="289" customWidth="1"/>
    <col min="6150" max="6150" width="2.25" style="289" customWidth="1"/>
    <col min="6151" max="6151" width="2" style="289" customWidth="1"/>
    <col min="6152" max="6152" width="4.25" style="289" customWidth="1"/>
    <col min="6153" max="6153" width="19" style="289" customWidth="1"/>
    <col min="6154" max="6154" width="13.75" style="289" bestFit="1" customWidth="1"/>
    <col min="6155" max="6155" width="2" style="289" customWidth="1"/>
    <col min="6156" max="6156" width="8.75" style="289"/>
    <col min="6157" max="6157" width="2.25" style="289" customWidth="1"/>
    <col min="6158" max="6158" width="8.75" style="289"/>
    <col min="6159" max="6159" width="2" style="289" customWidth="1"/>
    <col min="6160" max="6160" width="13.75" style="289" bestFit="1" customWidth="1"/>
    <col min="6161" max="6401" width="8.75" style="289"/>
    <col min="6402" max="6402" width="2.75" style="289" customWidth="1"/>
    <col min="6403" max="6403" width="2.5" style="289" customWidth="1"/>
    <col min="6404" max="6404" width="3.08203125" style="289" customWidth="1"/>
    <col min="6405" max="6405" width="2.75" style="289" customWidth="1"/>
    <col min="6406" max="6406" width="2.25" style="289" customWidth="1"/>
    <col min="6407" max="6407" width="2" style="289" customWidth="1"/>
    <col min="6408" max="6408" width="4.25" style="289" customWidth="1"/>
    <col min="6409" max="6409" width="19" style="289" customWidth="1"/>
    <col min="6410" max="6410" width="13.75" style="289" bestFit="1" customWidth="1"/>
    <col min="6411" max="6411" width="2" style="289" customWidth="1"/>
    <col min="6412" max="6412" width="8.75" style="289"/>
    <col min="6413" max="6413" width="2.25" style="289" customWidth="1"/>
    <col min="6414" max="6414" width="8.75" style="289"/>
    <col min="6415" max="6415" width="2" style="289" customWidth="1"/>
    <col min="6416" max="6416" width="13.75" style="289" bestFit="1" customWidth="1"/>
    <col min="6417" max="6657" width="8.75" style="289"/>
    <col min="6658" max="6658" width="2.75" style="289" customWidth="1"/>
    <col min="6659" max="6659" width="2.5" style="289" customWidth="1"/>
    <col min="6660" max="6660" width="3.08203125" style="289" customWidth="1"/>
    <col min="6661" max="6661" width="2.75" style="289" customWidth="1"/>
    <col min="6662" max="6662" width="2.25" style="289" customWidth="1"/>
    <col min="6663" max="6663" width="2" style="289" customWidth="1"/>
    <col min="6664" max="6664" width="4.25" style="289" customWidth="1"/>
    <col min="6665" max="6665" width="19" style="289" customWidth="1"/>
    <col min="6666" max="6666" width="13.75" style="289" bestFit="1" customWidth="1"/>
    <col min="6667" max="6667" width="2" style="289" customWidth="1"/>
    <col min="6668" max="6668" width="8.75" style="289"/>
    <col min="6669" max="6669" width="2.25" style="289" customWidth="1"/>
    <col min="6670" max="6670" width="8.75" style="289"/>
    <col min="6671" max="6671" width="2" style="289" customWidth="1"/>
    <col min="6672" max="6672" width="13.75" style="289" bestFit="1" customWidth="1"/>
    <col min="6673" max="6913" width="8.75" style="289"/>
    <col min="6914" max="6914" width="2.75" style="289" customWidth="1"/>
    <col min="6915" max="6915" width="2.5" style="289" customWidth="1"/>
    <col min="6916" max="6916" width="3.08203125" style="289" customWidth="1"/>
    <col min="6917" max="6917" width="2.75" style="289" customWidth="1"/>
    <col min="6918" max="6918" width="2.25" style="289" customWidth="1"/>
    <col min="6919" max="6919" width="2" style="289" customWidth="1"/>
    <col min="6920" max="6920" width="4.25" style="289" customWidth="1"/>
    <col min="6921" max="6921" width="19" style="289" customWidth="1"/>
    <col min="6922" max="6922" width="13.75" style="289" bestFit="1" customWidth="1"/>
    <col min="6923" max="6923" width="2" style="289" customWidth="1"/>
    <col min="6924" max="6924" width="8.75" style="289"/>
    <col min="6925" max="6925" width="2.25" style="289" customWidth="1"/>
    <col min="6926" max="6926" width="8.75" style="289"/>
    <col min="6927" max="6927" width="2" style="289" customWidth="1"/>
    <col min="6928" max="6928" width="13.75" style="289" bestFit="1" customWidth="1"/>
    <col min="6929" max="7169" width="8.75" style="289"/>
    <col min="7170" max="7170" width="2.75" style="289" customWidth="1"/>
    <col min="7171" max="7171" width="2.5" style="289" customWidth="1"/>
    <col min="7172" max="7172" width="3.08203125" style="289" customWidth="1"/>
    <col min="7173" max="7173" width="2.75" style="289" customWidth="1"/>
    <col min="7174" max="7174" width="2.25" style="289" customWidth="1"/>
    <col min="7175" max="7175" width="2" style="289" customWidth="1"/>
    <col min="7176" max="7176" width="4.25" style="289" customWidth="1"/>
    <col min="7177" max="7177" width="19" style="289" customWidth="1"/>
    <col min="7178" max="7178" width="13.75" style="289" bestFit="1" customWidth="1"/>
    <col min="7179" max="7179" width="2" style="289" customWidth="1"/>
    <col min="7180" max="7180" width="8.75" style="289"/>
    <col min="7181" max="7181" width="2.25" style="289" customWidth="1"/>
    <col min="7182" max="7182" width="8.75" style="289"/>
    <col min="7183" max="7183" width="2" style="289" customWidth="1"/>
    <col min="7184" max="7184" width="13.75" style="289" bestFit="1" customWidth="1"/>
    <col min="7185" max="7425" width="8.75" style="289"/>
    <col min="7426" max="7426" width="2.75" style="289" customWidth="1"/>
    <col min="7427" max="7427" width="2.5" style="289" customWidth="1"/>
    <col min="7428" max="7428" width="3.08203125" style="289" customWidth="1"/>
    <col min="7429" max="7429" width="2.75" style="289" customWidth="1"/>
    <col min="7430" max="7430" width="2.25" style="289" customWidth="1"/>
    <col min="7431" max="7431" width="2" style="289" customWidth="1"/>
    <col min="7432" max="7432" width="4.25" style="289" customWidth="1"/>
    <col min="7433" max="7433" width="19" style="289" customWidth="1"/>
    <col min="7434" max="7434" width="13.75" style="289" bestFit="1" customWidth="1"/>
    <col min="7435" max="7435" width="2" style="289" customWidth="1"/>
    <col min="7436" max="7436" width="8.75" style="289"/>
    <col min="7437" max="7437" width="2.25" style="289" customWidth="1"/>
    <col min="7438" max="7438" width="8.75" style="289"/>
    <col min="7439" max="7439" width="2" style="289" customWidth="1"/>
    <col min="7440" max="7440" width="13.75" style="289" bestFit="1" customWidth="1"/>
    <col min="7441" max="7681" width="8.75" style="289"/>
    <col min="7682" max="7682" width="2.75" style="289" customWidth="1"/>
    <col min="7683" max="7683" width="2.5" style="289" customWidth="1"/>
    <col min="7684" max="7684" width="3.08203125" style="289" customWidth="1"/>
    <col min="7685" max="7685" width="2.75" style="289" customWidth="1"/>
    <col min="7686" max="7686" width="2.25" style="289" customWidth="1"/>
    <col min="7687" max="7687" width="2" style="289" customWidth="1"/>
    <col min="7688" max="7688" width="4.25" style="289" customWidth="1"/>
    <col min="7689" max="7689" width="19" style="289" customWidth="1"/>
    <col min="7690" max="7690" width="13.75" style="289" bestFit="1" customWidth="1"/>
    <col min="7691" max="7691" width="2" style="289" customWidth="1"/>
    <col min="7692" max="7692" width="8.75" style="289"/>
    <col min="7693" max="7693" width="2.25" style="289" customWidth="1"/>
    <col min="7694" max="7694" width="8.75" style="289"/>
    <col min="7695" max="7695" width="2" style="289" customWidth="1"/>
    <col min="7696" max="7696" width="13.75" style="289" bestFit="1" customWidth="1"/>
    <col min="7697" max="7937" width="8.75" style="289"/>
    <col min="7938" max="7938" width="2.75" style="289" customWidth="1"/>
    <col min="7939" max="7939" width="2.5" style="289" customWidth="1"/>
    <col min="7940" max="7940" width="3.08203125" style="289" customWidth="1"/>
    <col min="7941" max="7941" width="2.75" style="289" customWidth="1"/>
    <col min="7942" max="7942" width="2.25" style="289" customWidth="1"/>
    <col min="7943" max="7943" width="2" style="289" customWidth="1"/>
    <col min="7944" max="7944" width="4.25" style="289" customWidth="1"/>
    <col min="7945" max="7945" width="19" style="289" customWidth="1"/>
    <col min="7946" max="7946" width="13.75" style="289" bestFit="1" customWidth="1"/>
    <col min="7947" max="7947" width="2" style="289" customWidth="1"/>
    <col min="7948" max="7948" width="8.75" style="289"/>
    <col min="7949" max="7949" width="2.25" style="289" customWidth="1"/>
    <col min="7950" max="7950" width="8.75" style="289"/>
    <col min="7951" max="7951" width="2" style="289" customWidth="1"/>
    <col min="7952" max="7952" width="13.75" style="289" bestFit="1" customWidth="1"/>
    <col min="7953" max="8193" width="8.75" style="289"/>
    <col min="8194" max="8194" width="2.75" style="289" customWidth="1"/>
    <col min="8195" max="8195" width="2.5" style="289" customWidth="1"/>
    <col min="8196" max="8196" width="3.08203125" style="289" customWidth="1"/>
    <col min="8197" max="8197" width="2.75" style="289" customWidth="1"/>
    <col min="8198" max="8198" width="2.25" style="289" customWidth="1"/>
    <col min="8199" max="8199" width="2" style="289" customWidth="1"/>
    <col min="8200" max="8200" width="4.25" style="289" customWidth="1"/>
    <col min="8201" max="8201" width="19" style="289" customWidth="1"/>
    <col min="8202" max="8202" width="13.75" style="289" bestFit="1" customWidth="1"/>
    <col min="8203" max="8203" width="2" style="289" customWidth="1"/>
    <col min="8204" max="8204" width="8.75" style="289"/>
    <col min="8205" max="8205" width="2.25" style="289" customWidth="1"/>
    <col min="8206" max="8206" width="8.75" style="289"/>
    <col min="8207" max="8207" width="2" style="289" customWidth="1"/>
    <col min="8208" max="8208" width="13.75" style="289" bestFit="1" customWidth="1"/>
    <col min="8209" max="8449" width="8.75" style="289"/>
    <col min="8450" max="8450" width="2.75" style="289" customWidth="1"/>
    <col min="8451" max="8451" width="2.5" style="289" customWidth="1"/>
    <col min="8452" max="8452" width="3.08203125" style="289" customWidth="1"/>
    <col min="8453" max="8453" width="2.75" style="289" customWidth="1"/>
    <col min="8454" max="8454" width="2.25" style="289" customWidth="1"/>
    <col min="8455" max="8455" width="2" style="289" customWidth="1"/>
    <col min="8456" max="8456" width="4.25" style="289" customWidth="1"/>
    <col min="8457" max="8457" width="19" style="289" customWidth="1"/>
    <col min="8458" max="8458" width="13.75" style="289" bestFit="1" customWidth="1"/>
    <col min="8459" max="8459" width="2" style="289" customWidth="1"/>
    <col min="8460" max="8460" width="8.75" style="289"/>
    <col min="8461" max="8461" width="2.25" style="289" customWidth="1"/>
    <col min="8462" max="8462" width="8.75" style="289"/>
    <col min="8463" max="8463" width="2" style="289" customWidth="1"/>
    <col min="8464" max="8464" width="13.75" style="289" bestFit="1" customWidth="1"/>
    <col min="8465" max="8705" width="8.75" style="289"/>
    <col min="8706" max="8706" width="2.75" style="289" customWidth="1"/>
    <col min="8707" max="8707" width="2.5" style="289" customWidth="1"/>
    <col min="8708" max="8708" width="3.08203125" style="289" customWidth="1"/>
    <col min="8709" max="8709" width="2.75" style="289" customWidth="1"/>
    <col min="8710" max="8710" width="2.25" style="289" customWidth="1"/>
    <col min="8711" max="8711" width="2" style="289" customWidth="1"/>
    <col min="8712" max="8712" width="4.25" style="289" customWidth="1"/>
    <col min="8713" max="8713" width="19" style="289" customWidth="1"/>
    <col min="8714" max="8714" width="13.75" style="289" bestFit="1" customWidth="1"/>
    <col min="8715" max="8715" width="2" style="289" customWidth="1"/>
    <col min="8716" max="8716" width="8.75" style="289"/>
    <col min="8717" max="8717" width="2.25" style="289" customWidth="1"/>
    <col min="8718" max="8718" width="8.75" style="289"/>
    <col min="8719" max="8719" width="2" style="289" customWidth="1"/>
    <col min="8720" max="8720" width="13.75" style="289" bestFit="1" customWidth="1"/>
    <col min="8721" max="8961" width="8.75" style="289"/>
    <col min="8962" max="8962" width="2.75" style="289" customWidth="1"/>
    <col min="8963" max="8963" width="2.5" style="289" customWidth="1"/>
    <col min="8964" max="8964" width="3.08203125" style="289" customWidth="1"/>
    <col min="8965" max="8965" width="2.75" style="289" customWidth="1"/>
    <col min="8966" max="8966" width="2.25" style="289" customWidth="1"/>
    <col min="8967" max="8967" width="2" style="289" customWidth="1"/>
    <col min="8968" max="8968" width="4.25" style="289" customWidth="1"/>
    <col min="8969" max="8969" width="19" style="289" customWidth="1"/>
    <col min="8970" max="8970" width="13.75" style="289" bestFit="1" customWidth="1"/>
    <col min="8971" max="8971" width="2" style="289" customWidth="1"/>
    <col min="8972" max="8972" width="8.75" style="289"/>
    <col min="8973" max="8973" width="2.25" style="289" customWidth="1"/>
    <col min="8974" max="8974" width="8.75" style="289"/>
    <col min="8975" max="8975" width="2" style="289" customWidth="1"/>
    <col min="8976" max="8976" width="13.75" style="289" bestFit="1" customWidth="1"/>
    <col min="8977" max="9217" width="8.75" style="289"/>
    <col min="9218" max="9218" width="2.75" style="289" customWidth="1"/>
    <col min="9219" max="9219" width="2.5" style="289" customWidth="1"/>
    <col min="9220" max="9220" width="3.08203125" style="289" customWidth="1"/>
    <col min="9221" max="9221" width="2.75" style="289" customWidth="1"/>
    <col min="9222" max="9222" width="2.25" style="289" customWidth="1"/>
    <col min="9223" max="9223" width="2" style="289" customWidth="1"/>
    <col min="9224" max="9224" width="4.25" style="289" customWidth="1"/>
    <col min="9225" max="9225" width="19" style="289" customWidth="1"/>
    <col min="9226" max="9226" width="13.75" style="289" bestFit="1" customWidth="1"/>
    <col min="9227" max="9227" width="2" style="289" customWidth="1"/>
    <col min="9228" max="9228" width="8.75" style="289"/>
    <col min="9229" max="9229" width="2.25" style="289" customWidth="1"/>
    <col min="9230" max="9230" width="8.75" style="289"/>
    <col min="9231" max="9231" width="2" style="289" customWidth="1"/>
    <col min="9232" max="9232" width="13.75" style="289" bestFit="1" customWidth="1"/>
    <col min="9233" max="9473" width="8.75" style="289"/>
    <col min="9474" max="9474" width="2.75" style="289" customWidth="1"/>
    <col min="9475" max="9475" width="2.5" style="289" customWidth="1"/>
    <col min="9476" max="9476" width="3.08203125" style="289" customWidth="1"/>
    <col min="9477" max="9477" width="2.75" style="289" customWidth="1"/>
    <col min="9478" max="9478" width="2.25" style="289" customWidth="1"/>
    <col min="9479" max="9479" width="2" style="289" customWidth="1"/>
    <col min="9480" max="9480" width="4.25" style="289" customWidth="1"/>
    <col min="9481" max="9481" width="19" style="289" customWidth="1"/>
    <col min="9482" max="9482" width="13.75" style="289" bestFit="1" customWidth="1"/>
    <col min="9483" max="9483" width="2" style="289" customWidth="1"/>
    <col min="9484" max="9484" width="8.75" style="289"/>
    <col min="9485" max="9485" width="2.25" style="289" customWidth="1"/>
    <col min="9486" max="9486" width="8.75" style="289"/>
    <col min="9487" max="9487" width="2" style="289" customWidth="1"/>
    <col min="9488" max="9488" width="13.75" style="289" bestFit="1" customWidth="1"/>
    <col min="9489" max="9729" width="8.75" style="289"/>
    <col min="9730" max="9730" width="2.75" style="289" customWidth="1"/>
    <col min="9731" max="9731" width="2.5" style="289" customWidth="1"/>
    <col min="9732" max="9732" width="3.08203125" style="289" customWidth="1"/>
    <col min="9733" max="9733" width="2.75" style="289" customWidth="1"/>
    <col min="9734" max="9734" width="2.25" style="289" customWidth="1"/>
    <col min="9735" max="9735" width="2" style="289" customWidth="1"/>
    <col min="9736" max="9736" width="4.25" style="289" customWidth="1"/>
    <col min="9737" max="9737" width="19" style="289" customWidth="1"/>
    <col min="9738" max="9738" width="13.75" style="289" bestFit="1" customWidth="1"/>
    <col min="9739" max="9739" width="2" style="289" customWidth="1"/>
    <col min="9740" max="9740" width="8.75" style="289"/>
    <col min="9741" max="9741" width="2.25" style="289" customWidth="1"/>
    <col min="9742" max="9742" width="8.75" style="289"/>
    <col min="9743" max="9743" width="2" style="289" customWidth="1"/>
    <col min="9744" max="9744" width="13.75" style="289" bestFit="1" customWidth="1"/>
    <col min="9745" max="9985" width="8.75" style="289"/>
    <col min="9986" max="9986" width="2.75" style="289" customWidth="1"/>
    <col min="9987" max="9987" width="2.5" style="289" customWidth="1"/>
    <col min="9988" max="9988" width="3.08203125" style="289" customWidth="1"/>
    <col min="9989" max="9989" width="2.75" style="289" customWidth="1"/>
    <col min="9990" max="9990" width="2.25" style="289" customWidth="1"/>
    <col min="9991" max="9991" width="2" style="289" customWidth="1"/>
    <col min="9992" max="9992" width="4.25" style="289" customWidth="1"/>
    <col min="9993" max="9993" width="19" style="289" customWidth="1"/>
    <col min="9994" max="9994" width="13.75" style="289" bestFit="1" customWidth="1"/>
    <col min="9995" max="9995" width="2" style="289" customWidth="1"/>
    <col min="9996" max="9996" width="8.75" style="289"/>
    <col min="9997" max="9997" width="2.25" style="289" customWidth="1"/>
    <col min="9998" max="9998" width="8.75" style="289"/>
    <col min="9999" max="9999" width="2" style="289" customWidth="1"/>
    <col min="10000" max="10000" width="13.75" style="289" bestFit="1" customWidth="1"/>
    <col min="10001" max="10241" width="8.75" style="289"/>
    <col min="10242" max="10242" width="2.75" style="289" customWidth="1"/>
    <col min="10243" max="10243" width="2.5" style="289" customWidth="1"/>
    <col min="10244" max="10244" width="3.08203125" style="289" customWidth="1"/>
    <col min="10245" max="10245" width="2.75" style="289" customWidth="1"/>
    <col min="10246" max="10246" width="2.25" style="289" customWidth="1"/>
    <col min="10247" max="10247" width="2" style="289" customWidth="1"/>
    <col min="10248" max="10248" width="4.25" style="289" customWidth="1"/>
    <col min="10249" max="10249" width="19" style="289" customWidth="1"/>
    <col min="10250" max="10250" width="13.75" style="289" bestFit="1" customWidth="1"/>
    <col min="10251" max="10251" width="2" style="289" customWidth="1"/>
    <col min="10252" max="10252" width="8.75" style="289"/>
    <col min="10253" max="10253" width="2.25" style="289" customWidth="1"/>
    <col min="10254" max="10254" width="8.75" style="289"/>
    <col min="10255" max="10255" width="2" style="289" customWidth="1"/>
    <col min="10256" max="10256" width="13.75" style="289" bestFit="1" customWidth="1"/>
    <col min="10257" max="10497" width="8.75" style="289"/>
    <col min="10498" max="10498" width="2.75" style="289" customWidth="1"/>
    <col min="10499" max="10499" width="2.5" style="289" customWidth="1"/>
    <col min="10500" max="10500" width="3.08203125" style="289" customWidth="1"/>
    <col min="10501" max="10501" width="2.75" style="289" customWidth="1"/>
    <col min="10502" max="10502" width="2.25" style="289" customWidth="1"/>
    <col min="10503" max="10503" width="2" style="289" customWidth="1"/>
    <col min="10504" max="10504" width="4.25" style="289" customWidth="1"/>
    <col min="10505" max="10505" width="19" style="289" customWidth="1"/>
    <col min="10506" max="10506" width="13.75" style="289" bestFit="1" customWidth="1"/>
    <col min="10507" max="10507" width="2" style="289" customWidth="1"/>
    <col min="10508" max="10508" width="8.75" style="289"/>
    <col min="10509" max="10509" width="2.25" style="289" customWidth="1"/>
    <col min="10510" max="10510" width="8.75" style="289"/>
    <col min="10511" max="10511" width="2" style="289" customWidth="1"/>
    <col min="10512" max="10512" width="13.75" style="289" bestFit="1" customWidth="1"/>
    <col min="10513" max="10753" width="8.75" style="289"/>
    <col min="10754" max="10754" width="2.75" style="289" customWidth="1"/>
    <col min="10755" max="10755" width="2.5" style="289" customWidth="1"/>
    <col min="10756" max="10756" width="3.08203125" style="289" customWidth="1"/>
    <col min="10757" max="10757" width="2.75" style="289" customWidth="1"/>
    <col min="10758" max="10758" width="2.25" style="289" customWidth="1"/>
    <col min="10759" max="10759" width="2" style="289" customWidth="1"/>
    <col min="10760" max="10760" width="4.25" style="289" customWidth="1"/>
    <col min="10761" max="10761" width="19" style="289" customWidth="1"/>
    <col min="10762" max="10762" width="13.75" style="289" bestFit="1" customWidth="1"/>
    <col min="10763" max="10763" width="2" style="289" customWidth="1"/>
    <col min="10764" max="10764" width="8.75" style="289"/>
    <col min="10765" max="10765" width="2.25" style="289" customWidth="1"/>
    <col min="10766" max="10766" width="8.75" style="289"/>
    <col min="10767" max="10767" width="2" style="289" customWidth="1"/>
    <col min="10768" max="10768" width="13.75" style="289" bestFit="1" customWidth="1"/>
    <col min="10769" max="11009" width="8.75" style="289"/>
    <col min="11010" max="11010" width="2.75" style="289" customWidth="1"/>
    <col min="11011" max="11011" width="2.5" style="289" customWidth="1"/>
    <col min="11012" max="11012" width="3.08203125" style="289" customWidth="1"/>
    <col min="11013" max="11013" width="2.75" style="289" customWidth="1"/>
    <col min="11014" max="11014" width="2.25" style="289" customWidth="1"/>
    <col min="11015" max="11015" width="2" style="289" customWidth="1"/>
    <col min="11016" max="11016" width="4.25" style="289" customWidth="1"/>
    <col min="11017" max="11017" width="19" style="289" customWidth="1"/>
    <col min="11018" max="11018" width="13.75" style="289" bestFit="1" customWidth="1"/>
    <col min="11019" max="11019" width="2" style="289" customWidth="1"/>
    <col min="11020" max="11020" width="8.75" style="289"/>
    <col min="11021" max="11021" width="2.25" style="289" customWidth="1"/>
    <col min="11022" max="11022" width="8.75" style="289"/>
    <col min="11023" max="11023" width="2" style="289" customWidth="1"/>
    <col min="11024" max="11024" width="13.75" style="289" bestFit="1" customWidth="1"/>
    <col min="11025" max="11265" width="8.75" style="289"/>
    <col min="11266" max="11266" width="2.75" style="289" customWidth="1"/>
    <col min="11267" max="11267" width="2.5" style="289" customWidth="1"/>
    <col min="11268" max="11268" width="3.08203125" style="289" customWidth="1"/>
    <col min="11269" max="11269" width="2.75" style="289" customWidth="1"/>
    <col min="11270" max="11270" width="2.25" style="289" customWidth="1"/>
    <col min="11271" max="11271" width="2" style="289" customWidth="1"/>
    <col min="11272" max="11272" width="4.25" style="289" customWidth="1"/>
    <col min="11273" max="11273" width="19" style="289" customWidth="1"/>
    <col min="11274" max="11274" width="13.75" style="289" bestFit="1" customWidth="1"/>
    <col min="11275" max="11275" width="2" style="289" customWidth="1"/>
    <col min="11276" max="11276" width="8.75" style="289"/>
    <col min="11277" max="11277" width="2.25" style="289" customWidth="1"/>
    <col min="11278" max="11278" width="8.75" style="289"/>
    <col min="11279" max="11279" width="2" style="289" customWidth="1"/>
    <col min="11280" max="11280" width="13.75" style="289" bestFit="1" customWidth="1"/>
    <col min="11281" max="11521" width="8.75" style="289"/>
    <col min="11522" max="11522" width="2.75" style="289" customWidth="1"/>
    <col min="11523" max="11523" width="2.5" style="289" customWidth="1"/>
    <col min="11524" max="11524" width="3.08203125" style="289" customWidth="1"/>
    <col min="11525" max="11525" width="2.75" style="289" customWidth="1"/>
    <col min="11526" max="11526" width="2.25" style="289" customWidth="1"/>
    <col min="11527" max="11527" width="2" style="289" customWidth="1"/>
    <col min="11528" max="11528" width="4.25" style="289" customWidth="1"/>
    <col min="11529" max="11529" width="19" style="289" customWidth="1"/>
    <col min="11530" max="11530" width="13.75" style="289" bestFit="1" customWidth="1"/>
    <col min="11531" max="11531" width="2" style="289" customWidth="1"/>
    <col min="11532" max="11532" width="8.75" style="289"/>
    <col min="11533" max="11533" width="2.25" style="289" customWidth="1"/>
    <col min="11534" max="11534" width="8.75" style="289"/>
    <col min="11535" max="11535" width="2" style="289" customWidth="1"/>
    <col min="11536" max="11536" width="13.75" style="289" bestFit="1" customWidth="1"/>
    <col min="11537" max="11777" width="8.75" style="289"/>
    <col min="11778" max="11778" width="2.75" style="289" customWidth="1"/>
    <col min="11779" max="11779" width="2.5" style="289" customWidth="1"/>
    <col min="11780" max="11780" width="3.08203125" style="289" customWidth="1"/>
    <col min="11781" max="11781" width="2.75" style="289" customWidth="1"/>
    <col min="11782" max="11782" width="2.25" style="289" customWidth="1"/>
    <col min="11783" max="11783" width="2" style="289" customWidth="1"/>
    <col min="11784" max="11784" width="4.25" style="289" customWidth="1"/>
    <col min="11785" max="11785" width="19" style="289" customWidth="1"/>
    <col min="11786" max="11786" width="13.75" style="289" bestFit="1" customWidth="1"/>
    <col min="11787" max="11787" width="2" style="289" customWidth="1"/>
    <col min="11788" max="11788" width="8.75" style="289"/>
    <col min="11789" max="11789" width="2.25" style="289" customWidth="1"/>
    <col min="11790" max="11790" width="8.75" style="289"/>
    <col min="11791" max="11791" width="2" style="289" customWidth="1"/>
    <col min="11792" max="11792" width="13.75" style="289" bestFit="1" customWidth="1"/>
    <col min="11793" max="12033" width="8.75" style="289"/>
    <col min="12034" max="12034" width="2.75" style="289" customWidth="1"/>
    <col min="12035" max="12035" width="2.5" style="289" customWidth="1"/>
    <col min="12036" max="12036" width="3.08203125" style="289" customWidth="1"/>
    <col min="12037" max="12037" width="2.75" style="289" customWidth="1"/>
    <col min="12038" max="12038" width="2.25" style="289" customWidth="1"/>
    <col min="12039" max="12039" width="2" style="289" customWidth="1"/>
    <col min="12040" max="12040" width="4.25" style="289" customWidth="1"/>
    <col min="12041" max="12041" width="19" style="289" customWidth="1"/>
    <col min="12042" max="12042" width="13.75" style="289" bestFit="1" customWidth="1"/>
    <col min="12043" max="12043" width="2" style="289" customWidth="1"/>
    <col min="12044" max="12044" width="8.75" style="289"/>
    <col min="12045" max="12045" width="2.25" style="289" customWidth="1"/>
    <col min="12046" max="12046" width="8.75" style="289"/>
    <col min="12047" max="12047" width="2" style="289" customWidth="1"/>
    <col min="12048" max="12048" width="13.75" style="289" bestFit="1" customWidth="1"/>
    <col min="12049" max="12289" width="8.75" style="289"/>
    <col min="12290" max="12290" width="2.75" style="289" customWidth="1"/>
    <col min="12291" max="12291" width="2.5" style="289" customWidth="1"/>
    <col min="12292" max="12292" width="3.08203125" style="289" customWidth="1"/>
    <col min="12293" max="12293" width="2.75" style="289" customWidth="1"/>
    <col min="12294" max="12294" width="2.25" style="289" customWidth="1"/>
    <col min="12295" max="12295" width="2" style="289" customWidth="1"/>
    <col min="12296" max="12296" width="4.25" style="289" customWidth="1"/>
    <col min="12297" max="12297" width="19" style="289" customWidth="1"/>
    <col min="12298" max="12298" width="13.75" style="289" bestFit="1" customWidth="1"/>
    <col min="12299" max="12299" width="2" style="289" customWidth="1"/>
    <col min="12300" max="12300" width="8.75" style="289"/>
    <col min="12301" max="12301" width="2.25" style="289" customWidth="1"/>
    <col min="12302" max="12302" width="8.75" style="289"/>
    <col min="12303" max="12303" width="2" style="289" customWidth="1"/>
    <col min="12304" max="12304" width="13.75" style="289" bestFit="1" customWidth="1"/>
    <col min="12305" max="12545" width="8.75" style="289"/>
    <col min="12546" max="12546" width="2.75" style="289" customWidth="1"/>
    <col min="12547" max="12547" width="2.5" style="289" customWidth="1"/>
    <col min="12548" max="12548" width="3.08203125" style="289" customWidth="1"/>
    <col min="12549" max="12549" width="2.75" style="289" customWidth="1"/>
    <col min="12550" max="12550" width="2.25" style="289" customWidth="1"/>
    <col min="12551" max="12551" width="2" style="289" customWidth="1"/>
    <col min="12552" max="12552" width="4.25" style="289" customWidth="1"/>
    <col min="12553" max="12553" width="19" style="289" customWidth="1"/>
    <col min="12554" max="12554" width="13.75" style="289" bestFit="1" customWidth="1"/>
    <col min="12555" max="12555" width="2" style="289" customWidth="1"/>
    <col min="12556" max="12556" width="8.75" style="289"/>
    <col min="12557" max="12557" width="2.25" style="289" customWidth="1"/>
    <col min="12558" max="12558" width="8.75" style="289"/>
    <col min="12559" max="12559" width="2" style="289" customWidth="1"/>
    <col min="12560" max="12560" width="13.75" style="289" bestFit="1" customWidth="1"/>
    <col min="12561" max="12801" width="8.75" style="289"/>
    <col min="12802" max="12802" width="2.75" style="289" customWidth="1"/>
    <col min="12803" max="12803" width="2.5" style="289" customWidth="1"/>
    <col min="12804" max="12804" width="3.08203125" style="289" customWidth="1"/>
    <col min="12805" max="12805" width="2.75" style="289" customWidth="1"/>
    <col min="12806" max="12806" width="2.25" style="289" customWidth="1"/>
    <col min="12807" max="12807" width="2" style="289" customWidth="1"/>
    <col min="12808" max="12808" width="4.25" style="289" customWidth="1"/>
    <col min="12809" max="12809" width="19" style="289" customWidth="1"/>
    <col min="12810" max="12810" width="13.75" style="289" bestFit="1" customWidth="1"/>
    <col min="12811" max="12811" width="2" style="289" customWidth="1"/>
    <col min="12812" max="12812" width="8.75" style="289"/>
    <col min="12813" max="12813" width="2.25" style="289" customWidth="1"/>
    <col min="12814" max="12814" width="8.75" style="289"/>
    <col min="12815" max="12815" width="2" style="289" customWidth="1"/>
    <col min="12816" max="12816" width="13.75" style="289" bestFit="1" customWidth="1"/>
    <col min="12817" max="13057" width="8.75" style="289"/>
    <col min="13058" max="13058" width="2.75" style="289" customWidth="1"/>
    <col min="13059" max="13059" width="2.5" style="289" customWidth="1"/>
    <col min="13060" max="13060" width="3.08203125" style="289" customWidth="1"/>
    <col min="13061" max="13061" width="2.75" style="289" customWidth="1"/>
    <col min="13062" max="13062" width="2.25" style="289" customWidth="1"/>
    <col min="13063" max="13063" width="2" style="289" customWidth="1"/>
    <col min="13064" max="13064" width="4.25" style="289" customWidth="1"/>
    <col min="13065" max="13065" width="19" style="289" customWidth="1"/>
    <col min="13066" max="13066" width="13.75" style="289" bestFit="1" customWidth="1"/>
    <col min="13067" max="13067" width="2" style="289" customWidth="1"/>
    <col min="13068" max="13068" width="8.75" style="289"/>
    <col min="13069" max="13069" width="2.25" style="289" customWidth="1"/>
    <col min="13070" max="13070" width="8.75" style="289"/>
    <col min="13071" max="13071" width="2" style="289" customWidth="1"/>
    <col min="13072" max="13072" width="13.75" style="289" bestFit="1" customWidth="1"/>
    <col min="13073" max="13313" width="8.75" style="289"/>
    <col min="13314" max="13314" width="2.75" style="289" customWidth="1"/>
    <col min="13315" max="13315" width="2.5" style="289" customWidth="1"/>
    <col min="13316" max="13316" width="3.08203125" style="289" customWidth="1"/>
    <col min="13317" max="13317" width="2.75" style="289" customWidth="1"/>
    <col min="13318" max="13318" width="2.25" style="289" customWidth="1"/>
    <col min="13319" max="13319" width="2" style="289" customWidth="1"/>
    <col min="13320" max="13320" width="4.25" style="289" customWidth="1"/>
    <col min="13321" max="13321" width="19" style="289" customWidth="1"/>
    <col min="13322" max="13322" width="13.75" style="289" bestFit="1" customWidth="1"/>
    <col min="13323" max="13323" width="2" style="289" customWidth="1"/>
    <col min="13324" max="13324" width="8.75" style="289"/>
    <col min="13325" max="13325" width="2.25" style="289" customWidth="1"/>
    <col min="13326" max="13326" width="8.75" style="289"/>
    <col min="13327" max="13327" width="2" style="289" customWidth="1"/>
    <col min="13328" max="13328" width="13.75" style="289" bestFit="1" customWidth="1"/>
    <col min="13329" max="13569" width="8.75" style="289"/>
    <col min="13570" max="13570" width="2.75" style="289" customWidth="1"/>
    <col min="13571" max="13571" width="2.5" style="289" customWidth="1"/>
    <col min="13572" max="13572" width="3.08203125" style="289" customWidth="1"/>
    <col min="13573" max="13573" width="2.75" style="289" customWidth="1"/>
    <col min="13574" max="13574" width="2.25" style="289" customWidth="1"/>
    <col min="13575" max="13575" width="2" style="289" customWidth="1"/>
    <col min="13576" max="13576" width="4.25" style="289" customWidth="1"/>
    <col min="13577" max="13577" width="19" style="289" customWidth="1"/>
    <col min="13578" max="13578" width="13.75" style="289" bestFit="1" customWidth="1"/>
    <col min="13579" max="13579" width="2" style="289" customWidth="1"/>
    <col min="13580" max="13580" width="8.75" style="289"/>
    <col min="13581" max="13581" width="2.25" style="289" customWidth="1"/>
    <col min="13582" max="13582" width="8.75" style="289"/>
    <col min="13583" max="13583" width="2" style="289" customWidth="1"/>
    <col min="13584" max="13584" width="13.75" style="289" bestFit="1" customWidth="1"/>
    <col min="13585" max="13825" width="8.75" style="289"/>
    <col min="13826" max="13826" width="2.75" style="289" customWidth="1"/>
    <col min="13827" max="13827" width="2.5" style="289" customWidth="1"/>
    <col min="13828" max="13828" width="3.08203125" style="289" customWidth="1"/>
    <col min="13829" max="13829" width="2.75" style="289" customWidth="1"/>
    <col min="13830" max="13830" width="2.25" style="289" customWidth="1"/>
    <col min="13831" max="13831" width="2" style="289" customWidth="1"/>
    <col min="13832" max="13832" width="4.25" style="289" customWidth="1"/>
    <col min="13833" max="13833" width="19" style="289" customWidth="1"/>
    <col min="13834" max="13834" width="13.75" style="289" bestFit="1" customWidth="1"/>
    <col min="13835" max="13835" width="2" style="289" customWidth="1"/>
    <col min="13836" max="13836" width="8.75" style="289"/>
    <col min="13837" max="13837" width="2.25" style="289" customWidth="1"/>
    <col min="13838" max="13838" width="8.75" style="289"/>
    <col min="13839" max="13839" width="2" style="289" customWidth="1"/>
    <col min="13840" max="13840" width="13.75" style="289" bestFit="1" customWidth="1"/>
    <col min="13841" max="14081" width="8.75" style="289"/>
    <col min="14082" max="14082" width="2.75" style="289" customWidth="1"/>
    <col min="14083" max="14083" width="2.5" style="289" customWidth="1"/>
    <col min="14084" max="14084" width="3.08203125" style="289" customWidth="1"/>
    <col min="14085" max="14085" width="2.75" style="289" customWidth="1"/>
    <col min="14086" max="14086" width="2.25" style="289" customWidth="1"/>
    <col min="14087" max="14087" width="2" style="289" customWidth="1"/>
    <col min="14088" max="14088" width="4.25" style="289" customWidth="1"/>
    <col min="14089" max="14089" width="19" style="289" customWidth="1"/>
    <col min="14090" max="14090" width="13.75" style="289" bestFit="1" customWidth="1"/>
    <col min="14091" max="14091" width="2" style="289" customWidth="1"/>
    <col min="14092" max="14092" width="8.75" style="289"/>
    <col min="14093" max="14093" width="2.25" style="289" customWidth="1"/>
    <col min="14094" max="14094" width="8.75" style="289"/>
    <col min="14095" max="14095" width="2" style="289" customWidth="1"/>
    <col min="14096" max="14096" width="13.75" style="289" bestFit="1" customWidth="1"/>
    <col min="14097" max="14337" width="8.75" style="289"/>
    <col min="14338" max="14338" width="2.75" style="289" customWidth="1"/>
    <col min="14339" max="14339" width="2.5" style="289" customWidth="1"/>
    <col min="14340" max="14340" width="3.08203125" style="289" customWidth="1"/>
    <col min="14341" max="14341" width="2.75" style="289" customWidth="1"/>
    <col min="14342" max="14342" width="2.25" style="289" customWidth="1"/>
    <col min="14343" max="14343" width="2" style="289" customWidth="1"/>
    <col min="14344" max="14344" width="4.25" style="289" customWidth="1"/>
    <col min="14345" max="14345" width="19" style="289" customWidth="1"/>
    <col min="14346" max="14346" width="13.75" style="289" bestFit="1" customWidth="1"/>
    <col min="14347" max="14347" width="2" style="289" customWidth="1"/>
    <col min="14348" max="14348" width="8.75" style="289"/>
    <col min="14349" max="14349" width="2.25" style="289" customWidth="1"/>
    <col min="14350" max="14350" width="8.75" style="289"/>
    <col min="14351" max="14351" width="2" style="289" customWidth="1"/>
    <col min="14352" max="14352" width="13.75" style="289" bestFit="1" customWidth="1"/>
    <col min="14353" max="14593" width="8.75" style="289"/>
    <col min="14594" max="14594" width="2.75" style="289" customWidth="1"/>
    <col min="14595" max="14595" width="2.5" style="289" customWidth="1"/>
    <col min="14596" max="14596" width="3.08203125" style="289" customWidth="1"/>
    <col min="14597" max="14597" width="2.75" style="289" customWidth="1"/>
    <col min="14598" max="14598" width="2.25" style="289" customWidth="1"/>
    <col min="14599" max="14599" width="2" style="289" customWidth="1"/>
    <col min="14600" max="14600" width="4.25" style="289" customWidth="1"/>
    <col min="14601" max="14601" width="19" style="289" customWidth="1"/>
    <col min="14602" max="14602" width="13.75" style="289" bestFit="1" customWidth="1"/>
    <col min="14603" max="14603" width="2" style="289" customWidth="1"/>
    <col min="14604" max="14604" width="8.75" style="289"/>
    <col min="14605" max="14605" width="2.25" style="289" customWidth="1"/>
    <col min="14606" max="14606" width="8.75" style="289"/>
    <col min="14607" max="14607" width="2" style="289" customWidth="1"/>
    <col min="14608" max="14608" width="13.75" style="289" bestFit="1" customWidth="1"/>
    <col min="14609" max="14849" width="8.75" style="289"/>
    <col min="14850" max="14850" width="2.75" style="289" customWidth="1"/>
    <col min="14851" max="14851" width="2.5" style="289" customWidth="1"/>
    <col min="14852" max="14852" width="3.08203125" style="289" customWidth="1"/>
    <col min="14853" max="14853" width="2.75" style="289" customWidth="1"/>
    <col min="14854" max="14854" width="2.25" style="289" customWidth="1"/>
    <col min="14855" max="14855" width="2" style="289" customWidth="1"/>
    <col min="14856" max="14856" width="4.25" style="289" customWidth="1"/>
    <col min="14857" max="14857" width="19" style="289" customWidth="1"/>
    <col min="14858" max="14858" width="13.75" style="289" bestFit="1" customWidth="1"/>
    <col min="14859" max="14859" width="2" style="289" customWidth="1"/>
    <col min="14860" max="14860" width="8.75" style="289"/>
    <col min="14861" max="14861" width="2.25" style="289" customWidth="1"/>
    <col min="14862" max="14862" width="8.75" style="289"/>
    <col min="14863" max="14863" width="2" style="289" customWidth="1"/>
    <col min="14864" max="14864" width="13.75" style="289" bestFit="1" customWidth="1"/>
    <col min="14865" max="15105" width="8.75" style="289"/>
    <col min="15106" max="15106" width="2.75" style="289" customWidth="1"/>
    <col min="15107" max="15107" width="2.5" style="289" customWidth="1"/>
    <col min="15108" max="15108" width="3.08203125" style="289" customWidth="1"/>
    <col min="15109" max="15109" width="2.75" style="289" customWidth="1"/>
    <col min="15110" max="15110" width="2.25" style="289" customWidth="1"/>
    <col min="15111" max="15111" width="2" style="289" customWidth="1"/>
    <col min="15112" max="15112" width="4.25" style="289" customWidth="1"/>
    <col min="15113" max="15113" width="19" style="289" customWidth="1"/>
    <col min="15114" max="15114" width="13.75" style="289" bestFit="1" customWidth="1"/>
    <col min="15115" max="15115" width="2" style="289" customWidth="1"/>
    <col min="15116" max="15116" width="8.75" style="289"/>
    <col min="15117" max="15117" width="2.25" style="289" customWidth="1"/>
    <col min="15118" max="15118" width="8.75" style="289"/>
    <col min="15119" max="15119" width="2" style="289" customWidth="1"/>
    <col min="15120" max="15120" width="13.75" style="289" bestFit="1" customWidth="1"/>
    <col min="15121" max="15361" width="8.75" style="289"/>
    <col min="15362" max="15362" width="2.75" style="289" customWidth="1"/>
    <col min="15363" max="15363" width="2.5" style="289" customWidth="1"/>
    <col min="15364" max="15364" width="3.08203125" style="289" customWidth="1"/>
    <col min="15365" max="15365" width="2.75" style="289" customWidth="1"/>
    <col min="15366" max="15366" width="2.25" style="289" customWidth="1"/>
    <col min="15367" max="15367" width="2" style="289" customWidth="1"/>
    <col min="15368" max="15368" width="4.25" style="289" customWidth="1"/>
    <col min="15369" max="15369" width="19" style="289" customWidth="1"/>
    <col min="15370" max="15370" width="13.75" style="289" bestFit="1" customWidth="1"/>
    <col min="15371" max="15371" width="2" style="289" customWidth="1"/>
    <col min="15372" max="15372" width="8.75" style="289"/>
    <col min="15373" max="15373" width="2.25" style="289" customWidth="1"/>
    <col min="15374" max="15374" width="8.75" style="289"/>
    <col min="15375" max="15375" width="2" style="289" customWidth="1"/>
    <col min="15376" max="15376" width="13.75" style="289" bestFit="1" customWidth="1"/>
    <col min="15377" max="15617" width="8.75" style="289"/>
    <col min="15618" max="15618" width="2.75" style="289" customWidth="1"/>
    <col min="15619" max="15619" width="2.5" style="289" customWidth="1"/>
    <col min="15620" max="15620" width="3.08203125" style="289" customWidth="1"/>
    <col min="15621" max="15621" width="2.75" style="289" customWidth="1"/>
    <col min="15622" max="15622" width="2.25" style="289" customWidth="1"/>
    <col min="15623" max="15623" width="2" style="289" customWidth="1"/>
    <col min="15624" max="15624" width="4.25" style="289" customWidth="1"/>
    <col min="15625" max="15625" width="19" style="289" customWidth="1"/>
    <col min="15626" max="15626" width="13.75" style="289" bestFit="1" customWidth="1"/>
    <col min="15627" max="15627" width="2" style="289" customWidth="1"/>
    <col min="15628" max="15628" width="8.75" style="289"/>
    <col min="15629" max="15629" width="2.25" style="289" customWidth="1"/>
    <col min="15630" max="15630" width="8.75" style="289"/>
    <col min="15631" max="15631" width="2" style="289" customWidth="1"/>
    <col min="15632" max="15632" width="13.75" style="289" bestFit="1" customWidth="1"/>
    <col min="15633" max="15873" width="8.75" style="289"/>
    <col min="15874" max="15874" width="2.75" style="289" customWidth="1"/>
    <col min="15875" max="15875" width="2.5" style="289" customWidth="1"/>
    <col min="15876" max="15876" width="3.08203125" style="289" customWidth="1"/>
    <col min="15877" max="15877" width="2.75" style="289" customWidth="1"/>
    <col min="15878" max="15878" width="2.25" style="289" customWidth="1"/>
    <col min="15879" max="15879" width="2" style="289" customWidth="1"/>
    <col min="15880" max="15880" width="4.25" style="289" customWidth="1"/>
    <col min="15881" max="15881" width="19" style="289" customWidth="1"/>
    <col min="15882" max="15882" width="13.75" style="289" bestFit="1" customWidth="1"/>
    <col min="15883" max="15883" width="2" style="289" customWidth="1"/>
    <col min="15884" max="15884" width="8.75" style="289"/>
    <col min="15885" max="15885" width="2.25" style="289" customWidth="1"/>
    <col min="15886" max="15886" width="8.75" style="289"/>
    <col min="15887" max="15887" width="2" style="289" customWidth="1"/>
    <col min="15888" max="15888" width="13.75" style="289" bestFit="1" customWidth="1"/>
    <col min="15889" max="16129" width="8.75" style="289"/>
    <col min="16130" max="16130" width="2.75" style="289" customWidth="1"/>
    <col min="16131" max="16131" width="2.5" style="289" customWidth="1"/>
    <col min="16132" max="16132" width="3.08203125" style="289" customWidth="1"/>
    <col min="16133" max="16133" width="2.75" style="289" customWidth="1"/>
    <col min="16134" max="16134" width="2.25" style="289" customWidth="1"/>
    <col min="16135" max="16135" width="2" style="289" customWidth="1"/>
    <col min="16136" max="16136" width="4.25" style="289" customWidth="1"/>
    <col min="16137" max="16137" width="19" style="289" customWidth="1"/>
    <col min="16138" max="16138" width="13.75" style="289" bestFit="1" customWidth="1"/>
    <col min="16139" max="16139" width="2" style="289" customWidth="1"/>
    <col min="16140" max="16140" width="8.75" style="289"/>
    <col min="16141" max="16141" width="2.25" style="289" customWidth="1"/>
    <col min="16142" max="16142" width="8.75" style="289"/>
    <col min="16143" max="16143" width="2" style="289" customWidth="1"/>
    <col min="16144" max="16144" width="13.75" style="289" bestFit="1" customWidth="1"/>
    <col min="16145" max="16384" width="8.75" style="289"/>
  </cols>
  <sheetData>
    <row r="1" spans="2:17" s="17" customFormat="1" ht="15.5">
      <c r="B1" s="14" t="s">
        <v>990</v>
      </c>
      <c r="C1" s="123"/>
      <c r="D1" s="20"/>
      <c r="I1" s="98"/>
      <c r="J1" s="676"/>
      <c r="K1" s="676"/>
      <c r="L1" s="676"/>
      <c r="M1" s="676"/>
      <c r="N1" s="676"/>
      <c r="O1" s="676"/>
      <c r="P1" s="676"/>
    </row>
    <row r="2" spans="2:17" s="13" customFormat="1" ht="18.5">
      <c r="C2" s="124"/>
      <c r="D2" s="11"/>
      <c r="E2" s="43"/>
      <c r="F2" s="11"/>
      <c r="G2" s="11"/>
      <c r="H2" s="11"/>
      <c r="I2" s="11"/>
      <c r="J2" s="677"/>
      <c r="K2" s="677"/>
      <c r="L2" s="677"/>
      <c r="M2" s="677"/>
      <c r="N2" s="677"/>
      <c r="O2" s="677"/>
      <c r="P2" s="677"/>
    </row>
    <row r="3" spans="2:17" s="13" customFormat="1" ht="18.5">
      <c r="C3" s="124"/>
      <c r="D3" s="11"/>
      <c r="E3" s="43"/>
      <c r="F3" s="11"/>
      <c r="G3" s="11"/>
      <c r="H3" s="11"/>
      <c r="I3" s="11"/>
      <c r="J3" s="677"/>
      <c r="K3" s="677"/>
      <c r="L3" s="677"/>
      <c r="M3" s="677"/>
      <c r="N3" s="677"/>
      <c r="O3" s="677"/>
      <c r="P3" s="677"/>
    </row>
    <row r="4" spans="2:17" s="13" customFormat="1" ht="18">
      <c r="B4" s="1686" t="s">
        <v>200</v>
      </c>
      <c r="C4" s="1686"/>
      <c r="D4" s="1686"/>
      <c r="E4" s="1686"/>
      <c r="F4" s="1686"/>
      <c r="G4" s="1686"/>
      <c r="H4" s="1686"/>
      <c r="I4" s="1686"/>
      <c r="J4" s="1686"/>
      <c r="K4" s="1686"/>
      <c r="L4" s="1686"/>
      <c r="M4" s="1686"/>
      <c r="N4" s="1686"/>
      <c r="O4" s="1686"/>
      <c r="P4" s="1686"/>
      <c r="Q4" s="71"/>
    </row>
    <row r="5" spans="2:17" s="13" customFormat="1" ht="18">
      <c r="B5" s="1686" t="s">
        <v>103</v>
      </c>
      <c r="C5" s="1686"/>
      <c r="D5" s="1686"/>
      <c r="E5" s="1686"/>
      <c r="F5" s="1686"/>
      <c r="G5" s="1686"/>
      <c r="H5" s="1686"/>
      <c r="I5" s="1686"/>
      <c r="J5" s="1686"/>
      <c r="K5" s="1686"/>
      <c r="L5" s="1686"/>
      <c r="M5" s="1686"/>
      <c r="N5" s="1686"/>
      <c r="O5" s="1686"/>
      <c r="P5" s="1686"/>
    </row>
    <row r="6" spans="2:17" s="13" customFormat="1" ht="18">
      <c r="B6" s="1687" t="s">
        <v>1820</v>
      </c>
      <c r="C6" s="1687"/>
      <c r="D6" s="1687"/>
      <c r="E6" s="1687"/>
      <c r="F6" s="1687"/>
      <c r="G6" s="1687"/>
      <c r="H6" s="1687"/>
      <c r="I6" s="1687"/>
      <c r="J6" s="1687"/>
      <c r="K6" s="1687"/>
      <c r="L6" s="1687"/>
      <c r="M6" s="1687"/>
      <c r="N6" s="1687"/>
      <c r="O6" s="1687"/>
      <c r="P6" s="1687"/>
    </row>
    <row r="7" spans="2:17" s="13" customFormat="1" ht="12" customHeight="1">
      <c r="B7" s="11"/>
      <c r="C7" s="63"/>
      <c r="D7" s="11"/>
      <c r="E7" s="41"/>
      <c r="F7" s="11"/>
      <c r="G7" s="11"/>
      <c r="H7" s="11"/>
      <c r="I7" s="11"/>
      <c r="J7" s="677"/>
      <c r="K7" s="677"/>
      <c r="L7" s="677"/>
      <c r="M7" s="677"/>
      <c r="N7" s="677"/>
      <c r="O7" s="677"/>
      <c r="P7" s="677"/>
    </row>
    <row r="8" spans="2:17" s="13" customFormat="1" ht="18">
      <c r="B8" s="1688" t="s">
        <v>991</v>
      </c>
      <c r="C8" s="1688"/>
      <c r="D8" s="1688"/>
      <c r="E8" s="1688"/>
      <c r="F8" s="1688"/>
      <c r="G8" s="1688"/>
      <c r="H8" s="1688"/>
      <c r="I8" s="1688"/>
      <c r="J8" s="1688"/>
      <c r="K8" s="1688"/>
      <c r="L8" s="1688"/>
      <c r="M8" s="1688"/>
      <c r="N8" s="1688"/>
      <c r="O8" s="1688"/>
      <c r="P8" s="1688"/>
      <c r="Q8" s="1688"/>
    </row>
    <row r="9" spans="2:17" s="13" customFormat="1" ht="18">
      <c r="B9" s="1686" t="s">
        <v>760</v>
      </c>
      <c r="C9" s="1686"/>
      <c r="D9" s="1686"/>
      <c r="E9" s="1686"/>
      <c r="F9" s="1686"/>
      <c r="G9" s="1686"/>
      <c r="H9" s="1686"/>
      <c r="I9" s="1686"/>
      <c r="J9" s="1686"/>
      <c r="K9" s="1686"/>
      <c r="L9" s="1686"/>
      <c r="M9" s="1686"/>
      <c r="N9" s="1686"/>
      <c r="O9" s="1686"/>
      <c r="P9" s="1686"/>
      <c r="Q9" s="1686"/>
    </row>
    <row r="13" spans="2:17" s="852" customFormat="1" ht="15.5">
      <c r="B13" s="849" t="s">
        <v>722</v>
      </c>
      <c r="C13" s="850"/>
      <c r="D13" s="850"/>
      <c r="E13" s="850"/>
      <c r="F13" s="850"/>
      <c r="G13" s="850"/>
      <c r="H13" s="850"/>
      <c r="I13" s="850"/>
      <c r="J13" s="851"/>
      <c r="K13" s="851"/>
      <c r="L13" s="851"/>
      <c r="M13" s="851"/>
      <c r="N13" s="851"/>
      <c r="O13" s="851"/>
      <c r="P13" s="851"/>
      <c r="Q13" s="850"/>
    </row>
    <row r="14" spans="2:17" s="852" customFormat="1" ht="15.5">
      <c r="B14" s="849" t="s">
        <v>723</v>
      </c>
      <c r="C14" s="850"/>
      <c r="D14" s="850"/>
      <c r="E14" s="850"/>
      <c r="F14" s="850"/>
      <c r="G14" s="850"/>
      <c r="H14" s="850"/>
      <c r="I14" s="850"/>
      <c r="J14" s="851"/>
      <c r="K14" s="851"/>
      <c r="L14" s="851"/>
      <c r="M14" s="851"/>
      <c r="N14" s="851"/>
      <c r="O14" s="851"/>
      <c r="P14" s="851"/>
      <c r="Q14" s="850"/>
    </row>
    <row r="15" spans="2:17" s="852" customFormat="1" ht="15.5">
      <c r="B15" s="1674" t="s">
        <v>1821</v>
      </c>
      <c r="C15" s="1675"/>
      <c r="D15" s="1675"/>
      <c r="E15" s="1675"/>
      <c r="F15" s="1675"/>
      <c r="G15" s="1675"/>
      <c r="H15" s="850"/>
      <c r="I15" s="850"/>
      <c r="J15" s="851"/>
      <c r="K15" s="851"/>
      <c r="L15" s="851"/>
      <c r="M15" s="851"/>
      <c r="N15" s="851"/>
      <c r="O15" s="851"/>
      <c r="P15" s="851"/>
      <c r="Q15" s="850"/>
    </row>
    <row r="16" spans="2:17" s="852" customFormat="1" ht="15.5">
      <c r="B16" s="850"/>
      <c r="C16" s="850"/>
      <c r="D16" s="850"/>
      <c r="E16" s="850"/>
      <c r="F16" s="850"/>
      <c r="G16" s="850"/>
      <c r="H16" s="850"/>
      <c r="I16" s="850"/>
      <c r="J16" s="853" t="s">
        <v>1819</v>
      </c>
      <c r="K16" s="854"/>
      <c r="L16" s="854"/>
      <c r="M16" s="854"/>
      <c r="N16" s="854"/>
      <c r="O16" s="854"/>
      <c r="P16" s="855" t="s">
        <v>1819</v>
      </c>
      <c r="Q16" s="850"/>
    </row>
    <row r="17" spans="1:23" s="852" customFormat="1" ht="15.5">
      <c r="B17" s="856"/>
      <c r="C17" s="856"/>
      <c r="D17" s="856"/>
      <c r="E17" s="856"/>
      <c r="F17" s="856"/>
      <c r="G17" s="856"/>
      <c r="H17" s="856"/>
      <c r="I17" s="856"/>
      <c r="J17" s="857" t="s">
        <v>187</v>
      </c>
      <c r="K17" s="858"/>
      <c r="L17" s="857"/>
      <c r="M17" s="858"/>
      <c r="N17" s="857"/>
      <c r="O17" s="858"/>
      <c r="P17" s="857" t="s">
        <v>187</v>
      </c>
      <c r="Q17" s="850"/>
    </row>
    <row r="18" spans="1:23" s="852" customFormat="1" ht="15.5">
      <c r="B18" s="856"/>
      <c r="C18" s="856"/>
      <c r="D18" s="856"/>
      <c r="E18" s="856"/>
      <c r="F18" s="856"/>
      <c r="G18" s="856"/>
      <c r="H18" s="856"/>
      <c r="I18" s="859"/>
      <c r="J18" s="860" t="s">
        <v>724</v>
      </c>
      <c r="K18" s="858"/>
      <c r="L18" s="860" t="s">
        <v>725</v>
      </c>
      <c r="M18" s="858"/>
      <c r="N18" s="860" t="s">
        <v>726</v>
      </c>
      <c r="O18" s="858"/>
      <c r="P18" s="860" t="s">
        <v>724</v>
      </c>
      <c r="Q18" s="850"/>
    </row>
    <row r="19" spans="1:23" s="852" customFormat="1" ht="15.5">
      <c r="B19" s="856"/>
      <c r="C19" s="856"/>
      <c r="D19" s="856"/>
      <c r="E19" s="1465" t="s">
        <v>192</v>
      </c>
      <c r="F19" s="861"/>
      <c r="G19" s="1465"/>
      <c r="H19" s="861"/>
      <c r="I19" s="1465"/>
      <c r="J19" s="1465" t="s">
        <v>193</v>
      </c>
      <c r="K19" s="1465"/>
      <c r="L19" s="1465" t="s">
        <v>194</v>
      </c>
      <c r="M19" s="861"/>
      <c r="N19" s="1465" t="s">
        <v>195</v>
      </c>
      <c r="O19" s="861"/>
      <c r="P19" s="1465" t="s">
        <v>196</v>
      </c>
      <c r="Q19" s="850"/>
    </row>
    <row r="20" spans="1:23" s="852" customFormat="1" ht="15.5">
      <c r="B20" s="856"/>
      <c r="C20" s="856"/>
      <c r="D20" s="856"/>
      <c r="E20" s="856"/>
      <c r="F20" s="856"/>
      <c r="G20" s="856"/>
      <c r="H20" s="856"/>
      <c r="I20" s="859"/>
      <c r="J20" s="1465"/>
      <c r="K20" s="861"/>
      <c r="L20" s="1465"/>
      <c r="M20" s="861"/>
      <c r="N20" s="1465"/>
      <c r="O20" s="861"/>
      <c r="P20" s="1465"/>
      <c r="Q20" s="850"/>
    </row>
    <row r="21" spans="1:23" s="852" customFormat="1" ht="15.5">
      <c r="A21" s="1472">
        <v>1</v>
      </c>
      <c r="B21" s="856" t="s">
        <v>621</v>
      </c>
      <c r="C21" s="856"/>
      <c r="D21" s="856"/>
      <c r="E21" s="856"/>
      <c r="F21" s="856"/>
      <c r="G21" s="856"/>
      <c r="H21" s="856"/>
      <c r="I21" s="859"/>
      <c r="J21" s="858"/>
      <c r="K21" s="858"/>
      <c r="L21" s="858"/>
      <c r="M21" s="858"/>
      <c r="N21" s="858"/>
      <c r="O21" s="858"/>
      <c r="P21" s="858"/>
      <c r="Q21" s="850"/>
    </row>
    <row r="22" spans="1:23" s="852" customFormat="1" ht="15.5">
      <c r="A22" s="1470" t="s">
        <v>471</v>
      </c>
      <c r="B22" s="856"/>
      <c r="C22" s="856"/>
      <c r="D22" s="856" t="s">
        <v>609</v>
      </c>
      <c r="E22" s="856"/>
      <c r="F22" s="856"/>
      <c r="G22" s="856"/>
      <c r="H22" s="856"/>
      <c r="I22" s="859"/>
      <c r="J22" s="770"/>
      <c r="K22" s="770"/>
      <c r="L22" s="770"/>
      <c r="M22" s="770"/>
      <c r="N22" s="770"/>
      <c r="O22" s="862"/>
      <c r="P22" s="862">
        <f>SUM(J22:N22)</f>
        <v>0</v>
      </c>
      <c r="Q22" s="850"/>
      <c r="R22" s="863"/>
      <c r="S22" s="863"/>
      <c r="T22" s="863"/>
      <c r="U22" s="863"/>
      <c r="V22" s="863"/>
      <c r="W22" s="863"/>
    </row>
    <row r="23" spans="1:23" s="852" customFormat="1" ht="15.5">
      <c r="A23" s="1470" t="s">
        <v>473</v>
      </c>
      <c r="B23" s="856"/>
      <c r="C23" s="856"/>
      <c r="D23" s="856" t="s">
        <v>610</v>
      </c>
      <c r="E23" s="856"/>
      <c r="F23" s="856"/>
      <c r="G23" s="856"/>
      <c r="H23" s="856"/>
      <c r="I23" s="859"/>
      <c r="J23" s="770"/>
      <c r="K23" s="770"/>
      <c r="L23" s="770"/>
      <c r="M23" s="770"/>
      <c r="N23" s="770"/>
      <c r="O23" s="862"/>
      <c r="P23" s="862">
        <f>SUM(J23:N23)</f>
        <v>0</v>
      </c>
      <c r="Q23" s="850"/>
      <c r="R23" s="863"/>
      <c r="S23" s="863"/>
      <c r="T23" s="863"/>
      <c r="U23" s="863"/>
      <c r="V23" s="863"/>
      <c r="W23" s="863"/>
    </row>
    <row r="24" spans="1:23" s="852" customFormat="1" ht="15.5">
      <c r="A24" s="1470" t="s">
        <v>541</v>
      </c>
      <c r="B24" s="1478"/>
      <c r="C24" s="856"/>
      <c r="D24" s="1519" t="s">
        <v>1166</v>
      </c>
      <c r="E24" s="1518"/>
      <c r="F24" s="1518"/>
      <c r="G24" s="1518"/>
      <c r="H24" s="856"/>
      <c r="I24" s="859"/>
      <c r="J24" s="1479"/>
      <c r="K24" s="770"/>
      <c r="L24" s="1479"/>
      <c r="M24" s="770"/>
      <c r="N24" s="1479"/>
      <c r="O24" s="862"/>
      <c r="P24" s="862">
        <v>0</v>
      </c>
      <c r="Q24" s="850"/>
      <c r="R24" s="863"/>
      <c r="S24" s="863"/>
      <c r="T24" s="863"/>
      <c r="U24" s="863"/>
      <c r="V24" s="863"/>
      <c r="W24" s="863"/>
    </row>
    <row r="25" spans="1:23" s="852" customFormat="1" ht="15.5">
      <c r="A25" s="1470"/>
      <c r="B25" s="856"/>
      <c r="C25" s="856"/>
      <c r="D25" s="856"/>
      <c r="E25" s="856"/>
      <c r="F25" s="856"/>
      <c r="H25" s="856"/>
      <c r="I25" s="859"/>
      <c r="J25" s="866"/>
      <c r="K25" s="862"/>
      <c r="L25" s="866"/>
      <c r="M25" s="862"/>
      <c r="N25" s="866"/>
      <c r="O25" s="862"/>
      <c r="P25" s="866"/>
      <c r="Q25" s="867"/>
    </row>
    <row r="26" spans="1:23" s="852" customFormat="1" ht="15.5">
      <c r="A26" s="1470"/>
      <c r="B26" s="856"/>
      <c r="C26" s="856"/>
      <c r="D26" s="856"/>
      <c r="E26" s="856"/>
      <c r="F26" s="856"/>
      <c r="H26" s="856"/>
      <c r="I26" s="859"/>
      <c r="J26" s="862"/>
      <c r="K26" s="862"/>
      <c r="L26" s="862"/>
      <c r="M26" s="862"/>
      <c r="N26" s="862"/>
      <c r="O26" s="862"/>
      <c r="P26" s="862"/>
      <c r="Q26" s="850"/>
    </row>
    <row r="27" spans="1:23" s="852" customFormat="1" ht="15.5">
      <c r="A27" s="1472">
        <v>2</v>
      </c>
      <c r="B27" s="856"/>
      <c r="C27" s="856"/>
      <c r="D27" s="856"/>
      <c r="E27" s="856"/>
      <c r="F27" s="856"/>
      <c r="G27" s="856" t="s">
        <v>622</v>
      </c>
      <c r="H27" s="856"/>
      <c r="I27" s="859"/>
      <c r="J27" s="865">
        <f>+J23+J22+J24</f>
        <v>0</v>
      </c>
      <c r="K27" s="862"/>
      <c r="L27" s="865">
        <f>+L23+L22+L24</f>
        <v>0</v>
      </c>
      <c r="M27" s="862"/>
      <c r="N27" s="865">
        <f>+N23+N22+N24</f>
        <v>0</v>
      </c>
      <c r="O27" s="862"/>
      <c r="P27" s="865">
        <f>+P23+P22+P24</f>
        <v>0</v>
      </c>
      <c r="Q27" s="850"/>
    </row>
    <row r="28" spans="1:23" s="852" customFormat="1" ht="15.5">
      <c r="A28" s="1470"/>
      <c r="B28" s="856"/>
      <c r="C28" s="856"/>
      <c r="D28" s="856"/>
      <c r="E28" s="856"/>
      <c r="F28" s="856"/>
      <c r="G28" s="856"/>
      <c r="H28" s="856"/>
      <c r="I28" s="859"/>
      <c r="J28" s="866"/>
      <c r="K28" s="862"/>
      <c r="L28" s="866"/>
      <c r="M28" s="862"/>
      <c r="N28" s="866"/>
      <c r="O28" s="862"/>
      <c r="P28" s="866"/>
      <c r="Q28" s="850"/>
    </row>
    <row r="29" spans="1:23" s="852" customFormat="1" ht="15.5">
      <c r="A29" s="1472">
        <v>3</v>
      </c>
      <c r="B29" s="856" t="s">
        <v>623</v>
      </c>
      <c r="C29" s="856"/>
      <c r="D29" s="856"/>
      <c r="E29" s="856"/>
      <c r="F29" s="856"/>
      <c r="G29" s="856"/>
      <c r="H29" s="856"/>
      <c r="I29" s="859"/>
      <c r="J29" s="862"/>
      <c r="K29" s="862"/>
      <c r="L29" s="862"/>
      <c r="M29" s="862"/>
      <c r="N29" s="862"/>
      <c r="O29" s="862"/>
      <c r="P29" s="862"/>
      <c r="Q29" s="850"/>
    </row>
    <row r="30" spans="1:23" s="852" customFormat="1" ht="15.5">
      <c r="A30" s="1470" t="s">
        <v>1277</v>
      </c>
      <c r="B30" s="856"/>
      <c r="C30" s="856"/>
      <c r="D30" s="856" t="s">
        <v>727</v>
      </c>
      <c r="E30" s="856"/>
      <c r="F30" s="856"/>
      <c r="G30" s="856"/>
      <c r="H30" s="856"/>
      <c r="I30" s="859"/>
      <c r="J30" s="770"/>
      <c r="K30" s="770"/>
      <c r="L30" s="770"/>
      <c r="M30" s="770"/>
      <c r="N30" s="770"/>
      <c r="O30" s="862"/>
      <c r="P30" s="862">
        <f>SUM(J30:N30)</f>
        <v>0</v>
      </c>
      <c r="Q30" s="850"/>
      <c r="S30" s="868"/>
    </row>
    <row r="31" spans="1:23" s="852" customFormat="1" ht="15.5">
      <c r="A31" s="1470" t="s">
        <v>1278</v>
      </c>
      <c r="B31" s="856"/>
      <c r="C31" s="856"/>
      <c r="D31" s="856" t="s">
        <v>728</v>
      </c>
      <c r="E31" s="856"/>
      <c r="F31" s="856"/>
      <c r="G31" s="856"/>
      <c r="H31" s="856"/>
      <c r="I31" s="859"/>
      <c r="J31" s="862"/>
      <c r="K31" s="862"/>
      <c r="L31" s="862"/>
      <c r="M31" s="862"/>
      <c r="N31" s="862"/>
      <c r="O31" s="862"/>
      <c r="P31" s="862"/>
      <c r="Q31" s="850"/>
    </row>
    <row r="32" spans="1:23" s="852" customFormat="1" ht="15.5">
      <c r="A32" s="1470" t="s">
        <v>1279</v>
      </c>
      <c r="B32" s="856"/>
      <c r="C32" s="856"/>
      <c r="D32" s="856"/>
      <c r="E32" s="856" t="s">
        <v>729</v>
      </c>
      <c r="F32" s="856"/>
      <c r="G32" s="856"/>
      <c r="H32" s="856"/>
      <c r="I32" s="859"/>
      <c r="J32" s="770"/>
      <c r="K32" s="770"/>
      <c r="L32" s="770"/>
      <c r="M32" s="770"/>
      <c r="N32" s="770"/>
      <c r="O32" s="862"/>
      <c r="P32" s="862">
        <f>SUM(J32:N32)</f>
        <v>0</v>
      </c>
      <c r="Q32" s="850"/>
    </row>
    <row r="33" spans="1:23" s="852" customFormat="1" ht="15.5">
      <c r="A33" s="1470" t="s">
        <v>1280</v>
      </c>
      <c r="B33" s="856"/>
      <c r="C33" s="856"/>
      <c r="D33" s="856" t="s">
        <v>34</v>
      </c>
      <c r="E33" s="856"/>
      <c r="F33" s="856"/>
      <c r="G33" s="856"/>
      <c r="H33" s="856"/>
      <c r="I33" s="859"/>
      <c r="J33" s="770"/>
      <c r="K33" s="770"/>
      <c r="L33" s="770"/>
      <c r="M33" s="770"/>
      <c r="N33" s="770"/>
      <c r="O33" s="862"/>
      <c r="P33" s="862">
        <f>SUM(J33:N33)</f>
        <v>0</v>
      </c>
      <c r="Q33" s="850"/>
    </row>
    <row r="34" spans="1:23" s="852" customFormat="1" ht="15.5">
      <c r="A34" s="1470" t="s">
        <v>1281</v>
      </c>
      <c r="B34" s="856"/>
      <c r="C34" s="856"/>
      <c r="D34" s="856" t="s">
        <v>107</v>
      </c>
      <c r="E34" s="856"/>
      <c r="F34" s="856"/>
      <c r="G34" s="856"/>
      <c r="H34" s="856"/>
      <c r="I34" s="859"/>
      <c r="J34" s="770"/>
      <c r="K34" s="770"/>
      <c r="L34" s="770"/>
      <c r="M34" s="770"/>
      <c r="N34" s="770"/>
      <c r="O34" s="862"/>
      <c r="P34" s="862">
        <f>SUM(J34:N34)</f>
        <v>0</v>
      </c>
      <c r="Q34" s="850"/>
    </row>
    <row r="35" spans="1:23" s="852" customFormat="1" ht="15.5">
      <c r="A35" s="1470" t="s">
        <v>541</v>
      </c>
      <c r="B35" s="1478"/>
      <c r="C35" s="856"/>
      <c r="D35" s="1519" t="s">
        <v>1166</v>
      </c>
      <c r="E35" s="1518"/>
      <c r="F35" s="1518"/>
      <c r="G35" s="1518"/>
      <c r="H35" s="856"/>
      <c r="I35" s="859"/>
      <c r="J35" s="1479"/>
      <c r="K35" s="770"/>
      <c r="L35" s="1479"/>
      <c r="M35" s="770"/>
      <c r="N35" s="1479"/>
      <c r="O35" s="862"/>
      <c r="P35" s="862">
        <v>0</v>
      </c>
      <c r="Q35" s="850"/>
      <c r="R35" s="863"/>
      <c r="S35" s="863"/>
      <c r="T35" s="863"/>
      <c r="U35" s="863"/>
      <c r="V35" s="863"/>
      <c r="W35" s="863"/>
    </row>
    <row r="36" spans="1:23" s="852" customFormat="1" ht="15.5">
      <c r="A36" s="1470"/>
      <c r="B36" s="856"/>
      <c r="C36" s="856"/>
      <c r="D36" s="856"/>
      <c r="E36" s="856"/>
      <c r="F36" s="856"/>
      <c r="H36" s="856"/>
      <c r="I36" s="859"/>
      <c r="J36" s="866"/>
      <c r="K36" s="862"/>
      <c r="L36" s="866"/>
      <c r="M36" s="862"/>
      <c r="N36" s="866"/>
      <c r="O36" s="862"/>
      <c r="P36" s="866"/>
      <c r="Q36" s="850"/>
    </row>
    <row r="37" spans="1:23" s="852" customFormat="1" ht="15.5">
      <c r="A37" s="1470"/>
      <c r="B37" s="856"/>
      <c r="C37" s="856"/>
      <c r="D37" s="856"/>
      <c r="E37" s="856"/>
      <c r="F37" s="856"/>
      <c r="G37" s="856"/>
      <c r="H37" s="856"/>
      <c r="I37" s="859"/>
      <c r="J37" s="862"/>
      <c r="K37" s="862"/>
      <c r="L37" s="862"/>
      <c r="M37" s="862"/>
      <c r="N37" s="862"/>
      <c r="O37" s="862"/>
      <c r="P37" s="862"/>
      <c r="Q37" s="850"/>
    </row>
    <row r="38" spans="1:23" s="852" customFormat="1" ht="15.5">
      <c r="A38" s="1472">
        <v>4</v>
      </c>
      <c r="B38" s="856"/>
      <c r="C38" s="856"/>
      <c r="D38" s="856"/>
      <c r="E38" s="856"/>
      <c r="F38" s="856"/>
      <c r="G38" s="856" t="s">
        <v>1072</v>
      </c>
      <c r="H38" s="856"/>
      <c r="I38" s="859"/>
      <c r="J38" s="864">
        <f>+J34+J33+J32+J30+J35</f>
        <v>0</v>
      </c>
      <c r="K38" s="770"/>
      <c r="L38" s="864">
        <f>+L34+L33+L32+L30+L35</f>
        <v>0</v>
      </c>
      <c r="M38" s="770"/>
      <c r="N38" s="864">
        <f>+N34+N33+N32+N30+N35</f>
        <v>0</v>
      </c>
      <c r="O38" s="862"/>
      <c r="P38" s="1477">
        <f>+P34+P33+P32+P30+P35</f>
        <v>0</v>
      </c>
      <c r="Q38" s="867"/>
      <c r="R38" s="868"/>
      <c r="T38" s="868"/>
    </row>
    <row r="39" spans="1:23" s="852" customFormat="1" ht="15.5">
      <c r="A39" s="1470"/>
      <c r="B39" s="856"/>
      <c r="C39" s="856"/>
      <c r="D39" s="856"/>
      <c r="E39" s="856"/>
      <c r="F39" s="856"/>
      <c r="G39" s="856"/>
      <c r="H39" s="856"/>
      <c r="I39" s="859"/>
      <c r="J39" s="361"/>
      <c r="K39" s="815"/>
      <c r="L39" s="361"/>
      <c r="M39" s="815"/>
      <c r="N39" s="361"/>
      <c r="O39" s="815"/>
      <c r="P39" s="866"/>
      <c r="Q39" s="867"/>
      <c r="R39" s="868"/>
      <c r="T39" s="868"/>
    </row>
    <row r="40" spans="1:23" s="852" customFormat="1" ht="15.5">
      <c r="A40" s="1472">
        <v>5</v>
      </c>
      <c r="B40" s="856" t="s">
        <v>1123</v>
      </c>
      <c r="C40" s="856"/>
      <c r="D40" s="856"/>
      <c r="E40" s="856"/>
      <c r="F40" s="856"/>
      <c r="G40" s="856"/>
      <c r="H40" s="856"/>
      <c r="I40" s="859"/>
      <c r="J40" s="862"/>
      <c r="K40" s="862"/>
      <c r="L40" s="862"/>
      <c r="M40" s="862"/>
      <c r="N40" s="862"/>
      <c r="O40" s="862"/>
      <c r="P40" s="862"/>
      <c r="Q40" s="867"/>
    </row>
    <row r="41" spans="1:23" s="852" customFormat="1" ht="15.5">
      <c r="A41" s="1470" t="s">
        <v>1274</v>
      </c>
      <c r="B41" s="856"/>
      <c r="C41" s="856"/>
      <c r="D41" s="856" t="s">
        <v>727</v>
      </c>
      <c r="E41" s="856"/>
      <c r="F41" s="856"/>
      <c r="G41" s="856"/>
      <c r="H41" s="856"/>
      <c r="I41" s="859"/>
      <c r="J41" s="770"/>
      <c r="K41" s="770"/>
      <c r="L41" s="770"/>
      <c r="M41" s="770"/>
      <c r="N41" s="770"/>
      <c r="O41" s="862"/>
      <c r="P41" s="862">
        <f>SUM(J41:N41)</f>
        <v>0</v>
      </c>
      <c r="Q41" s="850"/>
    </row>
    <row r="42" spans="1:23" s="852" customFormat="1" ht="15.5">
      <c r="A42" s="1470" t="s">
        <v>1275</v>
      </c>
      <c r="B42" s="856"/>
      <c r="C42" s="856"/>
      <c r="D42" s="856" t="s">
        <v>728</v>
      </c>
      <c r="E42" s="856"/>
      <c r="F42" s="856"/>
      <c r="G42" s="856"/>
      <c r="H42" s="856"/>
      <c r="I42" s="859"/>
      <c r="J42" s="862"/>
      <c r="K42" s="862"/>
      <c r="L42" s="862"/>
      <c r="M42" s="862"/>
      <c r="N42" s="862"/>
      <c r="O42" s="862"/>
      <c r="P42" s="862"/>
      <c r="Q42" s="850"/>
    </row>
    <row r="43" spans="1:23" s="852" customFormat="1" ht="15.5">
      <c r="A43" s="1470" t="s">
        <v>1276</v>
      </c>
      <c r="B43" s="856"/>
      <c r="C43" s="856"/>
      <c r="D43" s="856"/>
      <c r="E43" s="856" t="s">
        <v>729</v>
      </c>
      <c r="F43" s="856"/>
      <c r="G43" s="856"/>
      <c r="H43" s="856"/>
      <c r="I43" s="859"/>
      <c r="J43" s="770"/>
      <c r="K43" s="770"/>
      <c r="L43" s="770"/>
      <c r="M43" s="770"/>
      <c r="N43" s="770"/>
      <c r="O43" s="862"/>
      <c r="P43" s="862">
        <f>SUM(J43:N43)</f>
        <v>0</v>
      </c>
      <c r="Q43" s="850"/>
    </row>
    <row r="44" spans="1:23" s="852" customFormat="1" ht="15.5">
      <c r="A44" s="1470" t="s">
        <v>1282</v>
      </c>
      <c r="B44" s="856"/>
      <c r="C44" s="856"/>
      <c r="D44" s="856" t="s">
        <v>34</v>
      </c>
      <c r="E44" s="856"/>
      <c r="F44" s="856"/>
      <c r="G44" s="856"/>
      <c r="H44" s="856"/>
      <c r="I44" s="859"/>
      <c r="J44" s="770"/>
      <c r="K44" s="770"/>
      <c r="L44" s="770"/>
      <c r="M44" s="770"/>
      <c r="N44" s="770"/>
      <c r="O44" s="862"/>
      <c r="P44" s="862">
        <f>SUM(J44:N44)</f>
        <v>0</v>
      </c>
      <c r="Q44" s="850"/>
    </row>
    <row r="45" spans="1:23" s="852" customFormat="1" ht="15.5">
      <c r="A45" s="1470" t="s">
        <v>1283</v>
      </c>
      <c r="B45" s="856"/>
      <c r="C45" s="856"/>
      <c r="D45" s="856" t="s">
        <v>107</v>
      </c>
      <c r="E45" s="856"/>
      <c r="F45" s="856"/>
      <c r="G45" s="856"/>
      <c r="H45" s="856"/>
      <c r="I45" s="859"/>
      <c r="J45" s="770"/>
      <c r="K45" s="770"/>
      <c r="L45" s="770"/>
      <c r="M45" s="770"/>
      <c r="N45" s="770"/>
      <c r="O45" s="862"/>
      <c r="P45" s="862">
        <v>0</v>
      </c>
      <c r="Q45" s="850"/>
    </row>
    <row r="46" spans="1:23" s="852" customFormat="1" ht="15.5">
      <c r="A46" s="1470" t="s">
        <v>541</v>
      </c>
      <c r="B46" s="1478"/>
      <c r="C46" s="856"/>
      <c r="D46" s="1519" t="s">
        <v>1166</v>
      </c>
      <c r="E46" s="1518"/>
      <c r="F46" s="1518"/>
      <c r="G46" s="1518"/>
      <c r="H46" s="856"/>
      <c r="I46" s="859"/>
      <c r="J46" s="1479"/>
      <c r="K46" s="770"/>
      <c r="L46" s="1479"/>
      <c r="M46" s="770"/>
      <c r="N46" s="1479"/>
      <c r="O46" s="862"/>
      <c r="P46" s="862">
        <v>0</v>
      </c>
      <c r="Q46" s="850"/>
      <c r="R46" s="863"/>
      <c r="S46" s="863"/>
      <c r="T46" s="863"/>
      <c r="U46" s="863"/>
      <c r="V46" s="863"/>
      <c r="W46" s="863"/>
    </row>
    <row r="47" spans="1:23" s="852" customFormat="1" ht="15.5">
      <c r="A47" s="1470"/>
      <c r="B47" s="856"/>
      <c r="C47" s="856"/>
      <c r="D47" s="856"/>
      <c r="E47" s="856"/>
      <c r="F47" s="856"/>
      <c r="H47" s="856"/>
      <c r="I47" s="859"/>
      <c r="J47" s="862"/>
      <c r="K47" s="862"/>
      <c r="L47" s="862"/>
      <c r="M47" s="862"/>
      <c r="N47" s="862"/>
      <c r="O47" s="862"/>
      <c r="P47" s="862"/>
      <c r="Q47" s="850"/>
    </row>
    <row r="48" spans="1:23" s="852" customFormat="1" ht="15.5">
      <c r="A48" s="1472">
        <v>6</v>
      </c>
      <c r="B48" s="856"/>
      <c r="C48" s="856"/>
      <c r="D48" s="856"/>
      <c r="E48" s="856"/>
      <c r="F48" s="856"/>
      <c r="G48" s="856" t="s">
        <v>1073</v>
      </c>
      <c r="H48" s="856"/>
      <c r="I48" s="869"/>
      <c r="J48" s="865">
        <f>+J45+J44+J43+J41+J46</f>
        <v>0</v>
      </c>
      <c r="K48" s="870"/>
      <c r="L48" s="865">
        <f>+L45+L44+L43+L41+L46</f>
        <v>0</v>
      </c>
      <c r="M48" s="870"/>
      <c r="N48" s="865">
        <f>+N45+N44+N43+N41+N46</f>
        <v>0</v>
      </c>
      <c r="O48" s="870"/>
      <c r="P48" s="865">
        <f>+P45+P44+P43+P41+P46</f>
        <v>0</v>
      </c>
      <c r="Q48" s="867"/>
      <c r="R48" s="868"/>
    </row>
    <row r="49" spans="1:20" s="852" customFormat="1" ht="15.5">
      <c r="A49" s="1470"/>
      <c r="B49" s="856"/>
      <c r="C49" s="856"/>
      <c r="D49" s="856"/>
      <c r="E49" s="856"/>
      <c r="F49" s="856"/>
      <c r="H49" s="856"/>
      <c r="I49" s="859"/>
      <c r="J49" s="862"/>
      <c r="K49" s="862"/>
      <c r="L49" s="862"/>
      <c r="M49" s="862"/>
      <c r="N49" s="862"/>
      <c r="O49" s="862"/>
      <c r="P49" s="862"/>
      <c r="Q49" s="850"/>
      <c r="R49" s="868"/>
    </row>
    <row r="50" spans="1:20" s="852" customFormat="1" ht="15.5">
      <c r="A50" s="1472">
        <v>7</v>
      </c>
      <c r="B50" s="856"/>
      <c r="C50" s="856"/>
      <c r="D50" s="856"/>
      <c r="E50" s="856"/>
      <c r="F50" s="856"/>
      <c r="G50" s="856" t="s">
        <v>1074</v>
      </c>
      <c r="H50" s="856"/>
      <c r="I50" s="859"/>
      <c r="J50" s="865">
        <f>+J38-J48</f>
        <v>0</v>
      </c>
      <c r="K50" s="862"/>
      <c r="L50" s="865">
        <f>+L38-L48</f>
        <v>0</v>
      </c>
      <c r="M50" s="862"/>
      <c r="N50" s="865">
        <f>+N48-N38</f>
        <v>0</v>
      </c>
      <c r="O50" s="862"/>
      <c r="P50" s="865">
        <f>IF(SUM(J50:N50)=(P38-P48),SUM(J50:N50),"Off")</f>
        <v>0</v>
      </c>
      <c r="Q50" s="867"/>
      <c r="R50" s="868"/>
      <c r="S50" s="868"/>
    </row>
    <row r="51" spans="1:20" s="852" customFormat="1" ht="15.5">
      <c r="A51" s="1470"/>
      <c r="B51" s="856"/>
      <c r="C51" s="856"/>
      <c r="D51" s="856"/>
      <c r="E51" s="856"/>
      <c r="F51" s="856"/>
      <c r="G51" s="856"/>
      <c r="H51" s="856"/>
      <c r="I51" s="859"/>
      <c r="J51" s="862"/>
      <c r="K51" s="862"/>
      <c r="L51" s="862"/>
      <c r="M51" s="862"/>
      <c r="N51" s="862"/>
      <c r="O51" s="862"/>
      <c r="P51" s="862"/>
      <c r="Q51" s="867"/>
      <c r="R51" s="868"/>
    </row>
    <row r="52" spans="1:20" s="852" customFormat="1" ht="16" thickBot="1">
      <c r="A52" s="1472">
        <v>8</v>
      </c>
      <c r="B52" s="856"/>
      <c r="C52" s="856"/>
      <c r="D52" s="856"/>
      <c r="E52" s="856"/>
      <c r="F52" s="856"/>
      <c r="G52" s="856" t="s">
        <v>1075</v>
      </c>
      <c r="H52" s="856"/>
      <c r="I52" s="859"/>
      <c r="J52" s="871">
        <f>+J50+J27</f>
        <v>0</v>
      </c>
      <c r="K52" s="870"/>
      <c r="L52" s="871">
        <f>+L50+L27</f>
        <v>0</v>
      </c>
      <c r="M52" s="870"/>
      <c r="N52" s="871">
        <f>+N50+N27</f>
        <v>0</v>
      </c>
      <c r="O52" s="870"/>
      <c r="P52" s="871">
        <f>+P50+P27</f>
        <v>0</v>
      </c>
      <c r="Q52" s="867"/>
      <c r="R52" s="868"/>
    </row>
    <row r="53" spans="1:20" ht="16" thickTop="1">
      <c r="A53" s="1471"/>
      <c r="B53" s="290"/>
      <c r="C53" s="290"/>
      <c r="D53" s="290"/>
      <c r="E53" s="290"/>
      <c r="F53" s="290"/>
      <c r="G53" s="290"/>
      <c r="H53" s="290"/>
      <c r="I53" s="290"/>
      <c r="J53" s="678"/>
      <c r="K53" s="678"/>
      <c r="L53" s="678"/>
      <c r="M53" s="678"/>
      <c r="N53" s="678"/>
      <c r="O53" s="678"/>
      <c r="P53" s="678"/>
      <c r="Q53" s="290"/>
      <c r="R53" s="291"/>
    </row>
    <row r="54" spans="1:20" ht="15" thickBot="1">
      <c r="B54" s="292"/>
      <c r="C54" s="292"/>
      <c r="D54" s="292"/>
      <c r="E54" s="292"/>
      <c r="F54" s="292"/>
      <c r="G54" s="292"/>
      <c r="H54" s="292"/>
      <c r="I54" s="292"/>
      <c r="J54" s="679"/>
      <c r="K54" s="679"/>
      <c r="L54" s="679"/>
      <c r="M54" s="679"/>
      <c r="N54" s="679"/>
      <c r="O54" s="679"/>
      <c r="P54" s="679"/>
      <c r="Q54" s="292"/>
      <c r="R54" s="292"/>
      <c r="S54" s="293"/>
      <c r="T54" s="292"/>
    </row>
  </sheetData>
  <customSheetViews>
    <customSheetView guid="{343BF296-013A-41F5-BDAB-AD6220EA7F78}" scale="70" showPageBreaks="1" printArea="1" view="pageBreakPreview">
      <selection activeCell="D33" sqref="D33"/>
      <pageMargins left="0.25" right="0.25" top="0.5" bottom="0.5" header="0.05" footer="0.05"/>
      <printOptions horizontalCentered="1"/>
      <pageSetup scale="63" orientation="portrait" cellComments="asDisplayed" r:id="rId1"/>
    </customSheetView>
    <customSheetView guid="{B321D76C-CDE5-48BB-9CDE-80FF97D58FCF}" scale="70" showPageBreaks="1" printArea="1" view="pageBreakPreview">
      <selection activeCell="D33" sqref="D33"/>
      <pageMargins left="0.25" right="0.25" top="0.5" bottom="0.5" header="0.05" footer="0.05"/>
      <printOptions horizontalCentered="1"/>
      <pageSetup scale="63" orientation="portrait" cellComments="asDisplayed" r:id="rId2"/>
    </customSheetView>
  </customSheetViews>
  <mergeCells count="5">
    <mergeCell ref="B9:Q9"/>
    <mergeCell ref="B5:P5"/>
    <mergeCell ref="B4:P4"/>
    <mergeCell ref="B6:P6"/>
    <mergeCell ref="B8:Q8"/>
  </mergeCells>
  <printOptions horizontalCentered="1"/>
  <pageMargins left="0.25" right="0.25" top="0.5" bottom="0.5" header="0.05" footer="0.05"/>
  <pageSetup scale="63" orientation="portrait" cellComments="asDisplayed" r:id="rId3"/>
  <drawing r:id="rId4"/>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tabColor theme="6"/>
  </sheetPr>
  <dimension ref="A1:V134"/>
  <sheetViews>
    <sheetView view="pageBreakPreview" topLeftCell="A112" zoomScaleNormal="100" zoomScaleSheetLayoutView="100" workbookViewId="0">
      <selection activeCell="D33" sqref="D33"/>
    </sheetView>
  </sheetViews>
  <sheetFormatPr defaultColWidth="9" defaultRowHeight="13"/>
  <cols>
    <col min="1" max="1" width="8" style="758" customWidth="1"/>
    <col min="2" max="2" width="5.08203125" style="758" customWidth="1"/>
    <col min="3" max="3" width="11.75" style="758" customWidth="1"/>
    <col min="4" max="6" width="9" style="751"/>
    <col min="7" max="7" width="13.75" style="1571" customWidth="1"/>
    <col min="8" max="8" width="14.75" style="1571" bestFit="1" customWidth="1"/>
    <col min="9" max="9" width="15" style="1571" bestFit="1" customWidth="1"/>
    <col min="10" max="10" width="15.25" style="1571" bestFit="1" customWidth="1"/>
    <col min="11" max="11" width="29.08203125" style="1571" customWidth="1"/>
    <col min="12" max="12" width="13.5" style="1571" bestFit="1" customWidth="1"/>
    <col min="13" max="13" width="15" style="1571" bestFit="1" customWidth="1"/>
    <col min="14" max="14" width="15.25" style="751" bestFit="1" customWidth="1"/>
    <col min="15" max="15" width="12" style="751" bestFit="1" customWidth="1"/>
    <col min="16" max="16" width="9" style="751"/>
    <col min="17" max="22" width="9" style="755"/>
    <col min="23" max="16384" width="9" style="751"/>
  </cols>
  <sheetData>
    <row r="1" spans="1:22" s="748" customFormat="1" ht="15.5">
      <c r="A1" s="840" t="s">
        <v>993</v>
      </c>
      <c r="B1" s="768"/>
      <c r="C1" s="766"/>
      <c r="G1" s="1568"/>
      <c r="H1" s="1569"/>
      <c r="I1" s="1568"/>
      <c r="J1" s="1568"/>
      <c r="K1" s="1568"/>
      <c r="L1" s="1568"/>
      <c r="M1" s="1568"/>
      <c r="N1" s="749"/>
      <c r="O1" s="749"/>
      <c r="Q1" s="750"/>
      <c r="R1" s="750"/>
      <c r="S1" s="750"/>
      <c r="T1" s="750"/>
      <c r="U1" s="750"/>
      <c r="V1" s="750"/>
    </row>
    <row r="2" spans="1:22" ht="18.5">
      <c r="B2" s="762"/>
      <c r="C2" s="767"/>
      <c r="D2" s="753"/>
      <c r="E2" s="752"/>
      <c r="F2" s="752"/>
      <c r="G2" s="1570"/>
      <c r="H2" s="1570"/>
      <c r="N2" s="754"/>
      <c r="O2" s="754"/>
    </row>
    <row r="3" spans="1:22" ht="18.5">
      <c r="B3" s="762"/>
      <c r="C3" s="767"/>
      <c r="D3" s="753"/>
      <c r="E3" s="752"/>
      <c r="F3" s="752"/>
      <c r="G3" s="1570"/>
      <c r="H3" s="1570"/>
      <c r="N3" s="754"/>
      <c r="O3" s="754"/>
    </row>
    <row r="4" spans="1:22" ht="18.5">
      <c r="A4" s="1763" t="s">
        <v>200</v>
      </c>
      <c r="B4" s="1763"/>
      <c r="C4" s="1763"/>
      <c r="D4" s="1763"/>
      <c r="E4" s="1763"/>
      <c r="F4" s="1763"/>
      <c r="G4" s="1763"/>
      <c r="H4" s="1763"/>
      <c r="I4" s="1763"/>
      <c r="J4" s="1763"/>
      <c r="K4" s="1763"/>
      <c r="L4" s="1763"/>
      <c r="M4" s="1763"/>
      <c r="N4" s="1763"/>
      <c r="O4" s="1763"/>
      <c r="P4" s="756"/>
    </row>
    <row r="5" spans="1:22" ht="18.5">
      <c r="A5" s="1763" t="s">
        <v>103</v>
      </c>
      <c r="B5" s="1763"/>
      <c r="C5" s="1763"/>
      <c r="D5" s="1763"/>
      <c r="E5" s="1763"/>
      <c r="F5" s="1763"/>
      <c r="G5" s="1763"/>
      <c r="H5" s="1763"/>
      <c r="I5" s="1763"/>
      <c r="J5" s="1763"/>
      <c r="K5" s="1763"/>
      <c r="L5" s="1763"/>
      <c r="M5" s="1763"/>
      <c r="N5" s="1763"/>
      <c r="O5" s="1763"/>
    </row>
    <row r="6" spans="1:22" ht="18.5">
      <c r="A6" s="1764" t="s">
        <v>1820</v>
      </c>
      <c r="B6" s="1764"/>
      <c r="C6" s="1764"/>
      <c r="D6" s="1764"/>
      <c r="E6" s="1764"/>
      <c r="F6" s="1764"/>
      <c r="G6" s="1764"/>
      <c r="H6" s="1764"/>
      <c r="I6" s="1764"/>
      <c r="J6" s="1764"/>
      <c r="K6" s="1764"/>
      <c r="L6" s="1764"/>
      <c r="M6" s="1764"/>
      <c r="N6" s="1764"/>
      <c r="O6" s="1764"/>
    </row>
    <row r="7" spans="1:22" ht="12" customHeight="1">
      <c r="A7" s="767"/>
      <c r="C7" s="767"/>
      <c r="D7" s="757"/>
      <c r="E7" s="752"/>
      <c r="F7" s="752"/>
      <c r="G7" s="1570"/>
      <c r="H7" s="1570"/>
      <c r="N7" s="754"/>
      <c r="O7" s="754"/>
    </row>
    <row r="8" spans="1:22" ht="18.5">
      <c r="A8" s="1765" t="s">
        <v>992</v>
      </c>
      <c r="B8" s="1765"/>
      <c r="C8" s="1765"/>
      <c r="D8" s="1765"/>
      <c r="E8" s="1765"/>
      <c r="F8" s="1765"/>
      <c r="G8" s="1765"/>
      <c r="H8" s="1765"/>
      <c r="I8" s="1765"/>
      <c r="J8" s="1765"/>
      <c r="K8" s="1765"/>
      <c r="L8" s="1765"/>
      <c r="M8" s="1765"/>
      <c r="N8" s="1765"/>
      <c r="O8" s="1765"/>
      <c r="P8" s="1765"/>
    </row>
    <row r="9" spans="1:22" ht="18.5">
      <c r="A9" s="1763" t="s">
        <v>858</v>
      </c>
      <c r="B9" s="1763"/>
      <c r="C9" s="1763"/>
      <c r="D9" s="1763"/>
      <c r="E9" s="1763"/>
      <c r="F9" s="1763"/>
      <c r="G9" s="1763"/>
      <c r="H9" s="1763"/>
      <c r="I9" s="1763"/>
      <c r="J9" s="1763"/>
      <c r="K9" s="1763"/>
      <c r="L9" s="1763"/>
      <c r="M9" s="1763"/>
      <c r="N9" s="1763"/>
      <c r="O9" s="1763"/>
      <c r="P9" s="1763"/>
    </row>
    <row r="10" spans="1:22" s="874" customFormat="1">
      <c r="A10" s="872" t="s">
        <v>58</v>
      </c>
      <c r="B10" s="873"/>
      <c r="C10" s="873"/>
      <c r="G10" s="497"/>
      <c r="H10" s="497"/>
      <c r="I10" s="497"/>
      <c r="J10" s="497"/>
      <c r="K10" s="497"/>
      <c r="L10" s="497"/>
      <c r="M10" s="497"/>
      <c r="Q10" s="875"/>
      <c r="R10" s="875"/>
      <c r="S10" s="875"/>
      <c r="T10" s="875"/>
      <c r="U10" s="875"/>
      <c r="V10" s="875"/>
    </row>
    <row r="11" spans="1:22" s="877" customFormat="1" ht="18" customHeight="1">
      <c r="A11" s="876" t="s">
        <v>59</v>
      </c>
      <c r="B11" s="873"/>
      <c r="C11" s="873"/>
      <c r="E11" s="878"/>
      <c r="F11" s="873"/>
      <c r="G11" s="886"/>
      <c r="H11" s="1766"/>
      <c r="I11" s="1767"/>
      <c r="J11" s="1768"/>
      <c r="K11" s="497"/>
      <c r="L11" s="497"/>
      <c r="M11" s="497"/>
      <c r="N11" s="874"/>
      <c r="O11" s="874"/>
      <c r="P11" s="879"/>
      <c r="Q11" s="1762"/>
      <c r="R11" s="1762"/>
      <c r="S11" s="1762"/>
      <c r="T11" s="1762"/>
      <c r="U11" s="880"/>
      <c r="V11" s="880"/>
    </row>
    <row r="12" spans="1:22" s="877" customFormat="1" ht="18" customHeight="1">
      <c r="A12" s="876"/>
      <c r="B12" s="873"/>
      <c r="C12" s="1663" t="s">
        <v>192</v>
      </c>
      <c r="E12" s="878"/>
      <c r="F12" s="873"/>
      <c r="G12" s="886"/>
      <c r="H12" s="1572" t="s">
        <v>193</v>
      </c>
      <c r="I12" s="1572" t="s">
        <v>194</v>
      </c>
      <c r="J12" s="1572" t="s">
        <v>195</v>
      </c>
      <c r="K12" s="1572" t="s">
        <v>196</v>
      </c>
      <c r="L12" s="1572" t="s">
        <v>371</v>
      </c>
      <c r="M12" s="1572" t="s">
        <v>372</v>
      </c>
      <c r="N12" s="1465" t="s">
        <v>901</v>
      </c>
      <c r="O12" s="1465" t="s">
        <v>902</v>
      </c>
      <c r="P12" s="879"/>
      <c r="Q12" s="1413"/>
      <c r="R12" s="1413"/>
      <c r="S12" s="1413"/>
      <c r="T12" s="1413"/>
      <c r="U12" s="880"/>
      <c r="V12" s="880"/>
    </row>
    <row r="13" spans="1:22" s="877" customFormat="1" ht="18" customHeight="1">
      <c r="A13" s="876"/>
      <c r="B13" s="873"/>
      <c r="C13" s="1465"/>
      <c r="E13" s="878"/>
      <c r="F13" s="873"/>
      <c r="G13" s="886"/>
      <c r="H13" s="1572"/>
      <c r="I13" s="1572"/>
      <c r="J13" s="1572"/>
      <c r="K13" s="497"/>
      <c r="L13" s="497"/>
      <c r="M13" s="497"/>
      <c r="N13" s="874"/>
      <c r="O13" s="874"/>
      <c r="P13" s="879"/>
      <c r="Q13" s="1413"/>
      <c r="R13" s="1413"/>
      <c r="S13" s="1413"/>
      <c r="T13" s="1413"/>
      <c r="U13" s="880"/>
      <c r="V13" s="880"/>
    </row>
    <row r="14" spans="1:22" s="877" customFormat="1" ht="13.5" customHeight="1">
      <c r="B14" s="881">
        <v>1</v>
      </c>
      <c r="C14" s="882" t="s">
        <v>865</v>
      </c>
      <c r="E14" s="878"/>
      <c r="F14" s="873"/>
      <c r="G14" s="886"/>
      <c r="H14" s="1573"/>
      <c r="I14" s="1573"/>
      <c r="J14" s="1573"/>
      <c r="K14" s="1573"/>
      <c r="L14" s="886"/>
      <c r="M14" s="886"/>
      <c r="P14" s="879"/>
      <c r="Q14" s="879"/>
      <c r="R14" s="879"/>
      <c r="S14" s="880"/>
      <c r="T14" s="883"/>
      <c r="U14" s="880"/>
      <c r="V14" s="880"/>
    </row>
    <row r="15" spans="1:22" s="877" customFormat="1" ht="13.5" customHeight="1">
      <c r="A15" s="873"/>
      <c r="B15" s="873"/>
      <c r="E15" s="878"/>
      <c r="F15" s="873"/>
      <c r="G15" s="886"/>
      <c r="H15" s="1574" t="s">
        <v>629</v>
      </c>
      <c r="I15" s="1574" t="s">
        <v>630</v>
      </c>
      <c r="J15" s="1574" t="s">
        <v>870</v>
      </c>
      <c r="K15" s="886"/>
      <c r="L15" s="886"/>
      <c r="M15" s="886"/>
      <c r="P15" s="879"/>
      <c r="Q15" s="879"/>
      <c r="R15" s="879"/>
      <c r="S15" s="880"/>
      <c r="T15" s="883"/>
      <c r="U15" s="880"/>
      <c r="V15" s="880"/>
    </row>
    <row r="16" spans="1:22" s="877" customFormat="1" ht="13.5" customHeight="1">
      <c r="A16" s="873"/>
      <c r="B16" s="873"/>
      <c r="E16" s="878"/>
      <c r="F16" s="873"/>
      <c r="G16" s="886"/>
      <c r="H16" s="886"/>
      <c r="I16" s="1575"/>
      <c r="J16" s="1575"/>
      <c r="K16" s="1575"/>
      <c r="L16" s="886"/>
      <c r="M16" s="886"/>
      <c r="P16" s="879"/>
      <c r="Q16" s="879"/>
      <c r="R16" s="879"/>
      <c r="S16" s="880"/>
      <c r="T16" s="883"/>
      <c r="U16" s="880"/>
      <c r="V16" s="880"/>
    </row>
    <row r="17" spans="1:22" s="877" customFormat="1" ht="13.5" customHeight="1">
      <c r="A17" s="873" t="s">
        <v>471</v>
      </c>
      <c r="B17" s="873"/>
      <c r="C17" s="884" t="s">
        <v>871</v>
      </c>
      <c r="E17" s="878"/>
      <c r="F17" s="873"/>
      <c r="G17" s="886"/>
      <c r="H17" s="886">
        <f>'WP-AR-IS'!G27</f>
        <v>0</v>
      </c>
      <c r="I17" s="886">
        <f>'WP-AR-IS'!G28</f>
        <v>0</v>
      </c>
      <c r="J17" s="886">
        <f>H17+I17</f>
        <v>0</v>
      </c>
      <c r="K17" s="1573"/>
      <c r="L17" s="886"/>
      <c r="M17" s="886"/>
      <c r="P17" s="879"/>
      <c r="Q17" s="879"/>
      <c r="R17" s="879"/>
      <c r="S17" s="880"/>
      <c r="T17" s="883"/>
      <c r="U17" s="880"/>
      <c r="V17" s="880"/>
    </row>
    <row r="18" spans="1:22" s="877" customFormat="1" ht="13.5" customHeight="1">
      <c r="A18" s="873" t="s">
        <v>473</v>
      </c>
      <c r="B18" s="873"/>
      <c r="C18" s="884" t="s">
        <v>868</v>
      </c>
      <c r="G18" s="886"/>
      <c r="H18" s="886"/>
      <c r="I18" s="886"/>
      <c r="J18" s="886"/>
      <c r="K18" s="886"/>
      <c r="L18" s="886"/>
      <c r="M18" s="886"/>
      <c r="P18" s="879"/>
      <c r="Q18" s="879"/>
      <c r="R18" s="879"/>
      <c r="S18" s="880"/>
      <c r="T18" s="883"/>
      <c r="U18" s="880"/>
      <c r="V18" s="880"/>
    </row>
    <row r="19" spans="1:22" s="877" customFormat="1" ht="13.5" customHeight="1">
      <c r="A19" s="873" t="s">
        <v>494</v>
      </c>
      <c r="B19" s="873"/>
      <c r="C19" s="885" t="s">
        <v>451</v>
      </c>
      <c r="G19" s="886"/>
      <c r="H19" s="886">
        <f>-SUM('WP-AA'!C19:C26)/10^6</f>
        <v>0</v>
      </c>
      <c r="I19" s="886">
        <f>-SUM('WP-AA'!C50:C60)/10^6</f>
        <v>0</v>
      </c>
      <c r="J19" s="886">
        <f t="shared" ref="J19:J36" si="0">H19+I19</f>
        <v>0</v>
      </c>
      <c r="K19" s="886"/>
      <c r="L19" s="886"/>
      <c r="M19" s="886"/>
      <c r="P19" s="879"/>
      <c r="Q19" s="879"/>
      <c r="R19" s="879"/>
      <c r="S19" s="880"/>
      <c r="T19" s="883"/>
      <c r="U19" s="880"/>
      <c r="V19" s="880"/>
    </row>
    <row r="20" spans="1:22" s="877" customFormat="1" ht="13.5" customHeight="1">
      <c r="A20" s="873" t="s">
        <v>495</v>
      </c>
      <c r="B20" s="873"/>
      <c r="C20" s="885" t="s">
        <v>1125</v>
      </c>
      <c r="G20" s="886"/>
      <c r="H20" s="886">
        <f>-'WP-AA'!E26/10^6</f>
        <v>0</v>
      </c>
      <c r="I20" s="886">
        <v>0</v>
      </c>
      <c r="J20" s="886">
        <f t="shared" si="0"/>
        <v>0</v>
      </c>
      <c r="K20" s="886"/>
      <c r="L20" s="886"/>
      <c r="M20" s="886"/>
      <c r="P20" s="879"/>
      <c r="Q20" s="879"/>
      <c r="R20" s="879"/>
      <c r="S20" s="880"/>
      <c r="T20" s="883"/>
      <c r="U20" s="880"/>
      <c r="V20" s="880"/>
    </row>
    <row r="21" spans="1:22" s="877" customFormat="1" ht="13.5" customHeight="1">
      <c r="A21" s="873" t="s">
        <v>496</v>
      </c>
      <c r="B21" s="873"/>
      <c r="C21" s="885" t="s">
        <v>1142</v>
      </c>
      <c r="G21" s="886"/>
      <c r="H21" s="886">
        <f>-'WP-AA'!F31/10^6-'WP-AA'!F32/10^6</f>
        <v>0</v>
      </c>
      <c r="I21" s="886">
        <v>0</v>
      </c>
      <c r="J21" s="886">
        <f t="shared" si="0"/>
        <v>0</v>
      </c>
      <c r="K21" s="886"/>
      <c r="L21" s="886"/>
      <c r="M21" s="886"/>
      <c r="P21" s="879"/>
      <c r="Q21" s="879"/>
      <c r="R21" s="879"/>
      <c r="S21" s="880"/>
      <c r="T21" s="883"/>
      <c r="U21" s="880"/>
      <c r="V21" s="880"/>
    </row>
    <row r="22" spans="1:22" s="877" customFormat="1" ht="13.5" customHeight="1">
      <c r="A22" s="873" t="s">
        <v>497</v>
      </c>
      <c r="B22" s="873"/>
      <c r="C22" s="885" t="s">
        <v>1086</v>
      </c>
      <c r="G22" s="886"/>
      <c r="H22" s="886">
        <f>-'WP-AA'!F33/10^6</f>
        <v>0</v>
      </c>
      <c r="I22" s="886">
        <v>0</v>
      </c>
      <c r="J22" s="886">
        <f t="shared" si="0"/>
        <v>0</v>
      </c>
      <c r="K22" s="886"/>
      <c r="L22" s="886"/>
      <c r="M22" s="886"/>
      <c r="P22" s="879"/>
      <c r="Q22" s="879"/>
      <c r="R22" s="879"/>
      <c r="S22" s="880"/>
      <c r="T22" s="883"/>
      <c r="U22" s="880"/>
      <c r="V22" s="880"/>
    </row>
    <row r="23" spans="1:22" s="877" customFormat="1" ht="13.5" customHeight="1">
      <c r="A23" s="873" t="s">
        <v>498</v>
      </c>
      <c r="B23" s="873"/>
      <c r="C23" s="885" t="s">
        <v>862</v>
      </c>
      <c r="G23" s="886"/>
      <c r="H23" s="886">
        <f>-(SUM('WP-AA'!F34:F49)/10^6+H25+H26+H28)*'WP-EA'!H38</f>
        <v>0</v>
      </c>
      <c r="I23" s="886">
        <v>0</v>
      </c>
      <c r="J23" s="886">
        <f t="shared" si="0"/>
        <v>0</v>
      </c>
      <c r="K23" s="886"/>
      <c r="L23" s="886"/>
      <c r="M23" s="886"/>
      <c r="P23" s="879"/>
      <c r="Q23" s="879"/>
      <c r="R23" s="879"/>
      <c r="S23" s="880"/>
      <c r="T23" s="883"/>
      <c r="U23" s="880"/>
      <c r="V23" s="880"/>
    </row>
    <row r="24" spans="1:22" s="877" customFormat="1" ht="13.5" customHeight="1">
      <c r="A24" s="873" t="s">
        <v>499</v>
      </c>
      <c r="B24" s="873"/>
      <c r="C24" s="884" t="s">
        <v>183</v>
      </c>
      <c r="G24" s="886"/>
      <c r="H24" s="886"/>
      <c r="I24" s="886"/>
      <c r="J24" s="886">
        <f t="shared" si="0"/>
        <v>0</v>
      </c>
      <c r="K24" s="886"/>
      <c r="L24" s="886"/>
      <c r="M24" s="886"/>
      <c r="P24" s="879"/>
      <c r="Q24" s="879"/>
      <c r="R24" s="879"/>
      <c r="S24" s="880"/>
      <c r="T24" s="883"/>
      <c r="U24" s="880"/>
      <c r="V24" s="880"/>
    </row>
    <row r="25" spans="1:22" s="877" customFormat="1" ht="13.5" customHeight="1">
      <c r="A25" s="873" t="s">
        <v>500</v>
      </c>
      <c r="B25" s="873"/>
      <c r="C25" s="885" t="s">
        <v>863</v>
      </c>
      <c r="G25" s="886"/>
      <c r="H25" s="886">
        <f>-'WP-AA'!F38/10^6</f>
        <v>0</v>
      </c>
      <c r="I25" s="886">
        <v>0</v>
      </c>
      <c r="J25" s="886">
        <f t="shared" si="0"/>
        <v>0</v>
      </c>
      <c r="K25" s="886"/>
      <c r="L25" s="886"/>
      <c r="M25" s="886"/>
      <c r="P25" s="879"/>
      <c r="Q25" s="879"/>
      <c r="R25" s="879"/>
      <c r="S25" s="880"/>
      <c r="T25" s="883"/>
      <c r="U25" s="880"/>
      <c r="V25" s="880"/>
    </row>
    <row r="26" spans="1:22" s="877" customFormat="1" ht="13.5" customHeight="1">
      <c r="A26" s="873" t="s">
        <v>501</v>
      </c>
      <c r="B26" s="873"/>
      <c r="C26" s="885" t="s">
        <v>864</v>
      </c>
      <c r="G26" s="886"/>
      <c r="H26" s="886">
        <f>-'WP-AA'!F39/10^6</f>
        <v>0</v>
      </c>
      <c r="I26" s="886">
        <v>0</v>
      </c>
      <c r="J26" s="886">
        <f t="shared" si="0"/>
        <v>0</v>
      </c>
      <c r="K26" s="886"/>
      <c r="L26" s="886"/>
      <c r="M26" s="886"/>
      <c r="P26" s="879"/>
      <c r="Q26" s="879"/>
      <c r="R26" s="879"/>
      <c r="S26" s="880"/>
      <c r="T26" s="883"/>
      <c r="U26" s="880"/>
      <c r="V26" s="880"/>
    </row>
    <row r="27" spans="1:22" s="877" customFormat="1" ht="13.5" customHeight="1">
      <c r="A27" s="873" t="s">
        <v>502</v>
      </c>
      <c r="B27" s="873"/>
      <c r="C27" s="885" t="s">
        <v>744</v>
      </c>
      <c r="G27" s="886"/>
      <c r="H27" s="886">
        <f>'A2-A&amp;G'!H34/10^6</f>
        <v>0</v>
      </c>
      <c r="I27" s="886">
        <v>0</v>
      </c>
      <c r="J27" s="886">
        <f t="shared" si="0"/>
        <v>0</v>
      </c>
      <c r="K27" s="886"/>
      <c r="L27" s="886"/>
      <c r="M27" s="886"/>
      <c r="P27" s="879"/>
      <c r="Q27" s="879"/>
      <c r="R27" s="879"/>
      <c r="S27" s="880"/>
      <c r="T27" s="883"/>
      <c r="U27" s="880"/>
      <c r="V27" s="880"/>
    </row>
    <row r="28" spans="1:22" s="877" customFormat="1" ht="13.5" customHeight="1">
      <c r="A28" s="873" t="s">
        <v>503</v>
      </c>
      <c r="B28" s="873"/>
      <c r="C28" s="885" t="s">
        <v>1124</v>
      </c>
      <c r="G28" s="886"/>
      <c r="H28" s="886">
        <f>-'WP-AA'!F42/10^6</f>
        <v>0</v>
      </c>
      <c r="I28" s="886">
        <v>0</v>
      </c>
      <c r="J28" s="886">
        <f t="shared" si="0"/>
        <v>0</v>
      </c>
      <c r="K28" s="886"/>
      <c r="L28" s="886"/>
      <c r="M28" s="886"/>
      <c r="P28" s="879"/>
      <c r="Q28" s="879"/>
      <c r="R28" s="879"/>
      <c r="S28" s="880"/>
      <c r="T28" s="883"/>
      <c r="U28" s="880"/>
      <c r="V28" s="880"/>
    </row>
    <row r="29" spans="1:22" s="877" customFormat="1" ht="13.5" customHeight="1">
      <c r="A29" s="873" t="s">
        <v>505</v>
      </c>
      <c r="B29" s="873"/>
      <c r="C29" s="885" t="s">
        <v>747</v>
      </c>
      <c r="G29" s="886"/>
      <c r="H29" s="886">
        <f>'WP-AF'!H21/10^6</f>
        <v>0</v>
      </c>
      <c r="I29" s="886">
        <v>0</v>
      </c>
      <c r="J29" s="886">
        <f t="shared" si="0"/>
        <v>0</v>
      </c>
      <c r="K29" s="886"/>
      <c r="L29" s="886"/>
      <c r="M29" s="886"/>
      <c r="P29" s="879"/>
      <c r="Q29" s="879"/>
      <c r="R29" s="879"/>
      <c r="S29" s="880"/>
      <c r="T29" s="883"/>
      <c r="U29" s="880"/>
      <c r="V29" s="880"/>
    </row>
    <row r="30" spans="1:22" s="877" customFormat="1" ht="13.5" customHeight="1">
      <c r="A30" s="873" t="s">
        <v>504</v>
      </c>
      <c r="B30" s="873"/>
      <c r="C30" s="885" t="s">
        <v>861</v>
      </c>
      <c r="E30" s="20"/>
      <c r="F30" s="20"/>
      <c r="G30" s="886"/>
      <c r="H30" s="886">
        <f>'A2-A&amp;G'!J20/10^6</f>
        <v>0</v>
      </c>
      <c r="I30" s="886">
        <v>0</v>
      </c>
      <c r="J30" s="886">
        <f t="shared" si="0"/>
        <v>0</v>
      </c>
      <c r="K30" s="886"/>
      <c r="L30" s="886"/>
      <c r="M30" s="886"/>
      <c r="P30" s="879"/>
      <c r="Q30" s="879"/>
      <c r="R30" s="879"/>
      <c r="S30" s="880"/>
      <c r="T30" s="883"/>
      <c r="U30" s="880"/>
      <c r="V30" s="880"/>
    </row>
    <row r="31" spans="1:22" s="877" customFormat="1" ht="13.5" customHeight="1">
      <c r="A31" s="873" t="s">
        <v>506</v>
      </c>
      <c r="B31" s="873"/>
      <c r="C31" s="885" t="s">
        <v>860</v>
      </c>
      <c r="E31" s="20"/>
      <c r="F31" s="20"/>
      <c r="G31" s="886"/>
      <c r="H31" s="886">
        <f>'A2-A&amp;G'!J21/10^6</f>
        <v>0</v>
      </c>
      <c r="I31" s="886">
        <v>0</v>
      </c>
      <c r="J31" s="886">
        <f t="shared" si="0"/>
        <v>0</v>
      </c>
      <c r="K31" s="886"/>
      <c r="L31" s="886"/>
      <c r="M31" s="886"/>
      <c r="P31" s="879"/>
      <c r="Q31" s="879"/>
      <c r="R31" s="879"/>
      <c r="S31" s="880"/>
      <c r="T31" s="883"/>
      <c r="U31" s="880"/>
      <c r="V31" s="880"/>
    </row>
    <row r="32" spans="1:22" s="877" customFormat="1" ht="13.5" customHeight="1">
      <c r="A32" s="873" t="s">
        <v>1169</v>
      </c>
      <c r="B32" s="873"/>
      <c r="C32" s="885" t="s">
        <v>145</v>
      </c>
      <c r="E32" s="20"/>
      <c r="F32" s="20"/>
      <c r="G32" s="886"/>
      <c r="H32" s="886">
        <v>0</v>
      </c>
      <c r="I32" s="886">
        <f>'A1-O&amp;M'!J33/10^6</f>
        <v>0</v>
      </c>
      <c r="J32" s="886">
        <f t="shared" si="0"/>
        <v>0</v>
      </c>
      <c r="K32" s="886"/>
      <c r="L32" s="886"/>
      <c r="M32" s="886"/>
      <c r="P32" s="879"/>
      <c r="Q32" s="879"/>
      <c r="R32" s="879"/>
      <c r="S32" s="880"/>
      <c r="T32" s="883"/>
      <c r="U32" s="880"/>
      <c r="V32" s="880"/>
    </row>
    <row r="33" spans="1:22" s="877" customFormat="1" ht="13.5" customHeight="1">
      <c r="A33" s="873" t="s">
        <v>1170</v>
      </c>
      <c r="B33" s="873"/>
      <c r="C33" s="885" t="s">
        <v>146</v>
      </c>
      <c r="E33" s="878"/>
      <c r="F33" s="873"/>
      <c r="G33" s="886"/>
      <c r="H33" s="886">
        <v>0</v>
      </c>
      <c r="I33" s="886">
        <f>'A1-O&amp;M'!J34/10^6</f>
        <v>0</v>
      </c>
      <c r="J33" s="886">
        <f t="shared" si="0"/>
        <v>0</v>
      </c>
      <c r="K33" s="886"/>
      <c r="L33" s="886"/>
      <c r="M33" s="886"/>
      <c r="P33" s="879"/>
      <c r="Q33" s="879"/>
      <c r="R33" s="879"/>
      <c r="S33" s="880"/>
      <c r="T33" s="883"/>
      <c r="U33" s="880"/>
      <c r="V33" s="880"/>
    </row>
    <row r="34" spans="1:22" s="877" customFormat="1" ht="13.5" customHeight="1">
      <c r="A34" s="873" t="s">
        <v>1171</v>
      </c>
      <c r="B34" s="873"/>
      <c r="C34" s="885" t="s">
        <v>757</v>
      </c>
      <c r="E34" s="878"/>
      <c r="F34" s="873"/>
      <c r="G34" s="886"/>
      <c r="H34" s="886">
        <v>0</v>
      </c>
      <c r="I34" s="886">
        <f>'A1-O&amp;M'!J35/10^6</f>
        <v>0</v>
      </c>
      <c r="J34" s="886">
        <f t="shared" si="0"/>
        <v>0</v>
      </c>
      <c r="K34" s="886"/>
      <c r="L34" s="886"/>
      <c r="M34" s="886"/>
      <c r="P34" s="879"/>
      <c r="Q34" s="879"/>
      <c r="R34" s="879"/>
      <c r="S34" s="880"/>
      <c r="T34" s="883"/>
      <c r="U34" s="880"/>
      <c r="V34" s="880"/>
    </row>
    <row r="35" spans="1:22" s="877" customFormat="1" ht="13.5" customHeight="1">
      <c r="A35" s="873" t="s">
        <v>1172</v>
      </c>
      <c r="B35" s="873"/>
      <c r="C35" s="885" t="s">
        <v>1141</v>
      </c>
      <c r="E35" s="20"/>
      <c r="F35" s="20"/>
      <c r="G35" s="886"/>
      <c r="H35" s="886">
        <v>0</v>
      </c>
      <c r="I35" s="886">
        <f>-H35</f>
        <v>0</v>
      </c>
      <c r="J35" s="886">
        <f t="shared" si="0"/>
        <v>0</v>
      </c>
      <c r="K35" s="886"/>
      <c r="L35" s="886"/>
      <c r="M35" s="886"/>
      <c r="P35" s="879"/>
      <c r="Q35" s="879"/>
      <c r="R35" s="879"/>
      <c r="S35" s="880"/>
      <c r="T35" s="883"/>
      <c r="U35" s="880"/>
      <c r="V35" s="880"/>
    </row>
    <row r="36" spans="1:22" s="877" customFormat="1" ht="13.5" customHeight="1" thickBot="1">
      <c r="A36" s="873"/>
      <c r="B36" s="873"/>
      <c r="C36" s="884" t="s">
        <v>872</v>
      </c>
      <c r="E36" s="20"/>
      <c r="F36" s="20"/>
      <c r="G36" s="886"/>
      <c r="H36" s="1576">
        <f>H17+SUM(H19:H23)+SUM(H25:H35)</f>
        <v>0</v>
      </c>
      <c r="I36" s="1576">
        <f>I17+SUM(I19:I23)+SUM(I25:I35)</f>
        <v>0</v>
      </c>
      <c r="J36" s="1576">
        <f t="shared" si="0"/>
        <v>0</v>
      </c>
      <c r="K36" s="886"/>
      <c r="L36" s="886"/>
      <c r="M36" s="886"/>
      <c r="P36" s="879"/>
      <c r="Q36" s="879"/>
      <c r="R36" s="879"/>
      <c r="S36" s="880"/>
      <c r="T36" s="883"/>
      <c r="U36" s="880"/>
      <c r="V36" s="880"/>
    </row>
    <row r="37" spans="1:22" s="889" customFormat="1" ht="13.5" customHeight="1" thickTop="1">
      <c r="A37" s="873"/>
      <c r="B37" s="887"/>
      <c r="C37" s="888" t="s">
        <v>577</v>
      </c>
      <c r="E37" s="890"/>
      <c r="F37" s="890"/>
      <c r="G37" s="1577"/>
      <c r="H37" s="1577">
        <f>('A1-O&amp;M'!H20+'A2-A&amp;G'!J40)/10^6-H36</f>
        <v>0</v>
      </c>
      <c r="I37" s="1577">
        <f>('A1-O&amp;M'!H29+'A1-O&amp;M'!J33+'A1-O&amp;M'!J34+'A1-O&amp;M'!J35)/10^6-I36</f>
        <v>0</v>
      </c>
      <c r="J37" s="1577">
        <f>H37+I37</f>
        <v>0</v>
      </c>
      <c r="K37" s="1577"/>
      <c r="L37" s="1577"/>
      <c r="M37" s="1577"/>
      <c r="P37" s="891"/>
      <c r="Q37" s="891"/>
      <c r="R37" s="891"/>
      <c r="S37" s="892"/>
      <c r="T37" s="893"/>
      <c r="U37" s="892"/>
      <c r="V37" s="892"/>
    </row>
    <row r="38" spans="1:22" s="880" customFormat="1" ht="13.5" customHeight="1">
      <c r="A38" s="894"/>
      <c r="B38" s="894"/>
      <c r="C38" s="894"/>
      <c r="E38" s="895"/>
      <c r="F38" s="894"/>
      <c r="G38" s="1525"/>
      <c r="H38" s="1525"/>
      <c r="I38" s="1525"/>
      <c r="J38" s="1525"/>
      <c r="K38" s="1573"/>
      <c r="L38" s="1525"/>
      <c r="M38" s="1525"/>
      <c r="P38" s="879"/>
      <c r="Q38" s="879"/>
      <c r="R38" s="879"/>
      <c r="T38" s="883"/>
    </row>
    <row r="39" spans="1:22" s="877" customFormat="1" ht="13.5" customHeight="1">
      <c r="A39" s="873"/>
      <c r="B39" s="881">
        <v>2</v>
      </c>
      <c r="C39" s="896" t="s">
        <v>1148</v>
      </c>
      <c r="E39" s="878"/>
      <c r="F39" s="873"/>
      <c r="G39" s="886"/>
      <c r="H39" s="886"/>
      <c r="I39" s="886"/>
      <c r="J39" s="886"/>
      <c r="K39" s="1573"/>
      <c r="L39" s="886"/>
      <c r="M39" s="886"/>
      <c r="P39" s="879"/>
      <c r="Q39" s="879"/>
      <c r="R39" s="879"/>
      <c r="S39" s="880"/>
      <c r="T39" s="883"/>
      <c r="U39" s="880"/>
      <c r="V39" s="880"/>
    </row>
    <row r="40" spans="1:22" s="877" customFormat="1" ht="18" customHeight="1">
      <c r="A40" s="873"/>
      <c r="B40" s="873"/>
      <c r="C40" s="873"/>
      <c r="E40" s="878"/>
      <c r="F40" s="873"/>
      <c r="G40" s="886"/>
      <c r="H40" s="1766"/>
      <c r="I40" s="1767"/>
      <c r="J40" s="1767"/>
      <c r="K40" s="1768"/>
      <c r="L40" s="1769"/>
      <c r="M40" s="1770"/>
      <c r="N40" s="1770"/>
      <c r="O40" s="1771"/>
      <c r="P40" s="879"/>
      <c r="Q40" s="879"/>
      <c r="R40" s="879"/>
      <c r="S40" s="880"/>
      <c r="T40" s="883"/>
      <c r="U40" s="880"/>
      <c r="V40" s="880"/>
    </row>
    <row r="41" spans="1:22" s="877" customFormat="1" ht="18" customHeight="1">
      <c r="A41" s="873"/>
      <c r="B41" s="897"/>
      <c r="C41" s="873"/>
      <c r="E41" s="878"/>
      <c r="F41" s="873"/>
      <c r="G41" s="886"/>
      <c r="H41" s="1578" t="s">
        <v>1143</v>
      </c>
      <c r="I41" s="1578" t="s">
        <v>150</v>
      </c>
      <c r="J41" s="1578" t="s">
        <v>1143</v>
      </c>
      <c r="K41" s="1578" t="s">
        <v>68</v>
      </c>
      <c r="L41" s="1578" t="s">
        <v>1143</v>
      </c>
      <c r="M41" s="1578" t="s">
        <v>150</v>
      </c>
      <c r="N41" s="881" t="s">
        <v>1143</v>
      </c>
      <c r="O41" s="881" t="s">
        <v>68</v>
      </c>
      <c r="P41" s="879"/>
      <c r="Q41" s="883"/>
      <c r="R41" s="883"/>
      <c r="S41" s="879"/>
      <c r="T41" s="883"/>
      <c r="U41" s="880"/>
      <c r="V41" s="880"/>
    </row>
    <row r="42" spans="1:22" s="877" customFormat="1" ht="18" customHeight="1">
      <c r="A42" s="873"/>
      <c r="B42" s="898"/>
      <c r="C42" s="873"/>
      <c r="E42" s="878"/>
      <c r="F42" s="899"/>
      <c r="G42" s="1579"/>
      <c r="H42" s="1580" t="s">
        <v>792</v>
      </c>
      <c r="I42" s="1580" t="s">
        <v>280</v>
      </c>
      <c r="J42" s="1580" t="s">
        <v>849</v>
      </c>
      <c r="K42" s="1580" t="s">
        <v>794</v>
      </c>
      <c r="L42" s="1580" t="s">
        <v>792</v>
      </c>
      <c r="M42" s="1580" t="s">
        <v>280</v>
      </c>
      <c r="N42" s="899" t="s">
        <v>849</v>
      </c>
      <c r="O42" s="899" t="s">
        <v>794</v>
      </c>
      <c r="P42" s="900"/>
      <c r="Q42" s="901"/>
      <c r="R42" s="901"/>
      <c r="S42" s="901"/>
      <c r="T42" s="901"/>
      <c r="U42" s="880"/>
      <c r="V42" s="880"/>
    </row>
    <row r="43" spans="1:22" s="874" customFormat="1" ht="13.5" customHeight="1">
      <c r="A43" s="873"/>
      <c r="B43" s="873"/>
      <c r="C43" s="873"/>
      <c r="D43" s="902"/>
      <c r="E43" s="903"/>
      <c r="F43" s="873"/>
      <c r="G43" s="497"/>
      <c r="H43" s="497"/>
      <c r="I43" s="497"/>
      <c r="J43" s="497"/>
      <c r="K43" s="497"/>
      <c r="L43" s="497"/>
      <c r="M43" s="497"/>
    </row>
    <row r="44" spans="1:22" s="874" customFormat="1" ht="13.5" customHeight="1">
      <c r="A44" s="873" t="s">
        <v>1266</v>
      </c>
      <c r="B44" s="873"/>
      <c r="C44" s="877" t="s">
        <v>859</v>
      </c>
      <c r="E44" s="903"/>
      <c r="F44" s="873"/>
      <c r="G44" s="497"/>
      <c r="H44" s="497"/>
      <c r="I44" s="497"/>
      <c r="J44" s="497"/>
      <c r="K44" s="497"/>
      <c r="L44" s="497"/>
      <c r="M44" s="497"/>
    </row>
    <row r="45" spans="1:22" s="874" customFormat="1" ht="13.5" customHeight="1">
      <c r="A45" s="873" t="s">
        <v>1267</v>
      </c>
      <c r="B45" s="873"/>
      <c r="C45" s="885" t="s">
        <v>852</v>
      </c>
      <c r="E45" s="903"/>
      <c r="F45" s="873"/>
      <c r="G45" s="497"/>
      <c r="H45" s="1525">
        <f>'WP-AR-Cap Assets'!P27</f>
        <v>0</v>
      </c>
      <c r="I45" s="1525">
        <v>0</v>
      </c>
      <c r="J45" s="1525">
        <f>H45-I45</f>
        <v>0</v>
      </c>
      <c r="K45" s="1525">
        <v>0</v>
      </c>
      <c r="L45" s="1525">
        <f>'WP-AR-Cap Assets'!J27</f>
        <v>0</v>
      </c>
      <c r="M45" s="1525">
        <v>0</v>
      </c>
      <c r="N45" s="904">
        <f>L45-M45</f>
        <v>0</v>
      </c>
      <c r="O45" s="904">
        <v>0</v>
      </c>
    </row>
    <row r="46" spans="1:22" s="874" customFormat="1" ht="13.5" customHeight="1">
      <c r="A46" s="873" t="s">
        <v>1268</v>
      </c>
      <c r="B46" s="873"/>
      <c r="C46" s="885" t="s">
        <v>853</v>
      </c>
      <c r="E46" s="903"/>
      <c r="F46" s="873"/>
      <c r="G46" s="497"/>
      <c r="H46" s="1581">
        <f>'WP-AR-Cap Assets'!P38</f>
        <v>0</v>
      </c>
      <c r="I46" s="1581">
        <f>'WP-AR-Cap Assets'!P48</f>
        <v>0</v>
      </c>
      <c r="J46" s="1581">
        <f>H46-I46</f>
        <v>0</v>
      </c>
      <c r="K46" s="1581">
        <f>'WP-AR-IS'!G29</f>
        <v>0</v>
      </c>
      <c r="L46" s="1581">
        <f>'WP-AR-Cap Assets'!J38</f>
        <v>0</v>
      </c>
      <c r="M46" s="1581">
        <f>'WP-AR-Cap Assets'!J48</f>
        <v>0</v>
      </c>
      <c r="N46" s="905">
        <f>L46-M46</f>
        <v>0</v>
      </c>
      <c r="O46" s="905">
        <f>'WP-AR-IS'!H29</f>
        <v>0</v>
      </c>
    </row>
    <row r="47" spans="1:22" s="874" customFormat="1" ht="13.5" customHeight="1">
      <c r="A47" s="873" t="s">
        <v>1269</v>
      </c>
      <c r="B47" s="873"/>
      <c r="C47" s="885" t="s">
        <v>845</v>
      </c>
      <c r="E47" s="903"/>
      <c r="F47" s="873"/>
      <c r="G47" s="497"/>
      <c r="H47" s="1525">
        <f>SUM(H45:H46)</f>
        <v>0</v>
      </c>
      <c r="I47" s="1525">
        <f>SUM(I45:I46)</f>
        <v>0</v>
      </c>
      <c r="J47" s="1525">
        <f t="shared" ref="J47:O47" si="1">SUM(J45:J46)</f>
        <v>0</v>
      </c>
      <c r="K47" s="1525">
        <f t="shared" si="1"/>
        <v>0</v>
      </c>
      <c r="L47" s="1525">
        <f t="shared" si="1"/>
        <v>0</v>
      </c>
      <c r="M47" s="1525">
        <f t="shared" si="1"/>
        <v>0</v>
      </c>
      <c r="N47" s="904">
        <f t="shared" si="1"/>
        <v>0</v>
      </c>
      <c r="O47" s="904">
        <f t="shared" si="1"/>
        <v>0</v>
      </c>
    </row>
    <row r="48" spans="1:22" s="874" customFormat="1" ht="13.5" customHeight="1">
      <c r="A48" s="873" t="s">
        <v>1270</v>
      </c>
      <c r="B48" s="873"/>
      <c r="C48" s="885" t="s">
        <v>846</v>
      </c>
      <c r="E48" s="903"/>
      <c r="F48" s="873"/>
      <c r="G48" s="497"/>
      <c r="H48" s="1581">
        <f>-'WP-AR-Cap Assets'!P23</f>
        <v>0</v>
      </c>
      <c r="I48" s="1581">
        <v>0</v>
      </c>
      <c r="J48" s="1581">
        <f>H48-I48</f>
        <v>0</v>
      </c>
      <c r="K48" s="1581">
        <v>0</v>
      </c>
      <c r="L48" s="1581">
        <f>-'WP-AR-Cap Assets'!J23</f>
        <v>0</v>
      </c>
      <c r="M48" s="1581">
        <v>0</v>
      </c>
      <c r="N48" s="905">
        <f>L48-M48</f>
        <v>0</v>
      </c>
      <c r="O48" s="905">
        <f>-'WP-BC'!N60</f>
        <v>0</v>
      </c>
    </row>
    <row r="49" spans="1:16" s="874" customFormat="1" ht="13.5" customHeight="1">
      <c r="A49" s="873" t="s">
        <v>1271</v>
      </c>
      <c r="B49" s="873"/>
      <c r="C49" s="885" t="s">
        <v>847</v>
      </c>
      <c r="E49" s="903"/>
      <c r="F49" s="873"/>
      <c r="G49" s="497"/>
      <c r="H49" s="1525">
        <f>SUM(H47:H48)</f>
        <v>0</v>
      </c>
      <c r="I49" s="1525">
        <f t="shared" ref="I49:O49" si="2">SUM(I47:I48)</f>
        <v>0</v>
      </c>
      <c r="J49" s="1525">
        <f t="shared" si="2"/>
        <v>0</v>
      </c>
      <c r="K49" s="1525">
        <f t="shared" si="2"/>
        <v>0</v>
      </c>
      <c r="L49" s="1525">
        <f t="shared" si="2"/>
        <v>0</v>
      </c>
      <c r="M49" s="1525">
        <f t="shared" si="2"/>
        <v>0</v>
      </c>
      <c r="N49" s="904">
        <f t="shared" si="2"/>
        <v>0</v>
      </c>
      <c r="O49" s="904">
        <f t="shared" si="2"/>
        <v>0</v>
      </c>
    </row>
    <row r="50" spans="1:16" s="874" customFormat="1" ht="13.5" customHeight="1">
      <c r="A50" s="873" t="s">
        <v>1272</v>
      </c>
      <c r="B50" s="873"/>
      <c r="C50" s="884" t="s">
        <v>854</v>
      </c>
      <c r="E50" s="903"/>
      <c r="F50" s="873"/>
      <c r="G50" s="497"/>
      <c r="H50" s="1525"/>
      <c r="I50" s="1525"/>
      <c r="J50" s="1525"/>
      <c r="K50" s="1525"/>
      <c r="L50" s="1525"/>
      <c r="M50" s="1525"/>
      <c r="N50" s="904"/>
      <c r="O50" s="904"/>
    </row>
    <row r="51" spans="1:16" s="874" customFormat="1" ht="13.5" customHeight="1">
      <c r="A51" s="873" t="s">
        <v>1273</v>
      </c>
      <c r="B51" s="873"/>
      <c r="C51" s="885" t="s">
        <v>855</v>
      </c>
      <c r="F51" s="873"/>
      <c r="G51" s="497"/>
      <c r="H51" s="1525"/>
      <c r="I51" s="1525"/>
      <c r="J51" s="1525"/>
      <c r="K51" s="1525"/>
      <c r="L51" s="1525"/>
      <c r="M51" s="1525"/>
      <c r="N51" s="904"/>
      <c r="O51" s="904"/>
    </row>
    <row r="52" spans="1:16" s="874" customFormat="1" ht="13.5" customHeight="1">
      <c r="A52" s="873" t="s">
        <v>1586</v>
      </c>
      <c r="B52" s="873"/>
      <c r="C52" s="906" t="s">
        <v>34</v>
      </c>
      <c r="E52" s="903"/>
      <c r="F52" s="873"/>
      <c r="G52" s="497"/>
      <c r="H52" s="1525">
        <f>'B2-Plant'!I28/10^6</f>
        <v>0</v>
      </c>
      <c r="I52" s="1525">
        <f>'B2-Plant'!J28/10^6</f>
        <v>0</v>
      </c>
      <c r="J52" s="1525">
        <f t="shared" ref="J52:J64" si="3">H52-I52</f>
        <v>0</v>
      </c>
      <c r="K52" s="1525">
        <f>'B2-Plant'!L28/10^6</f>
        <v>0</v>
      </c>
      <c r="L52" s="1525">
        <f>'B2-Plant'!M28/10^6</f>
        <v>0</v>
      </c>
      <c r="M52" s="1525">
        <f>'B2-Plant'!N28/10^6</f>
        <v>0</v>
      </c>
      <c r="N52" s="904">
        <f t="shared" ref="N52:N64" si="4">L52-M52</f>
        <v>0</v>
      </c>
      <c r="O52" s="904">
        <f>'B2-Plant'!P28/10^6</f>
        <v>0</v>
      </c>
    </row>
    <row r="53" spans="1:16" s="874" customFormat="1" ht="13.5" customHeight="1">
      <c r="A53" s="873" t="s">
        <v>1587</v>
      </c>
      <c r="B53" s="873"/>
      <c r="C53" s="906" t="s">
        <v>107</v>
      </c>
      <c r="E53" s="903"/>
      <c r="F53" s="873"/>
      <c r="G53" s="497"/>
      <c r="H53" s="1581">
        <f>'B2-Plant'!I49/10^6</f>
        <v>0</v>
      </c>
      <c r="I53" s="1581">
        <f>'B2-Plant'!J49/10^6</f>
        <v>0</v>
      </c>
      <c r="J53" s="1581">
        <f t="shared" si="3"/>
        <v>0</v>
      </c>
      <c r="K53" s="1581">
        <f>'B2-Plant'!L49/10^6</f>
        <v>0</v>
      </c>
      <c r="L53" s="1581">
        <f>'B2-Plant'!M49/10^6</f>
        <v>0</v>
      </c>
      <c r="M53" s="1581">
        <f>'B2-Plant'!N49/10^6</f>
        <v>0</v>
      </c>
      <c r="N53" s="905">
        <f t="shared" si="4"/>
        <v>0</v>
      </c>
      <c r="O53" s="905">
        <f>'B2-Plant'!P49/10^6</f>
        <v>0</v>
      </c>
    </row>
    <row r="54" spans="1:16" s="874" customFormat="1" ht="13.5" customHeight="1">
      <c r="A54" s="873" t="s">
        <v>1588</v>
      </c>
      <c r="B54" s="873"/>
      <c r="C54" s="906" t="s">
        <v>4</v>
      </c>
      <c r="E54" s="903"/>
      <c r="F54" s="873"/>
      <c r="G54" s="497"/>
      <c r="H54" s="1525">
        <f>SUM(H52:H53)</f>
        <v>0</v>
      </c>
      <c r="I54" s="1525">
        <f>SUM(I52:I53)</f>
        <v>0</v>
      </c>
      <c r="J54" s="1525">
        <f t="shared" si="3"/>
        <v>0</v>
      </c>
      <c r="K54" s="1525">
        <f>SUM(K52:K53)</f>
        <v>0</v>
      </c>
      <c r="L54" s="1525">
        <f>SUM(L52:L53)</f>
        <v>0</v>
      </c>
      <c r="M54" s="1525">
        <f>SUM(M52:M53)</f>
        <v>0</v>
      </c>
      <c r="N54" s="904">
        <f t="shared" si="4"/>
        <v>0</v>
      </c>
      <c r="O54" s="904">
        <f>SUM(O52:O53)</f>
        <v>0</v>
      </c>
    </row>
    <row r="55" spans="1:16" s="874" customFormat="1" ht="13.5" customHeight="1">
      <c r="A55" s="873" t="s">
        <v>1589</v>
      </c>
      <c r="B55" s="873"/>
      <c r="C55" s="885" t="s">
        <v>856</v>
      </c>
      <c r="E55" s="903"/>
      <c r="F55" s="873"/>
      <c r="G55" s="497"/>
      <c r="H55" s="1525"/>
      <c r="I55" s="1525"/>
      <c r="J55" s="1525"/>
      <c r="K55" s="1525"/>
      <c r="L55" s="1525"/>
      <c r="M55" s="1525"/>
      <c r="N55" s="904"/>
      <c r="O55" s="904"/>
    </row>
    <row r="56" spans="1:16" s="874" customFormat="1" ht="13.5" customHeight="1">
      <c r="A56" s="873" t="s">
        <v>1590</v>
      </c>
      <c r="B56" s="873"/>
      <c r="C56" s="906" t="s">
        <v>34</v>
      </c>
      <c r="E56" s="903"/>
      <c r="F56" s="873"/>
      <c r="G56" s="497"/>
      <c r="H56" s="1525">
        <f>'B2-Plant'!I30/10^6</f>
        <v>0</v>
      </c>
      <c r="I56" s="1525">
        <f>'B2-Plant'!J30/10^6</f>
        <v>0</v>
      </c>
      <c r="J56" s="1525">
        <f t="shared" si="3"/>
        <v>0</v>
      </c>
      <c r="K56" s="1525">
        <f>'B2-Plant'!L30/10^6</f>
        <v>0</v>
      </c>
      <c r="L56" s="1525">
        <f>'B2-Plant'!M30/10^6</f>
        <v>0</v>
      </c>
      <c r="M56" s="1525">
        <f>'B2-Plant'!N30/10^6</f>
        <v>0</v>
      </c>
      <c r="N56" s="904">
        <f t="shared" si="4"/>
        <v>0</v>
      </c>
      <c r="O56" s="904">
        <f>'B2-Plant'!P30/10^6</f>
        <v>0</v>
      </c>
    </row>
    <row r="57" spans="1:16" s="874" customFormat="1" ht="13.5" customHeight="1">
      <c r="A57" s="873" t="s">
        <v>1591</v>
      </c>
      <c r="B57" s="873"/>
      <c r="C57" s="906" t="s">
        <v>107</v>
      </c>
      <c r="E57" s="903"/>
      <c r="F57" s="873"/>
      <c r="G57" s="497"/>
      <c r="H57" s="1581">
        <f>'B2-Plant'!I51/10^6</f>
        <v>0</v>
      </c>
      <c r="I57" s="1581">
        <f>'B2-Plant'!J51/10^6</f>
        <v>0</v>
      </c>
      <c r="J57" s="1581">
        <f t="shared" si="3"/>
        <v>0</v>
      </c>
      <c r="K57" s="1581">
        <f>'B2-Plant'!L51/10^6</f>
        <v>0</v>
      </c>
      <c r="L57" s="1581">
        <f>'B2-Plant'!M51/10^6</f>
        <v>0</v>
      </c>
      <c r="M57" s="1581">
        <f>'B2-Plant'!N51/10^6</f>
        <v>0</v>
      </c>
      <c r="N57" s="905">
        <f t="shared" si="4"/>
        <v>0</v>
      </c>
      <c r="O57" s="905">
        <f>'B2-Plant'!P51/10^6</f>
        <v>0</v>
      </c>
      <c r="P57" s="879"/>
    </row>
    <row r="58" spans="1:16" s="874" customFormat="1" ht="13.5" customHeight="1">
      <c r="A58" s="873" t="s">
        <v>1592</v>
      </c>
      <c r="B58" s="873"/>
      <c r="C58" s="906" t="s">
        <v>4</v>
      </c>
      <c r="E58" s="903"/>
      <c r="F58" s="873"/>
      <c r="G58" s="497"/>
      <c r="H58" s="1525">
        <f>SUM(H56:H57)</f>
        <v>0</v>
      </c>
      <c r="I58" s="1525">
        <f>SUM(I56:I57)</f>
        <v>0</v>
      </c>
      <c r="J58" s="1525">
        <f t="shared" si="3"/>
        <v>0</v>
      </c>
      <c r="K58" s="1525">
        <f>SUM(K56:K57)</f>
        <v>0</v>
      </c>
      <c r="L58" s="1525">
        <f>SUM(L56:L57)</f>
        <v>0</v>
      </c>
      <c r="M58" s="1525">
        <f>SUM(M56:M57)</f>
        <v>0</v>
      </c>
      <c r="N58" s="904">
        <f t="shared" si="4"/>
        <v>0</v>
      </c>
      <c r="O58" s="904">
        <f>SUM(O56:O57)</f>
        <v>0</v>
      </c>
      <c r="P58" s="879"/>
    </row>
    <row r="59" spans="1:16" s="874" customFormat="1" ht="13.5" customHeight="1">
      <c r="A59" s="873" t="s">
        <v>1593</v>
      </c>
      <c r="B59" s="873"/>
      <c r="C59" s="885" t="s">
        <v>857</v>
      </c>
      <c r="E59" s="903"/>
      <c r="F59" s="873"/>
      <c r="G59" s="497"/>
      <c r="H59" s="1525"/>
      <c r="I59" s="1525"/>
      <c r="J59" s="1525"/>
      <c r="K59" s="1525"/>
      <c r="L59" s="1525"/>
      <c r="M59" s="1525"/>
      <c r="N59" s="904"/>
      <c r="O59" s="904"/>
    </row>
    <row r="60" spans="1:16" s="874" customFormat="1" ht="13.5" customHeight="1">
      <c r="A60" s="873" t="s">
        <v>1594</v>
      </c>
      <c r="B60" s="873"/>
      <c r="C60" s="906" t="s">
        <v>34</v>
      </c>
      <c r="E60" s="903"/>
      <c r="F60" s="873"/>
      <c r="G60" s="497"/>
      <c r="H60" s="1525">
        <f>'B2-Plant'!I38/10^6</f>
        <v>0</v>
      </c>
      <c r="I60" s="1525">
        <f>'B2-Plant'!J38/10^6</f>
        <v>0</v>
      </c>
      <c r="J60" s="1525">
        <f t="shared" si="3"/>
        <v>0</v>
      </c>
      <c r="K60" s="1525">
        <f>'B2-Plant'!L38/10^6</f>
        <v>0</v>
      </c>
      <c r="L60" s="1525">
        <f>'B2-Plant'!M38/10^6</f>
        <v>0</v>
      </c>
      <c r="M60" s="1525">
        <f>'B2-Plant'!N38/10^6</f>
        <v>0</v>
      </c>
      <c r="N60" s="904">
        <f t="shared" si="4"/>
        <v>0</v>
      </c>
      <c r="O60" s="904">
        <f>'B2-Plant'!P38/10^6</f>
        <v>0</v>
      </c>
    </row>
    <row r="61" spans="1:16" s="874" customFormat="1" ht="13.5" customHeight="1">
      <c r="A61" s="873" t="s">
        <v>1595</v>
      </c>
      <c r="B61" s="873"/>
      <c r="C61" s="906" t="s">
        <v>107</v>
      </c>
      <c r="E61" s="903"/>
      <c r="F61" s="873"/>
      <c r="G61" s="497"/>
      <c r="H61" s="1581">
        <f>'B2-Plant'!I52/10^6-H53-H57</f>
        <v>0</v>
      </c>
      <c r="I61" s="1581">
        <f>'B2-Plant'!J52/10^6-I53-I57</f>
        <v>0</v>
      </c>
      <c r="J61" s="1581">
        <f t="shared" si="3"/>
        <v>0</v>
      </c>
      <c r="K61" s="1581">
        <f>'B2-Plant'!L52/10^6-K53-K57</f>
        <v>0</v>
      </c>
      <c r="L61" s="1581">
        <f>'B2-Plant'!M52/10^6-L53-L57</f>
        <v>0</v>
      </c>
      <c r="M61" s="1581">
        <f>'B2-Plant'!N52/10^6-M53-M57</f>
        <v>0</v>
      </c>
      <c r="N61" s="905">
        <f t="shared" si="4"/>
        <v>0</v>
      </c>
      <c r="O61" s="905">
        <f>'B2-Plant'!P52/10^6-O53-O57</f>
        <v>0</v>
      </c>
    </row>
    <row r="62" spans="1:16" s="874" customFormat="1" ht="13.5" customHeight="1">
      <c r="A62" s="873" t="s">
        <v>1596</v>
      </c>
      <c r="B62" s="873"/>
      <c r="C62" s="906" t="s">
        <v>4</v>
      </c>
      <c r="E62" s="903"/>
      <c r="F62" s="873"/>
      <c r="G62" s="497"/>
      <c r="H62" s="1525">
        <f>SUM(H60:H61)</f>
        <v>0</v>
      </c>
      <c r="I62" s="1525">
        <f>SUM(I60:I61)</f>
        <v>0</v>
      </c>
      <c r="J62" s="1525">
        <f t="shared" si="3"/>
        <v>0</v>
      </c>
      <c r="K62" s="1525">
        <f>SUM(K60:K61)</f>
        <v>0</v>
      </c>
      <c r="L62" s="1525">
        <f>SUM(L60:L61)</f>
        <v>0</v>
      </c>
      <c r="M62" s="1525">
        <f>SUM(M60:M61)</f>
        <v>0</v>
      </c>
      <c r="N62" s="904">
        <f t="shared" si="4"/>
        <v>0</v>
      </c>
      <c r="O62" s="904">
        <f>SUM(O60:O61)</f>
        <v>0</v>
      </c>
    </row>
    <row r="63" spans="1:16" s="874" customFormat="1" ht="13.5" customHeight="1">
      <c r="A63" s="873" t="s">
        <v>1597</v>
      </c>
      <c r="B63" s="873"/>
      <c r="C63" s="885"/>
      <c r="E63" s="903"/>
      <c r="F63" s="873"/>
      <c r="G63" s="497"/>
      <c r="H63" s="1525"/>
      <c r="I63" s="1525"/>
      <c r="J63" s="1525"/>
      <c r="K63" s="1525"/>
      <c r="L63" s="1525"/>
      <c r="M63" s="1525"/>
      <c r="N63" s="904"/>
      <c r="O63" s="904"/>
    </row>
    <row r="64" spans="1:16" s="874" customFormat="1" ht="13.5" customHeight="1" thickBot="1">
      <c r="A64" s="873" t="s">
        <v>1598</v>
      </c>
      <c r="B64" s="873"/>
      <c r="C64" s="874" t="s">
        <v>851</v>
      </c>
      <c r="E64" s="903"/>
      <c r="F64" s="873"/>
      <c r="G64" s="497"/>
      <c r="H64" s="1582">
        <f>H49+H54+H58+H62</f>
        <v>0</v>
      </c>
      <c r="I64" s="1582">
        <f>I49+I54+I58+I62</f>
        <v>0</v>
      </c>
      <c r="J64" s="1582">
        <f t="shared" si="3"/>
        <v>0</v>
      </c>
      <c r="K64" s="1582">
        <f>K49+K54+K58+K62</f>
        <v>0</v>
      </c>
      <c r="L64" s="1582">
        <f>L49+L54+L58+L62</f>
        <v>0</v>
      </c>
      <c r="M64" s="1582">
        <f>M49+M54+M58+M62</f>
        <v>0</v>
      </c>
      <c r="N64" s="907">
        <f t="shared" si="4"/>
        <v>0</v>
      </c>
      <c r="O64" s="907">
        <f>O49+O54+O58+O62</f>
        <v>0</v>
      </c>
    </row>
    <row r="65" spans="1:22" s="874" customFormat="1" ht="13.5" customHeight="1" thickTop="1">
      <c r="A65" s="873" t="s">
        <v>1599</v>
      </c>
      <c r="B65" s="873"/>
      <c r="C65" s="874" t="s">
        <v>848</v>
      </c>
      <c r="E65" s="903"/>
      <c r="F65" s="873"/>
      <c r="G65" s="497"/>
      <c r="H65" s="1525"/>
      <c r="I65" s="1525"/>
      <c r="J65" s="1525"/>
      <c r="K65" s="1525"/>
      <c r="L65" s="1525"/>
      <c r="M65" s="1525"/>
      <c r="N65" s="904"/>
      <c r="O65" s="904"/>
    </row>
    <row r="66" spans="1:22" s="874" customFormat="1" ht="13.5" customHeight="1">
      <c r="A66" s="873" t="s">
        <v>1600</v>
      </c>
      <c r="B66" s="873"/>
      <c r="C66" s="885" t="s">
        <v>451</v>
      </c>
      <c r="E66" s="903"/>
      <c r="F66" s="873"/>
      <c r="G66" s="497"/>
      <c r="H66" s="1525">
        <f>'B2-Plant'!I21/10^6</f>
        <v>0</v>
      </c>
      <c r="I66" s="1525">
        <f>'B2-Plant'!J21/10^6</f>
        <v>0</v>
      </c>
      <c r="J66" s="1525">
        <f>'B2-Plant'!K21/10^6</f>
        <v>0</v>
      </c>
      <c r="K66" s="1525">
        <f>'B2-Plant'!L21/10^6</f>
        <v>0</v>
      </c>
      <c r="L66" s="1525">
        <f>'B2-Plant'!M21/10^6</f>
        <v>0</v>
      </c>
      <c r="M66" s="1525">
        <f>'B2-Plant'!N21/10^6</f>
        <v>0</v>
      </c>
      <c r="N66" s="904">
        <f>'B2-Plant'!O21/10^6</f>
        <v>0</v>
      </c>
      <c r="O66" s="904">
        <f>'B2-Plant'!P21/10^6</f>
        <v>0</v>
      </c>
    </row>
    <row r="67" spans="1:22" s="874" customFormat="1" ht="13.5" customHeight="1">
      <c r="A67" s="873" t="s">
        <v>1601</v>
      </c>
      <c r="B67" s="873"/>
      <c r="C67" s="885" t="s">
        <v>34</v>
      </c>
      <c r="E67" s="903"/>
      <c r="F67" s="873"/>
      <c r="G67" s="497"/>
      <c r="H67" s="1525">
        <f>'B2-Plant'!I40/10^6</f>
        <v>0</v>
      </c>
      <c r="I67" s="1525">
        <f>'B2-Plant'!J40/10^6</f>
        <v>0</v>
      </c>
      <c r="J67" s="1525">
        <f>'B2-Plant'!K40/10^6</f>
        <v>0</v>
      </c>
      <c r="K67" s="1525">
        <f>'B2-Plant'!L40/10^6</f>
        <v>0</v>
      </c>
      <c r="L67" s="1525">
        <f>'B2-Plant'!M40/10^6</f>
        <v>0</v>
      </c>
      <c r="M67" s="1525">
        <f>'B2-Plant'!N40/10^6</f>
        <v>0</v>
      </c>
      <c r="N67" s="904">
        <f>'B2-Plant'!O40/10^6</f>
        <v>0</v>
      </c>
      <c r="O67" s="904">
        <f>'B2-Plant'!P40/10^6</f>
        <v>0</v>
      </c>
    </row>
    <row r="68" spans="1:22" s="874" customFormat="1" ht="13.5" customHeight="1">
      <c r="A68" s="873" t="s">
        <v>1602</v>
      </c>
      <c r="B68" s="873"/>
      <c r="C68" s="885" t="s">
        <v>107</v>
      </c>
      <c r="E68" s="903"/>
      <c r="F68" s="873"/>
      <c r="G68" s="497"/>
      <c r="H68" s="1525">
        <f>'B2-Plant'!I54/10^6</f>
        <v>0</v>
      </c>
      <c r="I68" s="1525">
        <f>'B2-Plant'!J54/10^6</f>
        <v>0</v>
      </c>
      <c r="J68" s="1525">
        <f>'B2-Plant'!K54/10^6</f>
        <v>0</v>
      </c>
      <c r="K68" s="1525">
        <f>'B2-Plant'!L54/10^6</f>
        <v>0</v>
      </c>
      <c r="L68" s="1525">
        <f>'B2-Plant'!M54/10^6</f>
        <v>0</v>
      </c>
      <c r="M68" s="1525">
        <f>'B2-Plant'!N54/10^6</f>
        <v>0</v>
      </c>
      <c r="N68" s="904">
        <f>'B2-Plant'!O54/10^6</f>
        <v>0</v>
      </c>
      <c r="O68" s="904">
        <f>'B2-Plant'!P54/10^6</f>
        <v>0</v>
      </c>
    </row>
    <row r="69" spans="1:22" s="874" customFormat="1" ht="13.5" customHeight="1" thickBot="1">
      <c r="A69" s="873" t="s">
        <v>1603</v>
      </c>
      <c r="B69" s="873"/>
      <c r="C69" s="885" t="s">
        <v>4</v>
      </c>
      <c r="E69" s="903"/>
      <c r="F69" s="873"/>
      <c r="G69" s="497"/>
      <c r="H69" s="1576">
        <f t="shared" ref="H69:O69" si="5">SUM(H66:H68)</f>
        <v>0</v>
      </c>
      <c r="I69" s="1576">
        <f t="shared" si="5"/>
        <v>0</v>
      </c>
      <c r="J69" s="1576">
        <f t="shared" si="5"/>
        <v>0</v>
      </c>
      <c r="K69" s="1576">
        <f t="shared" si="5"/>
        <v>0</v>
      </c>
      <c r="L69" s="1576">
        <f t="shared" si="5"/>
        <v>0</v>
      </c>
      <c r="M69" s="1576">
        <f t="shared" si="5"/>
        <v>0</v>
      </c>
      <c r="N69" s="908">
        <f t="shared" si="5"/>
        <v>0</v>
      </c>
      <c r="O69" s="908">
        <f t="shared" si="5"/>
        <v>0</v>
      </c>
    </row>
    <row r="70" spans="1:22" s="874" customFormat="1" ht="13.5" customHeight="1" thickTop="1">
      <c r="A70" s="873" t="s">
        <v>1604</v>
      </c>
      <c r="B70" s="873"/>
      <c r="C70" s="909" t="s">
        <v>577</v>
      </c>
      <c r="E70" s="903"/>
      <c r="F70" s="873"/>
      <c r="G70" s="1583" t="s">
        <v>1126</v>
      </c>
      <c r="H70" s="1584">
        <f t="shared" ref="H70:O70" si="6">H64-H69</f>
        <v>0</v>
      </c>
      <c r="I70" s="1584">
        <f t="shared" si="6"/>
        <v>0</v>
      </c>
      <c r="J70" s="1584">
        <f t="shared" si="6"/>
        <v>0</v>
      </c>
      <c r="K70" s="1584">
        <f t="shared" si="6"/>
        <v>0</v>
      </c>
      <c r="L70" s="1584">
        <f t="shared" si="6"/>
        <v>0</v>
      </c>
      <c r="M70" s="1584">
        <f t="shared" si="6"/>
        <v>0</v>
      </c>
      <c r="N70" s="910">
        <f t="shared" si="6"/>
        <v>0</v>
      </c>
      <c r="O70" s="910">
        <f t="shared" si="6"/>
        <v>0</v>
      </c>
    </row>
    <row r="71" spans="1:22" s="874" customFormat="1" ht="12.5">
      <c r="A71" s="873"/>
      <c r="B71" s="873"/>
      <c r="C71" s="873"/>
      <c r="G71" s="497"/>
      <c r="H71" s="497"/>
      <c r="I71" s="497"/>
      <c r="J71" s="497"/>
      <c r="K71" s="497"/>
      <c r="L71" s="497"/>
      <c r="M71" s="497"/>
      <c r="Q71" s="875"/>
      <c r="R71" s="875"/>
      <c r="S71" s="875"/>
      <c r="T71" s="875"/>
      <c r="U71" s="875"/>
      <c r="V71" s="875"/>
    </row>
    <row r="72" spans="1:22" s="874" customFormat="1" ht="12.5">
      <c r="A72" s="873"/>
      <c r="B72" s="873"/>
      <c r="C72" s="911" t="s">
        <v>341</v>
      </c>
      <c r="G72" s="497"/>
      <c r="H72" s="497"/>
      <c r="I72" s="497"/>
      <c r="J72" s="497"/>
      <c r="K72" s="497"/>
      <c r="L72" s="497"/>
      <c r="M72" s="497"/>
      <c r="Q72" s="875"/>
      <c r="R72" s="875"/>
      <c r="S72" s="875"/>
      <c r="T72" s="875"/>
      <c r="U72" s="875"/>
      <c r="V72" s="875"/>
    </row>
    <row r="73" spans="1:22" s="874" customFormat="1" ht="12.5">
      <c r="A73" s="873" t="s">
        <v>1605</v>
      </c>
      <c r="B73" s="873"/>
      <c r="C73" s="873">
        <v>1</v>
      </c>
      <c r="D73" s="874" t="s">
        <v>866</v>
      </c>
      <c r="G73" s="497"/>
      <c r="H73" s="497"/>
      <c r="I73" s="497"/>
      <c r="J73" s="497"/>
      <c r="K73" s="497"/>
      <c r="L73" s="497"/>
      <c r="M73" s="497"/>
      <c r="Q73" s="875"/>
      <c r="R73" s="875"/>
      <c r="S73" s="875"/>
      <c r="T73" s="875"/>
      <c r="U73" s="875"/>
      <c r="V73" s="875"/>
    </row>
    <row r="74" spans="1:22" s="874" customFormat="1" ht="12.5">
      <c r="A74" s="873" t="s">
        <v>1606</v>
      </c>
      <c r="B74" s="873"/>
      <c r="C74" s="873">
        <v>2</v>
      </c>
      <c r="D74" s="874" t="s">
        <v>867</v>
      </c>
      <c r="G74" s="497"/>
      <c r="H74" s="497"/>
      <c r="I74" s="497"/>
      <c r="J74" s="497"/>
      <c r="K74" s="497"/>
      <c r="L74" s="497"/>
      <c r="M74" s="497"/>
      <c r="Q74" s="875"/>
      <c r="R74" s="875"/>
      <c r="S74" s="875"/>
      <c r="T74" s="875"/>
      <c r="U74" s="875"/>
      <c r="V74" s="875"/>
    </row>
    <row r="75" spans="1:22" s="874" customFormat="1" ht="12.5">
      <c r="A75" s="873" t="s">
        <v>1607</v>
      </c>
      <c r="B75" s="873"/>
      <c r="C75" s="873">
        <v>3</v>
      </c>
      <c r="D75" s="874" t="s">
        <v>1144</v>
      </c>
      <c r="G75" s="497"/>
      <c r="H75" s="497"/>
      <c r="I75" s="497"/>
      <c r="J75" s="497"/>
      <c r="K75" s="497"/>
      <c r="L75" s="497"/>
      <c r="M75" s="497"/>
      <c r="Q75" s="875"/>
      <c r="R75" s="875"/>
      <c r="S75" s="875"/>
      <c r="T75" s="875"/>
      <c r="U75" s="875"/>
      <c r="V75" s="875"/>
    </row>
    <row r="76" spans="1:22" s="874" customFormat="1" ht="12.5">
      <c r="A76" s="873"/>
      <c r="B76" s="873"/>
      <c r="C76" s="873"/>
      <c r="G76" s="497"/>
      <c r="H76" s="497"/>
      <c r="I76" s="497"/>
      <c r="J76" s="497"/>
      <c r="K76" s="497"/>
      <c r="L76" s="497"/>
      <c r="M76" s="497"/>
      <c r="Q76" s="875"/>
      <c r="R76" s="875"/>
      <c r="S76" s="875"/>
      <c r="T76" s="875"/>
      <c r="U76" s="875"/>
      <c r="V76" s="875"/>
    </row>
    <row r="77" spans="1:22" s="874" customFormat="1">
      <c r="A77" s="873"/>
      <c r="B77" s="881">
        <v>3</v>
      </c>
      <c r="C77" s="896" t="s">
        <v>873</v>
      </c>
      <c r="G77" s="497"/>
      <c r="H77" s="497"/>
      <c r="I77" s="497"/>
      <c r="J77" s="497"/>
      <c r="K77" s="497"/>
      <c r="L77" s="497"/>
      <c r="M77" s="497"/>
      <c r="Q77" s="875"/>
      <c r="R77" s="875"/>
      <c r="S77" s="875"/>
      <c r="T77" s="875"/>
      <c r="U77" s="875"/>
      <c r="V77" s="875"/>
    </row>
    <row r="78" spans="1:22" s="874" customFormat="1">
      <c r="A78" s="873"/>
      <c r="B78" s="881"/>
      <c r="C78" s="896"/>
      <c r="G78" s="497"/>
      <c r="H78" s="1585"/>
      <c r="I78" s="1586"/>
      <c r="J78" s="497"/>
      <c r="K78" s="497"/>
      <c r="L78" s="497"/>
      <c r="M78" s="497"/>
      <c r="Q78" s="875"/>
      <c r="R78" s="875"/>
      <c r="S78" s="875"/>
      <c r="T78" s="875"/>
      <c r="U78" s="875"/>
      <c r="V78" s="875"/>
    </row>
    <row r="79" spans="1:22" s="874" customFormat="1" ht="12.5">
      <c r="A79" s="873" t="s">
        <v>1277</v>
      </c>
      <c r="B79" s="873"/>
      <c r="C79" s="877" t="s">
        <v>859</v>
      </c>
      <c r="G79" s="497"/>
      <c r="H79" s="497"/>
      <c r="I79" s="497"/>
      <c r="J79" s="497"/>
      <c r="K79" s="497"/>
      <c r="L79" s="497"/>
      <c r="M79" s="497"/>
      <c r="Q79" s="875"/>
      <c r="R79" s="875"/>
      <c r="S79" s="875"/>
      <c r="T79" s="875"/>
      <c r="U79" s="875"/>
      <c r="V79" s="875"/>
    </row>
    <row r="80" spans="1:22" s="874" customFormat="1" ht="12.5">
      <c r="A80" s="873" t="s">
        <v>1278</v>
      </c>
      <c r="B80" s="873"/>
      <c r="C80" s="885" t="s">
        <v>874</v>
      </c>
      <c r="G80" s="497"/>
      <c r="H80" s="497">
        <f>'WP-AR-BS'!D22</f>
        <v>0</v>
      </c>
      <c r="I80" s="497">
        <f>'WP-AR-BS'!E22</f>
        <v>0</v>
      </c>
      <c r="J80" s="497"/>
      <c r="K80" s="497"/>
      <c r="L80" s="497"/>
      <c r="M80" s="497"/>
      <c r="Q80" s="875"/>
      <c r="R80" s="875"/>
      <c r="S80" s="875"/>
      <c r="T80" s="875"/>
      <c r="U80" s="875"/>
      <c r="V80" s="875"/>
    </row>
    <row r="81" spans="1:22" s="874" customFormat="1" ht="12.5">
      <c r="A81" s="873" t="s">
        <v>1279</v>
      </c>
      <c r="B81" s="873"/>
      <c r="C81" s="877" t="s">
        <v>869</v>
      </c>
      <c r="G81" s="497"/>
      <c r="H81" s="497">
        <f>'WP-CA'!H30/10^6</f>
        <v>0</v>
      </c>
      <c r="I81" s="497">
        <f>'WP-CA'!I30/10^6</f>
        <v>0</v>
      </c>
      <c r="J81" s="497"/>
      <c r="K81" s="497"/>
      <c r="L81" s="497"/>
      <c r="M81" s="497"/>
      <c r="Q81" s="875"/>
      <c r="R81" s="875"/>
      <c r="S81" s="875"/>
      <c r="T81" s="875"/>
      <c r="U81" s="875"/>
      <c r="V81" s="875"/>
    </row>
    <row r="82" spans="1:22" s="909" customFormat="1">
      <c r="A82" s="873" t="s">
        <v>1280</v>
      </c>
      <c r="B82" s="887"/>
      <c r="C82" s="889" t="s">
        <v>577</v>
      </c>
      <c r="G82" s="1587"/>
      <c r="H82" s="1587">
        <f>H80-H81</f>
        <v>0</v>
      </c>
      <c r="I82" s="1587">
        <f>I80-I81</f>
        <v>0</v>
      </c>
      <c r="J82" s="1587"/>
      <c r="K82" s="1587"/>
      <c r="L82" s="1587"/>
      <c r="M82" s="1587"/>
      <c r="Q82" s="912"/>
      <c r="R82" s="912"/>
      <c r="S82" s="912"/>
      <c r="T82" s="912"/>
      <c r="U82" s="912"/>
      <c r="V82" s="912"/>
    </row>
    <row r="83" spans="1:22" s="874" customFormat="1" ht="12.5">
      <c r="A83" s="873"/>
      <c r="B83" s="873"/>
      <c r="C83" s="873"/>
      <c r="G83" s="497"/>
      <c r="H83" s="497"/>
      <c r="I83" s="497"/>
      <c r="J83" s="497"/>
      <c r="K83" s="497"/>
      <c r="L83" s="497"/>
      <c r="M83" s="497"/>
      <c r="Q83" s="875"/>
      <c r="R83" s="875"/>
      <c r="S83" s="875"/>
      <c r="T83" s="875"/>
      <c r="U83" s="875"/>
      <c r="V83" s="875"/>
    </row>
    <row r="84" spans="1:22" s="874" customFormat="1">
      <c r="A84" s="873"/>
      <c r="B84" s="881">
        <v>4</v>
      </c>
      <c r="C84" s="896" t="s">
        <v>168</v>
      </c>
      <c r="G84" s="497"/>
      <c r="H84" s="497"/>
      <c r="I84" s="497"/>
      <c r="J84" s="497"/>
      <c r="K84" s="497"/>
      <c r="L84" s="497"/>
      <c r="M84" s="497"/>
      <c r="Q84" s="875"/>
      <c r="R84" s="875"/>
      <c r="S84" s="875"/>
      <c r="T84" s="875"/>
      <c r="U84" s="875"/>
      <c r="V84" s="875"/>
    </row>
    <row r="85" spans="1:22" s="874" customFormat="1">
      <c r="A85" s="873"/>
      <c r="B85" s="881"/>
      <c r="C85" s="896"/>
      <c r="G85" s="497"/>
      <c r="H85" s="1766"/>
      <c r="I85" s="1768"/>
      <c r="J85" s="1766"/>
      <c r="K85" s="1768"/>
      <c r="L85" s="497"/>
      <c r="M85" s="497"/>
      <c r="Q85" s="875"/>
      <c r="R85" s="875"/>
      <c r="S85" s="875"/>
      <c r="T85" s="875"/>
      <c r="U85" s="875"/>
      <c r="V85" s="875"/>
    </row>
    <row r="86" spans="1:22" s="874" customFormat="1" ht="12.5">
      <c r="A86" s="873"/>
      <c r="B86" s="873"/>
      <c r="C86" s="873"/>
      <c r="G86" s="497"/>
      <c r="H86" s="1588" t="s">
        <v>877</v>
      </c>
      <c r="I86" s="1588" t="s">
        <v>175</v>
      </c>
      <c r="J86" s="1588" t="s">
        <v>877</v>
      </c>
      <c r="K86" s="1588" t="s">
        <v>175</v>
      </c>
      <c r="L86" s="497"/>
      <c r="M86" s="497"/>
      <c r="Q86" s="875"/>
      <c r="R86" s="875"/>
      <c r="S86" s="875"/>
      <c r="T86" s="875"/>
      <c r="U86" s="875"/>
      <c r="V86" s="875"/>
    </row>
    <row r="87" spans="1:22" s="874" customFormat="1" ht="15.5">
      <c r="A87" s="873" t="s">
        <v>1575</v>
      </c>
      <c r="B87" s="873"/>
      <c r="C87" s="877" t="s">
        <v>859</v>
      </c>
      <c r="G87" s="497"/>
      <c r="H87" s="497"/>
      <c r="I87" s="497"/>
      <c r="J87" s="497"/>
      <c r="K87" s="953"/>
      <c r="L87" s="497"/>
      <c r="M87" s="497"/>
      <c r="Q87" s="875"/>
      <c r="R87" s="875"/>
      <c r="S87" s="875"/>
      <c r="T87" s="875"/>
      <c r="U87" s="875"/>
      <c r="V87" s="875"/>
    </row>
    <row r="88" spans="1:22" s="874" customFormat="1" ht="15.5">
      <c r="A88" s="873" t="s">
        <v>1576</v>
      </c>
      <c r="B88" s="873"/>
      <c r="C88" s="885" t="s">
        <v>875</v>
      </c>
      <c r="G88" s="497"/>
      <c r="H88" s="497">
        <f>'WP-AR-BS'!D96</f>
        <v>0</v>
      </c>
      <c r="I88" s="497"/>
      <c r="J88" s="497">
        <f>'WP-AR-BS'!E96</f>
        <v>0</v>
      </c>
      <c r="K88" s="953"/>
      <c r="L88" s="497"/>
      <c r="M88" s="497"/>
      <c r="Q88" s="875"/>
      <c r="R88" s="875"/>
      <c r="S88" s="875"/>
      <c r="T88" s="875"/>
      <c r="U88" s="875"/>
      <c r="V88" s="875"/>
    </row>
    <row r="89" spans="1:22" s="874" customFormat="1" ht="15.5">
      <c r="A89" s="873" t="s">
        <v>1577</v>
      </c>
      <c r="B89" s="873"/>
      <c r="C89" s="885" t="s">
        <v>876</v>
      </c>
      <c r="G89" s="497"/>
      <c r="H89" s="497">
        <f>'WP-AR-BS'!D79</f>
        <v>0</v>
      </c>
      <c r="I89" s="497"/>
      <c r="J89" s="497">
        <f>'WP-AR-BS'!E79</f>
        <v>0</v>
      </c>
      <c r="K89" s="953"/>
      <c r="L89" s="497"/>
      <c r="M89" s="497"/>
      <c r="Q89" s="875"/>
      <c r="R89" s="875"/>
      <c r="S89" s="875"/>
      <c r="T89" s="875"/>
      <c r="U89" s="875"/>
      <c r="V89" s="875"/>
    </row>
    <row r="90" spans="1:22" s="874" customFormat="1" ht="12.5">
      <c r="A90" s="873" t="s">
        <v>1578</v>
      </c>
      <c r="B90" s="873"/>
      <c r="C90" s="885" t="s">
        <v>4</v>
      </c>
      <c r="G90" s="497"/>
      <c r="H90" s="1589">
        <f>H88+H89</f>
        <v>0</v>
      </c>
      <c r="I90" s="1589">
        <f>'WP-AR-BS'!D123</f>
        <v>0</v>
      </c>
      <c r="J90" s="1589">
        <f>J88+J89</f>
        <v>0</v>
      </c>
      <c r="K90" s="1589">
        <f>'WP-AR-BS'!E123</f>
        <v>0</v>
      </c>
      <c r="L90" s="497"/>
      <c r="M90" s="497"/>
      <c r="Q90" s="875"/>
      <c r="R90" s="875"/>
      <c r="S90" s="875"/>
      <c r="T90" s="875"/>
      <c r="U90" s="875"/>
      <c r="V90" s="875"/>
    </row>
    <row r="91" spans="1:22" s="874" customFormat="1" ht="12.5">
      <c r="A91" s="873" t="s">
        <v>1579</v>
      </c>
      <c r="B91" s="873"/>
      <c r="C91" s="877" t="s">
        <v>869</v>
      </c>
      <c r="G91" s="497"/>
      <c r="H91" s="1589">
        <f>'WP-DB'!E31/10^6</f>
        <v>0</v>
      </c>
      <c r="I91" s="1589">
        <f>'WP-DB'!E41/10^6</f>
        <v>0</v>
      </c>
      <c r="J91" s="1589">
        <f>'WP-DB'!F31/10^6</f>
        <v>0</v>
      </c>
      <c r="K91" s="1589">
        <f>'WP-DB'!F41/10^6</f>
        <v>0</v>
      </c>
      <c r="L91" s="497"/>
      <c r="M91" s="497"/>
      <c r="Q91" s="875"/>
      <c r="R91" s="875"/>
      <c r="S91" s="875"/>
      <c r="T91" s="875"/>
      <c r="U91" s="875"/>
      <c r="V91" s="875"/>
    </row>
    <row r="92" spans="1:22" s="909" customFormat="1">
      <c r="A92" s="873" t="s">
        <v>1580</v>
      </c>
      <c r="B92" s="887"/>
      <c r="C92" s="889" t="s">
        <v>577</v>
      </c>
      <c r="G92" s="1587"/>
      <c r="H92" s="1587">
        <f>H90-H91</f>
        <v>0</v>
      </c>
      <c r="I92" s="1587">
        <f>I90-I91</f>
        <v>0</v>
      </c>
      <c r="J92" s="1587">
        <f>J90-J91</f>
        <v>0</v>
      </c>
      <c r="K92" s="1587">
        <f>K90-K91</f>
        <v>0</v>
      </c>
      <c r="L92" s="1587"/>
      <c r="M92" s="1587"/>
      <c r="Q92" s="912"/>
      <c r="R92" s="912"/>
      <c r="S92" s="912"/>
      <c r="T92" s="912"/>
      <c r="U92" s="912"/>
      <c r="V92" s="912"/>
    </row>
    <row r="93" spans="1:22" s="874" customFormat="1" ht="12.5">
      <c r="A93" s="873"/>
      <c r="B93" s="873"/>
      <c r="C93" s="873"/>
      <c r="G93" s="497"/>
      <c r="H93" s="497"/>
      <c r="I93" s="497"/>
      <c r="J93" s="497"/>
      <c r="K93" s="497"/>
      <c r="L93" s="497"/>
      <c r="M93" s="497"/>
      <c r="Q93" s="875"/>
      <c r="R93" s="875"/>
      <c r="S93" s="875"/>
      <c r="T93" s="875"/>
      <c r="U93" s="875"/>
      <c r="V93" s="875"/>
    </row>
    <row r="94" spans="1:22" s="874" customFormat="1">
      <c r="A94" s="873"/>
      <c r="B94" s="881">
        <v>5</v>
      </c>
      <c r="C94" s="896" t="s">
        <v>878</v>
      </c>
      <c r="G94" s="497"/>
      <c r="H94" s="497"/>
      <c r="I94" s="497"/>
      <c r="J94" s="497"/>
      <c r="K94" s="497"/>
      <c r="L94" s="497"/>
      <c r="M94" s="497"/>
      <c r="Q94" s="875"/>
      <c r="R94" s="875"/>
      <c r="S94" s="875"/>
      <c r="T94" s="875"/>
      <c r="U94" s="875"/>
      <c r="V94" s="875"/>
    </row>
    <row r="95" spans="1:22" s="874" customFormat="1">
      <c r="A95" s="873"/>
      <c r="B95" s="873"/>
      <c r="C95" s="873"/>
      <c r="G95" s="497"/>
      <c r="H95" s="1585"/>
      <c r="I95" s="1586"/>
      <c r="J95" s="497"/>
      <c r="K95" s="497"/>
      <c r="L95" s="497"/>
      <c r="M95" s="497"/>
      <c r="Q95" s="875"/>
      <c r="R95" s="875"/>
      <c r="S95" s="875"/>
      <c r="T95" s="875"/>
      <c r="U95" s="875"/>
      <c r="V95" s="875"/>
    </row>
    <row r="96" spans="1:22" s="874" customFormat="1" ht="12.5">
      <c r="A96" s="873" t="s">
        <v>1274</v>
      </c>
      <c r="B96" s="873"/>
      <c r="C96" s="877" t="s">
        <v>859</v>
      </c>
      <c r="G96" s="497"/>
      <c r="H96" s="497"/>
      <c r="I96" s="497"/>
      <c r="J96" s="497"/>
      <c r="K96" s="497"/>
      <c r="L96" s="497"/>
      <c r="M96" s="497"/>
      <c r="Q96" s="875"/>
      <c r="R96" s="875"/>
      <c r="S96" s="875"/>
      <c r="T96" s="875"/>
      <c r="U96" s="875"/>
      <c r="V96" s="875"/>
    </row>
    <row r="97" spans="1:22" s="874" customFormat="1" ht="12.5">
      <c r="A97" s="873" t="s">
        <v>1275</v>
      </c>
      <c r="B97" s="873"/>
      <c r="C97" s="885" t="s">
        <v>608</v>
      </c>
      <c r="G97" s="497"/>
      <c r="H97" s="497">
        <f>'WP-AR-IS'!G43</f>
        <v>0</v>
      </c>
      <c r="I97" s="497">
        <f>'WP-AR-IS'!H43</f>
        <v>0</v>
      </c>
      <c r="J97" s="497"/>
      <c r="K97" s="497"/>
      <c r="L97" s="497"/>
      <c r="M97" s="497"/>
      <c r="Q97" s="875"/>
      <c r="R97" s="875"/>
      <c r="S97" s="875"/>
      <c r="T97" s="875"/>
      <c r="U97" s="875"/>
      <c r="V97" s="875"/>
    </row>
    <row r="98" spans="1:22" s="874" customFormat="1" ht="12.5">
      <c r="A98" s="873" t="s">
        <v>1276</v>
      </c>
      <c r="B98" s="873"/>
      <c r="C98" s="885" t="s">
        <v>217</v>
      </c>
      <c r="G98" s="497"/>
      <c r="H98" s="497">
        <f>'WP-AR-IS'!G46</f>
        <v>0</v>
      </c>
      <c r="I98" s="497">
        <f>'WP-AR-IS'!H46</f>
        <v>0</v>
      </c>
      <c r="J98" s="497"/>
      <c r="K98" s="497"/>
      <c r="L98" s="497"/>
      <c r="M98" s="497"/>
      <c r="Q98" s="875"/>
      <c r="R98" s="875"/>
      <c r="S98" s="875"/>
      <c r="T98" s="875"/>
      <c r="U98" s="875"/>
      <c r="V98" s="875"/>
    </row>
    <row r="99" spans="1:22" s="874" customFormat="1" ht="12.5">
      <c r="A99" s="873" t="s">
        <v>1282</v>
      </c>
      <c r="B99" s="873"/>
      <c r="C99" s="885" t="s">
        <v>4</v>
      </c>
      <c r="G99" s="497"/>
      <c r="H99" s="1589">
        <f>H97+H98</f>
        <v>0</v>
      </c>
      <c r="I99" s="1589">
        <f>I97+I98</f>
        <v>0</v>
      </c>
      <c r="J99" s="497"/>
      <c r="K99" s="497"/>
      <c r="L99" s="497"/>
      <c r="M99" s="497"/>
      <c r="Q99" s="875"/>
      <c r="R99" s="875"/>
      <c r="S99" s="875"/>
      <c r="T99" s="875"/>
      <c r="U99" s="875"/>
      <c r="V99" s="875"/>
    </row>
    <row r="100" spans="1:22" s="874" customFormat="1" ht="12.5">
      <c r="A100" s="873" t="s">
        <v>1283</v>
      </c>
      <c r="B100" s="873"/>
      <c r="C100" s="877" t="s">
        <v>869</v>
      </c>
      <c r="G100" s="497"/>
      <c r="H100" s="1590"/>
      <c r="I100" s="1590"/>
      <c r="J100" s="497"/>
      <c r="K100" s="497"/>
      <c r="L100" s="497"/>
      <c r="M100" s="497"/>
      <c r="Q100" s="875"/>
      <c r="R100" s="875"/>
      <c r="S100" s="875"/>
      <c r="T100" s="875"/>
      <c r="U100" s="875"/>
      <c r="V100" s="875"/>
    </row>
    <row r="101" spans="1:22" s="874" customFormat="1" ht="12.5">
      <c r="A101" s="873" t="s">
        <v>1581</v>
      </c>
      <c r="B101" s="873"/>
      <c r="C101" s="885" t="s">
        <v>608</v>
      </c>
      <c r="G101" s="497"/>
      <c r="H101" s="497">
        <f>'WP-DB'!E17/10^6</f>
        <v>0</v>
      </c>
      <c r="I101" s="497">
        <f>'WP-DB'!F17/10^6</f>
        <v>0</v>
      </c>
      <c r="J101" s="497"/>
      <c r="K101" s="497"/>
      <c r="L101" s="497"/>
      <c r="M101" s="497"/>
      <c r="Q101" s="875"/>
      <c r="R101" s="875"/>
      <c r="S101" s="875"/>
      <c r="T101" s="875"/>
      <c r="U101" s="875"/>
      <c r="V101" s="875"/>
    </row>
    <row r="102" spans="1:22" s="874" customFormat="1" ht="12.5">
      <c r="A102" s="873" t="s">
        <v>1582</v>
      </c>
      <c r="B102" s="873"/>
      <c r="C102" s="885" t="s">
        <v>217</v>
      </c>
      <c r="G102" s="497"/>
      <c r="H102" s="497">
        <f>'WP-DB'!E18/10^6</f>
        <v>0</v>
      </c>
      <c r="I102" s="497">
        <f>'WP-DB'!F18/10^6</f>
        <v>0</v>
      </c>
      <c r="J102" s="497"/>
      <c r="K102" s="497"/>
      <c r="L102" s="497"/>
      <c r="M102" s="497"/>
      <c r="Q102" s="875"/>
      <c r="R102" s="875"/>
      <c r="S102" s="875"/>
      <c r="T102" s="875"/>
      <c r="U102" s="875"/>
      <c r="V102" s="875"/>
    </row>
    <row r="103" spans="1:22" s="874" customFormat="1" ht="12.5">
      <c r="A103" s="873" t="s">
        <v>1583</v>
      </c>
      <c r="B103" s="873"/>
      <c r="C103" s="885" t="s">
        <v>4</v>
      </c>
      <c r="G103" s="497"/>
      <c r="H103" s="1589">
        <f>'WP-DB'!E23/10^6</f>
        <v>0</v>
      </c>
      <c r="I103" s="1589">
        <f>'WP-DB'!F23/10^6</f>
        <v>0</v>
      </c>
      <c r="J103" s="497"/>
      <c r="K103" s="497"/>
      <c r="L103" s="497"/>
      <c r="M103" s="497"/>
      <c r="Q103" s="875"/>
      <c r="R103" s="875"/>
      <c r="S103" s="875"/>
      <c r="T103" s="875"/>
      <c r="U103" s="875"/>
      <c r="V103" s="875"/>
    </row>
    <row r="104" spans="1:22" s="909" customFormat="1">
      <c r="A104" s="873" t="s">
        <v>1584</v>
      </c>
      <c r="B104" s="887"/>
      <c r="C104" s="889" t="s">
        <v>577</v>
      </c>
      <c r="G104" s="1587"/>
      <c r="H104" s="1587">
        <f>H99-H103</f>
        <v>0</v>
      </c>
      <c r="I104" s="1587">
        <f>I99-I103</f>
        <v>0</v>
      </c>
      <c r="J104" s="1587"/>
      <c r="K104" s="1587"/>
      <c r="L104" s="1587"/>
      <c r="M104" s="1587"/>
      <c r="Q104" s="912"/>
      <c r="R104" s="912"/>
      <c r="S104" s="912"/>
      <c r="T104" s="912"/>
      <c r="U104" s="912"/>
      <c r="V104" s="912"/>
    </row>
    <row r="105" spans="1:22" s="874" customFormat="1" ht="12.5">
      <c r="A105" s="873"/>
      <c r="B105" s="873"/>
      <c r="C105" s="873"/>
      <c r="G105" s="497"/>
      <c r="H105" s="497"/>
      <c r="I105" s="497"/>
      <c r="J105" s="497"/>
      <c r="K105" s="497"/>
      <c r="L105" s="497"/>
      <c r="M105" s="497"/>
      <c r="Q105" s="875"/>
      <c r="R105" s="875"/>
      <c r="S105" s="875"/>
      <c r="T105" s="875"/>
      <c r="U105" s="875"/>
      <c r="V105" s="875"/>
    </row>
    <row r="106" spans="1:22" s="874" customFormat="1" ht="12.5">
      <c r="A106" s="873"/>
      <c r="B106" s="873"/>
      <c r="C106" s="873"/>
      <c r="G106" s="497"/>
      <c r="H106" s="497"/>
      <c r="I106" s="497"/>
      <c r="J106" s="497"/>
      <c r="K106" s="497"/>
      <c r="L106" s="497"/>
      <c r="M106" s="497"/>
      <c r="Q106" s="875"/>
      <c r="R106" s="875"/>
      <c r="S106" s="875"/>
      <c r="T106" s="875"/>
      <c r="U106" s="875"/>
      <c r="V106" s="875"/>
    </row>
    <row r="107" spans="1:22" s="874" customFormat="1">
      <c r="A107" s="873"/>
      <c r="B107" s="881">
        <v>6</v>
      </c>
      <c r="C107" s="896" t="s">
        <v>896</v>
      </c>
      <c r="G107" s="497"/>
      <c r="H107" s="497"/>
      <c r="I107" s="497"/>
      <c r="J107" s="497"/>
      <c r="K107" s="497"/>
      <c r="L107" s="497"/>
      <c r="M107" s="497"/>
      <c r="Q107" s="875"/>
      <c r="R107" s="875"/>
      <c r="S107" s="875"/>
      <c r="T107" s="875"/>
      <c r="U107" s="875"/>
      <c r="V107" s="875"/>
    </row>
    <row r="108" spans="1:22" s="874" customFormat="1">
      <c r="A108" s="873"/>
      <c r="B108" s="881"/>
      <c r="C108" s="896"/>
      <c r="G108" s="497"/>
      <c r="H108" s="1586"/>
      <c r="I108" s="497"/>
      <c r="J108" s="497"/>
      <c r="K108" s="497"/>
      <c r="L108" s="497"/>
      <c r="M108" s="497"/>
      <c r="Q108" s="875"/>
      <c r="R108" s="875"/>
      <c r="S108" s="875"/>
      <c r="T108" s="875"/>
      <c r="U108" s="875"/>
      <c r="V108" s="875"/>
    </row>
    <row r="109" spans="1:22" s="874" customFormat="1">
      <c r="A109" s="873"/>
      <c r="B109" s="881"/>
      <c r="C109" s="896"/>
      <c r="G109" s="497"/>
      <c r="H109" s="1573"/>
      <c r="I109" s="497"/>
      <c r="J109" s="497"/>
      <c r="K109" s="497"/>
      <c r="L109" s="497"/>
      <c r="M109" s="497"/>
      <c r="Q109" s="875"/>
      <c r="R109" s="875"/>
      <c r="S109" s="875"/>
      <c r="T109" s="875"/>
      <c r="U109" s="875"/>
      <c r="V109" s="875"/>
    </row>
    <row r="110" spans="1:22" s="874" customFormat="1" ht="12.5">
      <c r="A110" s="873" t="s">
        <v>1367</v>
      </c>
      <c r="B110" s="873"/>
      <c r="C110" s="877" t="s">
        <v>859</v>
      </c>
      <c r="G110" s="497"/>
      <c r="H110" s="1392">
        <v>0</v>
      </c>
      <c r="I110" s="497"/>
      <c r="J110" s="497"/>
      <c r="K110" s="497"/>
      <c r="L110" s="497"/>
      <c r="M110" s="497"/>
      <c r="Q110" s="875"/>
      <c r="R110" s="875"/>
      <c r="S110" s="875"/>
      <c r="T110" s="875"/>
      <c r="U110" s="875"/>
      <c r="V110" s="875"/>
    </row>
    <row r="111" spans="1:22" s="874" customFormat="1" ht="15.75" customHeight="1">
      <c r="A111" s="873" t="s">
        <v>1368</v>
      </c>
      <c r="B111" s="873"/>
      <c r="C111" s="885" t="s">
        <v>899</v>
      </c>
      <c r="D111" s="885"/>
      <c r="E111" s="885"/>
      <c r="G111" s="497"/>
      <c r="H111" s="1392"/>
      <c r="I111" s="497"/>
      <c r="J111" s="497"/>
      <c r="K111" s="497"/>
      <c r="L111" s="497"/>
      <c r="M111" s="497"/>
      <c r="Q111" s="875"/>
      <c r="R111" s="875"/>
      <c r="S111" s="875"/>
      <c r="T111" s="875"/>
      <c r="U111" s="875"/>
      <c r="V111" s="875"/>
    </row>
    <row r="112" spans="1:22" s="874" customFormat="1" ht="15.75" customHeight="1">
      <c r="A112" s="873" t="s">
        <v>1369</v>
      </c>
      <c r="B112" s="873"/>
      <c r="C112" s="885" t="s">
        <v>900</v>
      </c>
      <c r="D112" s="885"/>
      <c r="E112" s="885"/>
      <c r="G112" s="497"/>
      <c r="H112" s="1392"/>
      <c r="I112" s="497"/>
      <c r="J112" s="497"/>
      <c r="K112" s="497"/>
      <c r="L112" s="497"/>
      <c r="M112" s="497"/>
      <c r="Q112" s="875"/>
      <c r="R112" s="875"/>
      <c r="S112" s="875"/>
      <c r="T112" s="875"/>
      <c r="U112" s="875"/>
      <c r="V112" s="875"/>
    </row>
    <row r="113" spans="1:22" s="874" customFormat="1" ht="15.75" customHeight="1">
      <c r="A113" s="873" t="s">
        <v>1370</v>
      </c>
      <c r="B113" s="873"/>
      <c r="C113" s="885" t="s">
        <v>898</v>
      </c>
      <c r="D113" s="885"/>
      <c r="E113" s="885"/>
      <c r="G113" s="497"/>
      <c r="H113" s="1392"/>
      <c r="I113" s="497"/>
      <c r="J113" s="497"/>
      <c r="K113" s="497"/>
      <c r="L113" s="497"/>
      <c r="M113" s="497"/>
      <c r="Q113" s="875"/>
      <c r="R113" s="875"/>
      <c r="S113" s="875"/>
      <c r="T113" s="875"/>
      <c r="U113" s="875"/>
      <c r="V113" s="875"/>
    </row>
    <row r="114" spans="1:22" s="874" customFormat="1" ht="15.75" customHeight="1">
      <c r="A114" s="873" t="s">
        <v>541</v>
      </c>
      <c r="B114" s="873"/>
      <c r="C114" s="1558"/>
      <c r="D114" s="1558"/>
      <c r="E114" s="1558"/>
      <c r="F114" s="913"/>
      <c r="G114" s="1392"/>
      <c r="H114" s="1591"/>
      <c r="I114" s="497"/>
      <c r="J114" s="497"/>
      <c r="K114" s="497"/>
      <c r="L114" s="497"/>
      <c r="M114" s="497"/>
      <c r="Q114" s="875"/>
      <c r="R114" s="875"/>
      <c r="S114" s="875"/>
      <c r="T114" s="875"/>
      <c r="U114" s="875"/>
      <c r="V114" s="875"/>
    </row>
    <row r="115" spans="1:22" s="874" customFormat="1" ht="15.75" customHeight="1">
      <c r="A115" s="873" t="s">
        <v>541</v>
      </c>
      <c r="B115" s="873"/>
      <c r="C115" s="1558"/>
      <c r="D115" s="1558"/>
      <c r="E115" s="1558"/>
      <c r="F115" s="913"/>
      <c r="G115" s="1392"/>
      <c r="H115" s="1592"/>
      <c r="I115" s="497"/>
      <c r="J115" s="497"/>
      <c r="K115" s="497"/>
      <c r="L115" s="497"/>
      <c r="M115" s="497"/>
      <c r="Q115" s="875"/>
      <c r="R115" s="875"/>
      <c r="S115" s="875"/>
      <c r="T115" s="875"/>
      <c r="U115" s="875"/>
      <c r="V115" s="875"/>
    </row>
    <row r="116" spans="1:22" s="874" customFormat="1">
      <c r="A116" s="873" t="s">
        <v>1284</v>
      </c>
      <c r="B116" s="873"/>
      <c r="C116" s="885" t="s">
        <v>1146</v>
      </c>
      <c r="D116" s="885"/>
      <c r="E116" s="885"/>
      <c r="G116" s="497"/>
      <c r="H116" s="1593">
        <f>SUM(H111:H113)</f>
        <v>0</v>
      </c>
      <c r="I116" s="497"/>
      <c r="J116" s="497"/>
      <c r="K116" s="497"/>
      <c r="L116" s="497"/>
      <c r="M116" s="497"/>
      <c r="Q116" s="875"/>
      <c r="R116" s="875"/>
      <c r="S116" s="875"/>
      <c r="T116" s="875"/>
      <c r="U116" s="875"/>
      <c r="V116" s="875"/>
    </row>
    <row r="117" spans="1:22" s="874" customFormat="1" ht="14">
      <c r="A117" s="873" t="s">
        <v>1285</v>
      </c>
      <c r="B117" s="873"/>
      <c r="C117" s="914" t="s">
        <v>1145</v>
      </c>
      <c r="D117" s="914"/>
      <c r="E117" s="915"/>
      <c r="G117" s="497"/>
      <c r="H117" s="497">
        <f>H110+H116</f>
        <v>0</v>
      </c>
      <c r="I117" s="497"/>
      <c r="J117" s="497"/>
      <c r="K117" s="497"/>
      <c r="L117" s="497"/>
      <c r="M117" s="497"/>
      <c r="Q117" s="875"/>
      <c r="R117" s="875"/>
      <c r="S117" s="875"/>
      <c r="T117" s="875"/>
      <c r="U117" s="875"/>
      <c r="V117" s="875"/>
    </row>
    <row r="118" spans="1:22" s="874" customFormat="1">
      <c r="A118" s="873" t="s">
        <v>1286</v>
      </c>
      <c r="B118" s="873"/>
      <c r="C118" s="889" t="s">
        <v>577</v>
      </c>
      <c r="G118" s="497"/>
      <c r="H118" s="497">
        <f>H117-H110-H116</f>
        <v>0</v>
      </c>
      <c r="I118" s="497"/>
      <c r="J118" s="497"/>
      <c r="K118" s="497"/>
      <c r="L118" s="497"/>
      <c r="M118" s="497"/>
      <c r="Q118" s="875"/>
      <c r="R118" s="875"/>
      <c r="S118" s="875"/>
      <c r="T118" s="875"/>
      <c r="U118" s="875"/>
      <c r="V118" s="875"/>
    </row>
    <row r="119" spans="1:22" s="874" customFormat="1" ht="12.5">
      <c r="A119" s="873"/>
      <c r="B119" s="873"/>
      <c r="C119" s="873"/>
      <c r="G119" s="497"/>
      <c r="H119" s="497"/>
      <c r="I119" s="497"/>
      <c r="J119" s="497"/>
      <c r="K119" s="497"/>
      <c r="L119" s="497"/>
      <c r="M119" s="497"/>
      <c r="Q119" s="875"/>
      <c r="R119" s="875"/>
      <c r="S119" s="875"/>
      <c r="T119" s="875"/>
      <c r="U119" s="875"/>
      <c r="V119" s="875"/>
    </row>
    <row r="120" spans="1:22" s="874" customFormat="1" ht="12.5">
      <c r="A120" s="873"/>
      <c r="B120" s="873"/>
      <c r="C120" s="873"/>
      <c r="G120" s="497"/>
      <c r="H120" s="497"/>
      <c r="I120" s="497"/>
      <c r="J120" s="497"/>
      <c r="K120" s="497"/>
      <c r="L120" s="497"/>
      <c r="M120" s="497"/>
      <c r="Q120" s="875"/>
      <c r="R120" s="875"/>
      <c r="S120" s="875"/>
      <c r="T120" s="875"/>
      <c r="U120" s="875"/>
      <c r="V120" s="875"/>
    </row>
    <row r="121" spans="1:22" s="874" customFormat="1" ht="12.5">
      <c r="A121" s="873"/>
      <c r="B121" s="873"/>
      <c r="C121" s="911" t="s">
        <v>341</v>
      </c>
      <c r="G121" s="497"/>
      <c r="H121" s="497"/>
      <c r="I121" s="497"/>
      <c r="J121" s="497"/>
      <c r="K121" s="497"/>
      <c r="L121" s="497"/>
      <c r="M121" s="497"/>
      <c r="Q121" s="875"/>
      <c r="R121" s="875"/>
      <c r="S121" s="875"/>
      <c r="T121" s="875"/>
      <c r="U121" s="875"/>
      <c r="V121" s="875"/>
    </row>
    <row r="122" spans="1:22" s="874" customFormat="1" ht="12.5">
      <c r="A122" s="873" t="s">
        <v>1287</v>
      </c>
      <c r="B122" s="873"/>
      <c r="C122" s="873">
        <v>4</v>
      </c>
      <c r="D122" s="877" t="s">
        <v>1147</v>
      </c>
      <c r="G122" s="497"/>
      <c r="H122" s="497"/>
      <c r="I122" s="497"/>
      <c r="J122" s="497"/>
      <c r="K122" s="497"/>
      <c r="L122" s="497"/>
      <c r="M122" s="497"/>
      <c r="Q122" s="875"/>
      <c r="R122" s="875"/>
      <c r="S122" s="875"/>
      <c r="T122" s="875"/>
      <c r="U122" s="875"/>
      <c r="V122" s="875"/>
    </row>
    <row r="123" spans="1:22" s="874" customFormat="1" ht="12.5">
      <c r="A123" s="873" t="s">
        <v>1636</v>
      </c>
      <c r="B123" s="873"/>
      <c r="C123" s="873">
        <v>5</v>
      </c>
      <c r="D123" s="877" t="s">
        <v>897</v>
      </c>
      <c r="G123" s="497"/>
      <c r="H123" s="497"/>
      <c r="I123" s="497"/>
      <c r="J123" s="497"/>
      <c r="K123" s="497"/>
      <c r="L123" s="497"/>
      <c r="M123" s="497"/>
      <c r="Q123" s="875"/>
      <c r="R123" s="875"/>
      <c r="S123" s="875"/>
      <c r="T123" s="875"/>
      <c r="U123" s="875"/>
      <c r="V123" s="875"/>
    </row>
    <row r="127" spans="1:22" s="874" customFormat="1">
      <c r="A127" s="873"/>
      <c r="B127" s="881">
        <v>8</v>
      </c>
      <c r="C127" s="896" t="s">
        <v>1154</v>
      </c>
      <c r="G127" s="497"/>
      <c r="H127" s="497"/>
      <c r="I127" s="497"/>
      <c r="J127" s="497"/>
      <c r="K127" s="497"/>
      <c r="L127" s="497"/>
      <c r="M127" s="497"/>
      <c r="Q127" s="875"/>
      <c r="R127" s="875"/>
      <c r="S127" s="875"/>
      <c r="T127" s="875"/>
      <c r="U127" s="875"/>
      <c r="V127" s="875"/>
    </row>
    <row r="128" spans="1:22" s="874" customFormat="1">
      <c r="A128" s="873"/>
      <c r="B128" s="881"/>
      <c r="C128" s="896"/>
      <c r="G128" s="497"/>
      <c r="H128" s="497"/>
      <c r="I128" s="497"/>
      <c r="J128" s="497"/>
      <c r="K128" s="497"/>
      <c r="L128" s="497"/>
      <c r="M128" s="497"/>
      <c r="Q128" s="875"/>
      <c r="R128" s="875"/>
      <c r="S128" s="875"/>
      <c r="T128" s="875"/>
      <c r="U128" s="875"/>
      <c r="V128" s="875"/>
    </row>
    <row r="129" spans="1:22">
      <c r="C129" s="896"/>
      <c r="D129" s="874"/>
      <c r="E129" s="874"/>
      <c r="F129" s="874"/>
      <c r="G129" s="497"/>
      <c r="H129" s="1586"/>
    </row>
    <row r="130" spans="1:22" s="874" customFormat="1" ht="12.5">
      <c r="A130" s="873" t="s">
        <v>1167</v>
      </c>
      <c r="B130" s="873"/>
      <c r="C130" s="877" t="s">
        <v>859</v>
      </c>
      <c r="G130" s="497"/>
      <c r="I130" s="497"/>
      <c r="J130" s="497"/>
      <c r="K130" s="497"/>
      <c r="L130" s="497"/>
      <c r="M130" s="497"/>
      <c r="Q130" s="875"/>
      <c r="R130" s="875"/>
      <c r="S130" s="875"/>
      <c r="T130" s="875"/>
      <c r="U130" s="875"/>
      <c r="V130" s="875"/>
    </row>
    <row r="131" spans="1:22" s="874" customFormat="1" ht="12.5">
      <c r="A131" s="873" t="s">
        <v>1168</v>
      </c>
      <c r="B131" s="873"/>
      <c r="C131" s="885" t="s">
        <v>1155</v>
      </c>
      <c r="G131" s="497"/>
      <c r="H131" s="1392">
        <v>0</v>
      </c>
      <c r="I131" s="497"/>
      <c r="J131" s="497"/>
      <c r="K131" s="497"/>
      <c r="L131" s="497"/>
      <c r="M131" s="497"/>
      <c r="Q131" s="875"/>
      <c r="R131" s="875"/>
      <c r="S131" s="875"/>
      <c r="T131" s="875"/>
      <c r="U131" s="875"/>
      <c r="V131" s="875"/>
    </row>
    <row r="132" spans="1:22" s="874" customFormat="1" ht="12.5">
      <c r="A132" s="873" t="s">
        <v>1188</v>
      </c>
      <c r="B132" s="873"/>
      <c r="C132" s="877" t="s">
        <v>869</v>
      </c>
      <c r="G132" s="497"/>
      <c r="H132" s="497"/>
      <c r="I132" s="497"/>
      <c r="J132" s="497"/>
      <c r="K132" s="497"/>
      <c r="L132" s="497"/>
      <c r="M132" s="497"/>
      <c r="Q132" s="875"/>
      <c r="R132" s="875"/>
      <c r="S132" s="875"/>
      <c r="T132" s="875"/>
      <c r="U132" s="875"/>
      <c r="V132" s="875"/>
    </row>
    <row r="133" spans="1:22" s="874" customFormat="1" ht="12.5">
      <c r="A133" s="873" t="s">
        <v>1189</v>
      </c>
      <c r="B133" s="873"/>
      <c r="C133" s="885" t="s">
        <v>1069</v>
      </c>
      <c r="G133" s="497"/>
      <c r="H133" s="1594">
        <f>'WP-AF'!H13/1000000</f>
        <v>0</v>
      </c>
      <c r="I133" s="497"/>
      <c r="J133" s="497"/>
      <c r="K133" s="497"/>
      <c r="L133" s="497"/>
      <c r="M133" s="497"/>
      <c r="Q133" s="875"/>
      <c r="R133" s="875"/>
      <c r="S133" s="875"/>
      <c r="T133" s="875"/>
      <c r="U133" s="875"/>
      <c r="V133" s="875"/>
    </row>
    <row r="134" spans="1:22" s="874" customFormat="1">
      <c r="A134" s="873" t="s">
        <v>1190</v>
      </c>
      <c r="B134" s="873"/>
      <c r="C134" s="889" t="s">
        <v>577</v>
      </c>
      <c r="D134" s="909"/>
      <c r="E134" s="909"/>
      <c r="F134" s="909"/>
      <c r="G134" s="1587"/>
      <c r="H134" s="1587">
        <f>H131-H133</f>
        <v>0</v>
      </c>
      <c r="I134" s="1587"/>
      <c r="J134" s="497"/>
      <c r="K134" s="497"/>
      <c r="L134" s="497"/>
      <c r="M134" s="497"/>
      <c r="Q134" s="875"/>
      <c r="R134" s="875"/>
      <c r="S134" s="875"/>
      <c r="T134" s="875"/>
      <c r="U134" s="875"/>
      <c r="V134" s="875"/>
    </row>
  </sheetData>
  <customSheetViews>
    <customSheetView guid="{343BF296-013A-41F5-BDAB-AD6220EA7F78}" showPageBreaks="1" printArea="1" view="pageBreakPreview" topLeftCell="A112">
      <selection activeCell="D33" sqref="D33"/>
      <rowBreaks count="2" manualBreakCount="2">
        <brk id="38" max="16383" man="1"/>
        <brk id="76" max="14" man="1"/>
      </rowBreaks>
      <pageMargins left="0.7" right="0.7" top="0.75" bottom="0.75" header="0.3" footer="0.3"/>
      <pageSetup scale="61" orientation="landscape" r:id="rId1"/>
    </customSheetView>
    <customSheetView guid="{B321D76C-CDE5-48BB-9CDE-80FF97D58FCF}" showPageBreaks="1" printArea="1" view="pageBreakPreview" topLeftCell="A112">
      <selection activeCell="D33" sqref="D33"/>
      <rowBreaks count="2" manualBreakCount="2">
        <brk id="38" max="16383" man="1"/>
        <brk id="76" max="14" man="1"/>
      </rowBreaks>
      <pageMargins left="0.7" right="0.7" top="0.75" bottom="0.75" header="0.3" footer="0.3"/>
      <pageSetup scale="61" orientation="landscape" r:id="rId2"/>
    </customSheetView>
  </customSheetViews>
  <mergeCells count="11">
    <mergeCell ref="H40:K40"/>
    <mergeCell ref="L40:O40"/>
    <mergeCell ref="H11:J11"/>
    <mergeCell ref="J85:K85"/>
    <mergeCell ref="H85:I85"/>
    <mergeCell ref="Q11:T11"/>
    <mergeCell ref="A4:O4"/>
    <mergeCell ref="A5:O5"/>
    <mergeCell ref="A6:O6"/>
    <mergeCell ref="A8:P8"/>
    <mergeCell ref="A9:P9"/>
  </mergeCells>
  <pageMargins left="0.7" right="0.7" top="0.75" bottom="0.75" header="0.3" footer="0.3"/>
  <pageSetup scale="61" orientation="landscape" r:id="rId3"/>
  <rowBreaks count="2" manualBreakCount="2">
    <brk id="38" max="16383" man="1"/>
    <brk id="76" max="14"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6">
    <tabColor rgb="FF0070C0"/>
    <pageSetUpPr fitToPage="1"/>
  </sheetPr>
  <dimension ref="A1:Q55"/>
  <sheetViews>
    <sheetView showGridLines="0" defaultGridColor="0" view="pageBreakPreview" topLeftCell="G31" colorId="22" zoomScaleNormal="55" zoomScaleSheetLayoutView="100" zoomScalePageLayoutView="80" workbookViewId="0">
      <selection activeCell="D33" sqref="D33"/>
    </sheetView>
  </sheetViews>
  <sheetFormatPr defaultColWidth="13.5" defaultRowHeight="12.5"/>
  <cols>
    <col min="1" max="1" width="9" style="13" bestFit="1" customWidth="1"/>
    <col min="2" max="2" width="2.25" style="13" customWidth="1"/>
    <col min="3" max="3" width="7.5" style="13" customWidth="1"/>
    <col min="4" max="4" width="2.25" style="13" customWidth="1"/>
    <col min="5" max="5" width="27.75" style="13" customWidth="1"/>
    <col min="6" max="6" width="23.5" style="13" customWidth="1"/>
    <col min="7" max="7" width="16.75" style="13" customWidth="1"/>
    <col min="8" max="8" width="19.25" style="13" customWidth="1"/>
    <col min="9" max="9" width="5.75" style="13" customWidth="1"/>
    <col min="10" max="10" width="17" style="13" customWidth="1"/>
    <col min="11" max="11" width="29.08203125" style="13" customWidth="1"/>
    <col min="12" max="12" width="10" style="13" customWidth="1"/>
    <col min="13" max="13" width="6.33203125" style="13" customWidth="1"/>
    <col min="14" max="14" width="17.08203125" style="13" bestFit="1" customWidth="1"/>
    <col min="15" max="15" width="6.08203125" style="13" customWidth="1"/>
    <col min="16" max="16" width="13.75" style="13" customWidth="1"/>
    <col min="17" max="17" width="2.33203125" style="13" customWidth="1"/>
    <col min="18" max="16384" width="13.5" style="13"/>
  </cols>
  <sheetData>
    <row r="1" spans="1:17" s="17" customFormat="1" ht="20">
      <c r="A1" s="647" t="s">
        <v>893</v>
      </c>
      <c r="B1" s="20"/>
      <c r="C1" s="20"/>
      <c r="D1" s="20"/>
      <c r="E1" s="101"/>
      <c r="F1" s="20"/>
      <c r="G1" s="20"/>
      <c r="H1" s="20"/>
      <c r="I1" s="20"/>
      <c r="J1" s="20"/>
      <c r="K1" s="20"/>
      <c r="L1" s="20"/>
      <c r="M1" s="20"/>
      <c r="N1" s="20"/>
      <c r="O1" s="20"/>
      <c r="P1" s="159"/>
      <c r="Q1" s="60"/>
    </row>
    <row r="2" spans="1:17" ht="17.5">
      <c r="B2" s="11"/>
      <c r="C2" s="11"/>
      <c r="D2" s="11"/>
      <c r="F2" s="11"/>
      <c r="G2" s="11"/>
      <c r="H2" s="11"/>
      <c r="I2" s="11"/>
      <c r="J2" s="11"/>
      <c r="K2" s="11"/>
      <c r="L2" s="11"/>
      <c r="M2" s="11"/>
      <c r="N2" s="11"/>
      <c r="O2" s="11"/>
    </row>
    <row r="3" spans="1:17" ht="17.5">
      <c r="B3" s="11"/>
      <c r="C3" s="11"/>
      <c r="D3" s="11"/>
      <c r="F3" s="11"/>
      <c r="G3" s="11"/>
      <c r="H3" s="11"/>
      <c r="I3" s="11"/>
      <c r="J3" s="11"/>
      <c r="K3" s="11"/>
      <c r="L3" s="11"/>
      <c r="M3" s="11"/>
      <c r="N3" s="11"/>
      <c r="O3" s="11"/>
      <c r="P3" s="11"/>
      <c r="Q3" s="11"/>
    </row>
    <row r="4" spans="1:17" ht="18">
      <c r="A4" s="1686" t="s">
        <v>199</v>
      </c>
      <c r="B4" s="1686"/>
      <c r="C4" s="1686"/>
      <c r="D4" s="1686"/>
      <c r="E4" s="1686"/>
      <c r="F4" s="1686"/>
      <c r="G4" s="1686"/>
      <c r="H4" s="1686"/>
      <c r="I4" s="1686"/>
      <c r="J4" s="1686"/>
      <c r="K4" s="1686"/>
      <c r="L4" s="1686"/>
      <c r="M4" s="1686"/>
      <c r="N4" s="1686"/>
      <c r="O4" s="1686"/>
      <c r="P4" s="1686"/>
      <c r="Q4" s="1686"/>
    </row>
    <row r="5" spans="1:17" ht="18">
      <c r="A5" s="1686" t="s">
        <v>103</v>
      </c>
      <c r="B5" s="1686"/>
      <c r="C5" s="1686"/>
      <c r="D5" s="1686"/>
      <c r="E5" s="1686"/>
      <c r="F5" s="1686"/>
      <c r="G5" s="1686"/>
      <c r="H5" s="1686"/>
      <c r="I5" s="1686"/>
      <c r="J5" s="1686"/>
      <c r="K5" s="1686"/>
      <c r="L5" s="1686"/>
      <c r="M5" s="1686"/>
      <c r="N5" s="1686"/>
      <c r="O5" s="1686"/>
      <c r="P5" s="1686"/>
      <c r="Q5" s="1686"/>
    </row>
    <row r="6" spans="1:17" ht="18">
      <c r="A6" s="1687" t="s">
        <v>1820</v>
      </c>
      <c r="B6" s="1687"/>
      <c r="C6" s="1687"/>
      <c r="D6" s="1687"/>
      <c r="E6" s="1687"/>
      <c r="F6" s="1687"/>
      <c r="G6" s="1687"/>
      <c r="H6" s="1687"/>
      <c r="I6" s="1687"/>
      <c r="J6" s="1687"/>
      <c r="K6" s="1687"/>
      <c r="L6" s="1687"/>
      <c r="M6" s="1687"/>
      <c r="N6" s="1687"/>
      <c r="O6" s="1687"/>
      <c r="P6" s="1687"/>
      <c r="Q6" s="1687"/>
    </row>
    <row r="8" spans="1:17" ht="18">
      <c r="A8" s="1688" t="s">
        <v>892</v>
      </c>
      <c r="B8" s="1688"/>
      <c r="C8" s="1688"/>
      <c r="D8" s="1688"/>
      <c r="E8" s="1688"/>
      <c r="F8" s="1688"/>
      <c r="G8" s="1688"/>
      <c r="H8" s="1688"/>
      <c r="I8" s="1688"/>
      <c r="J8" s="1688"/>
      <c r="K8" s="1688"/>
      <c r="L8" s="1688"/>
      <c r="M8" s="1688"/>
      <c r="N8" s="1688"/>
      <c r="O8" s="1688"/>
      <c r="P8" s="1688"/>
      <c r="Q8" s="1688"/>
    </row>
    <row r="9" spans="1:17" ht="18">
      <c r="A9" s="1686" t="s">
        <v>816</v>
      </c>
      <c r="B9" s="1686"/>
      <c r="C9" s="1686"/>
      <c r="D9" s="1686"/>
      <c r="E9" s="1686"/>
      <c r="F9" s="1686"/>
      <c r="G9" s="1686"/>
      <c r="H9" s="1686"/>
      <c r="I9" s="1686"/>
      <c r="J9" s="1686"/>
      <c r="K9" s="1686"/>
      <c r="L9" s="1686"/>
      <c r="M9" s="1686"/>
      <c r="N9" s="1686"/>
      <c r="O9" s="1686"/>
      <c r="P9" s="1686"/>
      <c r="Q9" s="1686"/>
    </row>
    <row r="10" spans="1:17" ht="17.5">
      <c r="B10" s="11"/>
      <c r="C10" s="11"/>
      <c r="D10" s="11"/>
      <c r="E10" s="11"/>
      <c r="F10" s="11"/>
      <c r="G10" s="11"/>
      <c r="H10" s="11"/>
      <c r="I10" s="11"/>
      <c r="J10" s="11"/>
      <c r="K10" s="11"/>
      <c r="L10" s="11"/>
      <c r="M10" s="11"/>
      <c r="N10" s="11"/>
      <c r="O10" s="11"/>
      <c r="P10" s="11"/>
      <c r="Q10" s="11"/>
    </row>
    <row r="11" spans="1:17" ht="17.5">
      <c r="B11" s="11"/>
      <c r="C11" s="11"/>
      <c r="D11" s="11"/>
      <c r="E11" s="11"/>
      <c r="F11" s="11"/>
      <c r="G11" s="11"/>
      <c r="H11" s="11"/>
      <c r="I11" s="11"/>
      <c r="J11" s="11"/>
      <c r="K11" s="11"/>
      <c r="M11" s="11"/>
      <c r="N11" s="11"/>
      <c r="O11" s="11"/>
      <c r="P11" s="11"/>
      <c r="Q11" s="11"/>
    </row>
    <row r="12" spans="1:17" s="64" customFormat="1" ht="15.5">
      <c r="B12" s="134"/>
      <c r="C12" s="134"/>
      <c r="D12" s="134"/>
      <c r="E12" s="134"/>
      <c r="F12" s="134"/>
      <c r="G12" s="134"/>
      <c r="H12" s="134"/>
      <c r="I12" s="134"/>
      <c r="J12" s="134"/>
      <c r="K12" s="134"/>
      <c r="M12" s="134"/>
      <c r="N12" s="1291"/>
      <c r="O12" s="1291"/>
      <c r="P12" s="1291" t="s">
        <v>4</v>
      </c>
    </row>
    <row r="13" spans="1:17" s="64" customFormat="1" ht="15.5">
      <c r="B13" s="134"/>
      <c r="C13" s="134"/>
      <c r="D13" s="134"/>
      <c r="E13" s="134"/>
      <c r="F13" s="134"/>
      <c r="G13" s="134"/>
      <c r="H13" s="134"/>
      <c r="I13" s="134"/>
      <c r="J13" s="134"/>
      <c r="K13" s="134"/>
      <c r="M13" s="134"/>
      <c r="N13" s="1291" t="s">
        <v>97</v>
      </c>
      <c r="O13" s="1291"/>
      <c r="P13" s="1291" t="s">
        <v>99</v>
      </c>
    </row>
    <row r="14" spans="1:17" s="100" customFormat="1" ht="15.5">
      <c r="B14" s="20"/>
      <c r="C14" s="1315" t="s">
        <v>0</v>
      </c>
      <c r="D14" s="20"/>
      <c r="E14" s="20"/>
      <c r="F14" s="20"/>
      <c r="G14" s="20"/>
      <c r="H14" s="20"/>
      <c r="I14" s="20"/>
      <c r="J14" s="20"/>
      <c r="K14" s="20"/>
      <c r="L14" s="780" t="s">
        <v>34</v>
      </c>
      <c r="M14" s="20"/>
      <c r="N14" s="780" t="s">
        <v>33</v>
      </c>
      <c r="O14" s="20"/>
      <c r="P14" s="780" t="s">
        <v>68</v>
      </c>
    </row>
    <row r="15" spans="1:17" s="100" customFormat="1" ht="15.5">
      <c r="A15" s="916" t="s">
        <v>1</v>
      </c>
      <c r="B15" s="20"/>
      <c r="C15" s="916" t="s">
        <v>2</v>
      </c>
      <c r="D15" s="20"/>
      <c r="E15" s="917" t="s">
        <v>3</v>
      </c>
      <c r="F15" s="20"/>
      <c r="G15" s="916" t="s">
        <v>455</v>
      </c>
      <c r="H15" s="916" t="s">
        <v>34</v>
      </c>
      <c r="I15" s="20"/>
      <c r="J15" s="916" t="s">
        <v>97</v>
      </c>
      <c r="K15" s="20"/>
      <c r="L15" s="916" t="s">
        <v>98</v>
      </c>
      <c r="M15" s="20"/>
      <c r="N15" s="916" t="s">
        <v>1091</v>
      </c>
      <c r="O15" s="20"/>
      <c r="P15" s="916" t="s">
        <v>832</v>
      </c>
    </row>
    <row r="16" spans="1:17" s="100" customFormat="1" ht="15.5">
      <c r="B16" s="20"/>
      <c r="C16" s="20"/>
      <c r="D16" s="20"/>
      <c r="E16" s="20"/>
      <c r="F16" s="20"/>
      <c r="G16" s="780" t="s">
        <v>6</v>
      </c>
      <c r="H16" s="780" t="s">
        <v>7</v>
      </c>
      <c r="J16" s="780" t="s">
        <v>8</v>
      </c>
      <c r="L16" s="780" t="s">
        <v>9</v>
      </c>
      <c r="N16" s="780" t="s">
        <v>28</v>
      </c>
      <c r="P16" s="918" t="s">
        <v>371</v>
      </c>
      <c r="Q16" s="780"/>
    </row>
    <row r="17" spans="1:17" s="100" customFormat="1" ht="15.5">
      <c r="B17" s="20"/>
      <c r="C17" s="20"/>
      <c r="D17" s="20"/>
      <c r="E17" s="20"/>
      <c r="F17" s="20"/>
      <c r="G17" s="20"/>
      <c r="H17" s="780"/>
      <c r="I17" s="20"/>
      <c r="J17" s="780"/>
      <c r="K17" s="20"/>
      <c r="L17" s="780"/>
      <c r="M17" s="20"/>
      <c r="N17" s="780"/>
      <c r="O17" s="20"/>
      <c r="P17" s="780"/>
      <c r="Q17" s="780"/>
    </row>
    <row r="18" spans="1:17" s="100" customFormat="1" ht="15.5">
      <c r="A18" s="322">
        <v>1</v>
      </c>
      <c r="B18" s="926"/>
      <c r="C18" s="21">
        <v>352</v>
      </c>
      <c r="D18" s="926"/>
      <c r="E18" s="926" t="s">
        <v>69</v>
      </c>
      <c r="F18" s="920"/>
      <c r="G18" s="20" t="s">
        <v>1644</v>
      </c>
      <c r="H18" s="1635">
        <f>'WP-BA'!K118</f>
        <v>0</v>
      </c>
      <c r="I18" s="1650"/>
      <c r="J18" s="1650"/>
      <c r="K18" s="20"/>
      <c r="L18" s="20"/>
      <c r="M18" s="20"/>
      <c r="N18" s="20"/>
      <c r="O18" s="20"/>
      <c r="P18" s="20"/>
      <c r="Q18" s="20"/>
    </row>
    <row r="19" spans="1:17" s="100" customFormat="1" ht="15.5">
      <c r="A19" s="322">
        <f>A18+1</f>
        <v>2</v>
      </c>
      <c r="B19" s="926"/>
      <c r="C19" s="21">
        <v>353</v>
      </c>
      <c r="D19" s="926"/>
      <c r="E19" s="926" t="s">
        <v>20</v>
      </c>
      <c r="F19" s="20"/>
      <c r="G19" s="20" t="s">
        <v>1644</v>
      </c>
      <c r="H19" s="1635">
        <f>'WP-BA'!K130</f>
        <v>0</v>
      </c>
      <c r="I19" s="1650"/>
      <c r="J19" s="1650"/>
      <c r="K19" s="20"/>
      <c r="L19" s="20"/>
      <c r="M19" s="20"/>
      <c r="N19" s="20"/>
      <c r="O19" s="20"/>
      <c r="P19" s="20"/>
      <c r="Q19" s="20"/>
    </row>
    <row r="20" spans="1:17" s="100" customFormat="1" ht="15.5">
      <c r="A20" s="322">
        <f t="shared" ref="A20:A45" si="0">A19+1</f>
        <v>3</v>
      </c>
      <c r="B20" s="926"/>
      <c r="C20" s="21">
        <v>354</v>
      </c>
      <c r="D20" s="926"/>
      <c r="E20" s="926" t="s">
        <v>70</v>
      </c>
      <c r="F20" s="20"/>
      <c r="G20" s="20" t="s">
        <v>1644</v>
      </c>
      <c r="H20" s="1635">
        <f>'WP-BA'!K140</f>
        <v>0</v>
      </c>
      <c r="I20" s="1650"/>
      <c r="J20" s="1650"/>
      <c r="K20" s="20"/>
      <c r="L20" s="20"/>
      <c r="M20" s="20"/>
      <c r="N20" s="20"/>
      <c r="O20" s="20"/>
      <c r="P20" s="20"/>
      <c r="Q20" s="20"/>
    </row>
    <row r="21" spans="1:17" s="100" customFormat="1" ht="15.5">
      <c r="A21" s="322">
        <f t="shared" si="0"/>
        <v>4</v>
      </c>
      <c r="B21" s="926"/>
      <c r="C21" s="21">
        <v>355</v>
      </c>
      <c r="D21" s="926"/>
      <c r="E21" s="926" t="s">
        <v>71</v>
      </c>
      <c r="F21" s="20"/>
      <c r="G21" s="20" t="s">
        <v>1644</v>
      </c>
      <c r="H21" s="1635">
        <f>'WP-BA'!K149</f>
        <v>0</v>
      </c>
      <c r="I21" s="1650"/>
      <c r="J21" s="1650"/>
      <c r="K21" s="20"/>
      <c r="L21" s="20"/>
      <c r="M21" s="20"/>
      <c r="N21" s="20"/>
      <c r="O21" s="20"/>
      <c r="P21" s="20"/>
      <c r="Q21" s="20"/>
    </row>
    <row r="22" spans="1:17" s="100" customFormat="1" ht="15.5">
      <c r="A22" s="322">
        <f t="shared" si="0"/>
        <v>5</v>
      </c>
      <c r="B22" s="926"/>
      <c r="C22" s="21">
        <v>356</v>
      </c>
      <c r="D22" s="926"/>
      <c r="E22" s="926" t="s">
        <v>72</v>
      </c>
      <c r="F22" s="20"/>
      <c r="G22" s="20" t="s">
        <v>1644</v>
      </c>
      <c r="H22" s="1635">
        <f>'WP-BA'!K159</f>
        <v>0</v>
      </c>
      <c r="I22" s="1650"/>
      <c r="J22" s="1650"/>
      <c r="K22" s="20"/>
      <c r="L22" s="20"/>
      <c r="M22" s="20"/>
      <c r="N22" s="20"/>
      <c r="O22" s="20"/>
      <c r="P22" s="20"/>
      <c r="Q22" s="20"/>
    </row>
    <row r="23" spans="1:17" s="100" customFormat="1" ht="15.5">
      <c r="A23" s="322">
        <f t="shared" si="0"/>
        <v>6</v>
      </c>
      <c r="B23" s="926"/>
      <c r="C23" s="21">
        <v>357</v>
      </c>
      <c r="D23" s="926"/>
      <c r="E23" s="926" t="s">
        <v>73</v>
      </c>
      <c r="F23" s="20"/>
      <c r="G23" s="20" t="s">
        <v>1644</v>
      </c>
      <c r="H23" s="1635">
        <f>'WP-BA'!K166</f>
        <v>0</v>
      </c>
      <c r="I23" s="1650"/>
      <c r="J23" s="1650"/>
      <c r="K23" s="20"/>
      <c r="L23" s="20"/>
      <c r="M23" s="20"/>
      <c r="N23" s="20"/>
      <c r="O23" s="20"/>
      <c r="P23" s="20"/>
      <c r="Q23" s="20"/>
    </row>
    <row r="24" spans="1:17" s="100" customFormat="1" ht="15.5">
      <c r="A24" s="322">
        <f t="shared" si="0"/>
        <v>7</v>
      </c>
      <c r="B24" s="926"/>
      <c r="C24" s="21">
        <v>358</v>
      </c>
      <c r="D24" s="926"/>
      <c r="E24" s="926" t="s">
        <v>74</v>
      </c>
      <c r="F24" s="20"/>
      <c r="G24" s="20" t="s">
        <v>1644</v>
      </c>
      <c r="H24" s="1635">
        <f>'WP-BA'!K173</f>
        <v>0</v>
      </c>
      <c r="I24" s="1650"/>
      <c r="J24" s="1650"/>
      <c r="K24" s="20"/>
      <c r="L24" s="20"/>
      <c r="M24" s="20"/>
      <c r="N24" s="20"/>
      <c r="O24" s="20"/>
      <c r="P24" s="20"/>
      <c r="Q24" s="20"/>
    </row>
    <row r="25" spans="1:17" s="100" customFormat="1" ht="15.5">
      <c r="A25" s="322">
        <f t="shared" si="0"/>
        <v>8</v>
      </c>
      <c r="B25" s="926"/>
      <c r="C25" s="21">
        <v>359</v>
      </c>
      <c r="D25" s="926"/>
      <c r="E25" s="926" t="s">
        <v>75</v>
      </c>
      <c r="F25" s="20"/>
      <c r="G25" s="20" t="s">
        <v>1644</v>
      </c>
      <c r="H25" s="1651">
        <f>'WP-BA'!K183</f>
        <v>0</v>
      </c>
      <c r="I25" s="1650"/>
      <c r="J25" s="1650"/>
      <c r="K25" s="20"/>
      <c r="L25" s="20"/>
      <c r="M25" s="20"/>
      <c r="N25" s="20"/>
      <c r="O25" s="20"/>
      <c r="P25" s="20"/>
      <c r="Q25" s="20"/>
    </row>
    <row r="26" spans="1:17" s="100" customFormat="1" ht="15.5">
      <c r="A26" s="322">
        <f>A25+1</f>
        <v>9</v>
      </c>
      <c r="B26" s="926"/>
      <c r="C26" s="948" t="s">
        <v>850</v>
      </c>
      <c r="D26" s="926"/>
      <c r="F26" s="20"/>
      <c r="G26" s="20"/>
      <c r="H26" s="1650">
        <f>'WP-BA'!K185</f>
        <v>0</v>
      </c>
      <c r="I26" s="1650"/>
      <c r="J26" s="1650"/>
      <c r="K26" s="20"/>
      <c r="L26" s="20"/>
      <c r="M26" s="20"/>
      <c r="N26" s="20"/>
      <c r="O26" s="20"/>
      <c r="P26" s="20"/>
      <c r="Q26" s="20"/>
    </row>
    <row r="27" spans="1:17" s="100" customFormat="1" ht="15.5">
      <c r="A27" s="322"/>
      <c r="B27" s="926"/>
      <c r="C27" s="949"/>
      <c r="D27" s="926"/>
      <c r="F27" s="20"/>
      <c r="G27" s="20"/>
      <c r="H27" s="1650"/>
      <c r="I27" s="1650"/>
      <c r="J27" s="1650"/>
      <c r="K27" s="20"/>
      <c r="L27" s="20"/>
      <c r="M27" s="20"/>
      <c r="N27" s="20"/>
      <c r="O27" s="20"/>
      <c r="P27" s="20"/>
      <c r="Q27" s="20"/>
    </row>
    <row r="28" spans="1:17" s="100" customFormat="1" ht="15.5">
      <c r="A28" s="322">
        <f>A26+1</f>
        <v>10</v>
      </c>
      <c r="B28" s="926"/>
      <c r="C28" s="21">
        <v>390</v>
      </c>
      <c r="D28" s="926"/>
      <c r="E28" s="926" t="s">
        <v>69</v>
      </c>
      <c r="F28" s="20"/>
      <c r="G28" s="20" t="s">
        <v>1644</v>
      </c>
      <c r="H28" s="1350"/>
      <c r="I28" s="1635"/>
      <c r="J28" s="1648">
        <f>'WP-BA'!K24</f>
        <v>0</v>
      </c>
      <c r="K28" s="20"/>
      <c r="L28" s="20"/>
      <c r="M28" s="20"/>
      <c r="N28" s="20"/>
      <c r="O28" s="20"/>
      <c r="P28" s="20"/>
      <c r="Q28" s="20"/>
    </row>
    <row r="29" spans="1:17" s="100" customFormat="1" ht="15.5">
      <c r="A29" s="322">
        <f t="shared" si="0"/>
        <v>11</v>
      </c>
      <c r="B29" s="926"/>
      <c r="C29" s="21">
        <v>391</v>
      </c>
      <c r="D29" s="926"/>
      <c r="E29" s="926" t="s">
        <v>76</v>
      </c>
      <c r="F29" s="950"/>
      <c r="G29" s="20" t="s">
        <v>1644</v>
      </c>
      <c r="H29" s="1350"/>
      <c r="I29" s="1635"/>
      <c r="J29" s="1648">
        <f>'WP-BA'!K33</f>
        <v>0</v>
      </c>
      <c r="K29" s="20"/>
      <c r="L29" s="20"/>
      <c r="M29" s="20"/>
      <c r="N29" s="20"/>
      <c r="O29" s="20"/>
      <c r="P29" s="20"/>
      <c r="Q29" s="20"/>
    </row>
    <row r="30" spans="1:17" s="100" customFormat="1" ht="15.5">
      <c r="A30" s="322">
        <f t="shared" si="0"/>
        <v>12</v>
      </c>
      <c r="B30" s="926"/>
      <c r="C30" s="21">
        <v>392</v>
      </c>
      <c r="D30" s="926"/>
      <c r="E30" s="926" t="s">
        <v>77</v>
      </c>
      <c r="F30" s="20"/>
      <c r="G30" s="20" t="s">
        <v>1644</v>
      </c>
      <c r="H30" s="1350"/>
      <c r="I30" s="1635"/>
      <c r="J30" s="1648">
        <f>'WP-BA'!K42</f>
        <v>0</v>
      </c>
      <c r="K30" s="20"/>
      <c r="L30" s="20"/>
      <c r="M30" s="20"/>
      <c r="N30" s="20"/>
      <c r="O30" s="20"/>
      <c r="P30" s="20"/>
      <c r="Q30" s="20"/>
    </row>
    <row r="31" spans="1:17" s="100" customFormat="1" ht="15.5">
      <c r="A31" s="322">
        <f t="shared" si="0"/>
        <v>13</v>
      </c>
      <c r="B31" s="926"/>
      <c r="C31" s="21">
        <v>393</v>
      </c>
      <c r="D31" s="926"/>
      <c r="E31" s="926" t="s">
        <v>78</v>
      </c>
      <c r="F31" s="20"/>
      <c r="G31" s="20" t="s">
        <v>1644</v>
      </c>
      <c r="H31" s="1350"/>
      <c r="I31" s="1635"/>
      <c r="J31" s="1648">
        <f>'WP-BA'!K50</f>
        <v>0</v>
      </c>
      <c r="K31" s="20"/>
      <c r="L31" s="20"/>
      <c r="M31" s="20"/>
      <c r="N31" s="20"/>
      <c r="O31" s="20"/>
      <c r="P31" s="20"/>
      <c r="Q31" s="20"/>
    </row>
    <row r="32" spans="1:17" s="100" customFormat="1" ht="15.5">
      <c r="A32" s="322">
        <f t="shared" si="0"/>
        <v>14</v>
      </c>
      <c r="B32" s="926"/>
      <c r="C32" s="21">
        <v>394</v>
      </c>
      <c r="D32" s="926"/>
      <c r="E32" s="926" t="s">
        <v>79</v>
      </c>
      <c r="F32" s="20"/>
      <c r="G32" s="20" t="s">
        <v>1644</v>
      </c>
      <c r="H32" s="1350"/>
      <c r="I32" s="1635"/>
      <c r="J32" s="1648">
        <f>'WP-BA'!K59</f>
        <v>0</v>
      </c>
      <c r="K32" s="20"/>
      <c r="L32" s="20"/>
      <c r="M32" s="20"/>
      <c r="N32" s="20"/>
      <c r="O32" s="20"/>
      <c r="P32" s="20"/>
      <c r="Q32" s="20"/>
    </row>
    <row r="33" spans="1:17" s="100" customFormat="1" ht="15.5">
      <c r="A33" s="322">
        <f t="shared" si="0"/>
        <v>15</v>
      </c>
      <c r="B33" s="926"/>
      <c r="C33" s="21">
        <v>395</v>
      </c>
      <c r="D33" s="926"/>
      <c r="E33" s="926" t="s">
        <v>80</v>
      </c>
      <c r="F33" s="20"/>
      <c r="G33" s="20" t="s">
        <v>1644</v>
      </c>
      <c r="H33" s="1350"/>
      <c r="I33" s="1648"/>
      <c r="J33" s="1648">
        <f>'WP-BA'!K68</f>
        <v>0</v>
      </c>
      <c r="K33" s="20"/>
      <c r="L33" s="20"/>
      <c r="M33" s="20"/>
      <c r="N33" s="20"/>
      <c r="O33" s="20"/>
      <c r="P33" s="20"/>
      <c r="Q33" s="20"/>
    </row>
    <row r="34" spans="1:17" s="100" customFormat="1" ht="15.5">
      <c r="A34" s="322">
        <f t="shared" si="0"/>
        <v>16</v>
      </c>
      <c r="B34" s="926"/>
      <c r="C34" s="21">
        <v>396</v>
      </c>
      <c r="D34" s="926"/>
      <c r="E34" s="926" t="s">
        <v>81</v>
      </c>
      <c r="F34" s="20"/>
      <c r="G34" s="20" t="s">
        <v>1644</v>
      </c>
      <c r="H34" s="1350"/>
      <c r="I34" s="1635"/>
      <c r="J34" s="1648">
        <f>'WP-BA'!K77</f>
        <v>0</v>
      </c>
      <c r="K34" s="20"/>
      <c r="L34" s="20"/>
      <c r="M34" s="20"/>
      <c r="N34" s="20"/>
      <c r="O34" s="20"/>
      <c r="P34" s="20"/>
      <c r="Q34" s="20"/>
    </row>
    <row r="35" spans="1:17" s="100" customFormat="1" ht="15.5">
      <c r="A35" s="322">
        <f t="shared" si="0"/>
        <v>17</v>
      </c>
      <c r="B35" s="926"/>
      <c r="C35" s="21">
        <v>397</v>
      </c>
      <c r="D35" s="926"/>
      <c r="E35" s="926" t="s">
        <v>82</v>
      </c>
      <c r="F35" s="20"/>
      <c r="G35" s="20" t="s">
        <v>1644</v>
      </c>
      <c r="H35" s="1350"/>
      <c r="I35" s="1635"/>
      <c r="J35" s="1648">
        <f>'WP-BA'!K88</f>
        <v>0</v>
      </c>
      <c r="K35" s="20"/>
      <c r="L35" s="20"/>
      <c r="M35" s="20"/>
      <c r="N35" s="20"/>
      <c r="O35" s="20"/>
      <c r="P35" s="20"/>
      <c r="Q35" s="20"/>
    </row>
    <row r="36" spans="1:17" s="100" customFormat="1" ht="15.5">
      <c r="A36" s="322">
        <f t="shared" si="0"/>
        <v>18</v>
      </c>
      <c r="B36" s="926"/>
      <c r="C36" s="21">
        <v>398</v>
      </c>
      <c r="D36" s="926"/>
      <c r="E36" s="926" t="s">
        <v>83</v>
      </c>
      <c r="F36" s="20"/>
      <c r="G36" s="20" t="s">
        <v>1644</v>
      </c>
      <c r="H36" s="1350"/>
      <c r="I36" s="1635"/>
      <c r="J36" s="1648">
        <f>'WP-BA'!K97</f>
        <v>0</v>
      </c>
      <c r="K36" s="20"/>
      <c r="L36" s="20"/>
      <c r="M36" s="20"/>
      <c r="N36" s="20"/>
      <c r="O36" s="20"/>
      <c r="P36" s="20"/>
      <c r="Q36" s="20"/>
    </row>
    <row r="37" spans="1:17" s="100" customFormat="1" ht="15.5">
      <c r="A37" s="322">
        <f t="shared" si="0"/>
        <v>19</v>
      </c>
      <c r="B37" s="926"/>
      <c r="C37" s="21">
        <v>399</v>
      </c>
      <c r="D37" s="926"/>
      <c r="E37" s="926" t="s">
        <v>84</v>
      </c>
      <c r="F37" s="20"/>
      <c r="G37" s="20" t="s">
        <v>1644</v>
      </c>
      <c r="H37" s="1350"/>
      <c r="I37" s="1635"/>
      <c r="J37" s="1652">
        <f>'WP-BA'!K104</f>
        <v>0</v>
      </c>
      <c r="K37" s="20"/>
      <c r="L37" s="20"/>
      <c r="M37" s="20"/>
      <c r="N37" s="20"/>
      <c r="O37" s="20"/>
      <c r="P37" s="20"/>
      <c r="Q37" s="20"/>
    </row>
    <row r="38" spans="1:17" s="100" customFormat="1" ht="15.5">
      <c r="A38" s="322">
        <f t="shared" si="0"/>
        <v>20</v>
      </c>
      <c r="B38" s="926"/>
      <c r="C38" s="948" t="s">
        <v>703</v>
      </c>
      <c r="D38" s="949"/>
      <c r="E38" s="949"/>
      <c r="F38" s="20"/>
      <c r="G38" s="20"/>
      <c r="H38" s="1350"/>
      <c r="I38" s="1650"/>
      <c r="J38" s="1650">
        <f>SUM(J28:J37)</f>
        <v>0</v>
      </c>
      <c r="K38" s="20"/>
      <c r="L38" s="20"/>
      <c r="M38" s="20"/>
      <c r="N38" s="20"/>
      <c r="O38" s="20"/>
      <c r="P38" s="20"/>
      <c r="Q38" s="20"/>
    </row>
    <row r="39" spans="1:17" s="100" customFormat="1" ht="15.5">
      <c r="A39" s="322"/>
      <c r="B39" s="926"/>
      <c r="C39" s="926"/>
      <c r="D39" s="926"/>
      <c r="E39" s="949"/>
      <c r="F39" s="20"/>
      <c r="G39" s="20"/>
      <c r="H39" s="1650"/>
      <c r="I39" s="1650"/>
      <c r="J39" s="1650"/>
      <c r="K39" s="20"/>
      <c r="L39" s="20"/>
      <c r="M39" s="20"/>
      <c r="N39" s="20"/>
      <c r="O39" s="20"/>
      <c r="P39" s="20"/>
      <c r="Q39" s="20"/>
    </row>
    <row r="40" spans="1:17" s="100" customFormat="1" ht="15.5">
      <c r="A40" s="322"/>
      <c r="B40" s="926"/>
      <c r="C40" s="948" t="s">
        <v>183</v>
      </c>
      <c r="D40" s="926"/>
      <c r="F40" s="20"/>
      <c r="G40" s="20"/>
      <c r="H40" s="1650"/>
      <c r="I40" s="1650"/>
      <c r="J40" s="1650"/>
      <c r="K40" s="20"/>
      <c r="L40" s="20"/>
      <c r="M40" s="20"/>
      <c r="N40" s="20"/>
      <c r="O40" s="20"/>
      <c r="P40" s="20"/>
      <c r="Q40" s="20"/>
    </row>
    <row r="41" spans="1:17" s="100" customFormat="1" ht="15.5">
      <c r="A41" s="322">
        <f>A38+1</f>
        <v>21</v>
      </c>
      <c r="B41" s="926"/>
      <c r="C41" s="926"/>
      <c r="D41" s="926"/>
      <c r="E41" s="368" t="s">
        <v>356</v>
      </c>
      <c r="F41" s="368"/>
      <c r="G41" s="1284" t="s">
        <v>905</v>
      </c>
      <c r="H41" s="1653">
        <f>'B2-Plant'!L37</f>
        <v>0</v>
      </c>
      <c r="I41" s="1635"/>
      <c r="J41" s="1650"/>
      <c r="K41" s="951"/>
      <c r="L41" s="951"/>
      <c r="M41" s="951"/>
      <c r="N41" s="951"/>
      <c r="O41" s="951"/>
      <c r="P41" s="951"/>
      <c r="Q41" s="951"/>
    </row>
    <row r="42" spans="1:17" s="100" customFormat="1" ht="15.5">
      <c r="A42" s="322">
        <f t="shared" si="0"/>
        <v>22</v>
      </c>
      <c r="B42" s="20"/>
      <c r="C42" s="20"/>
      <c r="D42" s="20"/>
      <c r="E42" s="368" t="s">
        <v>146</v>
      </c>
      <c r="F42" s="368"/>
      <c r="G42" s="1284" t="s">
        <v>906</v>
      </c>
      <c r="H42" s="1653">
        <f>'B2-Plant'!L36</f>
        <v>0</v>
      </c>
      <c r="I42" s="1654"/>
      <c r="J42" s="1654"/>
      <c r="K42" s="951"/>
      <c r="L42" s="951"/>
      <c r="M42" s="951"/>
      <c r="N42" s="951"/>
      <c r="O42" s="951"/>
      <c r="P42" s="951"/>
      <c r="Q42" s="951"/>
    </row>
    <row r="43" spans="1:17" s="100" customFormat="1" ht="15.5">
      <c r="A43" s="322">
        <f t="shared" si="0"/>
        <v>23</v>
      </c>
      <c r="B43" s="20"/>
      <c r="C43" s="20"/>
      <c r="D43" s="20"/>
      <c r="E43" s="368" t="s">
        <v>246</v>
      </c>
      <c r="F43" s="368"/>
      <c r="G43" s="1284" t="s">
        <v>907</v>
      </c>
      <c r="H43" s="1653">
        <f>'B2-Plant'!L34</f>
        <v>0</v>
      </c>
      <c r="I43" s="1654"/>
      <c r="J43" s="1654"/>
      <c r="K43" s="951"/>
      <c r="L43" s="951"/>
      <c r="M43" s="951"/>
      <c r="N43" s="951"/>
      <c r="O43" s="951"/>
      <c r="P43" s="951"/>
      <c r="Q43" s="951"/>
    </row>
    <row r="44" spans="1:17" s="100" customFormat="1" ht="15.5">
      <c r="A44" s="322">
        <f t="shared" si="0"/>
        <v>24</v>
      </c>
      <c r="B44" s="20"/>
      <c r="C44" s="20"/>
      <c r="D44" s="20"/>
      <c r="E44" s="368" t="s">
        <v>145</v>
      </c>
      <c r="F44" s="368"/>
      <c r="G44" s="1284" t="s">
        <v>908</v>
      </c>
      <c r="H44" s="1653">
        <f>'B2-Plant'!L35</f>
        <v>0</v>
      </c>
      <c r="I44" s="1654"/>
      <c r="J44" s="1654"/>
      <c r="K44" s="951"/>
      <c r="L44" s="951"/>
      <c r="M44" s="951"/>
      <c r="N44" s="951"/>
      <c r="O44" s="951"/>
      <c r="P44" s="951"/>
      <c r="Q44" s="951"/>
    </row>
    <row r="45" spans="1:17" s="100" customFormat="1" ht="15.5">
      <c r="A45" s="322">
        <f t="shared" si="0"/>
        <v>25</v>
      </c>
      <c r="B45" s="926"/>
      <c r="D45" s="20"/>
      <c r="E45" s="1488" t="s">
        <v>1645</v>
      </c>
      <c r="F45" s="368"/>
      <c r="G45" s="930" t="s">
        <v>909</v>
      </c>
      <c r="H45" s="1655"/>
      <c r="I45" s="1635"/>
      <c r="J45" s="1633">
        <f>-'WP-BG'!H43</f>
        <v>0</v>
      </c>
      <c r="K45" s="951"/>
      <c r="L45" s="951"/>
      <c r="M45" s="951"/>
      <c r="N45" s="951"/>
      <c r="O45" s="951"/>
      <c r="P45" s="951"/>
      <c r="Q45" s="952"/>
    </row>
    <row r="46" spans="1:17" s="100" customFormat="1" ht="16" thickBot="1">
      <c r="A46" s="322"/>
      <c r="B46" s="20"/>
      <c r="C46" s="20"/>
      <c r="D46" s="20"/>
      <c r="E46" s="20"/>
      <c r="F46" s="20"/>
      <c r="G46" s="20"/>
      <c r="H46" s="1635"/>
      <c r="I46" s="1635"/>
      <c r="J46" s="1635"/>
      <c r="K46" s="20"/>
      <c r="L46" s="20"/>
      <c r="M46" s="20"/>
      <c r="N46" s="20"/>
      <c r="O46" s="20"/>
      <c r="P46" s="20"/>
      <c r="Q46" s="20"/>
    </row>
    <row r="47" spans="1:17" s="100" customFormat="1" ht="16.5" thickTop="1" thickBot="1">
      <c r="A47" s="322">
        <f>A45+1</f>
        <v>26</v>
      </c>
      <c r="B47" s="20"/>
      <c r="C47" s="20"/>
      <c r="D47" s="20"/>
      <c r="E47" s="780" t="s">
        <v>32</v>
      </c>
      <c r="F47" s="20"/>
      <c r="G47" s="20" t="s">
        <v>1709</v>
      </c>
      <c r="H47" s="922">
        <f>SUM(H26:H45)</f>
        <v>0</v>
      </c>
      <c r="I47" s="953"/>
      <c r="J47" s="922">
        <f>SUM(J38:J46)</f>
        <v>0</v>
      </c>
      <c r="K47" s="20"/>
      <c r="L47" s="1647">
        <f>+'E1-Labor Ratio'!H21</f>
        <v>0</v>
      </c>
      <c r="M47" s="14" t="s">
        <v>360</v>
      </c>
      <c r="N47" s="922">
        <f>J47*L47</f>
        <v>0</v>
      </c>
      <c r="O47" s="922"/>
      <c r="P47" s="954">
        <f>H47+N47</f>
        <v>0</v>
      </c>
    </row>
    <row r="48" spans="1:17" s="100" customFormat="1" ht="16" thickTop="1">
      <c r="B48" s="20"/>
      <c r="C48" s="20"/>
      <c r="D48" s="20"/>
      <c r="E48" s="20"/>
      <c r="F48" s="20"/>
      <c r="G48" s="20"/>
      <c r="H48" s="922"/>
      <c r="I48" s="20"/>
      <c r="K48" s="20"/>
      <c r="L48" s="20"/>
      <c r="M48" s="20"/>
      <c r="N48" s="20"/>
      <c r="O48" s="20"/>
      <c r="P48" s="20"/>
      <c r="Q48" s="20"/>
    </row>
    <row r="49" spans="1:17" s="100" customFormat="1" ht="15.5">
      <c r="A49" s="14" t="s">
        <v>1791</v>
      </c>
      <c r="C49" s="20"/>
      <c r="D49" s="20"/>
      <c r="E49" s="20"/>
      <c r="F49" s="20"/>
      <c r="G49" s="20"/>
      <c r="H49" s="922"/>
      <c r="I49" s="20"/>
      <c r="K49" s="20"/>
      <c r="L49" s="20"/>
      <c r="M49" s="20"/>
      <c r="N49" s="20"/>
      <c r="O49" s="20"/>
      <c r="P49" s="20"/>
      <c r="Q49" s="20"/>
    </row>
    <row r="50" spans="1:17" s="64" customFormat="1" ht="15.5">
      <c r="C50" s="138"/>
      <c r="D50" s="138"/>
      <c r="E50" s="138"/>
      <c r="F50" s="138"/>
      <c r="G50" s="134"/>
      <c r="H50" s="442"/>
      <c r="J50" s="134"/>
      <c r="K50" s="134"/>
      <c r="L50" s="134"/>
      <c r="M50" s="134"/>
      <c r="N50" s="134"/>
      <c r="O50" s="134"/>
      <c r="P50" s="134"/>
      <c r="Q50" s="134"/>
    </row>
    <row r="51" spans="1:17" s="64" customFormat="1" ht="15.5">
      <c r="B51" s="139"/>
      <c r="C51" s="139"/>
      <c r="D51" s="139"/>
      <c r="E51" s="139"/>
      <c r="F51" s="138"/>
      <c r="G51" s="183"/>
      <c r="H51" s="138"/>
      <c r="I51" s="134"/>
      <c r="J51" s="136"/>
      <c r="K51" s="134"/>
      <c r="L51" s="134"/>
      <c r="M51" s="134"/>
      <c r="N51" s="134"/>
      <c r="O51" s="134"/>
      <c r="P51" s="134"/>
      <c r="Q51" s="134"/>
    </row>
    <row r="52" spans="1:17" s="64" customFormat="1" ht="15.5">
      <c r="B52" s="134"/>
      <c r="C52" s="134"/>
      <c r="D52" s="134"/>
      <c r="E52" s="134"/>
      <c r="F52" s="134"/>
      <c r="G52" s="134"/>
      <c r="H52" s="134"/>
      <c r="I52" s="134"/>
      <c r="J52" s="134"/>
      <c r="K52" s="134"/>
      <c r="L52" s="134"/>
      <c r="M52" s="134"/>
      <c r="N52" s="134"/>
      <c r="O52" s="134"/>
      <c r="P52" s="134"/>
      <c r="Q52" s="134"/>
    </row>
    <row r="53" spans="1:17" ht="17.5">
      <c r="B53" s="11"/>
      <c r="C53" s="11"/>
      <c r="D53" s="11"/>
      <c r="E53" s="11"/>
      <c r="F53" s="11"/>
      <c r="G53" s="11"/>
      <c r="H53" s="11"/>
      <c r="I53" s="11"/>
      <c r="J53" s="11"/>
      <c r="K53" s="11"/>
      <c r="L53" s="11"/>
      <c r="M53" s="11"/>
      <c r="N53" s="11"/>
      <c r="O53" s="11"/>
      <c r="P53" s="11"/>
      <c r="Q53" s="11"/>
    </row>
    <row r="54" spans="1:17" ht="17.5">
      <c r="B54" s="11"/>
      <c r="C54" s="11"/>
      <c r="D54" s="11"/>
      <c r="E54" s="11"/>
      <c r="F54" s="11"/>
      <c r="G54" s="11"/>
      <c r="H54" s="11"/>
      <c r="I54" s="11"/>
      <c r="J54" s="11"/>
      <c r="K54" s="11"/>
      <c r="L54" s="11"/>
      <c r="M54" s="11"/>
      <c r="N54" s="11"/>
      <c r="O54" s="11"/>
      <c r="P54" s="11"/>
      <c r="Q54" s="11"/>
    </row>
    <row r="55" spans="1:17" ht="17.5">
      <c r="B55" s="11"/>
      <c r="C55" s="11"/>
      <c r="D55" s="11"/>
      <c r="E55" s="11"/>
      <c r="F55" s="11"/>
      <c r="G55" s="11"/>
      <c r="H55" s="11"/>
      <c r="I55" s="11"/>
      <c r="J55" s="11"/>
      <c r="K55" s="11"/>
      <c r="L55" s="11"/>
      <c r="M55" s="11"/>
      <c r="N55" s="11"/>
      <c r="O55" s="11"/>
      <c r="P55" s="11"/>
      <c r="Q55" s="11"/>
    </row>
  </sheetData>
  <customSheetViews>
    <customSheetView guid="{343BF296-013A-41F5-BDAB-AD6220EA7F78}" colorId="22" showPageBreaks="1" showGridLines="0" fitToPage="1" printArea="1" view="pageBreakPreview" topLeftCell="G31">
      <selection activeCell="D33" sqref="D33"/>
      <colBreaks count="1" manualBreakCount="1">
        <brk id="22" max="1048575" man="1"/>
      </colBreaks>
      <pageMargins left="0.25" right="0.25" top="0.25" bottom="0.25" header="0.5" footer="0.5"/>
      <printOptions horizontalCentered="1"/>
      <pageSetup scale="63" orientation="landscape" r:id="rId1"/>
      <headerFooter alignWithMargins="0"/>
    </customSheetView>
    <customSheetView guid="{B321D76C-CDE5-48BB-9CDE-80FF97D58FCF}" colorId="22" showPageBreaks="1" showGridLines="0" fitToPage="1" printArea="1" view="pageBreakPreview" topLeftCell="G31">
      <selection activeCell="D33" sqref="D33"/>
      <colBreaks count="1" manualBreakCount="1">
        <brk id="22" max="1048575" man="1"/>
      </colBreaks>
      <pageMargins left="0.25" right="0.25" top="0.25" bottom="0.25" header="0.5" footer="0.5"/>
      <printOptions horizontalCentered="1"/>
      <pageSetup scale="63" orientation="landscape" r:id="rId2"/>
      <headerFooter alignWithMargins="0"/>
    </customSheetView>
  </customSheetViews>
  <mergeCells count="5">
    <mergeCell ref="A4:Q4"/>
    <mergeCell ref="A5:Q5"/>
    <mergeCell ref="A9:Q9"/>
    <mergeCell ref="A6:Q6"/>
    <mergeCell ref="A8:Q8"/>
  </mergeCells>
  <printOptions horizontalCentered="1"/>
  <pageMargins left="0.25" right="0.25" top="0.25" bottom="0.25" header="0.5" footer="0.5"/>
  <pageSetup scale="63" orientation="landscape" r:id="rId3"/>
  <headerFooter alignWithMargins="0"/>
  <colBreaks count="1" manualBreakCount="1">
    <brk id="22" max="1048575"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0070C0"/>
    <pageSetUpPr fitToPage="1"/>
  </sheetPr>
  <dimension ref="A1:V89"/>
  <sheetViews>
    <sheetView view="pageBreakPreview" topLeftCell="A11" zoomScale="80" zoomScaleNormal="100" zoomScaleSheetLayoutView="80" workbookViewId="0">
      <selection activeCell="D33" sqref="D33"/>
    </sheetView>
  </sheetViews>
  <sheetFormatPr defaultColWidth="9" defaultRowHeight="13.5" customHeight="1"/>
  <cols>
    <col min="1" max="1" width="0.75" style="63" customWidth="1"/>
    <col min="2" max="2" width="5" style="63" customWidth="1"/>
    <col min="3" max="3" width="0.5" style="63" customWidth="1"/>
    <col min="4" max="4" width="18.5" style="63" customWidth="1"/>
    <col min="5" max="5" width="18.5" style="143" customWidth="1"/>
    <col min="6" max="6" width="10.5" style="141" customWidth="1"/>
    <col min="7" max="7" width="33.33203125" style="63" bestFit="1" customWidth="1"/>
    <col min="8" max="8" width="23" style="63" customWidth="1"/>
    <col min="9" max="10" width="14.75" style="63" customWidth="1"/>
    <col min="11" max="11" width="29.08203125" style="63" customWidth="1"/>
    <col min="12" max="18" width="14.75" style="63" customWidth="1"/>
    <col min="19" max="19" width="1.5" style="63" customWidth="1"/>
    <col min="20" max="20" width="14.75" style="63" customWidth="1"/>
    <col min="21" max="21" width="1.5" style="27" customWidth="1"/>
    <col min="22" max="22" width="10.33203125" style="27" bestFit="1" customWidth="1"/>
    <col min="23" max="16384" width="9" style="27"/>
  </cols>
  <sheetData>
    <row r="1" spans="1:21" s="347" customFormat="1" ht="21">
      <c r="A1" s="320"/>
      <c r="B1" s="645" t="s">
        <v>911</v>
      </c>
      <c r="C1" s="345"/>
      <c r="D1" s="320"/>
      <c r="F1" s="339"/>
      <c r="G1" s="345"/>
      <c r="H1" s="345"/>
      <c r="I1" s="345"/>
      <c r="J1" s="345"/>
      <c r="K1" s="345"/>
      <c r="L1" s="345"/>
      <c r="M1" s="345"/>
      <c r="N1" s="345"/>
      <c r="O1" s="345"/>
      <c r="P1" s="345"/>
      <c r="Q1" s="345"/>
      <c r="R1" s="320"/>
      <c r="S1" s="344"/>
      <c r="T1" s="340"/>
    </row>
    <row r="2" spans="1:21" s="349" customFormat="1" ht="15.75" customHeight="1">
      <c r="A2" s="320"/>
      <c r="B2" s="345"/>
      <c r="C2" s="345"/>
      <c r="D2" s="320"/>
      <c r="E2" s="346"/>
      <c r="F2" s="339"/>
      <c r="G2" s="345"/>
      <c r="H2" s="345"/>
      <c r="I2" s="345"/>
      <c r="J2" s="345"/>
      <c r="K2" s="345"/>
      <c r="L2" s="345"/>
      <c r="M2" s="345"/>
      <c r="N2" s="345"/>
      <c r="O2" s="345"/>
      <c r="P2" s="345"/>
      <c r="Q2" s="345"/>
      <c r="R2" s="345"/>
      <c r="S2" s="345"/>
      <c r="T2" s="348"/>
      <c r="U2" s="21"/>
    </row>
    <row r="3" spans="1:21" s="349" customFormat="1" ht="15.5">
      <c r="A3" s="1694" t="s">
        <v>199</v>
      </c>
      <c r="B3" s="1694"/>
      <c r="C3" s="1694"/>
      <c r="D3" s="1694"/>
      <c r="E3" s="1694"/>
      <c r="F3" s="1694"/>
      <c r="G3" s="1694"/>
      <c r="H3" s="1694"/>
      <c r="I3" s="1694"/>
      <c r="J3" s="1694"/>
      <c r="K3" s="1694"/>
      <c r="L3" s="1694"/>
      <c r="M3" s="1694"/>
      <c r="N3" s="1694"/>
      <c r="O3" s="1694"/>
      <c r="P3" s="1694"/>
      <c r="Q3" s="1694"/>
      <c r="R3" s="1694"/>
      <c r="S3" s="1694"/>
      <c r="T3" s="1694"/>
      <c r="U3" s="1694"/>
    </row>
    <row r="4" spans="1:21" s="349" customFormat="1" ht="15.5">
      <c r="A4" s="1694" t="s">
        <v>103</v>
      </c>
      <c r="B4" s="1694"/>
      <c r="C4" s="1694"/>
      <c r="D4" s="1694"/>
      <c r="E4" s="1694"/>
      <c r="F4" s="1694"/>
      <c r="G4" s="1694"/>
      <c r="H4" s="1694"/>
      <c r="I4" s="1694"/>
      <c r="J4" s="1694"/>
      <c r="K4" s="1694"/>
      <c r="L4" s="1694"/>
      <c r="M4" s="1694"/>
      <c r="N4" s="1694"/>
      <c r="O4" s="1694"/>
      <c r="P4" s="1694"/>
      <c r="Q4" s="1694"/>
      <c r="R4" s="1694"/>
      <c r="S4" s="1694"/>
      <c r="T4" s="1694"/>
      <c r="U4" s="1694"/>
    </row>
    <row r="5" spans="1:21" s="349" customFormat="1" ht="15.5">
      <c r="A5" s="1690" t="s">
        <v>1820</v>
      </c>
      <c r="B5" s="1690"/>
      <c r="C5" s="1690"/>
      <c r="D5" s="1690"/>
      <c r="E5" s="1690"/>
      <c r="F5" s="1690"/>
      <c r="G5" s="1690"/>
      <c r="H5" s="1690"/>
      <c r="I5" s="1690"/>
      <c r="J5" s="1690"/>
      <c r="K5" s="1690"/>
      <c r="L5" s="1690"/>
      <c r="M5" s="1690"/>
      <c r="N5" s="1690"/>
      <c r="O5" s="1690"/>
      <c r="P5" s="1690"/>
      <c r="Q5" s="1690"/>
      <c r="R5" s="1690"/>
      <c r="S5" s="1690"/>
      <c r="T5" s="1690"/>
      <c r="U5" s="336"/>
    </row>
    <row r="6" spans="1:21" s="349" customFormat="1" ht="13">
      <c r="A6" s="320"/>
      <c r="B6" s="320"/>
      <c r="C6" s="320"/>
      <c r="D6" s="320"/>
      <c r="E6" s="350"/>
      <c r="F6" s="141"/>
      <c r="G6" s="320"/>
      <c r="H6" s="320"/>
      <c r="I6" s="320"/>
      <c r="J6" s="320"/>
      <c r="K6" s="320"/>
      <c r="L6" s="320"/>
      <c r="M6" s="320"/>
      <c r="N6" s="320"/>
      <c r="O6" s="320"/>
      <c r="P6" s="320"/>
      <c r="Q6" s="320"/>
      <c r="R6" s="320"/>
      <c r="S6" s="320"/>
      <c r="T6" s="320"/>
    </row>
    <row r="7" spans="1:21" s="349" customFormat="1" ht="15.5">
      <c r="A7" s="1694" t="s">
        <v>910</v>
      </c>
      <c r="B7" s="1694"/>
      <c r="C7" s="1694"/>
      <c r="D7" s="1694"/>
      <c r="E7" s="1694"/>
      <c r="F7" s="1694"/>
      <c r="G7" s="1694"/>
      <c r="H7" s="1694"/>
      <c r="I7" s="1694"/>
      <c r="J7" s="1694"/>
      <c r="K7" s="1694"/>
      <c r="L7" s="1694"/>
      <c r="M7" s="1694"/>
      <c r="N7" s="1694"/>
      <c r="O7" s="1694"/>
      <c r="P7" s="1694"/>
      <c r="Q7" s="1694"/>
      <c r="R7" s="1694"/>
      <c r="S7" s="1694"/>
      <c r="T7" s="1694"/>
      <c r="U7" s="1694"/>
    </row>
    <row r="8" spans="1:21" s="349" customFormat="1" ht="15.5">
      <c r="A8" s="1694" t="s">
        <v>205</v>
      </c>
      <c r="B8" s="1694"/>
      <c r="C8" s="1694"/>
      <c r="D8" s="1694"/>
      <c r="E8" s="1694"/>
      <c r="F8" s="1694"/>
      <c r="G8" s="1694"/>
      <c r="H8" s="1694"/>
      <c r="I8" s="1694"/>
      <c r="J8" s="1694"/>
      <c r="K8" s="1694"/>
      <c r="L8" s="1694"/>
      <c r="M8" s="1694"/>
      <c r="N8" s="1694"/>
      <c r="O8" s="1694"/>
      <c r="P8" s="1694"/>
      <c r="Q8" s="1694"/>
      <c r="R8" s="1694"/>
      <c r="S8" s="1694"/>
      <c r="T8" s="1694"/>
      <c r="U8" s="1694"/>
    </row>
    <row r="9" spans="1:21" s="349" customFormat="1" ht="13">
      <c r="A9" s="320"/>
      <c r="B9" s="320"/>
      <c r="C9" s="320"/>
      <c r="D9" s="342"/>
      <c r="E9" s="342"/>
      <c r="F9" s="337"/>
      <c r="G9" s="341"/>
      <c r="H9" s="341"/>
      <c r="I9" s="341"/>
      <c r="J9" s="341"/>
      <c r="K9" s="341"/>
      <c r="L9" s="341"/>
      <c r="M9" s="341"/>
      <c r="N9" s="341"/>
      <c r="O9" s="341"/>
      <c r="P9" s="341"/>
      <c r="Q9" s="341"/>
      <c r="R9" s="341"/>
      <c r="S9" s="341"/>
      <c r="T9" s="341"/>
    </row>
    <row r="10" spans="1:21" s="349" customFormat="1" ht="13">
      <c r="A10" s="320"/>
      <c r="B10" s="320"/>
      <c r="C10" s="320"/>
      <c r="D10" s="342"/>
      <c r="E10" s="342"/>
      <c r="F10" s="337"/>
      <c r="G10" s="341"/>
      <c r="H10" s="341"/>
      <c r="I10" s="338"/>
      <c r="J10" s="338"/>
      <c r="K10" s="338"/>
      <c r="L10" s="338"/>
      <c r="M10" s="320"/>
      <c r="N10" s="320"/>
      <c r="O10" s="320"/>
      <c r="P10" s="320"/>
      <c r="Q10" s="341"/>
      <c r="R10" s="341"/>
      <c r="S10" s="341"/>
      <c r="T10" s="341"/>
    </row>
    <row r="11" spans="1:21" s="320" customFormat="1" ht="18" customHeight="1">
      <c r="D11" s="342"/>
      <c r="E11" s="350"/>
      <c r="F11" s="141"/>
      <c r="I11" s="1691" t="s">
        <v>1818</v>
      </c>
      <c r="J11" s="1692"/>
      <c r="K11" s="1692"/>
      <c r="L11" s="1693"/>
      <c r="M11" s="1691" t="s">
        <v>1818</v>
      </c>
      <c r="N11" s="1692"/>
      <c r="O11" s="1692"/>
      <c r="P11" s="1693"/>
      <c r="Q11" s="1691" t="s">
        <v>1830</v>
      </c>
      <c r="R11" s="1692"/>
      <c r="S11" s="1692"/>
      <c r="T11" s="1693"/>
    </row>
    <row r="12" spans="1:21" s="320" customFormat="1" ht="18" customHeight="1">
      <c r="D12" s="342"/>
      <c r="E12" s="350"/>
      <c r="F12" s="141"/>
      <c r="L12" s="338"/>
      <c r="Q12" s="343"/>
      <c r="R12" s="343"/>
      <c r="S12" s="351"/>
      <c r="T12" s="337" t="s">
        <v>216</v>
      </c>
    </row>
    <row r="13" spans="1:21" s="349" customFormat="1" ht="18" customHeight="1">
      <c r="B13" s="872" t="s">
        <v>58</v>
      </c>
      <c r="D13" s="342"/>
      <c r="E13" s="955"/>
      <c r="F13" s="956"/>
      <c r="I13" s="957" t="s">
        <v>234</v>
      </c>
      <c r="J13" s="957" t="s">
        <v>150</v>
      </c>
      <c r="K13" s="957" t="s">
        <v>234</v>
      </c>
      <c r="L13" s="957" t="s">
        <v>68</v>
      </c>
      <c r="M13" s="957" t="s">
        <v>234</v>
      </c>
      <c r="N13" s="957" t="s">
        <v>150</v>
      </c>
      <c r="O13" s="957" t="s">
        <v>234</v>
      </c>
      <c r="P13" s="957" t="s">
        <v>68</v>
      </c>
      <c r="Q13" s="957" t="s">
        <v>234</v>
      </c>
      <c r="R13" s="957" t="s">
        <v>150</v>
      </c>
      <c r="S13" s="958"/>
      <c r="T13" s="957" t="s">
        <v>234</v>
      </c>
    </row>
    <row r="14" spans="1:21" s="349" customFormat="1" ht="18" customHeight="1">
      <c r="B14" s="876" t="s">
        <v>59</v>
      </c>
      <c r="D14" s="342"/>
      <c r="E14" s="955"/>
      <c r="F14" s="959"/>
      <c r="G14" s="960"/>
      <c r="H14" s="960"/>
      <c r="I14" s="959" t="s">
        <v>792</v>
      </c>
      <c r="J14" s="959" t="s">
        <v>280</v>
      </c>
      <c r="K14" s="959" t="s">
        <v>849</v>
      </c>
      <c r="L14" s="959" t="s">
        <v>794</v>
      </c>
      <c r="M14" s="959" t="s">
        <v>792</v>
      </c>
      <c r="N14" s="959" t="s">
        <v>280</v>
      </c>
      <c r="O14" s="959" t="s">
        <v>849</v>
      </c>
      <c r="P14" s="959" t="s">
        <v>794</v>
      </c>
      <c r="Q14" s="959" t="s">
        <v>792</v>
      </c>
      <c r="R14" s="959" t="s">
        <v>280</v>
      </c>
      <c r="S14" s="959"/>
      <c r="T14" s="959" t="s">
        <v>792</v>
      </c>
    </row>
    <row r="15" spans="1:21" s="349" customFormat="1" ht="18" customHeight="1">
      <c r="B15" s="961"/>
      <c r="E15" s="955"/>
      <c r="F15" s="956"/>
      <c r="I15" s="962" t="s">
        <v>192</v>
      </c>
      <c r="J15" s="962" t="s">
        <v>193</v>
      </c>
      <c r="K15" s="962" t="s">
        <v>194</v>
      </c>
      <c r="L15" s="962" t="s">
        <v>195</v>
      </c>
      <c r="M15" s="962" t="s">
        <v>196</v>
      </c>
      <c r="N15" s="962" t="s">
        <v>371</v>
      </c>
      <c r="O15" s="962" t="s">
        <v>372</v>
      </c>
      <c r="P15" s="962" t="s">
        <v>901</v>
      </c>
      <c r="Q15" s="962" t="s">
        <v>902</v>
      </c>
      <c r="R15" s="962" t="s">
        <v>903</v>
      </c>
      <c r="S15" s="956"/>
      <c r="T15" s="962" t="s">
        <v>904</v>
      </c>
    </row>
    <row r="16" spans="1:21" s="349" customFormat="1" ht="18" customHeight="1">
      <c r="B16" s="961"/>
      <c r="E16" s="955"/>
      <c r="F16" s="956"/>
      <c r="G16" s="1689" t="s">
        <v>1773</v>
      </c>
      <c r="H16" s="1689"/>
      <c r="I16" s="962"/>
      <c r="J16" s="962"/>
      <c r="K16" s="962"/>
      <c r="L16" s="963"/>
      <c r="M16" s="962"/>
      <c r="N16" s="962"/>
      <c r="O16" s="962"/>
      <c r="P16" s="963"/>
      <c r="Q16" s="962"/>
      <c r="R16" s="962"/>
      <c r="S16" s="956"/>
      <c r="T16" s="962"/>
    </row>
    <row r="17" spans="2:20" s="349" customFormat="1" ht="29.25" customHeight="1">
      <c r="B17" s="961"/>
      <c r="D17" s="958" t="s">
        <v>53</v>
      </c>
      <c r="E17" s="955"/>
      <c r="F17" s="958" t="s">
        <v>455</v>
      </c>
      <c r="G17" s="1528" t="s">
        <v>1730</v>
      </c>
      <c r="H17" s="1528" t="s">
        <v>1771</v>
      </c>
      <c r="I17" s="962"/>
      <c r="J17" s="962"/>
      <c r="K17" s="962"/>
      <c r="L17" s="963"/>
      <c r="M17" s="962"/>
      <c r="N17" s="962"/>
      <c r="O17" s="962"/>
      <c r="P17" s="963"/>
      <c r="Q17" s="962"/>
      <c r="R17" s="962"/>
      <c r="S17" s="956"/>
      <c r="T17" s="962"/>
    </row>
    <row r="18" spans="2:20" s="349" customFormat="1" ht="18" customHeight="1">
      <c r="B18" s="872">
        <v>1</v>
      </c>
      <c r="D18" s="964" t="s">
        <v>706</v>
      </c>
      <c r="E18" s="965"/>
      <c r="F18" s="966" t="s">
        <v>1137</v>
      </c>
      <c r="G18" s="967" t="s">
        <v>1701</v>
      </c>
      <c r="H18" s="1547"/>
      <c r="I18" s="968">
        <f>SUM('WP-BC'!G35:G52)</f>
        <v>0</v>
      </c>
      <c r="J18" s="969">
        <f>SUM('WP-BC'!H35:H52)</f>
        <v>0</v>
      </c>
      <c r="K18" s="969">
        <f>SUM('WP-BC'!I35:I52)</f>
        <v>0</v>
      </c>
      <c r="L18" s="969">
        <f>SUM('WP-BC'!J35:J52)</f>
        <v>0</v>
      </c>
      <c r="M18" s="969">
        <f>SUM('WP-BC'!K35:K52)</f>
        <v>0</v>
      </c>
      <c r="N18" s="969">
        <f>SUM('WP-BC'!L35:L52)</f>
        <v>0</v>
      </c>
      <c r="O18" s="969">
        <f>SUM('WP-BC'!M35:M52)</f>
        <v>0</v>
      </c>
      <c r="P18" s="969">
        <f>SUM('WP-BC'!N35:N52)</f>
        <v>0</v>
      </c>
      <c r="Q18" s="969">
        <f t="shared" ref="Q18:R21" si="0">AVERAGE(I18,M18)</f>
        <v>0</v>
      </c>
      <c r="R18" s="969">
        <f t="shared" si="0"/>
        <v>0</v>
      </c>
      <c r="S18" s="969"/>
      <c r="T18" s="970">
        <f>Q18-R18</f>
        <v>0</v>
      </c>
    </row>
    <row r="19" spans="2:20" s="349" customFormat="1" ht="18" customHeight="1">
      <c r="B19" s="872">
        <f>B18+1</f>
        <v>2</v>
      </c>
      <c r="D19" s="971" t="s">
        <v>611</v>
      </c>
      <c r="E19" s="972"/>
      <c r="F19" s="973" t="s">
        <v>1137</v>
      </c>
      <c r="G19" s="963" t="s">
        <v>1702</v>
      </c>
      <c r="H19" s="963" t="s">
        <v>1782</v>
      </c>
      <c r="I19" s="974">
        <f>'WP-BC'!G104</f>
        <v>0</v>
      </c>
      <c r="J19" s="975">
        <f>'WP-BC'!H104</f>
        <v>0</v>
      </c>
      <c r="K19" s="975">
        <f>'WP-BC'!I104</f>
        <v>0</v>
      </c>
      <c r="L19" s="975">
        <f>'WP-BC'!J104</f>
        <v>0</v>
      </c>
      <c r="M19" s="975">
        <f>'WP-BC'!K104</f>
        <v>0</v>
      </c>
      <c r="N19" s="975">
        <f>'WP-BC'!L104</f>
        <v>0</v>
      </c>
      <c r="O19" s="975">
        <f>'WP-BC'!M104</f>
        <v>0</v>
      </c>
      <c r="P19" s="975">
        <f>'WP-BC'!N104</f>
        <v>0</v>
      </c>
      <c r="Q19" s="975">
        <f t="shared" si="0"/>
        <v>0</v>
      </c>
      <c r="R19" s="975">
        <f t="shared" si="0"/>
        <v>0</v>
      </c>
      <c r="S19" s="975"/>
      <c r="T19" s="976">
        <f>Q19-R19</f>
        <v>0</v>
      </c>
    </row>
    <row r="20" spans="2:20" s="977" customFormat="1" ht="18" customHeight="1">
      <c r="B20" s="872">
        <f>B19+1</f>
        <v>3</v>
      </c>
      <c r="D20" s="971" t="s">
        <v>707</v>
      </c>
      <c r="E20" s="978"/>
      <c r="F20" s="973" t="s">
        <v>1137</v>
      </c>
      <c r="G20" s="963" t="s">
        <v>1703</v>
      </c>
      <c r="H20" s="963" t="s">
        <v>1757</v>
      </c>
      <c r="I20" s="979">
        <f>'WP-BC'!G165</f>
        <v>0</v>
      </c>
      <c r="J20" s="980">
        <f>'WP-BC'!H165</f>
        <v>0</v>
      </c>
      <c r="K20" s="980">
        <f>'WP-BC'!I165</f>
        <v>0</v>
      </c>
      <c r="L20" s="980">
        <f>'WP-BC'!J165</f>
        <v>0</v>
      </c>
      <c r="M20" s="980">
        <f>'WP-BC'!K165</f>
        <v>0</v>
      </c>
      <c r="N20" s="980">
        <f>'WP-BC'!L165</f>
        <v>0</v>
      </c>
      <c r="O20" s="980">
        <f>'WP-BC'!M165</f>
        <v>0</v>
      </c>
      <c r="P20" s="980">
        <f>'WP-BC'!N165</f>
        <v>0</v>
      </c>
      <c r="Q20" s="980">
        <f t="shared" si="0"/>
        <v>0</v>
      </c>
      <c r="R20" s="980">
        <f t="shared" si="0"/>
        <v>0</v>
      </c>
      <c r="S20" s="980"/>
      <c r="T20" s="981">
        <f>Q20-R20</f>
        <v>0</v>
      </c>
    </row>
    <row r="21" spans="2:20" s="349" customFormat="1" ht="18" customHeight="1">
      <c r="B21" s="872">
        <f>B20+1</f>
        <v>4</v>
      </c>
      <c r="D21" s="982"/>
      <c r="E21" s="983"/>
      <c r="F21" s="984"/>
      <c r="G21" s="985"/>
      <c r="H21" s="985"/>
      <c r="I21" s="986">
        <f t="shared" ref="I21:P21" si="1">SUM(I18:I20)</f>
        <v>0</v>
      </c>
      <c r="J21" s="987">
        <f t="shared" si="1"/>
        <v>0</v>
      </c>
      <c r="K21" s="987">
        <f t="shared" si="1"/>
        <v>0</v>
      </c>
      <c r="L21" s="987">
        <f t="shared" si="1"/>
        <v>0</v>
      </c>
      <c r="M21" s="987">
        <f t="shared" si="1"/>
        <v>0</v>
      </c>
      <c r="N21" s="987">
        <f t="shared" si="1"/>
        <v>0</v>
      </c>
      <c r="O21" s="987">
        <f t="shared" si="1"/>
        <v>0</v>
      </c>
      <c r="P21" s="987">
        <f t="shared" si="1"/>
        <v>0</v>
      </c>
      <c r="Q21" s="987">
        <f t="shared" si="0"/>
        <v>0</v>
      </c>
      <c r="R21" s="987">
        <f t="shared" si="0"/>
        <v>0</v>
      </c>
      <c r="S21" s="987"/>
      <c r="T21" s="988">
        <f>Q21-R21</f>
        <v>0</v>
      </c>
    </row>
    <row r="22" spans="2:20" s="349" customFormat="1" ht="18" customHeight="1">
      <c r="B22" s="872"/>
      <c r="E22" s="955"/>
      <c r="F22" s="956"/>
      <c r="I22" s="989"/>
      <c r="J22" s="989"/>
      <c r="K22" s="989"/>
      <c r="L22" s="989"/>
      <c r="M22" s="989"/>
      <c r="N22" s="989"/>
      <c r="O22" s="989"/>
      <c r="P22" s="989"/>
      <c r="Q22" s="990"/>
      <c r="R22" s="990"/>
      <c r="S22" s="975"/>
      <c r="T22" s="990"/>
    </row>
    <row r="23" spans="2:20" s="349" customFormat="1" ht="18" customHeight="1">
      <c r="B23" s="872"/>
      <c r="D23" s="958" t="s">
        <v>27</v>
      </c>
      <c r="E23" s="955"/>
      <c r="F23" s="956"/>
      <c r="G23" s="886"/>
      <c r="H23" s="886"/>
      <c r="I23" s="989"/>
      <c r="J23" s="989"/>
      <c r="K23" s="989"/>
      <c r="L23" s="989"/>
      <c r="M23" s="989"/>
      <c r="N23" s="989"/>
      <c r="O23" s="989"/>
      <c r="P23" s="989"/>
      <c r="Q23" s="990"/>
      <c r="R23" s="990"/>
      <c r="S23" s="975"/>
      <c r="T23" s="990"/>
    </row>
    <row r="24" spans="2:20" s="349" customFormat="1" ht="18" customHeight="1">
      <c r="B24" s="872">
        <f>B21+1</f>
        <v>5</v>
      </c>
      <c r="D24" s="991" t="s">
        <v>708</v>
      </c>
      <c r="E24" s="992"/>
      <c r="F24" s="993" t="s">
        <v>1137</v>
      </c>
      <c r="G24" s="1529" t="s">
        <v>1705</v>
      </c>
      <c r="H24" s="1548"/>
      <c r="I24" s="994">
        <f>SUM('WP-BC'!G18:G24,'WP-BC'!G32:G34)</f>
        <v>0</v>
      </c>
      <c r="J24" s="995">
        <f>SUM('WP-BC'!H18:H24,'WP-BC'!H32:H34)</f>
        <v>0</v>
      </c>
      <c r="K24" s="995">
        <f>SUM('WP-BC'!I18:I24,'WP-BC'!I32:I34)</f>
        <v>0</v>
      </c>
      <c r="L24" s="995">
        <f>SUM('WP-BC'!J18:J24,'WP-BC'!J32:J34)</f>
        <v>0</v>
      </c>
      <c r="M24" s="995">
        <f>SUM('WP-BC'!K18:K24,'WP-BC'!K32:K34)</f>
        <v>0</v>
      </c>
      <c r="N24" s="995">
        <f>SUM('WP-BC'!L18:L24,'WP-BC'!L32:L34)</f>
        <v>0</v>
      </c>
      <c r="O24" s="995">
        <f>SUM('WP-BC'!M18:M24,'WP-BC'!M32:M34)</f>
        <v>0</v>
      </c>
      <c r="P24" s="995">
        <f>SUM('WP-BC'!N18:N24,'WP-BC'!N32:N34)</f>
        <v>0</v>
      </c>
      <c r="Q24" s="995">
        <f t="shared" ref="Q24:R26" si="2">AVERAGE(I24,M24)</f>
        <v>0</v>
      </c>
      <c r="R24" s="995">
        <f t="shared" si="2"/>
        <v>0</v>
      </c>
      <c r="S24" s="995"/>
      <c r="T24" s="996">
        <f>Q24-R24</f>
        <v>0</v>
      </c>
    </row>
    <row r="25" spans="2:20" s="349" customFormat="1" ht="18" customHeight="1">
      <c r="B25" s="872">
        <f>B24+1</f>
        <v>6</v>
      </c>
      <c r="D25" s="971" t="s">
        <v>34</v>
      </c>
      <c r="E25" s="972"/>
      <c r="F25" s="973" t="s">
        <v>1137</v>
      </c>
      <c r="G25" s="963" t="s">
        <v>1704</v>
      </c>
      <c r="H25" s="963" t="s">
        <v>1780</v>
      </c>
      <c r="I25" s="997">
        <f>'WP-BC'!G241</f>
        <v>0</v>
      </c>
      <c r="J25" s="998">
        <f>'WP-BC'!H241</f>
        <v>0</v>
      </c>
      <c r="K25" s="998">
        <f>'WP-BC'!I241</f>
        <v>0</v>
      </c>
      <c r="L25" s="998">
        <f>'WP-BC'!J241</f>
        <v>0</v>
      </c>
      <c r="M25" s="998">
        <f>'WP-BC'!K241</f>
        <v>0</v>
      </c>
      <c r="N25" s="998">
        <f>'WP-BC'!L241</f>
        <v>0</v>
      </c>
      <c r="O25" s="998">
        <f>'WP-BC'!M241</f>
        <v>0</v>
      </c>
      <c r="P25" s="998">
        <f>'WP-BC'!N241</f>
        <v>0</v>
      </c>
      <c r="Q25" s="998">
        <f t="shared" si="2"/>
        <v>0</v>
      </c>
      <c r="R25" s="998">
        <f t="shared" si="2"/>
        <v>0</v>
      </c>
      <c r="S25" s="998"/>
      <c r="T25" s="999">
        <f>Q25-R25</f>
        <v>0</v>
      </c>
    </row>
    <row r="26" spans="2:20" s="349" customFormat="1" ht="18" customHeight="1">
      <c r="B26" s="872">
        <f>B25+1</f>
        <v>7</v>
      </c>
      <c r="D26" s="971"/>
      <c r="E26" s="972"/>
      <c r="F26" s="973"/>
      <c r="G26" s="963"/>
      <c r="H26" s="963"/>
      <c r="I26" s="974">
        <f t="shared" ref="I26:P26" si="3">I24+I25</f>
        <v>0</v>
      </c>
      <c r="J26" s="975">
        <f t="shared" si="3"/>
        <v>0</v>
      </c>
      <c r="K26" s="975">
        <f t="shared" si="3"/>
        <v>0</v>
      </c>
      <c r="L26" s="975">
        <f t="shared" si="3"/>
        <v>0</v>
      </c>
      <c r="M26" s="975">
        <f t="shared" si="3"/>
        <v>0</v>
      </c>
      <c r="N26" s="975">
        <f t="shared" si="3"/>
        <v>0</v>
      </c>
      <c r="O26" s="975">
        <f t="shared" si="3"/>
        <v>0</v>
      </c>
      <c r="P26" s="975">
        <f t="shared" si="3"/>
        <v>0</v>
      </c>
      <c r="Q26" s="975">
        <f t="shared" si="2"/>
        <v>0</v>
      </c>
      <c r="R26" s="975">
        <f t="shared" si="2"/>
        <v>0</v>
      </c>
      <c r="S26" s="975"/>
      <c r="T26" s="976">
        <f>Q26-R26</f>
        <v>0</v>
      </c>
    </row>
    <row r="27" spans="2:20" s="349" customFormat="1" ht="18" customHeight="1">
      <c r="B27" s="872"/>
      <c r="D27" s="971"/>
      <c r="E27" s="972"/>
      <c r="F27" s="973"/>
      <c r="G27" s="1525"/>
      <c r="H27" s="1525"/>
      <c r="I27" s="974"/>
      <c r="J27" s="975"/>
      <c r="K27" s="975"/>
      <c r="L27" s="975"/>
      <c r="M27" s="975"/>
      <c r="N27" s="975"/>
      <c r="O27" s="975"/>
      <c r="P27" s="975"/>
      <c r="Q27" s="975"/>
      <c r="R27" s="975"/>
      <c r="S27" s="975"/>
      <c r="T27" s="976"/>
    </row>
    <row r="28" spans="2:20" s="349" customFormat="1" ht="18" customHeight="1">
      <c r="B28" s="872">
        <f>B26+1</f>
        <v>8</v>
      </c>
      <c r="D28" s="971" t="s">
        <v>879</v>
      </c>
      <c r="E28" s="972"/>
      <c r="F28" s="973" t="s">
        <v>1137</v>
      </c>
      <c r="G28" s="963"/>
      <c r="H28" s="963"/>
      <c r="I28" s="974">
        <f>-'WP-BC'!G238</f>
        <v>0</v>
      </c>
      <c r="J28" s="975">
        <f>-'WP-BC'!H238</f>
        <v>0</v>
      </c>
      <c r="K28" s="975">
        <f>-'WP-BC'!I238</f>
        <v>0</v>
      </c>
      <c r="L28" s="975">
        <f>-'WP-BC'!J238</f>
        <v>0</v>
      </c>
      <c r="M28" s="975">
        <f>-'WP-BC'!K238</f>
        <v>0</v>
      </c>
      <c r="N28" s="975">
        <f>-'WP-BC'!L238</f>
        <v>0</v>
      </c>
      <c r="O28" s="975">
        <f>-'WP-BC'!M238</f>
        <v>0</v>
      </c>
      <c r="P28" s="975">
        <f>-'WP-BC'!N238</f>
        <v>0</v>
      </c>
      <c r="Q28" s="975">
        <f>AVERAGE(I28,M28)</f>
        <v>0</v>
      </c>
      <c r="R28" s="975">
        <f>AVERAGE(J28,N28)</f>
        <v>0</v>
      </c>
      <c r="S28" s="975"/>
      <c r="T28" s="976">
        <f>Q28-R28</f>
        <v>0</v>
      </c>
    </row>
    <row r="29" spans="2:20" s="349" customFormat="1" ht="18" customHeight="1">
      <c r="B29" s="872"/>
      <c r="D29" s="971"/>
      <c r="E29" s="972"/>
      <c r="F29" s="1000"/>
      <c r="G29" s="963"/>
      <c r="H29" s="963"/>
      <c r="I29" s="974"/>
      <c r="J29" s="975"/>
      <c r="K29" s="975"/>
      <c r="L29" s="975"/>
      <c r="M29" s="975"/>
      <c r="N29" s="975"/>
      <c r="O29" s="975"/>
      <c r="P29" s="975"/>
      <c r="Q29" s="975"/>
      <c r="R29" s="975"/>
      <c r="S29" s="975"/>
      <c r="T29" s="976"/>
    </row>
    <row r="30" spans="2:20" s="349" customFormat="1" ht="18" customHeight="1">
      <c r="B30" s="872">
        <f>B28+1</f>
        <v>9</v>
      </c>
      <c r="D30" s="1001" t="s">
        <v>880</v>
      </c>
      <c r="E30" s="972"/>
      <c r="F30" s="973" t="s">
        <v>1140</v>
      </c>
      <c r="G30" s="963"/>
      <c r="H30" s="963"/>
      <c r="I30" s="997">
        <f>-'WP-BB'!K$75</f>
        <v>0</v>
      </c>
      <c r="J30" s="998">
        <f>-'WP-BB'!L$75</f>
        <v>0</v>
      </c>
      <c r="K30" s="998">
        <f>-'WP-BB'!M$75</f>
        <v>0</v>
      </c>
      <c r="L30" s="998">
        <f>-'WP-BB'!N$75</f>
        <v>0</v>
      </c>
      <c r="M30" s="998">
        <f>-'WP-BB'!O$75</f>
        <v>0</v>
      </c>
      <c r="N30" s="998">
        <f>-'WP-BB'!P$75</f>
        <v>0</v>
      </c>
      <c r="O30" s="998">
        <f>-'WP-BB'!Q$75</f>
        <v>0</v>
      </c>
      <c r="P30" s="998">
        <f>-'WP-BB'!R$75</f>
        <v>0</v>
      </c>
      <c r="Q30" s="998">
        <f>AVERAGE(I30,M30)</f>
        <v>0</v>
      </c>
      <c r="R30" s="998">
        <f>AVERAGE(J30,N30)</f>
        <v>0</v>
      </c>
      <c r="S30" s="975"/>
      <c r="T30" s="999">
        <f>Q30-R30</f>
        <v>0</v>
      </c>
    </row>
    <row r="31" spans="2:20" s="349" customFormat="1" ht="18" customHeight="1">
      <c r="B31" s="872"/>
      <c r="D31" s="971"/>
      <c r="E31" s="972"/>
      <c r="F31" s="973"/>
      <c r="G31" s="963"/>
      <c r="H31" s="963"/>
      <c r="I31" s="974"/>
      <c r="J31" s="975"/>
      <c r="K31" s="975"/>
      <c r="L31" s="975"/>
      <c r="M31" s="975"/>
      <c r="N31" s="975"/>
      <c r="O31" s="975"/>
      <c r="P31" s="975"/>
      <c r="Q31" s="975"/>
      <c r="R31" s="975"/>
      <c r="S31" s="975"/>
      <c r="T31" s="976"/>
    </row>
    <row r="32" spans="2:20" s="349" customFormat="1" ht="18" customHeight="1">
      <c r="B32" s="872"/>
      <c r="D32" s="1002" t="s">
        <v>759</v>
      </c>
      <c r="E32" s="972"/>
      <c r="F32" s="973"/>
      <c r="G32" s="963"/>
      <c r="H32" s="963"/>
      <c r="I32" s="1003"/>
      <c r="J32" s="1004"/>
      <c r="K32" s="1004"/>
      <c r="L32" s="1004"/>
      <c r="M32" s="1004"/>
      <c r="N32" s="1004"/>
      <c r="O32" s="1004"/>
      <c r="P32" s="1004"/>
      <c r="Q32" s="975"/>
      <c r="R32" s="975"/>
      <c r="S32" s="975"/>
      <c r="T32" s="976"/>
    </row>
    <row r="33" spans="2:22" s="349" customFormat="1" ht="18" customHeight="1">
      <c r="B33" s="872">
        <f>B30+1</f>
        <v>10</v>
      </c>
      <c r="D33" s="971" t="s">
        <v>709</v>
      </c>
      <c r="E33" s="972"/>
      <c r="F33" s="973" t="s">
        <v>1137</v>
      </c>
      <c r="G33" s="1525"/>
      <c r="H33" s="1525"/>
      <c r="I33" s="974">
        <f>-'WP-BC'!G237</f>
        <v>0</v>
      </c>
      <c r="J33" s="975">
        <f>-'WP-BC'!H237</f>
        <v>0</v>
      </c>
      <c r="K33" s="975">
        <f>-'WP-BC'!I237</f>
        <v>0</v>
      </c>
      <c r="L33" s="975">
        <f>-'WP-BC'!J237</f>
        <v>0</v>
      </c>
      <c r="M33" s="975">
        <f>-'WP-BC'!K237</f>
        <v>0</v>
      </c>
      <c r="N33" s="975">
        <f>-'WP-BC'!L237</f>
        <v>0</v>
      </c>
      <c r="O33" s="975">
        <f>-'WP-BC'!M237</f>
        <v>0</v>
      </c>
      <c r="P33" s="975">
        <f>-'WP-BC'!N237</f>
        <v>0</v>
      </c>
      <c r="Q33" s="975">
        <f>AVERAGE(I33,M33)</f>
        <v>0</v>
      </c>
      <c r="R33" s="975">
        <f>AVERAGE(J33,N33)</f>
        <v>0</v>
      </c>
      <c r="S33" s="975"/>
      <c r="T33" s="976">
        <f>Q33-R33</f>
        <v>0</v>
      </c>
    </row>
    <row r="34" spans="2:22" s="349" customFormat="1" ht="18" customHeight="1">
      <c r="B34" s="872">
        <f>B33+1</f>
        <v>11</v>
      </c>
      <c r="D34" s="971" t="s">
        <v>246</v>
      </c>
      <c r="E34" s="1005"/>
      <c r="F34" s="973" t="s">
        <v>1137</v>
      </c>
      <c r="G34" s="1525"/>
      <c r="H34" s="1525"/>
      <c r="I34" s="974">
        <f>-('WP-BC'!G34+'WP-BC'!G194)</f>
        <v>0</v>
      </c>
      <c r="J34" s="975">
        <f>-('WP-BC'!H34+'WP-BC'!H194)</f>
        <v>0</v>
      </c>
      <c r="K34" s="975">
        <f>-('WP-BC'!I34+'WP-BC'!I194)</f>
        <v>0</v>
      </c>
      <c r="L34" s="975">
        <f>-('WP-BC'!J34+'WP-BC'!J194)</f>
        <v>0</v>
      </c>
      <c r="M34" s="975">
        <f>-('WP-BC'!K34+'WP-BC'!K194)</f>
        <v>0</v>
      </c>
      <c r="N34" s="975">
        <f>-('WP-BC'!L34+'WP-BC'!L194)</f>
        <v>0</v>
      </c>
      <c r="O34" s="975">
        <f>-('WP-BC'!M34+'WP-BC'!M194)</f>
        <v>0</v>
      </c>
      <c r="P34" s="975">
        <f>-('WP-BC'!N34+'WP-BC'!N194)</f>
        <v>0</v>
      </c>
      <c r="Q34" s="975">
        <f t="shared" ref="Q34:R36" si="4">AVERAGE(I34,M34)</f>
        <v>0</v>
      </c>
      <c r="R34" s="975">
        <f t="shared" si="4"/>
        <v>0</v>
      </c>
      <c r="S34" s="975"/>
      <c r="T34" s="976">
        <f>Q34-R34</f>
        <v>0</v>
      </c>
    </row>
    <row r="35" spans="2:22" s="349" customFormat="1" ht="18" customHeight="1">
      <c r="B35" s="872">
        <f t="shared" ref="B35:B40" si="5">B34+1</f>
        <v>12</v>
      </c>
      <c r="D35" s="971" t="s">
        <v>718</v>
      </c>
      <c r="E35" s="972"/>
      <c r="F35" s="973" t="s">
        <v>1138</v>
      </c>
      <c r="G35" s="1525"/>
      <c r="H35" s="1525"/>
      <c r="I35" s="974">
        <f>-'WP-BF'!F56</f>
        <v>0</v>
      </c>
      <c r="J35" s="975">
        <f>'WP-BF'!H56</f>
        <v>0</v>
      </c>
      <c r="K35" s="975">
        <f>I35-J35</f>
        <v>0</v>
      </c>
      <c r="L35" s="975">
        <f>-'WP-BF'!L56</f>
        <v>0</v>
      </c>
      <c r="M35" s="975">
        <f>-'WP-BF'!N56</f>
        <v>0</v>
      </c>
      <c r="N35" s="975">
        <f>'WP-BF'!P56</f>
        <v>0</v>
      </c>
      <c r="O35" s="975">
        <f>M35-N35</f>
        <v>0</v>
      </c>
      <c r="P35" s="975">
        <f>-'WP-BF'!T56</f>
        <v>0</v>
      </c>
      <c r="Q35" s="975">
        <f t="shared" si="4"/>
        <v>0</v>
      </c>
      <c r="R35" s="975">
        <f t="shared" si="4"/>
        <v>0</v>
      </c>
      <c r="S35" s="975"/>
      <c r="T35" s="976">
        <f>Q35-R35</f>
        <v>0</v>
      </c>
    </row>
    <row r="36" spans="2:22" s="349" customFormat="1" ht="18" customHeight="1">
      <c r="B36" s="872">
        <f t="shared" si="5"/>
        <v>13</v>
      </c>
      <c r="D36" s="971" t="s">
        <v>146</v>
      </c>
      <c r="E36" s="972"/>
      <c r="F36" s="973" t="s">
        <v>926</v>
      </c>
      <c r="G36" s="1525"/>
      <c r="H36" s="1525"/>
      <c r="I36" s="974">
        <f>-'WP-BE'!F41</f>
        <v>0</v>
      </c>
      <c r="J36" s="975">
        <f>'WP-BE'!G41</f>
        <v>0</v>
      </c>
      <c r="K36" s="975">
        <f>I36-J36</f>
        <v>0</v>
      </c>
      <c r="L36" s="975">
        <f>'WP-BE'!I41</f>
        <v>0</v>
      </c>
      <c r="M36" s="975">
        <f>-'WP-BE'!J41</f>
        <v>0</v>
      </c>
      <c r="N36" s="975">
        <f>'WP-BE'!K41</f>
        <v>0</v>
      </c>
      <c r="O36" s="975">
        <f>M36-N36</f>
        <v>0</v>
      </c>
      <c r="P36" s="975">
        <f>'WP-BE'!M41</f>
        <v>0</v>
      </c>
      <c r="Q36" s="975">
        <f t="shared" si="4"/>
        <v>0</v>
      </c>
      <c r="R36" s="975">
        <f t="shared" si="4"/>
        <v>0</v>
      </c>
      <c r="S36" s="975"/>
      <c r="T36" s="976">
        <f>Q36-R36</f>
        <v>0</v>
      </c>
      <c r="V36" s="886"/>
    </row>
    <row r="37" spans="2:22" s="349" customFormat="1" ht="18" customHeight="1">
      <c r="B37" s="872">
        <f t="shared" si="5"/>
        <v>14</v>
      </c>
      <c r="D37" s="971" t="s">
        <v>1094</v>
      </c>
      <c r="E37" s="972"/>
      <c r="F37" s="1000"/>
      <c r="G37" s="1525"/>
      <c r="H37" s="1525"/>
      <c r="I37" s="974"/>
      <c r="J37" s="975"/>
      <c r="K37" s="975"/>
      <c r="L37" s="975">
        <f>'WP-BD'!H44</f>
        <v>0</v>
      </c>
      <c r="M37" s="975"/>
      <c r="N37" s="975"/>
      <c r="O37" s="975"/>
      <c r="P37" s="975">
        <f>'WP-BD'!H43</f>
        <v>0</v>
      </c>
      <c r="Q37" s="975"/>
      <c r="R37" s="975"/>
      <c r="S37" s="975"/>
      <c r="T37" s="976"/>
    </row>
    <row r="38" spans="2:22" s="349" customFormat="1" ht="18" customHeight="1">
      <c r="B38" s="872">
        <f t="shared" si="5"/>
        <v>15</v>
      </c>
      <c r="D38" s="971" t="s">
        <v>357</v>
      </c>
      <c r="E38" s="972"/>
      <c r="F38" s="1006"/>
      <c r="G38" s="1005"/>
      <c r="H38" s="1005"/>
      <c r="I38" s="974">
        <f t="shared" ref="I38:T38" si="6">SUM(I33:I37)</f>
        <v>0</v>
      </c>
      <c r="J38" s="975">
        <f t="shared" si="6"/>
        <v>0</v>
      </c>
      <c r="K38" s="975">
        <f t="shared" si="6"/>
        <v>0</v>
      </c>
      <c r="L38" s="975">
        <f t="shared" si="6"/>
        <v>0</v>
      </c>
      <c r="M38" s="975">
        <f t="shared" si="6"/>
        <v>0</v>
      </c>
      <c r="N38" s="975">
        <f t="shared" si="6"/>
        <v>0</v>
      </c>
      <c r="O38" s="975">
        <f t="shared" si="6"/>
        <v>0</v>
      </c>
      <c r="P38" s="975">
        <f t="shared" si="6"/>
        <v>0</v>
      </c>
      <c r="Q38" s="975">
        <f t="shared" si="6"/>
        <v>0</v>
      </c>
      <c r="R38" s="975">
        <f t="shared" si="6"/>
        <v>0</v>
      </c>
      <c r="S38" s="975">
        <f t="shared" si="6"/>
        <v>0</v>
      </c>
      <c r="T38" s="976">
        <f t="shared" si="6"/>
        <v>0</v>
      </c>
    </row>
    <row r="39" spans="2:22" s="349" customFormat="1" ht="18" customHeight="1">
      <c r="B39" s="872">
        <f t="shared" si="5"/>
        <v>16</v>
      </c>
      <c r="D39" s="971"/>
      <c r="E39" s="972"/>
      <c r="F39" s="973"/>
      <c r="G39" s="963"/>
      <c r="H39" s="963"/>
      <c r="I39" s="974"/>
      <c r="J39" s="975"/>
      <c r="K39" s="975"/>
      <c r="L39" s="975"/>
      <c r="M39" s="975"/>
      <c r="N39" s="975"/>
      <c r="O39" s="975"/>
      <c r="P39" s="975"/>
      <c r="Q39" s="975"/>
      <c r="R39" s="975"/>
      <c r="S39" s="975"/>
      <c r="T39" s="976"/>
    </row>
    <row r="40" spans="2:22" s="349" customFormat="1" ht="18" customHeight="1">
      <c r="B40" s="872">
        <f t="shared" si="5"/>
        <v>17</v>
      </c>
      <c r="D40" s="1007" t="s">
        <v>197</v>
      </c>
      <c r="E40" s="1008"/>
      <c r="F40" s="1009"/>
      <c r="G40" s="1010"/>
      <c r="H40" s="1010"/>
      <c r="I40" s="986">
        <f t="shared" ref="I40:T40" si="7">I38+I26+I28+I30</f>
        <v>0</v>
      </c>
      <c r="J40" s="987">
        <f t="shared" si="7"/>
        <v>0</v>
      </c>
      <c r="K40" s="987">
        <f t="shared" si="7"/>
        <v>0</v>
      </c>
      <c r="L40" s="987">
        <f t="shared" si="7"/>
        <v>0</v>
      </c>
      <c r="M40" s="987">
        <f t="shared" si="7"/>
        <v>0</v>
      </c>
      <c r="N40" s="987">
        <f t="shared" si="7"/>
        <v>0</v>
      </c>
      <c r="O40" s="987">
        <f t="shared" si="7"/>
        <v>0</v>
      </c>
      <c r="P40" s="987">
        <f t="shared" si="7"/>
        <v>0</v>
      </c>
      <c r="Q40" s="987">
        <f t="shared" si="7"/>
        <v>0</v>
      </c>
      <c r="R40" s="987">
        <f t="shared" si="7"/>
        <v>0</v>
      </c>
      <c r="S40" s="987">
        <f t="shared" si="7"/>
        <v>0</v>
      </c>
      <c r="T40" s="988">
        <f t="shared" si="7"/>
        <v>0</v>
      </c>
    </row>
    <row r="41" spans="2:22" s="349" customFormat="1" ht="18" customHeight="1">
      <c r="B41" s="872"/>
      <c r="E41" s="955"/>
      <c r="F41" s="956"/>
      <c r="I41" s="990"/>
      <c r="J41" s="990"/>
      <c r="K41" s="990"/>
      <c r="L41" s="990"/>
      <c r="M41" s="990"/>
      <c r="N41" s="990"/>
      <c r="O41" s="990"/>
      <c r="P41" s="990"/>
      <c r="Q41" s="990"/>
      <c r="R41" s="990"/>
      <c r="S41" s="975"/>
      <c r="T41" s="990"/>
    </row>
    <row r="42" spans="2:22" s="349" customFormat="1" ht="18" customHeight="1">
      <c r="B42" s="872"/>
      <c r="E42" s="955"/>
      <c r="F42" s="956"/>
      <c r="I42" s="990"/>
      <c r="J42" s="990"/>
      <c r="K42" s="990"/>
      <c r="L42" s="990"/>
      <c r="M42" s="990">
        <f>I42-J42</f>
        <v>0</v>
      </c>
      <c r="N42" s="990"/>
      <c r="O42" s="990"/>
      <c r="P42" s="990"/>
      <c r="Q42" s="990"/>
      <c r="R42" s="990"/>
      <c r="S42" s="975"/>
      <c r="T42" s="990"/>
    </row>
    <row r="43" spans="2:22" s="349" customFormat="1" ht="18" customHeight="1">
      <c r="B43" s="872"/>
      <c r="D43" s="958" t="s">
        <v>719</v>
      </c>
      <c r="E43" s="955"/>
      <c r="F43" s="956"/>
      <c r="I43" s="990"/>
      <c r="J43" s="990"/>
      <c r="K43" s="990"/>
      <c r="L43" s="990"/>
      <c r="M43" s="990"/>
      <c r="N43" s="990"/>
      <c r="O43" s="990"/>
      <c r="P43" s="990"/>
      <c r="Q43" s="990"/>
      <c r="R43" s="990"/>
      <c r="S43" s="975"/>
      <c r="T43" s="990"/>
    </row>
    <row r="44" spans="2:22" s="349" customFormat="1" ht="18" customHeight="1">
      <c r="B44" s="872">
        <f>B40+1</f>
        <v>18</v>
      </c>
      <c r="D44" s="964" t="s">
        <v>710</v>
      </c>
      <c r="E44" s="965"/>
      <c r="F44" s="966" t="s">
        <v>1137</v>
      </c>
      <c r="G44" s="967" t="s">
        <v>1707</v>
      </c>
      <c r="H44" s="1547"/>
      <c r="I44" s="968">
        <f>SUM('WP-BC'!G25:G31)</f>
        <v>0</v>
      </c>
      <c r="J44" s="969">
        <f>SUM('WP-BC'!H25:H31)</f>
        <v>0</v>
      </c>
      <c r="K44" s="969">
        <f>SUM('WP-BC'!I25:I31)</f>
        <v>0</v>
      </c>
      <c r="L44" s="969">
        <f>SUM('WP-BC'!N25:N31)</f>
        <v>0</v>
      </c>
      <c r="M44" s="969">
        <f>SUM('WP-BC'!K25:K31)</f>
        <v>0</v>
      </c>
      <c r="N44" s="969">
        <f>SUM('WP-BC'!L25:L31)</f>
        <v>0</v>
      </c>
      <c r="O44" s="969">
        <f>SUM('WP-BC'!M25:M31)</f>
        <v>0</v>
      </c>
      <c r="P44" s="969">
        <f>SUM('WP-BC'!N25:N31)</f>
        <v>0</v>
      </c>
      <c r="Q44" s="969">
        <f t="shared" ref="Q44:R46" si="8">AVERAGE(I44,M44)</f>
        <v>0</v>
      </c>
      <c r="R44" s="969">
        <f t="shared" si="8"/>
        <v>0</v>
      </c>
      <c r="S44" s="969"/>
      <c r="T44" s="970">
        <f>Q44-R44</f>
        <v>0</v>
      </c>
    </row>
    <row r="45" spans="2:22" s="349" customFormat="1" ht="18" customHeight="1">
      <c r="B45" s="872">
        <f>B44+1</f>
        <v>19</v>
      </c>
      <c r="D45" s="971" t="s">
        <v>107</v>
      </c>
      <c r="E45" s="972"/>
      <c r="F45" s="973" t="s">
        <v>1137</v>
      </c>
      <c r="G45" s="963" t="s">
        <v>1708</v>
      </c>
      <c r="H45" s="963" t="s">
        <v>1781</v>
      </c>
      <c r="I45" s="997">
        <f>'WP-BC'!G336</f>
        <v>0</v>
      </c>
      <c r="J45" s="998">
        <f>'WP-BC'!H336</f>
        <v>0</v>
      </c>
      <c r="K45" s="998">
        <f>'WP-BC'!I336</f>
        <v>0</v>
      </c>
      <c r="L45" s="998">
        <f>'WP-BC'!J336</f>
        <v>0</v>
      </c>
      <c r="M45" s="998">
        <f>'WP-BC'!K336</f>
        <v>0</v>
      </c>
      <c r="N45" s="998">
        <f>'WP-BC'!L336</f>
        <v>0</v>
      </c>
      <c r="O45" s="998">
        <f>'WP-BC'!M336</f>
        <v>0</v>
      </c>
      <c r="P45" s="998">
        <f>'WP-BC'!N336</f>
        <v>0</v>
      </c>
      <c r="Q45" s="998">
        <f t="shared" si="8"/>
        <v>0</v>
      </c>
      <c r="R45" s="998">
        <f t="shared" si="8"/>
        <v>0</v>
      </c>
      <c r="S45" s="998"/>
      <c r="T45" s="999">
        <f>Q45-R45</f>
        <v>0</v>
      </c>
    </row>
    <row r="46" spans="2:22" s="349" customFormat="1" ht="18" customHeight="1">
      <c r="B46" s="872">
        <f>B45+1</f>
        <v>20</v>
      </c>
      <c r="D46" s="971"/>
      <c r="E46" s="972"/>
      <c r="F46" s="973"/>
      <c r="G46" s="963" t="s">
        <v>1706</v>
      </c>
      <c r="H46" s="963"/>
      <c r="I46" s="974">
        <f t="shared" ref="I46:P46" si="9">SUM(I44:I45)</f>
        <v>0</v>
      </c>
      <c r="J46" s="975">
        <f t="shared" si="9"/>
        <v>0</v>
      </c>
      <c r="K46" s="975">
        <f t="shared" si="9"/>
        <v>0</v>
      </c>
      <c r="L46" s="975">
        <f t="shared" si="9"/>
        <v>0</v>
      </c>
      <c r="M46" s="975">
        <f t="shared" si="9"/>
        <v>0</v>
      </c>
      <c r="N46" s="975">
        <f t="shared" si="9"/>
        <v>0</v>
      </c>
      <c r="O46" s="975">
        <f t="shared" si="9"/>
        <v>0</v>
      </c>
      <c r="P46" s="975">
        <f t="shared" si="9"/>
        <v>0</v>
      </c>
      <c r="Q46" s="975">
        <f t="shared" si="8"/>
        <v>0</v>
      </c>
      <c r="R46" s="975">
        <f t="shared" si="8"/>
        <v>0</v>
      </c>
      <c r="S46" s="975"/>
      <c r="T46" s="976">
        <f>Q46-R46</f>
        <v>0</v>
      </c>
    </row>
    <row r="47" spans="2:22" s="349" customFormat="1" ht="18" customHeight="1">
      <c r="B47" s="872"/>
      <c r="D47" s="1002" t="s">
        <v>759</v>
      </c>
      <c r="E47" s="972"/>
      <c r="F47" s="973"/>
      <c r="G47" s="963"/>
      <c r="H47" s="963"/>
      <c r="I47" s="974"/>
      <c r="J47" s="975"/>
      <c r="K47" s="975"/>
      <c r="L47" s="975"/>
      <c r="M47" s="975"/>
      <c r="N47" s="975"/>
      <c r="O47" s="975"/>
      <c r="P47" s="975"/>
      <c r="Q47" s="975"/>
      <c r="R47" s="975"/>
      <c r="S47" s="975"/>
      <c r="T47" s="976"/>
    </row>
    <row r="48" spans="2:22" s="349" customFormat="1" ht="18" customHeight="1">
      <c r="B48" s="872">
        <f>B46+1</f>
        <v>21</v>
      </c>
      <c r="D48" s="971" t="s">
        <v>711</v>
      </c>
      <c r="E48" s="972"/>
      <c r="F48" s="973"/>
      <c r="G48" s="963"/>
      <c r="H48" s="963"/>
      <c r="I48" s="974">
        <v>0</v>
      </c>
      <c r="J48" s="975">
        <v>0</v>
      </c>
      <c r="K48" s="975">
        <v>0</v>
      </c>
      <c r="L48" s="975">
        <v>0</v>
      </c>
      <c r="M48" s="975">
        <v>0</v>
      </c>
      <c r="N48" s="975">
        <v>0</v>
      </c>
      <c r="O48" s="975">
        <v>0</v>
      </c>
      <c r="P48" s="975">
        <v>0</v>
      </c>
      <c r="Q48" s="975">
        <f t="shared" ref="Q48:R51" si="10">AVERAGE(I48,M48)</f>
        <v>0</v>
      </c>
      <c r="R48" s="975">
        <f t="shared" si="10"/>
        <v>0</v>
      </c>
      <c r="S48" s="975"/>
      <c r="T48" s="976">
        <f>Q48-R48</f>
        <v>0</v>
      </c>
    </row>
    <row r="49" spans="1:20" s="349" customFormat="1" ht="18" customHeight="1">
      <c r="B49" s="872">
        <f>B48+1</f>
        <v>22</v>
      </c>
      <c r="D49" s="971" t="s">
        <v>712</v>
      </c>
      <c r="E49" s="972"/>
      <c r="F49" s="973" t="s">
        <v>1137</v>
      </c>
      <c r="G49" s="963"/>
      <c r="H49" s="963"/>
      <c r="I49" s="974">
        <f>-'WP-BC'!G333</f>
        <v>0</v>
      </c>
      <c r="J49" s="975">
        <f>-'WP-BC'!H333</f>
        <v>0</v>
      </c>
      <c r="K49" s="975">
        <f>-'WP-BC'!I333</f>
        <v>0</v>
      </c>
      <c r="L49" s="975">
        <f>-'WP-BC'!J333</f>
        <v>0</v>
      </c>
      <c r="M49" s="975">
        <f>-'WP-BC'!K333</f>
        <v>0</v>
      </c>
      <c r="N49" s="975">
        <f>-'WP-BC'!L333</f>
        <v>0</v>
      </c>
      <c r="O49" s="975">
        <f>-'WP-BC'!M333</f>
        <v>0</v>
      </c>
      <c r="P49" s="975">
        <f>-'WP-BC'!N333</f>
        <v>0</v>
      </c>
      <c r="Q49" s="975">
        <f t="shared" si="10"/>
        <v>0</v>
      </c>
      <c r="R49" s="975">
        <f t="shared" si="10"/>
        <v>0</v>
      </c>
      <c r="S49" s="975"/>
      <c r="T49" s="976">
        <f>Q49-R49</f>
        <v>0</v>
      </c>
    </row>
    <row r="50" spans="1:20" s="349" customFormat="1" ht="18" customHeight="1">
      <c r="B50" s="872">
        <f>B49+1</f>
        <v>23</v>
      </c>
      <c r="D50" s="971" t="s">
        <v>662</v>
      </c>
      <c r="E50" s="972"/>
      <c r="F50" s="973" t="s">
        <v>1139</v>
      </c>
      <c r="G50" s="1005"/>
      <c r="H50" s="1005"/>
      <c r="I50" s="974">
        <f>-'WP-BG'!E43</f>
        <v>0</v>
      </c>
      <c r="J50" s="975">
        <f>-'WP-BG'!F43</f>
        <v>0</v>
      </c>
      <c r="K50" s="975">
        <f>-'WP-BG'!G43</f>
        <v>0</v>
      </c>
      <c r="L50" s="975">
        <f>-'WP-BG'!H43</f>
        <v>0</v>
      </c>
      <c r="M50" s="975">
        <f>-'WP-BG'!I43</f>
        <v>0</v>
      </c>
      <c r="N50" s="975">
        <f>-'WP-BG'!J43</f>
        <v>0</v>
      </c>
      <c r="O50" s="975">
        <f>-'WP-BG'!K43</f>
        <v>0</v>
      </c>
      <c r="P50" s="975">
        <f>-'WP-BG'!L43</f>
        <v>0</v>
      </c>
      <c r="Q50" s="975">
        <f t="shared" si="10"/>
        <v>0</v>
      </c>
      <c r="R50" s="975">
        <f t="shared" si="10"/>
        <v>0</v>
      </c>
      <c r="S50" s="975"/>
      <c r="T50" s="976">
        <f>Q50-R50</f>
        <v>0</v>
      </c>
    </row>
    <row r="51" spans="1:20" s="349" customFormat="1" ht="18" customHeight="1">
      <c r="B51" s="872">
        <f>B50+1</f>
        <v>24</v>
      </c>
      <c r="D51" s="1001" t="s">
        <v>1093</v>
      </c>
      <c r="E51" s="972"/>
      <c r="F51" s="973" t="s">
        <v>1137</v>
      </c>
      <c r="G51" s="963"/>
      <c r="H51" s="963"/>
      <c r="I51" s="997">
        <f>-SUM('WP-BC'!G30:G31,'WP-BC'!G295:G332)</f>
        <v>0</v>
      </c>
      <c r="J51" s="998">
        <f>-SUM('WP-BC'!H30:H31,'WP-BC'!H295:H332)</f>
        <v>0</v>
      </c>
      <c r="K51" s="998">
        <f>-SUM('WP-BC'!I30:I31,'WP-BC'!I295:I332)</f>
        <v>0</v>
      </c>
      <c r="L51" s="998">
        <f>-SUM('WP-BC'!J30:J31,'WP-BC'!J295:J332)</f>
        <v>0</v>
      </c>
      <c r="M51" s="998">
        <f>-SUM('WP-BC'!K30:K31,'WP-BC'!K295:K332)</f>
        <v>0</v>
      </c>
      <c r="N51" s="998">
        <f>-SUM('WP-BC'!L30:L31,'WP-BC'!L295:L332)</f>
        <v>0</v>
      </c>
      <c r="O51" s="998">
        <f>-SUM('WP-BC'!M30:M31,'WP-BC'!M295:M332)</f>
        <v>0</v>
      </c>
      <c r="P51" s="998">
        <f>-SUM('WP-BC'!N30:N31,'WP-BC'!N295:N332)</f>
        <v>0</v>
      </c>
      <c r="Q51" s="998">
        <f t="shared" si="10"/>
        <v>0</v>
      </c>
      <c r="R51" s="998">
        <f t="shared" si="10"/>
        <v>0</v>
      </c>
      <c r="S51" s="975"/>
      <c r="T51" s="999">
        <f>Q51-R51</f>
        <v>0</v>
      </c>
    </row>
    <row r="52" spans="1:20" s="349" customFormat="1" ht="18" customHeight="1">
      <c r="B52" s="872">
        <f>B50+1</f>
        <v>24</v>
      </c>
      <c r="D52" s="971" t="s">
        <v>357</v>
      </c>
      <c r="E52" s="972"/>
      <c r="F52" s="1006"/>
      <c r="G52" s="1005"/>
      <c r="H52" s="1005"/>
      <c r="I52" s="974">
        <f t="shared" ref="I52:P52" si="11">SUM(I48:I51)</f>
        <v>0</v>
      </c>
      <c r="J52" s="975">
        <f t="shared" si="11"/>
        <v>0</v>
      </c>
      <c r="K52" s="975">
        <f t="shared" si="11"/>
        <v>0</v>
      </c>
      <c r="L52" s="975">
        <f t="shared" si="11"/>
        <v>0</v>
      </c>
      <c r="M52" s="975">
        <f t="shared" si="11"/>
        <v>0</v>
      </c>
      <c r="N52" s="975">
        <f t="shared" si="11"/>
        <v>0</v>
      </c>
      <c r="O52" s="975">
        <f t="shared" si="11"/>
        <v>0</v>
      </c>
      <c r="P52" s="975">
        <f t="shared" si="11"/>
        <v>0</v>
      </c>
      <c r="Q52" s="975">
        <f>SUM(Q48:Q51)</f>
        <v>0</v>
      </c>
      <c r="R52" s="975">
        <f>SUM(R48:R51)</f>
        <v>0</v>
      </c>
      <c r="S52" s="975"/>
      <c r="T52" s="976">
        <f>SUM(T48:T51)</f>
        <v>0</v>
      </c>
    </row>
    <row r="53" spans="1:20" s="349" customFormat="1" ht="18" customHeight="1">
      <c r="D53" s="971"/>
      <c r="E53" s="972"/>
      <c r="F53" s="973"/>
      <c r="G53" s="963"/>
      <c r="H53" s="963"/>
      <c r="I53" s="1003"/>
      <c r="J53" s="1004"/>
      <c r="K53" s="1004"/>
      <c r="L53" s="1004"/>
      <c r="M53" s="1004"/>
      <c r="N53" s="1004"/>
      <c r="O53" s="1004"/>
      <c r="P53" s="1004"/>
      <c r="Q53" s="1004"/>
      <c r="R53" s="1004"/>
      <c r="S53" s="1004"/>
      <c r="T53" s="1011"/>
    </row>
    <row r="54" spans="1:20" s="349" customFormat="1" ht="18" customHeight="1">
      <c r="B54" s="872">
        <f>B52+1</f>
        <v>25</v>
      </c>
      <c r="D54" s="1007" t="s">
        <v>198</v>
      </c>
      <c r="E54" s="1008"/>
      <c r="F54" s="984"/>
      <c r="G54" s="985"/>
      <c r="H54" s="985"/>
      <c r="I54" s="1012">
        <f>I46+I52</f>
        <v>0</v>
      </c>
      <c r="J54" s="1013">
        <f t="shared" ref="J54:P54" si="12">J46+J52</f>
        <v>0</v>
      </c>
      <c r="K54" s="1013">
        <f t="shared" si="12"/>
        <v>0</v>
      </c>
      <c r="L54" s="1013">
        <f t="shared" si="12"/>
        <v>0</v>
      </c>
      <c r="M54" s="1013">
        <f t="shared" si="12"/>
        <v>0</v>
      </c>
      <c r="N54" s="1013">
        <f t="shared" si="12"/>
        <v>0</v>
      </c>
      <c r="O54" s="1013">
        <f t="shared" si="12"/>
        <v>0</v>
      </c>
      <c r="P54" s="1013">
        <f t="shared" si="12"/>
        <v>0</v>
      </c>
      <c r="Q54" s="1013">
        <f>Q46+Q52</f>
        <v>0</v>
      </c>
      <c r="R54" s="1013">
        <f>R46+R52</f>
        <v>0</v>
      </c>
      <c r="S54" s="987"/>
      <c r="T54" s="1014">
        <f>T46+T52</f>
        <v>0</v>
      </c>
    </row>
    <row r="55" spans="1:20" s="349" customFormat="1" ht="18" customHeight="1">
      <c r="B55" s="872"/>
      <c r="D55" s="963"/>
      <c r="E55" s="972"/>
      <c r="F55" s="1006"/>
      <c r="G55" s="1005"/>
      <c r="H55" s="1005"/>
      <c r="I55" s="1015"/>
      <c r="J55" s="1015"/>
      <c r="K55" s="1015"/>
      <c r="L55" s="1015"/>
      <c r="M55" s="1015"/>
      <c r="N55" s="1015"/>
      <c r="O55" s="1015"/>
      <c r="P55" s="1015"/>
      <c r="Q55" s="1015"/>
      <c r="R55" s="1015"/>
      <c r="S55" s="1015"/>
      <c r="T55" s="1015"/>
    </row>
    <row r="56" spans="1:20" s="349" customFormat="1" ht="18" customHeight="1">
      <c r="B56" s="872"/>
      <c r="D56" s="349" t="s">
        <v>341</v>
      </c>
      <c r="E56" s="955"/>
      <c r="F56" s="956"/>
      <c r="I56" s="1016"/>
      <c r="J56" s="1016"/>
      <c r="K56" s="1016"/>
      <c r="L56" s="1016"/>
      <c r="M56" s="1016"/>
      <c r="N56" s="1016"/>
      <c r="O56" s="1016"/>
      <c r="P56" s="1016"/>
      <c r="Q56" s="1016"/>
      <c r="R56" s="1016"/>
      <c r="S56" s="1015"/>
      <c r="T56" s="1016"/>
    </row>
    <row r="57" spans="1:20" s="349" customFormat="1" ht="18" customHeight="1">
      <c r="B57" s="872"/>
      <c r="D57" s="874" t="s">
        <v>1785</v>
      </c>
      <c r="E57" s="955"/>
      <c r="F57" s="956"/>
      <c r="I57" s="1016"/>
      <c r="J57" s="1016"/>
      <c r="K57" s="1016"/>
      <c r="L57" s="1016"/>
      <c r="M57" s="1016"/>
      <c r="N57" s="1016"/>
      <c r="O57" s="1016"/>
      <c r="P57" s="1016"/>
      <c r="Q57" s="1016"/>
      <c r="R57" s="1016"/>
      <c r="S57" s="1015"/>
      <c r="T57" s="1016"/>
    </row>
    <row r="58" spans="1:20" s="349" customFormat="1" ht="18" customHeight="1">
      <c r="D58" s="349" t="s">
        <v>881</v>
      </c>
      <c r="E58" s="955"/>
      <c r="F58" s="956"/>
      <c r="I58" s="1016"/>
    </row>
    <row r="59" spans="1:20" s="349" customFormat="1" ht="18" customHeight="1">
      <c r="D59" s="349" t="s">
        <v>1783</v>
      </c>
      <c r="E59" s="955"/>
      <c r="F59" s="956"/>
    </row>
    <row r="60" spans="1:20" s="349" customFormat="1" ht="18" customHeight="1">
      <c r="B60" s="872"/>
      <c r="D60" s="349" t="s">
        <v>1092</v>
      </c>
      <c r="E60" s="955"/>
      <c r="F60" s="956"/>
      <c r="S60" s="1015"/>
    </row>
    <row r="61" spans="1:20" s="349" customFormat="1" ht="18" customHeight="1">
      <c r="D61" s="349" t="s">
        <v>1784</v>
      </c>
      <c r="E61" s="955"/>
      <c r="F61" s="956"/>
    </row>
    <row r="62" spans="1:20" ht="16.5" customHeight="1">
      <c r="D62" s="349" t="s">
        <v>1786</v>
      </c>
    </row>
    <row r="63" spans="1:20" ht="13.5" customHeight="1">
      <c r="A63" s="27"/>
      <c r="B63" s="27"/>
      <c r="C63" s="27"/>
      <c r="D63" s="349"/>
      <c r="E63" s="27"/>
      <c r="F63" s="956"/>
      <c r="G63" s="27"/>
      <c r="H63" s="27"/>
      <c r="I63" s="27"/>
      <c r="J63" s="27"/>
      <c r="K63" s="27"/>
      <c r="L63" s="27"/>
      <c r="M63" s="27"/>
      <c r="N63" s="27"/>
      <c r="O63" s="27"/>
      <c r="P63" s="27"/>
      <c r="Q63" s="27"/>
      <c r="R63" s="27"/>
      <c r="S63" s="27"/>
      <c r="T63" s="27"/>
    </row>
    <row r="64" spans="1:20" ht="13.5" customHeight="1">
      <c r="A64" s="27"/>
      <c r="B64" s="27"/>
      <c r="C64" s="27"/>
      <c r="D64" s="873"/>
      <c r="E64" s="874"/>
      <c r="F64" s="956"/>
      <c r="G64" s="27"/>
      <c r="H64" s="27"/>
      <c r="I64" s="27"/>
      <c r="J64" s="27"/>
      <c r="K64" s="27"/>
      <c r="L64" s="27"/>
      <c r="M64" s="27"/>
      <c r="N64" s="27"/>
      <c r="O64" s="27"/>
      <c r="P64" s="27"/>
      <c r="Q64" s="27"/>
      <c r="R64" s="27"/>
      <c r="S64" s="27"/>
      <c r="T64" s="27"/>
    </row>
    <row r="65" spans="4:6" s="27" customFormat="1" ht="13.5" customHeight="1">
      <c r="D65" s="873"/>
      <c r="E65" s="874"/>
      <c r="F65" s="956"/>
    </row>
    <row r="66" spans="4:6" s="27" customFormat="1" ht="13.5" customHeight="1">
      <c r="E66" s="1017"/>
      <c r="F66" s="956"/>
    </row>
    <row r="67" spans="4:6" s="27" customFormat="1" ht="13.5" customHeight="1">
      <c r="E67" s="1017"/>
      <c r="F67" s="956"/>
    </row>
    <row r="68" spans="4:6" s="27" customFormat="1" ht="13.5" customHeight="1">
      <c r="E68" s="1017"/>
      <c r="F68" s="956"/>
    </row>
    <row r="69" spans="4:6" s="27" customFormat="1" ht="13.5" customHeight="1">
      <c r="E69" s="1017"/>
      <c r="F69" s="956"/>
    </row>
    <row r="70" spans="4:6" s="27" customFormat="1" ht="13.5" customHeight="1">
      <c r="E70" s="1017"/>
      <c r="F70" s="956"/>
    </row>
    <row r="71" spans="4:6" s="27" customFormat="1" ht="13.5" customHeight="1">
      <c r="E71" s="1017"/>
      <c r="F71" s="956"/>
    </row>
    <row r="72" spans="4:6" s="27" customFormat="1" ht="13.5" customHeight="1">
      <c r="E72" s="1017"/>
      <c r="F72" s="956"/>
    </row>
    <row r="73" spans="4:6" s="27" customFormat="1" ht="13.5" customHeight="1">
      <c r="E73" s="1017"/>
      <c r="F73" s="956"/>
    </row>
    <row r="74" spans="4:6" s="27" customFormat="1" ht="13.5" customHeight="1">
      <c r="E74" s="1017"/>
      <c r="F74" s="956"/>
    </row>
    <row r="75" spans="4:6" s="27" customFormat="1" ht="13.5" customHeight="1">
      <c r="E75" s="1017"/>
      <c r="F75" s="956"/>
    </row>
    <row r="88" spans="11:15" ht="13.5" customHeight="1">
      <c r="K88" s="746"/>
      <c r="N88" s="746"/>
      <c r="O88" s="746"/>
    </row>
    <row r="89" spans="11:15" ht="13.5" customHeight="1">
      <c r="K89" s="746"/>
      <c r="N89" s="746"/>
      <c r="O89" s="746"/>
    </row>
  </sheetData>
  <customSheetViews>
    <customSheetView guid="{343BF296-013A-41F5-BDAB-AD6220EA7F78}" scale="80" showPageBreaks="1" fitToPage="1" printArea="1" view="pageBreakPreview" topLeftCell="A11">
      <selection activeCell="D33" sqref="D33"/>
      <rowBreaks count="1" manualBreakCount="1">
        <brk id="60" max="20" man="1"/>
      </rowBreaks>
      <pageMargins left="0.1" right="0.1" top="0" bottom="0" header="0.3" footer="0.3"/>
      <printOptions horizontalCentered="1"/>
      <pageSetup scale="47" orientation="landscape" r:id="rId1"/>
    </customSheetView>
    <customSheetView guid="{B321D76C-CDE5-48BB-9CDE-80FF97D58FCF}" scale="115" showPageBreaks="1" fitToPage="1" printArea="1" view="pageBreakPreview" topLeftCell="I49">
      <selection activeCell="D33" sqref="D33"/>
      <rowBreaks count="1" manualBreakCount="1">
        <brk id="60" max="20" man="1"/>
      </rowBreaks>
      <pageMargins left="0.1" right="0.1" top="0" bottom="0" header="0.3" footer="0.3"/>
      <printOptions horizontalCentered="1"/>
      <pageSetup scale="47" orientation="landscape" r:id="rId2"/>
    </customSheetView>
  </customSheetViews>
  <mergeCells count="9">
    <mergeCell ref="G16:H16"/>
    <mergeCell ref="A5:T5"/>
    <mergeCell ref="Q11:T11"/>
    <mergeCell ref="A3:U3"/>
    <mergeCell ref="A4:U4"/>
    <mergeCell ref="A7:U7"/>
    <mergeCell ref="A8:U8"/>
    <mergeCell ref="I11:L11"/>
    <mergeCell ref="M11:P11"/>
  </mergeCells>
  <printOptions horizontalCentered="1"/>
  <pageMargins left="0.1" right="0.1" top="0" bottom="0" header="0.3" footer="0.3"/>
  <pageSetup scale="47" orientation="landscape" r:id="rId3"/>
  <rowBreaks count="1" manualBreakCount="1">
    <brk id="60" max="20"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rgb="FF0070C0"/>
    <pageSetUpPr fitToPage="1"/>
  </sheetPr>
  <dimension ref="A1:O64"/>
  <sheetViews>
    <sheetView zoomScale="90" zoomScaleNormal="90" zoomScaleSheetLayoutView="90" workbookViewId="0">
      <selection activeCell="F12" sqref="F12"/>
    </sheetView>
  </sheetViews>
  <sheetFormatPr defaultColWidth="9" defaultRowHeight="12.5"/>
  <cols>
    <col min="1" max="1" width="11" style="13" customWidth="1"/>
    <col min="2" max="2" width="3.75" style="13" bestFit="1" customWidth="1"/>
    <col min="3" max="3" width="19" style="13" customWidth="1"/>
    <col min="4" max="4" width="9" style="13"/>
    <col min="5" max="5" width="37.75" style="13" customWidth="1"/>
    <col min="6" max="6" width="11.75" style="13" bestFit="1" customWidth="1"/>
    <col min="7" max="7" width="16" style="13" bestFit="1" customWidth="1"/>
    <col min="8" max="8" width="7.33203125" style="13" bestFit="1" customWidth="1"/>
    <col min="9" max="9" width="14.33203125" style="13" bestFit="1" customWidth="1"/>
    <col min="10" max="11" width="14.08203125" style="13" bestFit="1" customWidth="1"/>
    <col min="12" max="12" width="11.5" style="13" bestFit="1" customWidth="1"/>
    <col min="13" max="13" width="23.75" style="13" bestFit="1" customWidth="1"/>
    <col min="14" max="14" width="10.5" style="13" bestFit="1" customWidth="1"/>
    <col min="15" max="16384" width="9" style="13"/>
  </cols>
  <sheetData>
    <row r="1" spans="1:15" ht="14">
      <c r="A1" s="182" t="s">
        <v>915</v>
      </c>
      <c r="B1" s="319"/>
      <c r="H1" s="63"/>
      <c r="I1" s="63"/>
      <c r="J1" s="63"/>
      <c r="K1" s="63"/>
    </row>
    <row r="2" spans="1:15" ht="13">
      <c r="A2" s="319"/>
      <c r="B2" s="319"/>
      <c r="H2" s="63"/>
      <c r="I2" s="63"/>
      <c r="J2" s="63"/>
      <c r="K2" s="63"/>
    </row>
    <row r="3" spans="1:15" ht="13">
      <c r="A3" s="319"/>
      <c r="B3" s="319"/>
      <c r="C3" s="337"/>
      <c r="D3" s="337"/>
      <c r="E3" s="337"/>
      <c r="F3" s="337"/>
      <c r="G3" s="337"/>
      <c r="H3" s="63"/>
      <c r="I3" s="63"/>
      <c r="J3" s="63"/>
      <c r="K3" s="63"/>
    </row>
    <row r="4" spans="1:15" ht="15" customHeight="1">
      <c r="A4" s="1696" t="s">
        <v>933</v>
      </c>
      <c r="B4" s="1696"/>
      <c r="C4" s="1696"/>
      <c r="D4" s="1696"/>
      <c r="E4" s="1696"/>
      <c r="F4" s="1696"/>
      <c r="G4" s="1696"/>
      <c r="H4" s="1696"/>
      <c r="I4" s="1696"/>
      <c r="J4" s="1696"/>
      <c r="K4" s="1696"/>
      <c r="L4" s="1696"/>
      <c r="M4" s="1696"/>
      <c r="N4" s="1696"/>
    </row>
    <row r="5" spans="1:15" ht="15" customHeight="1">
      <c r="A5" s="1696" t="str">
        <f>+'F1-Proj RR'!A6</f>
        <v>NEW YORK POWER AUTHORITY</v>
      </c>
      <c r="B5" s="1696"/>
      <c r="C5" s="1696"/>
      <c r="D5" s="1696"/>
      <c r="E5" s="1696"/>
      <c r="F5" s="1696"/>
      <c r="G5" s="1696"/>
      <c r="H5" s="1696"/>
      <c r="I5" s="1696"/>
      <c r="J5" s="1696"/>
      <c r="K5" s="1696"/>
      <c r="L5" s="1696"/>
      <c r="M5" s="1696"/>
      <c r="N5" s="1696"/>
    </row>
    <row r="6" spans="1:15" ht="15" customHeight="1">
      <c r="D6" s="1673"/>
      <c r="E6" s="1673"/>
      <c r="G6" s="1679" t="s">
        <v>1857</v>
      </c>
      <c r="H6" s="1673"/>
      <c r="I6" s="1673"/>
      <c r="J6" s="1673"/>
      <c r="K6" s="1673"/>
      <c r="L6" s="1673"/>
      <c r="M6" s="1673"/>
      <c r="N6" s="1673"/>
    </row>
    <row r="7" spans="1:15" s="27" customFormat="1" ht="15" customHeight="1">
      <c r="A7" s="1018"/>
      <c r="B7" s="1018"/>
      <c r="C7" s="349"/>
    </row>
    <row r="8" spans="1:15" s="27" customFormat="1" ht="15" customHeight="1">
      <c r="A8" s="1019" t="s">
        <v>1</v>
      </c>
      <c r="B8" s="1019"/>
      <c r="C8" s="1020" t="s">
        <v>1158</v>
      </c>
      <c r="D8" s="1020" t="s">
        <v>1159</v>
      </c>
      <c r="E8" s="985"/>
      <c r="F8" s="985"/>
      <c r="G8" s="1695" t="s">
        <v>1844</v>
      </c>
      <c r="H8" s="1695"/>
      <c r="I8" s="1695"/>
      <c r="J8" s="1695"/>
      <c r="K8" s="1695"/>
      <c r="L8" s="1695"/>
      <c r="M8" s="1695"/>
      <c r="N8" s="1695"/>
    </row>
    <row r="9" spans="1:15" s="27" customFormat="1" ht="15" customHeight="1">
      <c r="A9" s="1018"/>
      <c r="B9" s="1018"/>
      <c r="C9" s="1021" t="s">
        <v>995</v>
      </c>
      <c r="F9" s="956" t="s">
        <v>85</v>
      </c>
      <c r="G9" s="956" t="s">
        <v>753</v>
      </c>
      <c r="H9" s="956" t="s">
        <v>64</v>
      </c>
      <c r="I9" s="956" t="s">
        <v>65</v>
      </c>
      <c r="J9" s="956" t="s">
        <v>828</v>
      </c>
      <c r="K9" s="956" t="s">
        <v>754</v>
      </c>
      <c r="L9" s="956" t="s">
        <v>755</v>
      </c>
      <c r="M9" s="956" t="s">
        <v>1845</v>
      </c>
      <c r="N9" s="956" t="s">
        <v>756</v>
      </c>
    </row>
    <row r="10" spans="1:15" s="27" customFormat="1" ht="15" customHeight="1">
      <c r="A10" s="1018">
        <v>1</v>
      </c>
      <c r="B10" s="1018"/>
      <c r="C10" s="1022">
        <v>350</v>
      </c>
      <c r="D10" s="27" t="s">
        <v>996</v>
      </c>
      <c r="E10" s="349"/>
    </row>
    <row r="11" spans="1:15" s="27" customFormat="1" ht="15" customHeight="1">
      <c r="A11" s="1018">
        <f t="shared" ref="A11:A18" si="0">+A10+1</f>
        <v>2</v>
      </c>
      <c r="B11" s="1018"/>
      <c r="C11" s="1022" t="s">
        <v>581</v>
      </c>
      <c r="D11" s="27" t="s">
        <v>997</v>
      </c>
      <c r="E11" s="349"/>
      <c r="F11" s="1023"/>
      <c r="G11" s="1023">
        <v>1.34E-2</v>
      </c>
      <c r="H11" s="1023">
        <v>1.2200000000000001E-2</v>
      </c>
      <c r="I11" s="1023">
        <v>1.0500000000000001E-2</v>
      </c>
      <c r="J11" s="1023"/>
      <c r="K11" s="1023">
        <v>1.2999999999999999E-2</v>
      </c>
      <c r="L11" s="1023"/>
      <c r="M11" s="1023">
        <v>3.3300000000000003E-2</v>
      </c>
      <c r="N11" s="1023">
        <v>1.6E-2</v>
      </c>
      <c r="O11" s="1024"/>
    </row>
    <row r="12" spans="1:15" s="27" customFormat="1" ht="15" customHeight="1">
      <c r="A12" s="1018">
        <f t="shared" si="0"/>
        <v>3</v>
      </c>
      <c r="B12" s="1018"/>
      <c r="C12" s="1022" t="s">
        <v>582</v>
      </c>
      <c r="D12" s="27" t="s">
        <v>998</v>
      </c>
      <c r="E12" s="349"/>
      <c r="F12" s="1023"/>
      <c r="G12" s="1023">
        <v>1.5100000000000001E-2</v>
      </c>
      <c r="H12" s="1023">
        <v>1.6199999999999999E-2</v>
      </c>
      <c r="I12" s="1023">
        <v>1.7500000000000002E-2</v>
      </c>
      <c r="J12" s="1023"/>
      <c r="K12" s="1023">
        <v>1.4800000000000001E-2</v>
      </c>
      <c r="L12" s="1023">
        <v>1.55E-2</v>
      </c>
      <c r="M12" s="1023">
        <v>3.3300000000000003E-2</v>
      </c>
      <c r="N12" s="1023">
        <v>1.8700000000000001E-2</v>
      </c>
      <c r="O12" s="1024"/>
    </row>
    <row r="13" spans="1:15" s="27" customFormat="1" ht="15" customHeight="1">
      <c r="A13" s="1018">
        <f t="shared" si="0"/>
        <v>4</v>
      </c>
      <c r="B13" s="1018"/>
      <c r="C13" s="1022" t="s">
        <v>999</v>
      </c>
      <c r="D13" s="27" t="s">
        <v>1000</v>
      </c>
      <c r="E13" s="349"/>
      <c r="F13" s="1023"/>
      <c r="G13" s="1023">
        <v>3.2000000000000001E-2</v>
      </c>
      <c r="H13" s="1023">
        <v>2.0400000000000001E-2</v>
      </c>
      <c r="I13" s="1023">
        <v>1.72E-2</v>
      </c>
      <c r="J13" s="1023">
        <v>1.06E-2</v>
      </c>
      <c r="K13" s="1023">
        <v>1.89E-2</v>
      </c>
      <c r="L13" s="1023">
        <v>2.0400000000000001E-2</v>
      </c>
      <c r="M13" s="1023"/>
      <c r="N13" s="1023">
        <v>2.06E-2</v>
      </c>
      <c r="O13" s="1024"/>
    </row>
    <row r="14" spans="1:15" s="27" customFormat="1" ht="15" customHeight="1">
      <c r="A14" s="1018">
        <f t="shared" si="0"/>
        <v>5</v>
      </c>
      <c r="B14" s="1018"/>
      <c r="C14" s="1022" t="s">
        <v>1001</v>
      </c>
      <c r="D14" s="27" t="s">
        <v>1002</v>
      </c>
      <c r="E14" s="349"/>
      <c r="F14" s="1023"/>
      <c r="G14" s="1023">
        <v>2.2200000000000001E-2</v>
      </c>
      <c r="H14" s="1023">
        <v>1.9800000000000002E-2</v>
      </c>
      <c r="I14" s="1023">
        <v>1.2999999999999999E-2</v>
      </c>
      <c r="J14" s="1023"/>
      <c r="K14" s="1023">
        <v>1.4500000000000001E-2</v>
      </c>
      <c r="L14" s="1023">
        <v>1.77E-2</v>
      </c>
      <c r="M14" s="1023"/>
      <c r="N14" s="1023">
        <v>2.06E-2</v>
      </c>
      <c r="O14" s="1024"/>
    </row>
    <row r="15" spans="1:15" s="27" customFormat="1" ht="15" customHeight="1">
      <c r="A15" s="1018">
        <f t="shared" si="0"/>
        <v>6</v>
      </c>
      <c r="B15" s="1018"/>
      <c r="C15" s="1022" t="s">
        <v>1003</v>
      </c>
      <c r="D15" s="27" t="s">
        <v>1004</v>
      </c>
      <c r="E15" s="349"/>
      <c r="F15" s="1023"/>
      <c r="G15" s="1023">
        <v>2.5000000000000001E-2</v>
      </c>
      <c r="H15" s="1023">
        <v>1.95E-2</v>
      </c>
      <c r="I15" s="1023">
        <v>1.3599999999999999E-2</v>
      </c>
      <c r="J15" s="1023">
        <v>9.7000000000000003E-3</v>
      </c>
      <c r="K15" s="1023">
        <v>2.1399999999999999E-2</v>
      </c>
      <c r="L15" s="1023">
        <v>1.7399999999999999E-2</v>
      </c>
      <c r="M15" s="1023"/>
      <c r="N15" s="1023">
        <v>1.8800000000000001E-2</v>
      </c>
      <c r="O15" s="1024"/>
    </row>
    <row r="16" spans="1:15" s="27" customFormat="1" ht="15" customHeight="1">
      <c r="A16" s="1018">
        <f t="shared" si="0"/>
        <v>7</v>
      </c>
      <c r="B16" s="1018"/>
      <c r="C16" s="1022" t="s">
        <v>1005</v>
      </c>
      <c r="D16" s="27" t="s">
        <v>1006</v>
      </c>
      <c r="E16" s="349"/>
      <c r="F16" s="1023"/>
      <c r="G16" s="1023">
        <v>1.8E-3</v>
      </c>
      <c r="H16" s="1023"/>
      <c r="I16" s="1023"/>
      <c r="J16" s="1023"/>
      <c r="K16" s="1023"/>
      <c r="L16" s="1023">
        <v>1.23E-2</v>
      </c>
      <c r="M16" s="1023">
        <v>3.3300000000000003E-2</v>
      </c>
      <c r="N16" s="1023">
        <v>1.4E-2</v>
      </c>
      <c r="O16" s="1024"/>
    </row>
    <row r="17" spans="1:15" s="27" customFormat="1" ht="15" customHeight="1">
      <c r="A17" s="1018">
        <f t="shared" si="0"/>
        <v>8</v>
      </c>
      <c r="B17" s="1018"/>
      <c r="C17" s="1022" t="s">
        <v>1007</v>
      </c>
      <c r="D17" s="27" t="s">
        <v>1008</v>
      </c>
      <c r="E17" s="349"/>
      <c r="F17" s="1023"/>
      <c r="G17" s="1023">
        <v>1.6999999999999999E-3</v>
      </c>
      <c r="H17" s="1023"/>
      <c r="I17" s="1023"/>
      <c r="J17" s="1023"/>
      <c r="K17" s="1023"/>
      <c r="L17" s="1023">
        <v>1.29E-2</v>
      </c>
      <c r="M17" s="1023">
        <v>3.3300000000000003E-2</v>
      </c>
      <c r="N17" s="1023">
        <v>1.7500000000000002E-2</v>
      </c>
      <c r="O17" s="1024"/>
    </row>
    <row r="18" spans="1:15" s="27" customFormat="1" ht="15" customHeight="1">
      <c r="A18" s="1018">
        <f t="shared" si="0"/>
        <v>9</v>
      </c>
      <c r="B18" s="1018"/>
      <c r="C18" s="1022" t="s">
        <v>1009</v>
      </c>
      <c r="D18" s="27" t="s">
        <v>1010</v>
      </c>
      <c r="E18" s="349"/>
      <c r="F18" s="1023"/>
      <c r="G18" s="1023">
        <v>5.4999999999999997E-3</v>
      </c>
      <c r="H18" s="1023">
        <v>2.8E-3</v>
      </c>
      <c r="I18" s="1023">
        <v>6.4000000000000003E-3</v>
      </c>
      <c r="J18" s="1023">
        <v>1.2999999999999999E-3</v>
      </c>
      <c r="K18" s="1023">
        <v>7.3000000000000001E-3</v>
      </c>
      <c r="L18" s="1023">
        <v>8.9999999999999993E-3</v>
      </c>
      <c r="M18" s="1023"/>
      <c r="N18" s="1023">
        <v>0.01</v>
      </c>
      <c r="O18" s="1024"/>
    </row>
    <row r="19" spans="1:15" s="27" customFormat="1" ht="15" customHeight="1">
      <c r="A19" s="1018"/>
      <c r="B19" s="1018"/>
      <c r="C19" s="1022" t="s">
        <v>1011</v>
      </c>
    </row>
    <row r="20" spans="1:15" s="27" customFormat="1" ht="15" customHeight="1">
      <c r="A20" s="1018">
        <f>A18+1</f>
        <v>10</v>
      </c>
      <c r="B20" s="1018"/>
      <c r="C20" s="1022" t="s">
        <v>1012</v>
      </c>
      <c r="D20" s="27" t="s">
        <v>1013</v>
      </c>
      <c r="E20" s="349"/>
      <c r="F20" s="1023">
        <v>1.14E-2</v>
      </c>
      <c r="G20" s="1023">
        <v>1.4500000000000001E-2</v>
      </c>
      <c r="H20" s="1023">
        <v>9.7000000000000003E-3</v>
      </c>
      <c r="I20" s="1023">
        <v>1.4999999999999999E-2</v>
      </c>
      <c r="J20" s="1023"/>
      <c r="K20" s="1023">
        <v>1.34E-2</v>
      </c>
      <c r="L20" s="1023"/>
      <c r="M20" s="1023">
        <v>3.4500000000000003E-2</v>
      </c>
      <c r="N20" s="1023">
        <v>1.67E-2</v>
      </c>
    </row>
    <row r="21" spans="1:15" s="27" customFormat="1" ht="15" customHeight="1">
      <c r="A21" s="1018">
        <f>A20+1</f>
        <v>11</v>
      </c>
      <c r="B21" s="1018"/>
      <c r="C21" s="1022" t="s">
        <v>1014</v>
      </c>
      <c r="D21" s="27" t="s">
        <v>1015</v>
      </c>
      <c r="E21" s="349"/>
      <c r="F21" s="1023">
        <v>5.5599999999999997E-2</v>
      </c>
      <c r="G21" s="1023">
        <v>5.5599999999999997E-2</v>
      </c>
      <c r="H21" s="1023">
        <v>5.5599999999999997E-2</v>
      </c>
      <c r="I21" s="1023">
        <v>5.5599999999999997E-2</v>
      </c>
      <c r="J21" s="1023"/>
      <c r="K21" s="1023">
        <v>5.5599999999999997E-2</v>
      </c>
      <c r="L21" s="1023"/>
      <c r="M21" s="1023">
        <v>9.0800000000000006E-2</v>
      </c>
      <c r="N21" s="1023">
        <v>5.5599999999999997E-2</v>
      </c>
    </row>
    <row r="22" spans="1:15" s="27" customFormat="1" ht="15" customHeight="1">
      <c r="A22" s="1018">
        <f t="shared" ref="A22:A34" si="1">A21+1</f>
        <v>12</v>
      </c>
      <c r="B22" s="1018"/>
      <c r="C22" s="1022" t="s">
        <v>1832</v>
      </c>
      <c r="D22" s="27" t="s">
        <v>1834</v>
      </c>
      <c r="E22" s="349"/>
      <c r="F22" s="1023">
        <v>0.2</v>
      </c>
      <c r="G22" s="1023">
        <v>0.2</v>
      </c>
      <c r="H22" s="1023">
        <v>0.2</v>
      </c>
      <c r="I22" s="1023">
        <v>0.2</v>
      </c>
      <c r="J22" s="1023"/>
      <c r="K22" s="1023">
        <v>0.2</v>
      </c>
      <c r="L22" s="1023"/>
      <c r="M22" s="1023"/>
      <c r="N22" s="1023">
        <v>0.2</v>
      </c>
    </row>
    <row r="23" spans="1:15" s="27" customFormat="1" ht="15" customHeight="1">
      <c r="A23" s="1018">
        <f t="shared" si="1"/>
        <v>13</v>
      </c>
      <c r="B23" s="1018"/>
      <c r="C23" s="1022" t="s">
        <v>1833</v>
      </c>
      <c r="D23" s="27" t="s">
        <v>1835</v>
      </c>
      <c r="E23" s="349"/>
      <c r="F23" s="1023">
        <v>0.1</v>
      </c>
      <c r="G23" s="1023">
        <v>0.1</v>
      </c>
      <c r="H23" s="1023">
        <v>0.1</v>
      </c>
      <c r="I23" s="1023">
        <v>0.1</v>
      </c>
      <c r="J23" s="1023"/>
      <c r="K23" s="1023">
        <v>0.1</v>
      </c>
      <c r="L23" s="1023"/>
      <c r="M23" s="1023"/>
      <c r="N23" s="1023">
        <v>0.1</v>
      </c>
    </row>
    <row r="24" spans="1:15" s="27" customFormat="1" ht="15" customHeight="1">
      <c r="A24" s="1018">
        <f t="shared" si="1"/>
        <v>14</v>
      </c>
      <c r="B24" s="1018"/>
      <c r="C24" s="1022" t="s">
        <v>1016</v>
      </c>
      <c r="D24" s="27" t="s">
        <v>1017</v>
      </c>
      <c r="E24" s="349"/>
      <c r="F24" s="1023">
        <v>2.5600000000000001E-2</v>
      </c>
      <c r="G24" s="1023">
        <v>4.4900000000000002E-2</v>
      </c>
      <c r="H24" s="1023">
        <v>2.9600000000000001E-2</v>
      </c>
      <c r="I24" s="1023">
        <v>5.0299999999999997E-2</v>
      </c>
      <c r="J24" s="1023"/>
      <c r="K24" s="1023">
        <v>4.48E-2</v>
      </c>
      <c r="L24" s="1023"/>
      <c r="M24" s="1023">
        <v>0.13039999999999999</v>
      </c>
      <c r="N24" s="1023">
        <v>0.1</v>
      </c>
    </row>
    <row r="25" spans="1:15" s="27" customFormat="1" ht="15" customHeight="1">
      <c r="A25" s="1018">
        <f t="shared" si="1"/>
        <v>15</v>
      </c>
      <c r="B25" s="1018"/>
      <c r="C25" s="1022" t="s">
        <v>1018</v>
      </c>
      <c r="D25" s="27" t="s">
        <v>1019</v>
      </c>
      <c r="E25" s="349"/>
      <c r="F25" s="1023"/>
      <c r="G25" s="1023">
        <v>2.6499999999999999E-2</v>
      </c>
      <c r="H25" s="1023" t="s">
        <v>362</v>
      </c>
      <c r="I25" s="1023">
        <v>3.2099999999999997E-2</v>
      </c>
      <c r="J25" s="1023"/>
      <c r="K25" s="1023">
        <v>3.3300000000000003E-2</v>
      </c>
      <c r="L25" s="1023"/>
      <c r="M25" s="1023">
        <v>3.15E-2</v>
      </c>
      <c r="N25" s="1023">
        <v>3.3300000000000003E-2</v>
      </c>
    </row>
    <row r="26" spans="1:15" s="27" customFormat="1" ht="15" customHeight="1">
      <c r="A26" s="1018">
        <f t="shared" si="1"/>
        <v>16</v>
      </c>
      <c r="B26" s="1018"/>
      <c r="C26" s="1022" t="s">
        <v>1020</v>
      </c>
      <c r="D26" s="27" t="s">
        <v>1021</v>
      </c>
      <c r="E26" s="349"/>
      <c r="F26" s="1023">
        <v>2.8799999999999999E-2</v>
      </c>
      <c r="G26" s="1023">
        <v>6.4500000000000002E-2</v>
      </c>
      <c r="H26" s="1023">
        <v>4.1399999999999999E-2</v>
      </c>
      <c r="I26" s="1023">
        <v>3.6700000000000003E-2</v>
      </c>
      <c r="J26" s="1023"/>
      <c r="K26" s="1023">
        <v>1.2E-2</v>
      </c>
      <c r="L26" s="1023"/>
      <c r="M26" s="1023">
        <v>4.9399999999999999E-2</v>
      </c>
      <c r="N26" s="1023">
        <v>0.05</v>
      </c>
    </row>
    <row r="27" spans="1:15" s="27" customFormat="1" ht="15" customHeight="1">
      <c r="A27" s="1018">
        <f t="shared" si="1"/>
        <v>17</v>
      </c>
      <c r="B27" s="1018"/>
      <c r="C27" s="1022" t="s">
        <v>1022</v>
      </c>
      <c r="D27" s="27" t="s">
        <v>1023</v>
      </c>
      <c r="E27" s="349"/>
      <c r="F27" s="1023">
        <v>4.82E-2</v>
      </c>
      <c r="G27" s="1023">
        <v>5.4800000000000001E-2</v>
      </c>
      <c r="H27" s="1023">
        <v>1.5699999999999999E-2</v>
      </c>
      <c r="I27" s="1023">
        <v>2.3E-2</v>
      </c>
      <c r="J27" s="1023"/>
      <c r="K27" s="1023">
        <v>1.52E-2</v>
      </c>
      <c r="L27" s="1023"/>
      <c r="M27" s="1023">
        <v>4.4299999999999999E-2</v>
      </c>
      <c r="N27" s="1023">
        <v>0.05</v>
      </c>
    </row>
    <row r="28" spans="1:15" s="27" customFormat="1" ht="15" customHeight="1">
      <c r="A28" s="1018">
        <f t="shared" si="1"/>
        <v>18</v>
      </c>
      <c r="B28" s="1018"/>
      <c r="C28" s="1022" t="s">
        <v>1024</v>
      </c>
      <c r="D28" s="27" t="s">
        <v>1025</v>
      </c>
      <c r="E28" s="349"/>
      <c r="F28" s="1023"/>
      <c r="G28" s="1023">
        <v>5.4699999999999999E-2</v>
      </c>
      <c r="H28" s="1023">
        <v>6.5100000000000005E-2</v>
      </c>
      <c r="I28" s="1023">
        <v>7.2300000000000003E-2</v>
      </c>
      <c r="J28" s="1023"/>
      <c r="K28" s="1023">
        <v>4.8099999999999997E-2</v>
      </c>
      <c r="L28" s="1023" t="s">
        <v>362</v>
      </c>
      <c r="M28" s="1023">
        <v>9.3299999999999994E-2</v>
      </c>
      <c r="N28" s="1023">
        <v>8.3299999999999999E-2</v>
      </c>
    </row>
    <row r="29" spans="1:15" s="27" customFormat="1" ht="15" customHeight="1">
      <c r="A29" s="1018">
        <f t="shared" si="1"/>
        <v>19</v>
      </c>
      <c r="B29" s="1018"/>
      <c r="C29" s="1022" t="s">
        <v>1026</v>
      </c>
      <c r="D29" s="27" t="s">
        <v>1027</v>
      </c>
      <c r="E29" s="349"/>
      <c r="F29" s="1023">
        <v>6.6699999999999995E-2</v>
      </c>
      <c r="G29" s="1023">
        <v>6.6699999999999995E-2</v>
      </c>
      <c r="H29" s="1023">
        <v>6.6699999999999995E-2</v>
      </c>
      <c r="I29" s="1023">
        <v>6.6699999999999995E-2</v>
      </c>
      <c r="J29" s="1023"/>
      <c r="K29" s="1023">
        <v>6.6699999999999995E-2</v>
      </c>
      <c r="L29" s="1023">
        <v>6.6699999999999995E-2</v>
      </c>
      <c r="M29" s="1023">
        <v>6.6299999999999998E-2</v>
      </c>
      <c r="N29" s="1023">
        <v>6.6699999999999995E-2</v>
      </c>
    </row>
    <row r="30" spans="1:15" s="27" customFormat="1" ht="15" customHeight="1">
      <c r="A30" s="1018">
        <f t="shared" si="1"/>
        <v>20</v>
      </c>
      <c r="B30" s="1018"/>
      <c r="C30" s="1022" t="s">
        <v>1028</v>
      </c>
      <c r="D30" s="27" t="s">
        <v>1846</v>
      </c>
      <c r="E30" s="349"/>
      <c r="F30" s="1677">
        <v>2.0000000000000002E-5</v>
      </c>
      <c r="G30" s="1023">
        <v>0.1104</v>
      </c>
      <c r="H30" s="1023">
        <v>8.6E-3</v>
      </c>
      <c r="I30" s="1023">
        <v>3.6700000000000003E-2</v>
      </c>
      <c r="J30" s="1023"/>
      <c r="K30" s="1023">
        <v>2.0000000000000001E-4</v>
      </c>
      <c r="L30" s="1023"/>
      <c r="M30" s="1023">
        <v>5.9400000000000001E-2</v>
      </c>
      <c r="N30" s="1023">
        <v>0.05</v>
      </c>
    </row>
    <row r="31" spans="1:15" s="27" customFormat="1" ht="15" customHeight="1">
      <c r="A31" s="1018">
        <f t="shared" si="1"/>
        <v>21</v>
      </c>
      <c r="B31" s="1018"/>
      <c r="C31" s="1022"/>
      <c r="D31" s="27" t="s">
        <v>583</v>
      </c>
      <c r="E31" s="349"/>
      <c r="F31" s="1023">
        <f>1/5</f>
        <v>0.2</v>
      </c>
      <c r="G31" s="1023">
        <f t="shared" ref="G31:N31" si="2">1/5</f>
        <v>0.2</v>
      </c>
      <c r="H31" s="1023">
        <f t="shared" si="2"/>
        <v>0.2</v>
      </c>
      <c r="I31" s="1023">
        <f t="shared" si="2"/>
        <v>0.2</v>
      </c>
      <c r="J31" s="1023">
        <f t="shared" si="2"/>
        <v>0.2</v>
      </c>
      <c r="K31" s="1023">
        <f t="shared" si="2"/>
        <v>0.2</v>
      </c>
      <c r="L31" s="1023">
        <f t="shared" si="2"/>
        <v>0.2</v>
      </c>
      <c r="M31" s="1023">
        <f t="shared" si="2"/>
        <v>0.2</v>
      </c>
      <c r="N31" s="1023">
        <f t="shared" si="2"/>
        <v>0.2</v>
      </c>
    </row>
    <row r="32" spans="1:15" s="27" customFormat="1" ht="15" customHeight="1">
      <c r="A32" s="1018">
        <f t="shared" si="1"/>
        <v>22</v>
      </c>
      <c r="B32" s="1018"/>
      <c r="C32" s="1022"/>
      <c r="D32" s="27" t="s">
        <v>584</v>
      </c>
      <c r="E32" s="349"/>
      <c r="F32" s="1023">
        <f>1/10</f>
        <v>0.1</v>
      </c>
      <c r="G32" s="1023">
        <f t="shared" ref="G32:N32" si="3">1/10</f>
        <v>0.1</v>
      </c>
      <c r="H32" s="1023">
        <f t="shared" si="3"/>
        <v>0.1</v>
      </c>
      <c r="I32" s="1023">
        <f t="shared" si="3"/>
        <v>0.1</v>
      </c>
      <c r="J32" s="1023">
        <f t="shared" si="3"/>
        <v>0.1</v>
      </c>
      <c r="K32" s="1023">
        <f t="shared" si="3"/>
        <v>0.1</v>
      </c>
      <c r="L32" s="1023">
        <f t="shared" si="3"/>
        <v>0.1</v>
      </c>
      <c r="M32" s="1023">
        <f t="shared" si="3"/>
        <v>0.1</v>
      </c>
      <c r="N32" s="1023">
        <f t="shared" si="3"/>
        <v>0.1</v>
      </c>
    </row>
    <row r="33" spans="1:14" s="27" customFormat="1" ht="15" customHeight="1">
      <c r="A33" s="1018">
        <f t="shared" si="1"/>
        <v>23</v>
      </c>
      <c r="B33" s="1018"/>
      <c r="C33" s="1022"/>
      <c r="D33" s="27" t="s">
        <v>585</v>
      </c>
      <c r="E33" s="349"/>
      <c r="F33" s="1023">
        <f>1/20</f>
        <v>0.05</v>
      </c>
      <c r="G33" s="1023">
        <f t="shared" ref="G33:N33" si="4">1/20</f>
        <v>0.05</v>
      </c>
      <c r="H33" s="1023">
        <f t="shared" si="4"/>
        <v>0.05</v>
      </c>
      <c r="I33" s="1023">
        <f t="shared" si="4"/>
        <v>0.05</v>
      </c>
      <c r="J33" s="1023">
        <f t="shared" si="4"/>
        <v>0.05</v>
      </c>
      <c r="K33" s="1023">
        <f t="shared" si="4"/>
        <v>0.05</v>
      </c>
      <c r="L33" s="1023">
        <f t="shared" si="4"/>
        <v>0.05</v>
      </c>
      <c r="M33" s="1023">
        <f t="shared" si="4"/>
        <v>0.05</v>
      </c>
      <c r="N33" s="1023">
        <f t="shared" si="4"/>
        <v>0.05</v>
      </c>
    </row>
    <row r="34" spans="1:14" s="27" customFormat="1" ht="15" customHeight="1">
      <c r="A34" s="1018">
        <f t="shared" si="1"/>
        <v>24</v>
      </c>
      <c r="B34" s="1018"/>
      <c r="C34" s="1022" t="s">
        <v>1836</v>
      </c>
      <c r="D34" s="27" t="s">
        <v>84</v>
      </c>
      <c r="E34" s="349"/>
      <c r="F34" s="1023"/>
      <c r="G34" s="1023">
        <v>6.6699999999999995E-2</v>
      </c>
      <c r="H34" s="1023">
        <v>6.6699999999999995E-2</v>
      </c>
      <c r="I34" s="1023">
        <v>6.6699999999999995E-2</v>
      </c>
      <c r="J34" s="1023"/>
      <c r="K34" s="1023"/>
      <c r="L34" s="1023"/>
      <c r="M34" s="1023"/>
      <c r="N34" s="1023">
        <v>6.6699999999999995E-2</v>
      </c>
    </row>
    <row r="35" spans="1:14" s="27" customFormat="1" ht="15" customHeight="1">
      <c r="A35" s="1018"/>
      <c r="B35" s="1018"/>
      <c r="C35" s="1022"/>
      <c r="F35" s="1025"/>
      <c r="G35" s="1025"/>
      <c r="H35" s="1025"/>
      <c r="I35" s="1025"/>
      <c r="J35" s="1025"/>
      <c r="K35" s="1025"/>
      <c r="L35" s="1025"/>
      <c r="M35" s="1025"/>
      <c r="N35" s="1025"/>
    </row>
    <row r="36" spans="1:14" s="27" customFormat="1" ht="15" customHeight="1">
      <c r="A36" s="1018"/>
      <c r="B36" s="1018"/>
      <c r="C36" s="1022" t="s">
        <v>1029</v>
      </c>
      <c r="F36" s="1025"/>
      <c r="G36" s="1025"/>
      <c r="H36" s="1025"/>
      <c r="I36" s="1025"/>
      <c r="J36" s="1025"/>
      <c r="K36" s="1025"/>
      <c r="L36" s="1025"/>
      <c r="M36" s="1025"/>
    </row>
    <row r="37" spans="1:14" s="27" customFormat="1" ht="15" customHeight="1">
      <c r="A37" s="1018">
        <f>A34+1</f>
        <v>25</v>
      </c>
      <c r="B37" s="1018"/>
      <c r="C37" s="1022" t="s">
        <v>1030</v>
      </c>
      <c r="D37" s="27" t="s">
        <v>1031</v>
      </c>
      <c r="E37" s="349"/>
      <c r="F37" s="1025"/>
      <c r="G37" s="1025"/>
      <c r="H37" s="1025"/>
      <c r="I37" s="1025"/>
      <c r="J37" s="1025"/>
      <c r="K37" s="1025"/>
      <c r="L37" s="1025"/>
      <c r="M37" s="1025"/>
    </row>
    <row r="38" spans="1:14" s="27" customFormat="1" ht="15" customHeight="1">
      <c r="A38" s="1018">
        <f>A37+1</f>
        <v>26</v>
      </c>
      <c r="B38" s="1018"/>
      <c r="C38" s="1022"/>
      <c r="D38" s="27" t="s">
        <v>583</v>
      </c>
      <c r="E38" s="349"/>
      <c r="F38" s="1023">
        <f>1/5</f>
        <v>0.2</v>
      </c>
      <c r="G38" s="1023">
        <f t="shared" ref="G38:N38" si="5">1/5</f>
        <v>0.2</v>
      </c>
      <c r="H38" s="1023">
        <f t="shared" si="5"/>
        <v>0.2</v>
      </c>
      <c r="I38" s="1023">
        <f t="shared" si="5"/>
        <v>0.2</v>
      </c>
      <c r="J38" s="1023">
        <f t="shared" si="5"/>
        <v>0.2</v>
      </c>
      <c r="K38" s="1023">
        <f t="shared" si="5"/>
        <v>0.2</v>
      </c>
      <c r="L38" s="1023">
        <f t="shared" si="5"/>
        <v>0.2</v>
      </c>
      <c r="M38" s="1023">
        <f t="shared" si="5"/>
        <v>0.2</v>
      </c>
      <c r="N38" s="1023">
        <f t="shared" si="5"/>
        <v>0.2</v>
      </c>
    </row>
    <row r="39" spans="1:14" s="27" customFormat="1" ht="15" customHeight="1">
      <c r="A39" s="1018">
        <f>+A38+1</f>
        <v>27</v>
      </c>
      <c r="B39" s="1018"/>
      <c r="C39" s="1022"/>
      <c r="D39" s="27" t="s">
        <v>586</v>
      </c>
      <c r="E39" s="349"/>
      <c r="F39" s="1023">
        <f>1/7</f>
        <v>0.14285714285714285</v>
      </c>
      <c r="G39" s="1023">
        <f t="shared" ref="G39:N39" si="6">1/7</f>
        <v>0.14285714285714285</v>
      </c>
      <c r="H39" s="1023">
        <f t="shared" si="6"/>
        <v>0.14285714285714285</v>
      </c>
      <c r="I39" s="1023">
        <f t="shared" si="6"/>
        <v>0.14285714285714285</v>
      </c>
      <c r="J39" s="1023">
        <f t="shared" si="6"/>
        <v>0.14285714285714285</v>
      </c>
      <c r="K39" s="1023">
        <f t="shared" si="6"/>
        <v>0.14285714285714285</v>
      </c>
      <c r="L39" s="1023">
        <f t="shared" si="6"/>
        <v>0.14285714285714285</v>
      </c>
      <c r="M39" s="1023">
        <f t="shared" si="6"/>
        <v>0.14285714285714285</v>
      </c>
      <c r="N39" s="1023">
        <f t="shared" si="6"/>
        <v>0.14285714285714285</v>
      </c>
    </row>
    <row r="40" spans="1:14" s="27" customFormat="1" ht="15" customHeight="1">
      <c r="A40" s="1018">
        <f>+A39+1</f>
        <v>28</v>
      </c>
      <c r="B40" s="1018"/>
      <c r="C40" s="1022"/>
      <c r="D40" s="27" t="s">
        <v>584</v>
      </c>
      <c r="E40" s="349"/>
      <c r="F40" s="1023">
        <f>1/10</f>
        <v>0.1</v>
      </c>
      <c r="G40" s="1023">
        <f t="shared" ref="G40:N40" si="7">1/10</f>
        <v>0.1</v>
      </c>
      <c r="H40" s="1023">
        <f t="shared" si="7"/>
        <v>0.1</v>
      </c>
      <c r="I40" s="1023">
        <f t="shared" si="7"/>
        <v>0.1</v>
      </c>
      <c r="J40" s="1023">
        <f t="shared" si="7"/>
        <v>0.1</v>
      </c>
      <c r="K40" s="1023">
        <f t="shared" si="7"/>
        <v>0.1</v>
      </c>
      <c r="L40" s="1023">
        <f t="shared" si="7"/>
        <v>0.1</v>
      </c>
      <c r="M40" s="1023">
        <f t="shared" si="7"/>
        <v>0.1</v>
      </c>
      <c r="N40" s="1023">
        <f t="shared" si="7"/>
        <v>0.1</v>
      </c>
    </row>
    <row r="41" spans="1:14" s="27" customFormat="1" ht="15" customHeight="1">
      <c r="A41" s="1018">
        <f>+A40+1</f>
        <v>29</v>
      </c>
      <c r="B41" s="1018"/>
      <c r="C41" s="349"/>
      <c r="D41" s="1026" t="s">
        <v>1032</v>
      </c>
      <c r="F41" s="1027" t="s">
        <v>820</v>
      </c>
    </row>
    <row r="42" spans="1:14" s="27" customFormat="1" ht="15" customHeight="1">
      <c r="A42" s="1018"/>
      <c r="B42" s="1018"/>
      <c r="C42" s="1671"/>
      <c r="D42" s="1017"/>
      <c r="E42" s="955"/>
      <c r="F42" s="1672"/>
      <c r="G42" s="1672"/>
      <c r="H42" s="1672"/>
      <c r="I42" s="1672"/>
      <c r="J42" s="1672"/>
      <c r="K42" s="1672"/>
      <c r="L42" s="1672"/>
      <c r="M42" s="1672"/>
      <c r="N42" s="1672"/>
    </row>
    <row r="43" spans="1:14" s="27" customFormat="1" ht="15" customHeight="1">
      <c r="A43" s="1018"/>
      <c r="B43" s="1018"/>
      <c r="C43" s="1678" t="s">
        <v>571</v>
      </c>
      <c r="D43" s="1017"/>
      <c r="E43" s="955"/>
      <c r="F43" s="1670"/>
      <c r="G43" s="1670"/>
      <c r="H43" s="1670"/>
      <c r="I43" s="1670"/>
      <c r="J43" s="1670"/>
      <c r="K43" s="1670"/>
      <c r="L43" s="1670"/>
      <c r="M43" s="1670"/>
      <c r="N43" s="1670"/>
    </row>
    <row r="44" spans="1:14" s="27" customFormat="1" ht="15" customHeight="1">
      <c r="A44" s="1018"/>
      <c r="B44" s="1018" t="s">
        <v>360</v>
      </c>
      <c r="C44" s="1022" t="s">
        <v>1847</v>
      </c>
      <c r="D44" s="1017"/>
      <c r="E44" s="955"/>
      <c r="F44" s="1670"/>
      <c r="G44" s="1670"/>
      <c r="H44" s="1670"/>
      <c r="I44" s="1670"/>
      <c r="J44" s="1670"/>
      <c r="K44" s="1670"/>
      <c r="L44" s="1670"/>
      <c r="M44" s="1670"/>
      <c r="N44" s="1670"/>
    </row>
    <row r="45" spans="1:14" s="27" customFormat="1" ht="15" customHeight="1">
      <c r="A45" s="1018"/>
      <c r="B45" s="1018"/>
      <c r="C45" s="1022" t="s">
        <v>1848</v>
      </c>
      <c r="D45" s="1017"/>
      <c r="E45" s="955"/>
      <c r="F45" s="1670"/>
      <c r="G45" s="1670"/>
      <c r="H45" s="1670"/>
      <c r="I45" s="1670"/>
      <c r="J45" s="1670"/>
      <c r="K45" s="1670"/>
      <c r="L45" s="1670"/>
      <c r="M45" s="1670"/>
      <c r="N45" s="1670"/>
    </row>
    <row r="46" spans="1:14" s="27" customFormat="1" ht="15" customHeight="1">
      <c r="A46" s="1018"/>
      <c r="B46" s="1018"/>
      <c r="C46" s="1022" t="s">
        <v>1850</v>
      </c>
      <c r="D46" s="1017"/>
      <c r="E46" s="955"/>
      <c r="F46" s="1670"/>
      <c r="G46" s="1670"/>
      <c r="H46" s="1670"/>
      <c r="I46" s="1670"/>
      <c r="J46" s="1670"/>
      <c r="K46" s="1670"/>
      <c r="L46" s="1670"/>
      <c r="M46" s="1670"/>
      <c r="N46" s="1670"/>
    </row>
    <row r="47" spans="1:14" s="27" customFormat="1" ht="15" customHeight="1">
      <c r="A47" s="1018"/>
      <c r="B47" s="1018" t="s">
        <v>361</v>
      </c>
      <c r="C47" s="1026" t="s">
        <v>1842</v>
      </c>
      <c r="D47" s="955"/>
      <c r="E47" s="955"/>
      <c r="F47" s="1670"/>
      <c r="G47" s="1670"/>
      <c r="H47" s="1670"/>
      <c r="I47" s="1670"/>
      <c r="J47" s="1670"/>
      <c r="K47" s="1670"/>
      <c r="L47" s="1670"/>
      <c r="M47" s="1670"/>
      <c r="N47" s="1670"/>
    </row>
    <row r="48" spans="1:14" s="27" customFormat="1" ht="15" customHeight="1">
      <c r="A48" s="1018"/>
      <c r="B48" s="1018"/>
      <c r="C48" s="1026" t="s">
        <v>1853</v>
      </c>
      <c r="D48" s="349"/>
      <c r="E48" s="349"/>
      <c r="F48" s="1676"/>
      <c r="G48" s="349"/>
      <c r="H48" s="349"/>
    </row>
    <row r="49" spans="1:11" s="27" customFormat="1" ht="15" customHeight="1">
      <c r="A49" s="1018"/>
      <c r="B49" s="1018"/>
      <c r="C49" s="1026" t="s">
        <v>1852</v>
      </c>
      <c r="D49" s="349"/>
      <c r="E49" s="349"/>
      <c r="F49" s="349"/>
      <c r="G49" s="349"/>
      <c r="H49" s="349"/>
    </row>
    <row r="50" spans="1:11" s="27" customFormat="1" ht="15" customHeight="1">
      <c r="A50" s="1018"/>
      <c r="B50" s="1018"/>
      <c r="C50" s="1026" t="s">
        <v>1843</v>
      </c>
      <c r="D50" s="349"/>
      <c r="E50" s="349"/>
      <c r="F50" s="349"/>
      <c r="G50" s="349"/>
      <c r="H50" s="349"/>
    </row>
    <row r="51" spans="1:11" s="27" customFormat="1" ht="15" customHeight="1">
      <c r="A51" s="1018"/>
      <c r="B51" s="1018" t="s">
        <v>362</v>
      </c>
      <c r="C51" s="1026" t="s">
        <v>1849</v>
      </c>
      <c r="D51" s="349"/>
      <c r="E51" s="349"/>
      <c r="F51" s="349"/>
      <c r="G51" s="349"/>
      <c r="H51" s="349"/>
    </row>
    <row r="52" spans="1:11" s="27" customFormat="1" ht="15" customHeight="1">
      <c r="A52" s="1018"/>
      <c r="B52" s="1018" t="s">
        <v>363</v>
      </c>
      <c r="C52" s="1026" t="s">
        <v>1851</v>
      </c>
      <c r="D52" s="349"/>
      <c r="E52" s="349"/>
      <c r="F52" s="349"/>
      <c r="G52" s="349"/>
      <c r="H52" s="349"/>
    </row>
    <row r="53" spans="1:11" s="27" customFormat="1" ht="15" customHeight="1">
      <c r="A53" s="1018"/>
      <c r="B53" s="1018" t="s">
        <v>820</v>
      </c>
      <c r="C53" s="1026" t="s">
        <v>1841</v>
      </c>
      <c r="D53" s="349"/>
      <c r="E53" s="349"/>
      <c r="F53" s="349"/>
      <c r="G53" s="349"/>
      <c r="H53" s="349"/>
    </row>
    <row r="54" spans="1:11" s="27" customFormat="1" ht="15" customHeight="1">
      <c r="A54" s="1018"/>
      <c r="B54" s="1018"/>
      <c r="C54" s="1026" t="s">
        <v>1838</v>
      </c>
      <c r="D54" s="349"/>
      <c r="E54" s="349"/>
      <c r="F54" s="349"/>
      <c r="G54" s="349"/>
      <c r="H54" s="349"/>
    </row>
    <row r="55" spans="1:11" s="27" customFormat="1" ht="15" customHeight="1">
      <c r="A55" s="1018"/>
      <c r="B55" s="1018"/>
      <c r="C55" s="1026" t="s">
        <v>1839</v>
      </c>
      <c r="D55" s="349"/>
      <c r="E55" s="349"/>
      <c r="F55" s="349"/>
      <c r="G55" s="349"/>
      <c r="H55" s="349"/>
    </row>
    <row r="56" spans="1:11" s="27" customFormat="1" ht="15" customHeight="1">
      <c r="A56" s="1018"/>
      <c r="B56" s="1018"/>
      <c r="C56" s="1026" t="s">
        <v>1854</v>
      </c>
      <c r="D56" s="349"/>
      <c r="E56" s="349"/>
      <c r="F56" s="349"/>
      <c r="G56" s="349"/>
      <c r="H56" s="349"/>
    </row>
    <row r="57" spans="1:11" s="27" customFormat="1" ht="15" customHeight="1">
      <c r="A57" s="1018"/>
      <c r="B57" s="1018"/>
      <c r="C57" s="1026" t="s">
        <v>1855</v>
      </c>
      <c r="D57" s="349"/>
      <c r="E57" s="349"/>
      <c r="F57" s="349"/>
      <c r="G57" s="349"/>
      <c r="H57" s="349"/>
    </row>
    <row r="58" spans="1:11" s="27" customFormat="1" ht="15" customHeight="1">
      <c r="A58" s="1018"/>
      <c r="B58" s="1018"/>
      <c r="C58" s="1026" t="s">
        <v>1840</v>
      </c>
      <c r="D58" s="349"/>
      <c r="E58" s="349"/>
      <c r="F58" s="349"/>
      <c r="G58" s="349"/>
      <c r="H58" s="349"/>
    </row>
    <row r="59" spans="1:11" s="27" customFormat="1" ht="15" customHeight="1">
      <c r="A59" s="1018"/>
      <c r="B59" s="1018"/>
      <c r="C59" s="1028"/>
      <c r="G59" s="349"/>
    </row>
    <row r="60" spans="1:11" s="27" customFormat="1" ht="15" customHeight="1">
      <c r="A60" s="1018"/>
      <c r="B60" s="1018"/>
      <c r="C60" s="27" t="s">
        <v>1856</v>
      </c>
      <c r="G60" s="349"/>
    </row>
    <row r="61" spans="1:11" ht="13">
      <c r="A61" s="319"/>
      <c r="B61" s="319"/>
      <c r="C61" s="320"/>
      <c r="D61" s="320"/>
      <c r="E61" s="320"/>
      <c r="F61" s="320"/>
      <c r="G61" s="320"/>
      <c r="H61" s="63"/>
      <c r="I61" s="63"/>
      <c r="J61" s="63"/>
      <c r="K61" s="63"/>
    </row>
    <row r="62" spans="1:11" ht="13">
      <c r="A62" s="63"/>
      <c r="B62" s="63"/>
      <c r="C62" s="63"/>
      <c r="D62" s="63"/>
      <c r="E62" s="63"/>
      <c r="F62" s="63"/>
      <c r="G62" s="63"/>
      <c r="H62" s="63"/>
      <c r="I62" s="63"/>
      <c r="J62" s="63"/>
      <c r="K62" s="63"/>
    </row>
    <row r="63" spans="1:11" ht="13">
      <c r="A63" s="63"/>
      <c r="B63" s="63"/>
      <c r="C63" s="63"/>
      <c r="D63" s="63"/>
      <c r="E63" s="63"/>
      <c r="F63" s="63"/>
      <c r="G63" s="63"/>
      <c r="H63" s="63"/>
      <c r="I63" s="63"/>
      <c r="J63" s="63"/>
      <c r="K63" s="63"/>
    </row>
    <row r="64" spans="1:11" ht="13">
      <c r="A64" s="63"/>
      <c r="B64" s="63"/>
      <c r="C64" s="63"/>
      <c r="D64" s="63"/>
      <c r="E64" s="63"/>
      <c r="F64" s="63"/>
      <c r="G64" s="63"/>
      <c r="H64" s="63"/>
      <c r="I64" s="63"/>
      <c r="J64" s="63"/>
      <c r="K64" s="63"/>
    </row>
  </sheetData>
  <customSheetViews>
    <customSheetView guid="{343BF296-013A-41F5-BDAB-AD6220EA7F78}" scale="90" showPageBreaks="1" fitToPage="1" printArea="1">
      <selection activeCell="F12" sqref="F12"/>
      <pageMargins left="0.7" right="0.7" top="0.75" bottom="0.75" header="0.3" footer="0.3"/>
      <pageSetup scale="55" orientation="landscape" r:id="rId1"/>
    </customSheetView>
    <customSheetView guid="{B321D76C-CDE5-48BB-9CDE-80FF97D58FCF}" scale="90" showPageBreaks="1" fitToPage="1" printArea="1" view="pageBreakPreview">
      <selection activeCell="I11" sqref="I11"/>
      <pageMargins left="0.7" right="0.7" top="0.75" bottom="0.75" header="0.3" footer="0.3"/>
      <pageSetup scale="59" orientation="landscape" r:id="rId2"/>
    </customSheetView>
  </customSheetViews>
  <mergeCells count="3">
    <mergeCell ref="G8:N8"/>
    <mergeCell ref="A4:N4"/>
    <mergeCell ref="A5:N5"/>
  </mergeCells>
  <pageMargins left="0.7" right="0.7" top="0.75" bottom="0.75" header="0.3" footer="0.3"/>
  <pageSetup scale="55"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7">
    <tabColor theme="9"/>
    <pageSetUpPr fitToPage="1"/>
  </sheetPr>
  <dimension ref="A1:Y284"/>
  <sheetViews>
    <sheetView showGridLines="0" defaultGridColor="0" view="pageBreakPreview" topLeftCell="A4" colorId="22" zoomScale="70" zoomScaleNormal="80" zoomScaleSheetLayoutView="70" workbookViewId="0">
      <selection activeCell="X39" sqref="X39"/>
    </sheetView>
  </sheetViews>
  <sheetFormatPr defaultColWidth="15.5" defaultRowHeight="12.5"/>
  <cols>
    <col min="1" max="1" width="4.08203125" customWidth="1"/>
    <col min="2" max="2" width="27.5" customWidth="1"/>
    <col min="3" max="3" width="16.25" bestFit="1" customWidth="1"/>
    <col min="4" max="4" width="19" customWidth="1"/>
    <col min="5" max="5" width="5.5" customWidth="1"/>
    <col min="6" max="6" width="23.5" customWidth="1"/>
    <col min="7" max="7" width="3.5" customWidth="1"/>
    <col min="8" max="8" width="15.5" bestFit="1" customWidth="1"/>
    <col min="9" max="9" width="3.75" customWidth="1"/>
    <col min="10" max="10" width="21.5" bestFit="1" customWidth="1"/>
    <col min="11" max="11" width="29.08203125" customWidth="1"/>
    <col min="12" max="12" width="21.5" bestFit="1" customWidth="1"/>
    <col min="13" max="13" width="3.33203125" customWidth="1"/>
    <col min="14" max="14" width="11" customWidth="1"/>
    <col min="15" max="15" width="2.5" customWidth="1"/>
    <col min="16" max="16" width="14.25" bestFit="1" customWidth="1"/>
    <col min="17" max="17" width="2.75" customWidth="1"/>
    <col min="18" max="18" width="11.5" customWidth="1"/>
  </cols>
  <sheetData>
    <row r="1" spans="1:25" s="8" customFormat="1" ht="20">
      <c r="A1" s="646" t="s">
        <v>917</v>
      </c>
      <c r="C1" s="101"/>
      <c r="D1" s="4"/>
      <c r="E1" s="4"/>
      <c r="F1" s="4"/>
      <c r="G1" s="4"/>
      <c r="H1" s="4"/>
      <c r="I1" s="4"/>
      <c r="J1" s="4"/>
      <c r="K1" s="4"/>
      <c r="L1" s="4"/>
      <c r="M1" s="4"/>
      <c r="O1" s="4"/>
      <c r="P1" s="159"/>
      <c r="Q1" s="4"/>
      <c r="R1" s="4"/>
      <c r="S1" s="4"/>
      <c r="T1" s="4"/>
      <c r="U1" s="4"/>
      <c r="V1" s="4"/>
      <c r="W1" s="4"/>
      <c r="X1" s="4"/>
      <c r="Y1" s="4"/>
    </row>
    <row r="2" spans="1:25" s="9" customFormat="1" ht="18">
      <c r="A2" s="1"/>
      <c r="C2" s="1"/>
      <c r="D2" s="1"/>
      <c r="E2" s="1"/>
      <c r="F2" s="1"/>
      <c r="G2" s="1"/>
      <c r="H2" s="1"/>
      <c r="I2" s="1"/>
      <c r="J2" s="1"/>
      <c r="K2" s="1"/>
      <c r="L2" s="1"/>
      <c r="M2" s="1"/>
      <c r="Q2" s="2"/>
      <c r="R2" s="1"/>
      <c r="S2" s="1"/>
      <c r="T2" s="1"/>
      <c r="U2" s="1"/>
      <c r="V2" s="1"/>
      <c r="W2" s="1"/>
      <c r="X2" s="1"/>
      <c r="Y2" s="1"/>
    </row>
    <row r="3" spans="1:25" ht="16.5" customHeight="1">
      <c r="A3" s="3"/>
      <c r="B3" s="3"/>
      <c r="C3" s="3"/>
      <c r="D3" s="3"/>
      <c r="E3" s="3"/>
      <c r="F3" s="3"/>
      <c r="G3" s="3"/>
      <c r="H3" s="3"/>
      <c r="I3" s="3"/>
      <c r="J3" s="3"/>
      <c r="K3" s="3"/>
      <c r="L3" s="3"/>
      <c r="M3" s="3"/>
      <c r="N3" s="3"/>
      <c r="O3" s="3"/>
      <c r="P3" s="3"/>
      <c r="Q3" s="3"/>
      <c r="R3" s="3"/>
      <c r="S3" s="3"/>
      <c r="T3" s="3"/>
      <c r="U3" s="3"/>
      <c r="V3" s="3"/>
      <c r="W3" s="3"/>
      <c r="X3" s="3"/>
      <c r="Y3" s="3"/>
    </row>
    <row r="4" spans="1:25" s="8" customFormat="1" ht="15.5">
      <c r="A4" s="1682" t="s">
        <v>199</v>
      </c>
      <c r="B4" s="1682"/>
      <c r="C4" s="1682"/>
      <c r="D4" s="1682"/>
      <c r="E4" s="1682"/>
      <c r="F4" s="1682"/>
      <c r="G4" s="1682"/>
      <c r="H4" s="1682"/>
      <c r="I4" s="1682"/>
      <c r="J4" s="1682"/>
      <c r="K4" s="1682"/>
      <c r="L4" s="1682"/>
      <c r="M4" s="1682"/>
      <c r="N4" s="1682"/>
      <c r="O4" s="1682"/>
      <c r="P4" s="1682"/>
      <c r="Q4" s="1682"/>
      <c r="R4" s="7"/>
      <c r="S4" s="7"/>
      <c r="T4" s="7"/>
      <c r="U4" s="7"/>
      <c r="V4" s="7"/>
      <c r="W4" s="7"/>
      <c r="X4" s="7"/>
      <c r="Y4" s="7"/>
    </row>
    <row r="5" spans="1:25" s="8" customFormat="1" ht="15.5">
      <c r="A5" s="1682" t="s">
        <v>103</v>
      </c>
      <c r="B5" s="1682"/>
      <c r="C5" s="1682"/>
      <c r="D5" s="1682"/>
      <c r="E5" s="1682"/>
      <c r="F5" s="1682"/>
      <c r="G5" s="1682"/>
      <c r="H5" s="1682"/>
      <c r="I5" s="1682"/>
      <c r="J5" s="1682"/>
      <c r="K5" s="1682"/>
      <c r="L5" s="1682"/>
      <c r="M5" s="1682"/>
      <c r="N5" s="1682"/>
      <c r="O5" s="1682"/>
      <c r="P5" s="1682"/>
      <c r="Q5" s="1682"/>
      <c r="R5" s="7"/>
      <c r="S5" s="7"/>
      <c r="T5" s="7"/>
      <c r="U5" s="7"/>
      <c r="V5" s="7"/>
      <c r="W5" s="7"/>
      <c r="X5" s="7"/>
      <c r="Y5" s="7"/>
    </row>
    <row r="6" spans="1:25" s="8" customFormat="1" ht="18" customHeight="1">
      <c r="A6" s="1683" t="s">
        <v>1820</v>
      </c>
      <c r="B6" s="1683"/>
      <c r="C6" s="1683"/>
      <c r="D6" s="1683"/>
      <c r="E6" s="1683"/>
      <c r="F6" s="1683"/>
      <c r="G6" s="1683"/>
      <c r="H6" s="1683"/>
      <c r="I6" s="1683"/>
      <c r="J6" s="1683"/>
      <c r="K6" s="1683"/>
      <c r="L6" s="1683"/>
      <c r="M6" s="1683"/>
      <c r="N6" s="1683"/>
      <c r="O6" s="1683"/>
      <c r="P6" s="1683"/>
      <c r="Q6" s="1683"/>
      <c r="R6" s="7"/>
      <c r="S6" s="7"/>
      <c r="T6" s="7"/>
      <c r="U6" s="7"/>
      <c r="V6" s="7"/>
      <c r="W6" s="7"/>
      <c r="X6" s="7"/>
      <c r="Y6" s="7"/>
    </row>
    <row r="7" spans="1:25" s="8" customFormat="1" ht="15.5">
      <c r="A7" s="7"/>
      <c r="B7" s="7"/>
      <c r="C7" s="7"/>
      <c r="D7" s="7"/>
      <c r="E7" s="7"/>
      <c r="F7" s="7"/>
      <c r="G7" s="7"/>
      <c r="H7" s="7"/>
      <c r="I7" s="7"/>
      <c r="J7" s="7"/>
      <c r="K7" s="7"/>
      <c r="L7" s="7"/>
      <c r="M7" s="7"/>
      <c r="N7" s="7"/>
      <c r="O7" s="7"/>
      <c r="P7" s="7"/>
      <c r="Q7" s="7"/>
      <c r="R7" s="7"/>
      <c r="S7" s="7"/>
      <c r="T7" s="7"/>
      <c r="U7" s="7"/>
      <c r="V7" s="7"/>
      <c r="W7" s="7"/>
      <c r="X7" s="7"/>
      <c r="Y7" s="7"/>
    </row>
    <row r="8" spans="1:25" s="8" customFormat="1" ht="15.5">
      <c r="A8" s="1684" t="s">
        <v>916</v>
      </c>
      <c r="B8" s="1684"/>
      <c r="C8" s="1684"/>
      <c r="D8" s="1684"/>
      <c r="E8" s="1684"/>
      <c r="F8" s="1684"/>
      <c r="G8" s="1684"/>
      <c r="H8" s="1684"/>
      <c r="I8" s="1684"/>
      <c r="J8" s="1684"/>
      <c r="K8" s="1684"/>
      <c r="L8" s="1684"/>
      <c r="M8" s="1684"/>
      <c r="N8" s="1684"/>
      <c r="O8" s="1684"/>
      <c r="P8" s="1684"/>
      <c r="Q8" s="1684"/>
      <c r="R8" s="7"/>
      <c r="S8" s="7"/>
      <c r="T8" s="7"/>
      <c r="U8" s="7"/>
      <c r="V8" s="7"/>
      <c r="W8" s="7"/>
      <c r="X8" s="7"/>
      <c r="Y8" s="7"/>
    </row>
    <row r="9" spans="1:25" s="8" customFormat="1" ht="15.5">
      <c r="A9" s="1682" t="s">
        <v>204</v>
      </c>
      <c r="B9" s="1682"/>
      <c r="C9" s="1682"/>
      <c r="D9" s="1682"/>
      <c r="E9" s="1682"/>
      <c r="F9" s="1682"/>
      <c r="G9" s="1682"/>
      <c r="H9" s="1682"/>
      <c r="I9" s="1682"/>
      <c r="J9" s="1682"/>
      <c r="K9" s="1682"/>
      <c r="L9" s="1682"/>
      <c r="M9" s="1682"/>
      <c r="N9" s="1682"/>
      <c r="O9" s="1682"/>
      <c r="P9" s="1682"/>
      <c r="Q9" s="1682"/>
      <c r="R9" s="7"/>
      <c r="S9" s="7"/>
      <c r="T9" s="7"/>
      <c r="U9" s="7"/>
      <c r="V9" s="7"/>
      <c r="W9" s="7"/>
      <c r="X9" s="7"/>
      <c r="Y9" s="7"/>
    </row>
    <row r="10" spans="1:25" s="8" customFormat="1" ht="15.5">
      <c r="A10" s="7"/>
      <c r="B10" s="7"/>
      <c r="C10" s="7"/>
      <c r="D10" s="7"/>
      <c r="E10" s="7"/>
      <c r="F10" s="7"/>
      <c r="G10" s="7"/>
      <c r="H10" s="7"/>
      <c r="I10" s="7"/>
      <c r="J10" s="7"/>
      <c r="K10" s="7"/>
      <c r="L10" s="7"/>
      <c r="M10" s="7"/>
      <c r="N10" s="7"/>
      <c r="O10" s="7"/>
      <c r="P10" s="7"/>
      <c r="Q10" s="7"/>
      <c r="R10" s="7"/>
      <c r="S10" s="7"/>
      <c r="T10" s="7"/>
      <c r="U10" s="7"/>
      <c r="V10" s="7"/>
      <c r="W10" s="7"/>
      <c r="X10" s="7"/>
      <c r="Y10" s="7"/>
    </row>
    <row r="11" spans="1:25" s="158" customFormat="1" ht="15.5">
      <c r="A11" s="4"/>
      <c r="B11" s="4"/>
      <c r="C11" s="4"/>
      <c r="D11" s="4"/>
      <c r="E11" s="4"/>
      <c r="F11" s="4"/>
      <c r="G11" s="4"/>
      <c r="H11" s="778"/>
      <c r="I11" s="4"/>
      <c r="J11" s="4"/>
      <c r="K11" s="4"/>
      <c r="L11" s="4"/>
      <c r="M11" s="4"/>
      <c r="N11" s="4"/>
      <c r="O11" s="4"/>
      <c r="P11" s="4"/>
      <c r="Q11" s="4"/>
      <c r="R11" s="4"/>
      <c r="S11" s="4"/>
      <c r="T11" s="4"/>
      <c r="U11" s="4"/>
      <c r="V11" s="4"/>
      <c r="W11" s="4"/>
      <c r="X11" s="4"/>
      <c r="Y11" s="4"/>
    </row>
    <row r="12" spans="1:25" s="158" customFormat="1" ht="15.5">
      <c r="A12" s="4"/>
      <c r="B12" s="4"/>
      <c r="C12" s="4"/>
      <c r="D12" s="4"/>
      <c r="E12" s="4"/>
      <c r="F12" s="4"/>
      <c r="G12" s="4"/>
      <c r="H12" s="778" t="s">
        <v>24</v>
      </c>
      <c r="I12" s="4"/>
      <c r="J12" s="778" t="s">
        <v>1096</v>
      </c>
      <c r="K12" s="4"/>
      <c r="L12" s="4"/>
      <c r="M12" s="4"/>
      <c r="O12" s="4"/>
      <c r="P12" s="4"/>
      <c r="Q12" s="4"/>
      <c r="R12" s="4"/>
      <c r="S12" s="4"/>
      <c r="T12" s="4"/>
      <c r="U12" s="4"/>
      <c r="V12" s="4"/>
      <c r="W12" s="4"/>
      <c r="X12" s="4"/>
      <c r="Y12" s="4"/>
    </row>
    <row r="13" spans="1:25" s="158" customFormat="1" ht="15.5">
      <c r="A13" s="4"/>
      <c r="B13" s="4"/>
      <c r="C13" s="4"/>
      <c r="D13" s="4"/>
      <c r="E13" s="4"/>
      <c r="F13" s="4"/>
      <c r="G13" s="4"/>
      <c r="H13" s="778" t="s">
        <v>25</v>
      </c>
      <c r="I13" s="4"/>
      <c r="J13" s="778" t="s">
        <v>26</v>
      </c>
      <c r="K13" s="4"/>
      <c r="L13" s="778" t="s">
        <v>32</v>
      </c>
      <c r="M13" s="4"/>
      <c r="N13" s="778" t="s">
        <v>46</v>
      </c>
      <c r="O13" s="4"/>
      <c r="P13" s="778" t="s">
        <v>48</v>
      </c>
      <c r="Q13" s="4"/>
      <c r="R13" s="4"/>
      <c r="S13" s="4"/>
      <c r="T13" s="4"/>
      <c r="U13" s="4"/>
      <c r="V13" s="4"/>
      <c r="W13" s="4"/>
      <c r="X13" s="4"/>
      <c r="Y13" s="4"/>
    </row>
    <row r="14" spans="1:25" s="158" customFormat="1" ht="15.5">
      <c r="A14" s="4"/>
      <c r="B14" s="1029" t="s">
        <v>49</v>
      </c>
      <c r="C14" s="4"/>
      <c r="D14" s="778" t="s">
        <v>27</v>
      </c>
      <c r="E14" s="4"/>
      <c r="F14" s="778" t="s">
        <v>32</v>
      </c>
      <c r="G14" s="4"/>
      <c r="H14" s="778" t="s">
        <v>61</v>
      </c>
      <c r="I14" s="4"/>
      <c r="J14" s="778" t="s">
        <v>815</v>
      </c>
      <c r="K14" s="4"/>
      <c r="L14" s="778" t="s">
        <v>815</v>
      </c>
      <c r="M14" s="4"/>
      <c r="N14" s="778" t="s">
        <v>47</v>
      </c>
      <c r="O14" s="4"/>
      <c r="P14" s="778" t="s">
        <v>49</v>
      </c>
      <c r="Q14" s="4"/>
      <c r="R14" s="4"/>
      <c r="S14" s="4"/>
      <c r="T14" s="4"/>
      <c r="U14" s="4"/>
      <c r="V14" s="4"/>
      <c r="W14" s="4"/>
      <c r="X14" s="4"/>
      <c r="Y14" s="4"/>
    </row>
    <row r="15" spans="1:25" s="158" customFormat="1" ht="15.5">
      <c r="A15" s="4"/>
      <c r="B15" s="4"/>
      <c r="C15" s="4"/>
      <c r="D15" s="526" t="s">
        <v>813</v>
      </c>
      <c r="E15" s="4"/>
      <c r="F15" s="526" t="s">
        <v>814</v>
      </c>
      <c r="G15" s="4"/>
      <c r="H15" s="526" t="s">
        <v>1095</v>
      </c>
      <c r="I15" s="4"/>
      <c r="J15" s="526" t="s">
        <v>285</v>
      </c>
      <c r="K15" s="4"/>
      <c r="L15" s="526" t="s">
        <v>833</v>
      </c>
      <c r="M15" s="4"/>
      <c r="N15" s="526" t="s">
        <v>1097</v>
      </c>
      <c r="O15" s="4"/>
      <c r="P15" s="526" t="s">
        <v>1105</v>
      </c>
      <c r="Q15" s="4"/>
      <c r="R15" s="4"/>
      <c r="S15" s="4"/>
      <c r="T15" s="4"/>
      <c r="U15" s="4"/>
      <c r="V15" s="4"/>
      <c r="W15" s="4"/>
      <c r="X15" s="4"/>
      <c r="Y15" s="4"/>
    </row>
    <row r="16" spans="1:25" s="158" customFormat="1" ht="15.5">
      <c r="A16" s="4"/>
      <c r="B16" s="4"/>
      <c r="C16" s="4"/>
      <c r="D16" s="527" t="s">
        <v>6</v>
      </c>
      <c r="E16" s="4"/>
      <c r="F16" s="527" t="s">
        <v>7</v>
      </c>
      <c r="G16" s="4"/>
      <c r="H16" s="527" t="s">
        <v>8</v>
      </c>
      <c r="I16" s="4"/>
      <c r="J16" s="527" t="s">
        <v>9</v>
      </c>
      <c r="K16" s="4"/>
      <c r="L16" s="527" t="s">
        <v>28</v>
      </c>
      <c r="M16" s="4"/>
      <c r="N16" s="527" t="s">
        <v>29</v>
      </c>
      <c r="O16" s="4"/>
      <c r="P16" s="527" t="s">
        <v>50</v>
      </c>
      <c r="Q16" s="4"/>
      <c r="R16" s="4"/>
      <c r="S16" s="4"/>
      <c r="T16" s="4"/>
      <c r="U16" s="4"/>
      <c r="V16" s="4"/>
      <c r="W16" s="4"/>
      <c r="X16" s="4"/>
      <c r="Y16" s="4"/>
    </row>
    <row r="17" spans="1:25" s="158" customFormat="1" ht="15.5">
      <c r="A17" s="4"/>
      <c r="B17" s="4"/>
      <c r="C17" s="4"/>
      <c r="D17" s="20"/>
      <c r="E17" s="20"/>
      <c r="F17" s="20"/>
      <c r="G17" s="20"/>
      <c r="H17" s="4"/>
      <c r="I17" s="4"/>
      <c r="J17" s="4"/>
      <c r="K17" s="4"/>
      <c r="L17" s="4"/>
      <c r="M17" s="4"/>
      <c r="N17" s="4"/>
      <c r="O17" s="4"/>
      <c r="P17" s="4"/>
      <c r="Q17" s="4"/>
      <c r="R17" s="4"/>
      <c r="S17" s="4"/>
      <c r="T17" s="4"/>
      <c r="U17" s="4"/>
      <c r="V17" s="4"/>
      <c r="W17" s="4"/>
      <c r="X17" s="4"/>
      <c r="Y17" s="4"/>
    </row>
    <row r="18" spans="1:25" s="158" customFormat="1" ht="15.5">
      <c r="A18" s="4"/>
      <c r="B18" s="4"/>
      <c r="C18" s="4"/>
      <c r="D18" s="20"/>
      <c r="E18" s="20"/>
      <c r="F18" s="20"/>
      <c r="G18" s="20"/>
      <c r="H18" s="4"/>
      <c r="I18" s="4"/>
      <c r="J18" s="4"/>
      <c r="K18" s="4"/>
      <c r="L18" s="4"/>
      <c r="M18" s="4"/>
      <c r="N18" s="4"/>
      <c r="O18" s="4"/>
      <c r="P18" s="4"/>
      <c r="Q18" s="4"/>
      <c r="R18" s="4"/>
      <c r="S18" s="4"/>
      <c r="T18" s="4"/>
      <c r="U18" s="4"/>
      <c r="V18" s="4"/>
      <c r="W18" s="4"/>
      <c r="X18" s="4"/>
      <c r="Y18" s="4"/>
    </row>
    <row r="19" spans="1:25" s="158" customFormat="1" ht="15.5">
      <c r="A19" s="4">
        <v>1</v>
      </c>
      <c r="B19" s="5" t="s">
        <v>51</v>
      </c>
      <c r="C19" s="4"/>
      <c r="D19" s="1030">
        <f>'B2-Plant'!T40</f>
        <v>0</v>
      </c>
      <c r="E19" s="937" t="s">
        <v>360</v>
      </c>
      <c r="F19" s="1031">
        <f>'B2-Plant'!T54</f>
        <v>0</v>
      </c>
      <c r="G19" s="937" t="s">
        <v>361</v>
      </c>
      <c r="H19" s="1621">
        <f>+'E1-Labor Ratio'!H21</f>
        <v>0</v>
      </c>
      <c r="I19" s="4"/>
      <c r="J19" s="1032">
        <f>F19*H19</f>
        <v>0</v>
      </c>
      <c r="K19" s="1033"/>
      <c r="L19" s="1032">
        <f>D19+J19</f>
        <v>0</v>
      </c>
      <c r="M19" s="4"/>
      <c r="N19" s="4"/>
      <c r="O19" s="4"/>
      <c r="P19" s="4"/>
      <c r="Q19" s="4"/>
      <c r="R19" s="4"/>
      <c r="S19" s="4"/>
      <c r="T19" s="4"/>
      <c r="U19" s="4"/>
      <c r="V19" s="4"/>
      <c r="W19" s="4"/>
      <c r="X19" s="4"/>
      <c r="Y19" s="4"/>
    </row>
    <row r="20" spans="1:25" s="158" customFormat="1" ht="15.5">
      <c r="A20" s="4"/>
      <c r="B20" s="4"/>
      <c r="C20" s="4"/>
      <c r="D20" s="953"/>
      <c r="E20" s="20"/>
      <c r="F20" s="20"/>
      <c r="G20" s="20"/>
      <c r="H20" s="1621"/>
      <c r="I20" s="4"/>
      <c r="J20" s="4"/>
      <c r="K20" s="4"/>
      <c r="L20" s="4"/>
      <c r="M20" s="4"/>
      <c r="N20" s="4"/>
      <c r="O20" s="4"/>
      <c r="P20" s="4"/>
      <c r="Q20" s="4"/>
      <c r="R20" s="4"/>
      <c r="S20" s="4"/>
      <c r="T20" s="4"/>
      <c r="U20" s="4"/>
      <c r="V20" s="4"/>
      <c r="W20" s="4"/>
      <c r="X20" s="4"/>
      <c r="Y20" s="4"/>
    </row>
    <row r="21" spans="1:25" s="158" customFormat="1" ht="15.5">
      <c r="A21" s="4">
        <v>2</v>
      </c>
      <c r="B21" s="5" t="s">
        <v>52</v>
      </c>
      <c r="C21" s="4"/>
      <c r="D21" s="953"/>
      <c r="E21" s="20"/>
      <c r="F21" s="20"/>
      <c r="G21" s="20"/>
      <c r="H21" s="1621"/>
      <c r="I21" s="4"/>
      <c r="J21" s="4"/>
      <c r="K21" s="4"/>
      <c r="L21" s="4"/>
      <c r="M21" s="4"/>
      <c r="N21" s="4"/>
      <c r="O21" s="4"/>
      <c r="P21" s="4"/>
      <c r="Q21" s="4"/>
      <c r="R21" s="4"/>
      <c r="S21" s="4"/>
      <c r="T21" s="4"/>
      <c r="U21" s="4"/>
      <c r="V21" s="4"/>
      <c r="W21" s="4"/>
      <c r="X21" s="4"/>
      <c r="Y21" s="4"/>
    </row>
    <row r="22" spans="1:25" s="158" customFormat="1" ht="15.5">
      <c r="A22" s="4"/>
      <c r="B22" s="4"/>
      <c r="C22" s="4"/>
      <c r="D22" s="953"/>
      <c r="E22" s="20"/>
      <c r="F22" s="20"/>
      <c r="G22" s="20"/>
      <c r="H22" s="1621"/>
      <c r="I22" s="4"/>
      <c r="J22" s="4"/>
      <c r="K22" s="4"/>
      <c r="L22" s="4"/>
      <c r="M22" s="4"/>
      <c r="N22" s="4"/>
      <c r="O22" s="4"/>
      <c r="P22" s="4"/>
      <c r="Q22" s="4"/>
      <c r="R22" s="4"/>
      <c r="S22" s="4"/>
      <c r="T22" s="4"/>
      <c r="U22" s="4"/>
      <c r="V22" s="4"/>
      <c r="W22" s="4"/>
      <c r="X22" s="4"/>
      <c r="Y22" s="4"/>
    </row>
    <row r="23" spans="1:25" s="158" customFormat="1" ht="15.5">
      <c r="A23" s="4">
        <v>3</v>
      </c>
      <c r="B23" s="1293" t="s">
        <v>1098</v>
      </c>
      <c r="C23" s="4"/>
      <c r="D23" s="945">
        <f>('A1-O&amp;M'!J37+'A2-A&amp;G'!J40)/8</f>
        <v>0</v>
      </c>
      <c r="E23" s="20" t="s">
        <v>362</v>
      </c>
      <c r="F23" s="20"/>
      <c r="G23" s="20"/>
      <c r="H23" s="1621"/>
      <c r="I23" s="4"/>
      <c r="J23" s="4"/>
      <c r="K23" s="4"/>
      <c r="L23" s="1034">
        <f>D23+J23</f>
        <v>0</v>
      </c>
      <c r="M23" s="4"/>
      <c r="N23" s="4"/>
      <c r="O23" s="4"/>
      <c r="P23" s="4"/>
      <c r="Q23" s="4"/>
      <c r="R23" s="4"/>
      <c r="S23" s="4"/>
      <c r="T23" s="4"/>
      <c r="U23" s="4"/>
      <c r="V23" s="4"/>
      <c r="W23" s="4"/>
      <c r="X23" s="4"/>
      <c r="Y23" s="4"/>
    </row>
    <row r="24" spans="1:25" s="158" customFormat="1" ht="15.5">
      <c r="A24" s="4">
        <v>4</v>
      </c>
      <c r="B24" s="1293" t="s">
        <v>1099</v>
      </c>
      <c r="C24" s="4"/>
      <c r="D24" s="1035">
        <f>+'WP-BD'!J44</f>
        <v>0</v>
      </c>
      <c r="E24" s="20" t="s">
        <v>363</v>
      </c>
      <c r="F24" s="20"/>
      <c r="G24" s="20"/>
      <c r="H24" s="1621"/>
      <c r="I24" s="4"/>
      <c r="J24" s="4"/>
      <c r="K24" s="4"/>
      <c r="L24" s="1036">
        <f>D24+J24</f>
        <v>0</v>
      </c>
      <c r="M24" s="4"/>
      <c r="N24" s="4"/>
      <c r="O24" s="4"/>
      <c r="P24" s="4"/>
      <c r="Q24" s="4"/>
      <c r="R24" s="4"/>
      <c r="S24" s="4"/>
      <c r="T24" s="4"/>
      <c r="U24" s="4"/>
      <c r="V24" s="4"/>
      <c r="W24" s="4"/>
      <c r="X24" s="4"/>
      <c r="Y24" s="4"/>
    </row>
    <row r="25" spans="1:25" s="158" customFormat="1" ht="15.5">
      <c r="A25" s="4">
        <v>5</v>
      </c>
      <c r="B25" s="1293" t="s">
        <v>1100</v>
      </c>
      <c r="C25" s="4"/>
      <c r="D25" s="1037">
        <f>'WP-CA'!J30</f>
        <v>0</v>
      </c>
      <c r="E25" s="20" t="s">
        <v>820</v>
      </c>
      <c r="F25" s="20"/>
      <c r="G25" s="20"/>
      <c r="H25" s="1621">
        <f>+'E1-Labor Ratio'!H21</f>
        <v>0</v>
      </c>
      <c r="I25" s="4"/>
      <c r="J25" s="4"/>
      <c r="K25" s="4"/>
      <c r="L25" s="1034">
        <f>D25*H25</f>
        <v>0</v>
      </c>
      <c r="M25" s="4"/>
      <c r="N25" s="4"/>
      <c r="O25" s="4"/>
      <c r="P25" s="4"/>
      <c r="Q25" s="4"/>
      <c r="R25" s="4"/>
      <c r="S25" s="4"/>
      <c r="T25" s="4"/>
      <c r="U25" s="4"/>
      <c r="V25" s="4"/>
      <c r="W25" s="4"/>
      <c r="X25" s="4"/>
      <c r="Y25" s="4"/>
    </row>
    <row r="26" spans="1:25" s="158" customFormat="1" ht="15.5">
      <c r="A26" s="4">
        <v>6</v>
      </c>
      <c r="B26" s="1294" t="s">
        <v>1101</v>
      </c>
      <c r="C26" s="1039"/>
      <c r="D26" s="945">
        <f>'WP-CB'!F21</f>
        <v>0</v>
      </c>
      <c r="E26" s="20" t="s">
        <v>821</v>
      </c>
      <c r="F26" s="1040"/>
      <c r="G26" s="20"/>
      <c r="H26" s="1621">
        <f>+'E1-Labor Ratio'!H21</f>
        <v>0</v>
      </c>
      <c r="I26" s="4"/>
      <c r="J26" s="1041"/>
      <c r="K26" s="4"/>
      <c r="L26" s="1036">
        <f>D26*H26</f>
        <v>0</v>
      </c>
      <c r="M26" s="4"/>
      <c r="N26" s="4"/>
      <c r="O26" s="4"/>
      <c r="P26" s="4"/>
      <c r="Q26" s="4"/>
      <c r="R26" s="4"/>
      <c r="S26" s="4"/>
      <c r="T26" s="4"/>
      <c r="U26" s="4"/>
      <c r="V26" s="4"/>
      <c r="W26" s="4"/>
      <c r="X26" s="4"/>
      <c r="Y26" s="4"/>
    </row>
    <row r="27" spans="1:25" s="158" customFormat="1" ht="15.5">
      <c r="A27" s="4">
        <v>7</v>
      </c>
      <c r="B27" s="1294" t="s">
        <v>1102</v>
      </c>
      <c r="C27" s="1039"/>
      <c r="D27" s="945">
        <v>0</v>
      </c>
      <c r="E27" s="20" t="s">
        <v>1710</v>
      </c>
      <c r="F27" s="1040"/>
      <c r="G27" s="20"/>
      <c r="H27" s="1621"/>
      <c r="I27" s="4"/>
      <c r="J27" s="1041"/>
      <c r="K27" s="4"/>
      <c r="L27" s="1036"/>
      <c r="M27" s="4"/>
      <c r="N27" s="4"/>
      <c r="O27" s="4"/>
      <c r="P27" s="4"/>
      <c r="Q27" s="4"/>
      <c r="R27" s="4"/>
      <c r="S27" s="4"/>
      <c r="T27" s="4"/>
      <c r="U27" s="4"/>
      <c r="V27" s="4"/>
      <c r="W27" s="4"/>
      <c r="X27" s="4"/>
      <c r="Y27" s="4"/>
    </row>
    <row r="28" spans="1:25" s="158" customFormat="1" ht="15.5">
      <c r="A28" s="4">
        <v>8</v>
      </c>
      <c r="B28" s="1294" t="s">
        <v>1103</v>
      </c>
      <c r="C28" s="1039"/>
      <c r="D28" s="945">
        <v>0</v>
      </c>
      <c r="E28" s="20" t="s">
        <v>1710</v>
      </c>
      <c r="F28" s="1040"/>
      <c r="G28" s="20"/>
      <c r="H28" s="1621"/>
      <c r="I28" s="4"/>
      <c r="J28" s="1041"/>
      <c r="K28" s="4"/>
      <c r="L28" s="1036"/>
      <c r="M28" s="4"/>
      <c r="N28" s="4"/>
      <c r="O28" s="4"/>
      <c r="P28" s="4"/>
      <c r="Q28" s="4"/>
      <c r="R28" s="4"/>
      <c r="S28" s="4"/>
      <c r="T28" s="4"/>
      <c r="U28" s="4"/>
      <c r="V28" s="4"/>
      <c r="W28" s="4"/>
      <c r="X28" s="4"/>
      <c r="Y28" s="4"/>
    </row>
    <row r="29" spans="1:25" s="158" customFormat="1" ht="15.5">
      <c r="A29" s="4">
        <v>9</v>
      </c>
      <c r="B29" s="1294" t="s">
        <v>1104</v>
      </c>
      <c r="C29" s="1039"/>
      <c r="D29" s="945">
        <v>0</v>
      </c>
      <c r="E29" s="20" t="s">
        <v>1710</v>
      </c>
      <c r="F29" s="1040"/>
      <c r="G29" s="20"/>
      <c r="H29" s="1621"/>
      <c r="I29" s="4"/>
      <c r="J29" s="1041"/>
      <c r="K29" s="4"/>
      <c r="L29" s="1036"/>
      <c r="M29" s="4"/>
      <c r="N29" s="4"/>
      <c r="O29" s="4"/>
      <c r="P29" s="4"/>
      <c r="Q29" s="4"/>
      <c r="R29" s="4"/>
      <c r="S29" s="4"/>
      <c r="T29" s="4"/>
      <c r="U29" s="4"/>
      <c r="V29" s="4"/>
      <c r="W29" s="4"/>
      <c r="X29" s="4"/>
      <c r="Y29" s="4"/>
    </row>
    <row r="30" spans="1:25" s="158" customFormat="1" ht="15.5">
      <c r="A30" s="4"/>
      <c r="B30" s="4"/>
      <c r="C30" s="4"/>
      <c r="D30" s="20"/>
      <c r="E30" s="20"/>
      <c r="F30" s="20"/>
      <c r="G30" s="20"/>
      <c r="H30" s="1621"/>
      <c r="I30" s="4"/>
      <c r="J30" s="4"/>
      <c r="K30" s="4"/>
      <c r="L30" s="4"/>
      <c r="M30" s="4"/>
      <c r="N30" s="4"/>
      <c r="O30" s="4"/>
      <c r="P30" s="4"/>
      <c r="Q30" s="4"/>
      <c r="R30" s="4"/>
      <c r="S30" s="4"/>
      <c r="T30" s="4"/>
      <c r="U30" s="4"/>
      <c r="V30" s="4"/>
      <c r="W30" s="4"/>
      <c r="X30" s="4"/>
      <c r="Y30" s="4"/>
    </row>
    <row r="31" spans="1:25" s="158" customFormat="1" ht="15.5">
      <c r="A31" s="4">
        <v>10</v>
      </c>
      <c r="B31" s="1042" t="s">
        <v>580</v>
      </c>
      <c r="C31" s="4"/>
      <c r="D31" s="1043">
        <f>SUM(D19:D29)</f>
        <v>0</v>
      </c>
      <c r="E31" s="1044"/>
      <c r="F31" s="1043">
        <f>SUM(F19:F29)</f>
        <v>0</v>
      </c>
      <c r="G31" s="20"/>
      <c r="H31" s="1621">
        <f>+'E1-Labor Ratio'!H21</f>
        <v>0</v>
      </c>
      <c r="I31" s="4"/>
      <c r="J31" s="1043">
        <f>SUM(J19:J29)</f>
        <v>0</v>
      </c>
      <c r="K31" s="4"/>
      <c r="L31" s="1045">
        <f>SUM(L19:L30)</f>
        <v>0</v>
      </c>
      <c r="M31" s="4"/>
      <c r="N31" s="1649">
        <f>'D1-Cap Structure'!H25</f>
        <v>0</v>
      </c>
      <c r="O31" s="4"/>
      <c r="P31" s="1045">
        <f>L31*N31</f>
        <v>0</v>
      </c>
      <c r="Q31" s="4"/>
      <c r="R31" s="4"/>
      <c r="S31" s="4"/>
      <c r="T31" s="4"/>
      <c r="U31" s="4"/>
      <c r="V31" s="4"/>
      <c r="W31" s="4"/>
      <c r="X31" s="4"/>
      <c r="Y31" s="4"/>
    </row>
    <row r="32" spans="1:25" s="158" customFormat="1" ht="15.5">
      <c r="A32" s="4"/>
      <c r="B32" s="4"/>
      <c r="C32" s="4"/>
      <c r="D32" s="4"/>
      <c r="E32" s="4"/>
      <c r="F32" s="4"/>
      <c r="G32" s="4"/>
      <c r="H32" s="1621"/>
      <c r="I32" s="4"/>
      <c r="J32" s="4"/>
      <c r="K32" s="4"/>
      <c r="L32" s="4"/>
      <c r="M32" s="4"/>
      <c r="N32" s="4"/>
      <c r="O32" s="4"/>
      <c r="P32" s="4"/>
      <c r="Q32" s="4"/>
      <c r="R32" s="4"/>
      <c r="S32" s="4"/>
      <c r="T32" s="4"/>
      <c r="U32" s="4"/>
      <c r="V32" s="4"/>
      <c r="W32" s="4"/>
      <c r="X32" s="4"/>
      <c r="Y32" s="4"/>
    </row>
    <row r="33" spans="1:25" s="158" customFormat="1" ht="15.5">
      <c r="A33" s="4"/>
      <c r="B33" s="4"/>
      <c r="C33" s="4"/>
      <c r="D33" s="4"/>
      <c r="E33" s="4"/>
      <c r="F33" s="4"/>
      <c r="G33" s="4"/>
      <c r="H33" s="1621"/>
      <c r="I33" s="4"/>
      <c r="J33" s="4"/>
      <c r="K33" s="4"/>
      <c r="L33" s="4"/>
      <c r="M33" s="4"/>
      <c r="N33" s="4"/>
      <c r="O33" s="4"/>
      <c r="P33" s="4"/>
      <c r="Q33" s="4"/>
      <c r="R33" s="4"/>
      <c r="S33" s="4"/>
      <c r="T33" s="4"/>
      <c r="U33" s="4"/>
      <c r="V33" s="4"/>
      <c r="W33" s="4"/>
      <c r="X33" s="4"/>
      <c r="Y33" s="4"/>
    </row>
    <row r="34" spans="1:25" s="158" customFormat="1" ht="15.5">
      <c r="A34" s="4"/>
      <c r="B34" s="14" t="s">
        <v>918</v>
      </c>
      <c r="C34" s="4"/>
      <c r="D34" s="4"/>
      <c r="E34" s="4"/>
      <c r="F34" s="4"/>
      <c r="G34" s="4"/>
      <c r="H34" s="1621"/>
      <c r="I34" s="4"/>
      <c r="J34" s="4"/>
      <c r="K34" s="4"/>
      <c r="L34" s="4"/>
      <c r="M34" s="4"/>
      <c r="N34" s="4"/>
      <c r="O34" s="4"/>
      <c r="P34" s="4"/>
      <c r="Q34" s="4"/>
      <c r="R34" s="4"/>
      <c r="S34" s="4"/>
      <c r="T34" s="4"/>
      <c r="U34" s="4"/>
      <c r="V34" s="4"/>
      <c r="W34" s="4"/>
      <c r="X34" s="4"/>
      <c r="Y34" s="4"/>
    </row>
    <row r="35" spans="1:25" s="158" customFormat="1" ht="15.5">
      <c r="A35" s="4"/>
      <c r="B35" s="20"/>
      <c r="C35" s="4"/>
      <c r="D35" s="4"/>
      <c r="E35" s="4"/>
      <c r="F35" s="4"/>
      <c r="G35" s="4"/>
      <c r="H35" s="4"/>
      <c r="I35" s="4"/>
      <c r="J35" s="4"/>
      <c r="K35" s="4"/>
      <c r="L35" s="4"/>
      <c r="M35" s="4"/>
      <c r="N35" s="4"/>
      <c r="O35" s="4"/>
      <c r="P35" s="4"/>
      <c r="Q35" s="4"/>
      <c r="R35" s="4"/>
      <c r="S35" s="4"/>
      <c r="T35" s="4"/>
      <c r="U35" s="4"/>
      <c r="V35" s="4"/>
      <c r="W35" s="4"/>
      <c r="X35" s="4"/>
      <c r="Y35" s="4"/>
    </row>
    <row r="36" spans="1:25" s="158" customFormat="1" ht="15.5">
      <c r="A36" s="4"/>
      <c r="B36" s="14" t="s">
        <v>919</v>
      </c>
      <c r="C36" s="4"/>
      <c r="D36" s="4"/>
      <c r="E36" s="4"/>
      <c r="F36" s="4"/>
      <c r="G36" s="4"/>
      <c r="H36" s="4"/>
      <c r="I36" s="4"/>
      <c r="J36" s="4"/>
      <c r="K36" s="4"/>
      <c r="L36" s="4"/>
      <c r="M36" s="4"/>
      <c r="N36" s="4"/>
      <c r="O36" s="4"/>
      <c r="P36" s="4"/>
      <c r="Q36" s="4"/>
      <c r="R36" s="4"/>
      <c r="S36" s="4"/>
      <c r="T36" s="4"/>
      <c r="U36" s="4"/>
      <c r="V36" s="4"/>
      <c r="W36" s="4"/>
      <c r="X36" s="4"/>
      <c r="Y36" s="4"/>
    </row>
    <row r="37" spans="1:25" s="158" customFormat="1" ht="15.5">
      <c r="A37" s="4"/>
      <c r="B37" s="20"/>
      <c r="C37" s="4"/>
      <c r="D37" s="4"/>
      <c r="E37" s="4"/>
      <c r="F37" s="4"/>
      <c r="G37" s="4"/>
      <c r="H37" s="4"/>
      <c r="I37" s="4"/>
      <c r="J37" s="4"/>
      <c r="K37" s="4"/>
      <c r="L37" s="4"/>
      <c r="M37" s="4"/>
      <c r="N37" s="4"/>
      <c r="O37" s="4"/>
      <c r="P37" s="4"/>
      <c r="Q37" s="4"/>
      <c r="R37" s="4"/>
      <c r="S37" s="4"/>
      <c r="T37" s="4"/>
      <c r="U37" s="4"/>
      <c r="V37" s="4"/>
      <c r="W37" s="4"/>
      <c r="X37" s="4"/>
      <c r="Y37" s="4"/>
    </row>
    <row r="38" spans="1:25" s="158" customFormat="1" ht="15.5">
      <c r="A38" s="4"/>
      <c r="B38" s="1046" t="s">
        <v>1065</v>
      </c>
      <c r="C38" s="4"/>
      <c r="D38" s="1039"/>
      <c r="E38" s="4"/>
      <c r="F38" s="4"/>
      <c r="G38" s="4"/>
      <c r="H38" s="4"/>
      <c r="I38" s="4"/>
      <c r="J38" s="4"/>
      <c r="K38" s="4"/>
      <c r="L38" s="4"/>
      <c r="M38" s="4"/>
      <c r="N38" s="4"/>
      <c r="O38" s="4"/>
      <c r="P38" s="4"/>
      <c r="Q38" s="4"/>
      <c r="R38" s="4"/>
      <c r="S38" s="4"/>
      <c r="T38" s="4"/>
      <c r="U38" s="4"/>
      <c r="V38" s="4"/>
      <c r="W38" s="4"/>
      <c r="X38" s="4"/>
      <c r="Y38" s="4"/>
    </row>
    <row r="39" spans="1:25" s="158" customFormat="1" ht="15.5">
      <c r="A39" s="4"/>
      <c r="B39" s="20"/>
      <c r="C39" s="4"/>
      <c r="D39" s="4"/>
      <c r="E39" s="4"/>
      <c r="F39" s="4"/>
      <c r="G39" s="4"/>
      <c r="H39" s="4"/>
      <c r="I39" s="4"/>
      <c r="J39" s="4"/>
      <c r="K39" s="4"/>
      <c r="L39" s="4"/>
      <c r="M39" s="4"/>
      <c r="N39" s="4"/>
      <c r="O39" s="4"/>
      <c r="P39" s="4"/>
      <c r="Q39" s="4"/>
      <c r="R39" s="4"/>
      <c r="S39" s="4"/>
      <c r="T39" s="4"/>
      <c r="U39" s="4"/>
      <c r="V39" s="4"/>
      <c r="W39" s="4"/>
      <c r="X39" s="4"/>
      <c r="Y39" s="4"/>
    </row>
    <row r="40" spans="1:25" s="158" customFormat="1" ht="15.5">
      <c r="A40" s="4"/>
      <c r="B40" s="1046" t="s">
        <v>922</v>
      </c>
      <c r="C40" s="4"/>
      <c r="D40" s="4"/>
      <c r="E40" s="4"/>
      <c r="F40" s="4"/>
      <c r="G40" s="4"/>
      <c r="H40" s="4"/>
      <c r="I40" s="4"/>
      <c r="J40" s="4"/>
      <c r="K40" s="4"/>
      <c r="L40" s="4"/>
      <c r="M40" s="4"/>
      <c r="N40" s="4"/>
      <c r="O40" s="4"/>
      <c r="P40" s="4"/>
      <c r="Q40" s="4"/>
      <c r="R40" s="4"/>
      <c r="S40" s="4"/>
      <c r="T40" s="4"/>
      <c r="U40" s="4"/>
      <c r="V40" s="4"/>
      <c r="W40" s="4"/>
      <c r="X40" s="4"/>
      <c r="Y40" s="4"/>
    </row>
    <row r="41" spans="1:25" s="158" customFormat="1" ht="15.5">
      <c r="A41" s="4"/>
      <c r="B41" s="20"/>
      <c r="C41" s="4"/>
      <c r="D41" s="4"/>
      <c r="E41" s="4"/>
      <c r="F41" s="4"/>
      <c r="G41" s="4"/>
      <c r="H41" s="4"/>
      <c r="I41" s="4"/>
      <c r="J41" s="4"/>
      <c r="K41" s="4"/>
      <c r="L41" s="4"/>
      <c r="M41" s="4"/>
      <c r="N41" s="4"/>
      <c r="O41" s="4"/>
      <c r="P41" s="4"/>
      <c r="Q41" s="4"/>
      <c r="R41" s="4"/>
      <c r="S41" s="4"/>
      <c r="T41" s="4"/>
      <c r="U41" s="4"/>
      <c r="V41" s="4"/>
      <c r="W41" s="4"/>
      <c r="X41" s="4"/>
      <c r="Y41" s="4"/>
    </row>
    <row r="42" spans="1:25" s="158" customFormat="1" ht="15.5">
      <c r="A42" s="4"/>
      <c r="B42" s="14" t="s">
        <v>1803</v>
      </c>
      <c r="C42" s="4"/>
      <c r="D42" s="4"/>
      <c r="E42" s="4"/>
      <c r="F42" s="4"/>
      <c r="G42" s="4"/>
      <c r="H42" s="4"/>
      <c r="I42" s="4"/>
      <c r="J42" s="4"/>
      <c r="K42" s="4"/>
      <c r="L42" s="4"/>
      <c r="M42" s="4"/>
      <c r="N42" s="4"/>
      <c r="O42" s="4"/>
      <c r="P42" s="4"/>
      <c r="Q42" s="4"/>
      <c r="R42" s="4"/>
      <c r="S42" s="4"/>
      <c r="T42" s="4"/>
      <c r="U42" s="4"/>
      <c r="V42" s="4"/>
      <c r="W42" s="4"/>
      <c r="X42" s="4"/>
      <c r="Y42" s="4"/>
    </row>
    <row r="43" spans="1:25" s="158" customFormat="1" ht="15.5">
      <c r="A43" s="4"/>
      <c r="B43" s="20"/>
      <c r="C43" s="4"/>
      <c r="D43" s="4"/>
      <c r="E43" s="4"/>
      <c r="F43" s="4"/>
      <c r="G43" s="4"/>
      <c r="H43" s="4"/>
      <c r="I43" s="4"/>
      <c r="J43" s="4"/>
      <c r="K43" s="4"/>
      <c r="L43" s="4"/>
      <c r="M43" s="4"/>
      <c r="N43" s="4"/>
      <c r="O43" s="4"/>
      <c r="P43" s="4"/>
      <c r="Q43" s="4"/>
      <c r="R43" s="4"/>
      <c r="S43" s="4"/>
      <c r="T43" s="4"/>
      <c r="U43" s="4"/>
      <c r="V43" s="4"/>
      <c r="W43" s="4"/>
      <c r="X43" s="4"/>
      <c r="Y43" s="4"/>
    </row>
    <row r="44" spans="1:25" s="158" customFormat="1" ht="15.5">
      <c r="A44" s="4"/>
      <c r="B44" s="14" t="s">
        <v>1711</v>
      </c>
      <c r="C44" s="4"/>
      <c r="D44" s="4"/>
      <c r="E44" s="4"/>
      <c r="F44" s="4"/>
      <c r="G44" s="4"/>
      <c r="H44" s="4"/>
      <c r="I44" s="4"/>
      <c r="J44" s="4"/>
      <c r="K44" s="4"/>
      <c r="L44" s="4"/>
      <c r="M44" s="4"/>
      <c r="N44" s="4"/>
      <c r="O44" s="4"/>
      <c r="P44" s="4"/>
      <c r="Q44" s="4"/>
      <c r="R44" s="4"/>
      <c r="S44" s="4"/>
      <c r="T44" s="4"/>
      <c r="U44" s="4"/>
      <c r="V44" s="4"/>
      <c r="W44" s="4"/>
      <c r="X44" s="4"/>
      <c r="Y44" s="4"/>
    </row>
    <row r="45" spans="1:25" s="158" customFormat="1" ht="15.5">
      <c r="A45" s="4"/>
      <c r="B45" s="20"/>
      <c r="C45" s="4"/>
      <c r="D45" s="4"/>
      <c r="E45" s="4"/>
      <c r="F45" s="4"/>
      <c r="G45" s="4"/>
      <c r="H45" s="4"/>
      <c r="I45" s="4"/>
      <c r="J45" s="4"/>
      <c r="K45" s="4"/>
      <c r="L45" s="4"/>
      <c r="M45" s="4"/>
      <c r="N45" s="4"/>
      <c r="O45" s="4"/>
      <c r="P45" s="4"/>
      <c r="Q45" s="4"/>
      <c r="R45" s="4"/>
      <c r="S45" s="4"/>
      <c r="T45" s="4"/>
      <c r="U45" s="4"/>
      <c r="V45" s="4"/>
      <c r="W45" s="4"/>
      <c r="X45" s="4"/>
      <c r="Y45" s="4"/>
    </row>
    <row r="46" spans="1:25" s="158" customFormat="1" ht="15.5">
      <c r="A46" s="4"/>
      <c r="B46" s="14" t="s">
        <v>1772</v>
      </c>
      <c r="C46" s="4"/>
      <c r="D46" s="4"/>
      <c r="E46" s="4"/>
      <c r="F46" s="4"/>
      <c r="G46" s="4"/>
      <c r="H46" s="4"/>
      <c r="I46" s="4"/>
      <c r="J46" s="4"/>
      <c r="K46" s="4"/>
      <c r="L46" s="4"/>
      <c r="M46" s="4"/>
      <c r="N46" s="4"/>
      <c r="O46" s="4"/>
      <c r="P46" s="4"/>
      <c r="Q46" s="4"/>
      <c r="R46" s="4"/>
      <c r="S46" s="4"/>
      <c r="T46" s="4"/>
      <c r="U46" s="4"/>
      <c r="V46" s="4"/>
      <c r="W46" s="4"/>
      <c r="X46" s="4"/>
      <c r="Y46" s="4"/>
    </row>
    <row r="47" spans="1:25" s="158" customFormat="1" ht="15.5">
      <c r="A47" s="4"/>
      <c r="B47" s="4"/>
      <c r="C47" s="651" t="s">
        <v>578</v>
      </c>
      <c r="D47" s="651" t="s">
        <v>579</v>
      </c>
      <c r="E47" s="4"/>
      <c r="F47" s="4"/>
      <c r="G47" s="4"/>
      <c r="H47" s="4"/>
      <c r="I47" s="4"/>
      <c r="J47" s="4"/>
      <c r="K47" s="4"/>
      <c r="L47" s="4"/>
      <c r="M47" s="4"/>
      <c r="N47" s="4"/>
      <c r="O47" s="4"/>
      <c r="P47" s="4"/>
      <c r="Q47" s="4"/>
      <c r="R47" s="4"/>
      <c r="S47" s="4"/>
      <c r="T47" s="4"/>
      <c r="U47" s="4"/>
      <c r="V47" s="4"/>
      <c r="W47" s="4"/>
      <c r="X47" s="4"/>
      <c r="Y47" s="4"/>
    </row>
    <row r="48" spans="1:25" s="158" customFormat="1" ht="15.5">
      <c r="A48" s="4"/>
      <c r="B48" s="4"/>
      <c r="C48" s="652"/>
      <c r="D48" s="652"/>
      <c r="E48" s="4"/>
      <c r="F48" s="4"/>
      <c r="G48" s="4"/>
      <c r="H48" s="4"/>
      <c r="I48" s="4"/>
      <c r="J48" s="4"/>
      <c r="K48" s="4"/>
      <c r="L48" s="4"/>
      <c r="M48" s="4"/>
      <c r="N48" s="4"/>
      <c r="O48" s="4"/>
      <c r="P48" s="4"/>
      <c r="Q48" s="4"/>
      <c r="R48" s="4"/>
      <c r="S48" s="4"/>
      <c r="T48" s="4"/>
      <c r="U48" s="4"/>
      <c r="V48" s="4"/>
      <c r="W48" s="4"/>
      <c r="X48" s="4"/>
      <c r="Y48" s="4"/>
    </row>
    <row r="49" spans="1:25" s="158" customFormat="1" ht="15.5">
      <c r="A49" s="4"/>
      <c r="B49" s="4"/>
      <c r="C49" s="652"/>
      <c r="D49" s="652"/>
      <c r="E49" s="4"/>
      <c r="F49" s="4"/>
      <c r="G49" s="4"/>
      <c r="H49" s="4"/>
      <c r="I49" s="4"/>
      <c r="J49" s="4"/>
      <c r="K49" s="4"/>
      <c r="L49" s="4"/>
      <c r="M49" s="4"/>
      <c r="N49" s="4"/>
      <c r="O49" s="4"/>
      <c r="P49" s="4"/>
      <c r="Q49" s="4"/>
      <c r="R49" s="4"/>
      <c r="S49" s="4"/>
      <c r="T49" s="4"/>
      <c r="U49" s="4"/>
      <c r="V49" s="4"/>
      <c r="W49" s="4"/>
      <c r="X49" s="4"/>
      <c r="Y49" s="4"/>
    </row>
    <row r="50" spans="1:25" s="158" customFormat="1" ht="15.5">
      <c r="A50" s="4"/>
      <c r="B50" s="4"/>
      <c r="C50" s="652"/>
      <c r="D50" s="652"/>
      <c r="E50" s="4"/>
      <c r="F50" s="4"/>
      <c r="G50" s="4"/>
      <c r="H50" s="4"/>
      <c r="I50" s="4"/>
      <c r="J50" s="4"/>
      <c r="K50" s="4"/>
      <c r="L50" s="4"/>
      <c r="M50" s="4"/>
      <c r="N50" s="4"/>
      <c r="O50" s="4"/>
      <c r="P50" s="4"/>
      <c r="Q50" s="4"/>
      <c r="R50" s="4"/>
      <c r="S50" s="4"/>
      <c r="T50" s="4"/>
      <c r="U50" s="4"/>
      <c r="V50" s="4"/>
      <c r="W50" s="4"/>
      <c r="X50" s="4"/>
      <c r="Y50" s="4"/>
    </row>
    <row r="51" spans="1:25" s="8" customFormat="1" ht="15.5">
      <c r="A51" s="7"/>
      <c r="B51" s="7"/>
      <c r="C51" s="7"/>
      <c r="D51" s="7"/>
      <c r="E51" s="7"/>
      <c r="F51" s="7"/>
      <c r="G51" s="7"/>
      <c r="H51" s="7"/>
      <c r="I51" s="7"/>
      <c r="J51" s="7"/>
      <c r="K51" s="7"/>
      <c r="L51" s="7"/>
      <c r="M51" s="7"/>
      <c r="N51" s="7"/>
      <c r="O51" s="7"/>
      <c r="P51" s="7"/>
      <c r="Q51" s="7"/>
      <c r="R51" s="7"/>
      <c r="S51" s="7"/>
      <c r="T51" s="7"/>
      <c r="U51" s="7"/>
      <c r="V51" s="7"/>
      <c r="W51" s="7"/>
      <c r="X51" s="7"/>
      <c r="Y51" s="7"/>
    </row>
    <row r="52" spans="1:25" s="8" customFormat="1" ht="15.5">
      <c r="A52" s="7"/>
      <c r="B52" s="7"/>
      <c r="C52" s="7"/>
      <c r="D52" s="7"/>
      <c r="E52" s="7"/>
      <c r="F52" s="7"/>
      <c r="G52" s="7"/>
      <c r="H52" s="7"/>
      <c r="I52" s="7"/>
      <c r="J52" s="7"/>
      <c r="K52" s="7"/>
      <c r="L52" s="7"/>
      <c r="M52" s="7"/>
      <c r="N52" s="7"/>
      <c r="O52" s="7"/>
      <c r="P52" s="7"/>
      <c r="Q52" s="7"/>
      <c r="R52" s="7"/>
      <c r="S52" s="7"/>
      <c r="T52" s="7"/>
      <c r="U52" s="7"/>
      <c r="V52" s="7"/>
      <c r="W52" s="7"/>
      <c r="X52" s="7"/>
      <c r="Y52" s="7"/>
    </row>
    <row r="53" spans="1:25" s="8" customFormat="1"/>
    <row r="54" spans="1:25" s="8" customFormat="1"/>
    <row r="55" spans="1:25" s="8" customFormat="1"/>
    <row r="56" spans="1:25" s="8" customFormat="1"/>
    <row r="57" spans="1:25" s="8" customFormat="1"/>
    <row r="58" spans="1:25" s="8" customFormat="1"/>
    <row r="59" spans="1:25" s="8" customFormat="1"/>
    <row r="60" spans="1:25" s="8" customFormat="1"/>
    <row r="61" spans="1:25" s="8" customFormat="1"/>
    <row r="62" spans="1:25" s="8" customFormat="1"/>
    <row r="63" spans="1:25" s="8" customFormat="1"/>
    <row r="64" spans="1:25"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row r="250" s="8" customFormat="1"/>
    <row r="251" s="8" customFormat="1"/>
    <row r="252" s="8" customFormat="1"/>
    <row r="253" s="8" customFormat="1"/>
    <row r="254" s="8" customFormat="1"/>
    <row r="255" s="8" customFormat="1"/>
    <row r="256"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8" customFormat="1"/>
    <row r="274" s="8" customFormat="1"/>
    <row r="275" s="8" customFormat="1"/>
    <row r="276" s="8" customFormat="1"/>
    <row r="277" s="8" customFormat="1"/>
    <row r="278" s="8" customFormat="1"/>
    <row r="279" s="8" customFormat="1"/>
    <row r="280" s="8" customFormat="1"/>
    <row r="281" s="8" customFormat="1"/>
    <row r="282" s="8" customFormat="1"/>
    <row r="283" s="8" customFormat="1"/>
    <row r="284" s="8" customFormat="1"/>
  </sheetData>
  <customSheetViews>
    <customSheetView guid="{343BF296-013A-41F5-BDAB-AD6220EA7F78}" scale="70" colorId="22" showPageBreaks="1" showGridLines="0" fitToPage="1" printArea="1" view="pageBreakPreview">
      <selection activeCell="L29" sqref="L29"/>
      <pageMargins left="0.25" right="0.25" top="0.5" bottom="0.5" header="0.5" footer="0.5"/>
      <printOptions horizontalCentered="1"/>
      <pageSetup scale="57" orientation="landscape" r:id="rId1"/>
      <headerFooter alignWithMargins="0"/>
    </customSheetView>
    <customSheetView guid="{B321D76C-CDE5-48BB-9CDE-80FF97D58FCF}" scale="70" colorId="22" showPageBreaks="1" showGridLines="0" fitToPage="1" printArea="1" view="pageBreakPreview" topLeftCell="A7">
      <selection activeCell="H38" sqref="H38"/>
      <pageMargins left="0.25" right="0.25" top="0.5" bottom="0.5" header="0.5" footer="0.5"/>
      <printOptions horizontalCentered="1"/>
      <pageSetup scale="57" orientation="landscape" r:id="rId2"/>
      <headerFooter alignWithMargins="0"/>
    </customSheetView>
  </customSheetViews>
  <mergeCells count="5">
    <mergeCell ref="A4:Q4"/>
    <mergeCell ref="A5:Q5"/>
    <mergeCell ref="A9:Q9"/>
    <mergeCell ref="A6:Q6"/>
    <mergeCell ref="A8:Q8"/>
  </mergeCells>
  <phoneticPr fontId="0" type="noConversion"/>
  <printOptions horizontalCentered="1"/>
  <pageMargins left="0.25" right="0.25" top="0.5" bottom="0.5" header="0.5" footer="0.5"/>
  <pageSetup scale="57" orientation="landscape"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8">
    <tabColor rgb="FF7030A0"/>
    <pageSetUpPr fitToPage="1"/>
  </sheetPr>
  <dimension ref="A1:L36"/>
  <sheetViews>
    <sheetView showGridLines="0" defaultGridColor="0" view="pageBreakPreview" topLeftCell="A16" colorId="22" zoomScaleNormal="70" zoomScaleSheetLayoutView="100" workbookViewId="0">
      <selection activeCell="B29" sqref="B29"/>
    </sheetView>
  </sheetViews>
  <sheetFormatPr defaultColWidth="9.5" defaultRowHeight="12.5"/>
  <cols>
    <col min="1" max="1" width="2.5" style="13" customWidth="1"/>
    <col min="2" max="2" width="9.5" style="13" customWidth="1"/>
    <col min="3" max="3" width="30.5" style="13" bestFit="1" customWidth="1"/>
    <col min="4" max="4" width="26.5" style="13" bestFit="1" customWidth="1"/>
    <col min="5" max="5" width="6.75" style="13" customWidth="1"/>
    <col min="6" max="6" width="14.5" style="13" bestFit="1" customWidth="1"/>
    <col min="7" max="7" width="6.08203125" style="13" customWidth="1"/>
    <col min="8" max="8" width="15" style="13" customWidth="1"/>
    <col min="9" max="9" width="5" style="13" customWidth="1"/>
    <col min="10" max="10" width="24.33203125" style="13" bestFit="1" customWidth="1"/>
    <col min="11" max="11" width="29.08203125" style="13" customWidth="1"/>
    <col min="12" max="12" width="5.5" style="13" customWidth="1"/>
    <col min="13" max="16384" width="9.5" style="13"/>
  </cols>
  <sheetData>
    <row r="1" spans="1:12" s="103" customFormat="1" ht="15.5">
      <c r="A1" s="167" t="s">
        <v>921</v>
      </c>
      <c r="B1" s="159"/>
      <c r="C1" s="104"/>
      <c r="J1" s="159"/>
      <c r="L1" s="105"/>
    </row>
    <row r="2" spans="1:12" ht="15.5">
      <c r="A2" s="20"/>
      <c r="C2" s="14"/>
      <c r="D2" s="20"/>
      <c r="E2" s="20"/>
      <c r="F2" s="20"/>
      <c r="G2" s="20"/>
      <c r="H2" s="20"/>
    </row>
    <row r="3" spans="1:12" ht="15.5">
      <c r="A3" s="20"/>
      <c r="B3" s="20"/>
      <c r="D3" s="20"/>
      <c r="E3" s="20"/>
      <c r="F3" s="20"/>
      <c r="G3" s="20"/>
      <c r="H3" s="20"/>
      <c r="I3" s="20"/>
      <c r="J3" s="20"/>
    </row>
    <row r="6" spans="1:12" ht="15.5">
      <c r="A6" s="1697" t="s">
        <v>199</v>
      </c>
      <c r="B6" s="1697"/>
      <c r="C6" s="1697"/>
      <c r="D6" s="1697"/>
      <c r="E6" s="1697"/>
      <c r="F6" s="1697"/>
      <c r="G6" s="1697"/>
      <c r="H6" s="1697"/>
      <c r="I6" s="1697"/>
      <c r="J6" s="1697"/>
      <c r="K6" s="1697"/>
      <c r="L6" s="1697"/>
    </row>
    <row r="7" spans="1:12" ht="15.5">
      <c r="A7" s="1697" t="s">
        <v>103</v>
      </c>
      <c r="B7" s="1697"/>
      <c r="C7" s="1697"/>
      <c r="D7" s="1697"/>
      <c r="E7" s="1697"/>
      <c r="F7" s="1697"/>
      <c r="G7" s="1697"/>
      <c r="H7" s="1697"/>
      <c r="I7" s="1697"/>
      <c r="J7" s="1697"/>
      <c r="K7" s="1697"/>
      <c r="L7" s="1697"/>
    </row>
    <row r="8" spans="1:12" ht="15.5">
      <c r="A8" s="1683" t="str">
        <f>SUMMARY!A7</f>
        <v>YEAR ENDING DECEMBER 31, ____</v>
      </c>
      <c r="B8" s="1683"/>
      <c r="C8" s="1683"/>
      <c r="D8" s="1683"/>
      <c r="E8" s="1683"/>
      <c r="F8" s="1683"/>
      <c r="G8" s="1683"/>
      <c r="H8" s="1683"/>
      <c r="I8" s="1683"/>
      <c r="J8" s="1683"/>
      <c r="K8" s="1683"/>
      <c r="L8" s="1683"/>
    </row>
    <row r="9" spans="1:12" ht="15.5">
      <c r="A9" s="312"/>
      <c r="B9" s="312"/>
      <c r="C9" s="312"/>
      <c r="D9" s="312"/>
      <c r="E9" s="312"/>
      <c r="F9" s="312"/>
      <c r="G9" s="312"/>
      <c r="H9" s="312"/>
      <c r="I9" s="312"/>
      <c r="J9" s="312"/>
      <c r="K9" s="312"/>
      <c r="L9" s="312"/>
    </row>
    <row r="10" spans="1:12" ht="15.5">
      <c r="A10" s="1698" t="s">
        <v>920</v>
      </c>
      <c r="B10" s="1698"/>
      <c r="C10" s="1698"/>
      <c r="D10" s="1698"/>
      <c r="E10" s="1698"/>
      <c r="F10" s="1698"/>
      <c r="G10" s="1698"/>
      <c r="H10" s="1698"/>
      <c r="I10" s="1698"/>
      <c r="J10" s="1698"/>
      <c r="K10" s="1698"/>
      <c r="L10" s="1698"/>
    </row>
    <row r="11" spans="1:12" ht="15.5">
      <c r="A11" s="1697" t="s">
        <v>748</v>
      </c>
      <c r="B11" s="1697"/>
      <c r="C11" s="1697"/>
      <c r="D11" s="1697"/>
      <c r="E11" s="1697"/>
      <c r="F11" s="1697"/>
      <c r="G11" s="1697"/>
      <c r="H11" s="1697"/>
      <c r="I11" s="1697"/>
      <c r="J11" s="1697"/>
      <c r="K11" s="1697"/>
      <c r="L11" s="1697"/>
    </row>
    <row r="12" spans="1:12" ht="15.5">
      <c r="A12" s="1697"/>
      <c r="B12" s="1697"/>
      <c r="C12" s="1697"/>
      <c r="D12" s="1697"/>
      <c r="E12" s="1697"/>
      <c r="F12" s="1697"/>
      <c r="G12" s="1697"/>
      <c r="H12" s="1697"/>
      <c r="I12" s="1697"/>
      <c r="J12" s="1697"/>
      <c r="K12" s="1697"/>
      <c r="L12" s="1697"/>
    </row>
    <row r="14" spans="1:12" s="27" customFormat="1"/>
    <row r="15" spans="1:12" s="27" customFormat="1" ht="15.5">
      <c r="H15" s="780"/>
    </row>
    <row r="16" spans="1:12" s="956" customFormat="1" ht="15.5">
      <c r="A16" s="21"/>
      <c r="B16" s="21"/>
      <c r="C16" s="21"/>
      <c r="D16" s="1291" t="s">
        <v>834</v>
      </c>
      <c r="E16" s="21"/>
      <c r="F16" s="1291" t="s">
        <v>835</v>
      </c>
      <c r="G16" s="21"/>
      <c r="H16" s="1047" t="s">
        <v>837</v>
      </c>
      <c r="I16" s="21"/>
      <c r="J16" s="1048"/>
    </row>
    <row r="17" spans="1:10" s="956" customFormat="1" ht="15.5">
      <c r="A17" s="21"/>
      <c r="B17" s="916" t="s">
        <v>1</v>
      </c>
      <c r="C17" s="916" t="s">
        <v>54</v>
      </c>
      <c r="D17" s="916" t="s">
        <v>1775</v>
      </c>
      <c r="E17" s="1295"/>
      <c r="F17" s="916" t="s">
        <v>1776</v>
      </c>
      <c r="G17" s="1295"/>
      <c r="H17" s="1048" t="s">
        <v>836</v>
      </c>
      <c r="I17" s="1295"/>
      <c r="J17" s="1048" t="s">
        <v>55</v>
      </c>
    </row>
    <row r="18" spans="1:10" s="27" customFormat="1" ht="15.5">
      <c r="A18" s="20"/>
      <c r="C18" s="20"/>
      <c r="D18" s="1049" t="s">
        <v>192</v>
      </c>
      <c r="E18" s="20"/>
      <c r="F18" s="1049" t="s">
        <v>193</v>
      </c>
      <c r="G18" s="20"/>
      <c r="H18" s="1049" t="s">
        <v>194</v>
      </c>
      <c r="I18" s="20"/>
      <c r="J18" s="1049" t="s">
        <v>195</v>
      </c>
    </row>
    <row r="19" spans="1:10" s="27" customFormat="1"/>
    <row r="20" spans="1:10" s="27" customFormat="1">
      <c r="H20" s="206"/>
    </row>
    <row r="21" spans="1:10" s="27" customFormat="1" ht="15.5">
      <c r="A21" s="20"/>
      <c r="B21" s="1291">
        <v>1</v>
      </c>
      <c r="C21" s="780" t="s">
        <v>1106</v>
      </c>
      <c r="D21" s="1050">
        <f>+'WP-DA'!K14</f>
        <v>0</v>
      </c>
      <c r="E21" s="20"/>
      <c r="F21" s="1644">
        <f>'WP-DA'!M14</f>
        <v>0</v>
      </c>
      <c r="G21" s="20"/>
      <c r="H21" s="1644">
        <f>D21*F21</f>
        <v>0</v>
      </c>
      <c r="I21" s="20"/>
      <c r="J21" s="20" t="s">
        <v>750</v>
      </c>
    </row>
    <row r="22" spans="1:10" s="27" customFormat="1" ht="15.5">
      <c r="A22" s="20"/>
      <c r="B22" s="21"/>
      <c r="C22" s="20"/>
      <c r="D22" s="1052"/>
      <c r="E22" s="20"/>
      <c r="F22" s="1053"/>
      <c r="G22" s="20"/>
      <c r="H22" s="1635"/>
      <c r="I22" s="20"/>
      <c r="J22" s="20"/>
    </row>
    <row r="23" spans="1:10" s="27" customFormat="1" ht="15.5">
      <c r="A23" s="20"/>
      <c r="B23" s="1291">
        <v>2</v>
      </c>
      <c r="C23" s="916" t="s">
        <v>56</v>
      </c>
      <c r="D23" s="1054">
        <f>+'WP-DA'!K18</f>
        <v>0</v>
      </c>
      <c r="E23" s="20"/>
      <c r="F23" s="1055">
        <f>'WP-DA'!M18</f>
        <v>9.4500000000000001E-2</v>
      </c>
      <c r="G23" s="20"/>
      <c r="H23" s="1645">
        <f>D23*F23</f>
        <v>0</v>
      </c>
      <c r="I23" s="20"/>
      <c r="J23" s="20" t="s">
        <v>750</v>
      </c>
    </row>
    <row r="24" spans="1:10" s="27" customFormat="1" ht="15.5">
      <c r="A24" s="20"/>
      <c r="B24" s="21"/>
      <c r="C24" s="20"/>
      <c r="D24" s="1052"/>
      <c r="E24" s="20"/>
      <c r="F24" s="20"/>
      <c r="G24" s="20"/>
      <c r="H24" s="1635"/>
      <c r="I24" s="20"/>
      <c r="J24" s="20"/>
    </row>
    <row r="25" spans="1:10" s="27" customFormat="1" ht="15.5">
      <c r="A25" s="20"/>
      <c r="B25" s="1291">
        <v>3</v>
      </c>
      <c r="C25" s="780" t="s">
        <v>57</v>
      </c>
      <c r="D25" s="1050">
        <f>SUM(D21:D23)</f>
        <v>0</v>
      </c>
      <c r="E25" s="20"/>
      <c r="F25" s="20"/>
      <c r="G25" s="20"/>
      <c r="H25" s="1638">
        <f>SUM(H21:H23)</f>
        <v>0</v>
      </c>
      <c r="I25" s="20"/>
      <c r="J25" s="20" t="s">
        <v>751</v>
      </c>
    </row>
    <row r="26" spans="1:10" s="27" customFormat="1">
      <c r="H26" s="206"/>
    </row>
    <row r="27" spans="1:10" s="27" customFormat="1"/>
    <row r="28" spans="1:10" s="100" customFormat="1" ht="15.5">
      <c r="B28" s="100" t="s">
        <v>341</v>
      </c>
    </row>
    <row r="29" spans="1:10" s="100" customFormat="1" ht="15.5">
      <c r="B29" s="100" t="s">
        <v>1793</v>
      </c>
    </row>
    <row r="30" spans="1:10" s="100" customFormat="1" ht="15.5">
      <c r="B30" s="100" t="s">
        <v>1787</v>
      </c>
    </row>
    <row r="31" spans="1:10" s="100" customFormat="1" ht="15.5">
      <c r="B31" s="100" t="s">
        <v>1792</v>
      </c>
    </row>
    <row r="32" spans="1:10" s="100" customFormat="1" ht="15.5">
      <c r="B32" s="100" t="s">
        <v>1788</v>
      </c>
    </row>
    <row r="33" s="100" customFormat="1" ht="15.5"/>
    <row r="34" s="100" customFormat="1" ht="15.5"/>
    <row r="35" s="100" customFormat="1" ht="15.5"/>
    <row r="36" s="100" customFormat="1" ht="15.5"/>
  </sheetData>
  <customSheetViews>
    <customSheetView guid="{343BF296-013A-41F5-BDAB-AD6220EA7F78}" colorId="22" showPageBreaks="1" showGridLines="0" fitToPage="1" printArea="1" view="pageBreakPreview" topLeftCell="A7">
      <selection activeCell="B29" sqref="B29"/>
      <pageMargins left="0.25" right="0.25" top="0.25" bottom="0.25" header="0.5" footer="0.5"/>
      <printOptions horizontalCentered="1"/>
      <pageSetup scale="77" orientation="landscape" r:id="rId1"/>
      <headerFooter alignWithMargins="0"/>
    </customSheetView>
    <customSheetView guid="{B321D76C-CDE5-48BB-9CDE-80FF97D58FCF}" colorId="22" showPageBreaks="1" showGridLines="0" fitToPage="1" printArea="1" view="pageBreakPreview" topLeftCell="A13">
      <selection activeCell="B29" sqref="B29"/>
      <pageMargins left="0.25" right="0.25" top="0.25" bottom="0.25" header="0.5" footer="0.5"/>
      <printOptions horizontalCentered="1"/>
      <pageSetup scale="77" orientation="landscape" r:id="rId2"/>
      <headerFooter alignWithMargins="0"/>
    </customSheetView>
  </customSheetViews>
  <mergeCells count="6">
    <mergeCell ref="A12:L12"/>
    <mergeCell ref="A6:L6"/>
    <mergeCell ref="A7:L7"/>
    <mergeCell ref="A11:L11"/>
    <mergeCell ref="A10:L10"/>
    <mergeCell ref="A8:L8"/>
  </mergeCells>
  <phoneticPr fontId="0" type="noConversion"/>
  <printOptions horizontalCentered="1"/>
  <pageMargins left="0.25" right="0.25" top="0.25" bottom="0.25" header="0.5" footer="0.5"/>
  <pageSetup scale="78" orientation="landscape"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46</vt:i4>
      </vt:variant>
    </vt:vector>
  </HeadingPairs>
  <TitlesOfParts>
    <vt:vector size="87" baseType="lpstr">
      <vt:lpstr>Index</vt:lpstr>
      <vt:lpstr>SUMMARY</vt:lpstr>
      <vt:lpstr>A1-O&amp;M</vt:lpstr>
      <vt:lpstr>A2-A&amp;G</vt:lpstr>
      <vt:lpstr>B1-Depn</vt:lpstr>
      <vt:lpstr>B2-Plant</vt:lpstr>
      <vt:lpstr>B3-Depn Rates</vt:lpstr>
      <vt:lpstr>C1-Rate Base</vt:lpstr>
      <vt:lpstr>D1-Cap Structure</vt:lpstr>
      <vt:lpstr>D2-Project Cap Structures</vt:lpstr>
      <vt:lpstr>E1-Labor Ratio</vt:lpstr>
      <vt:lpstr>F1-Proj RR</vt:lpstr>
      <vt:lpstr>F2-Incentives</vt:lpstr>
      <vt:lpstr>F3-True-Up</vt:lpstr>
      <vt:lpstr>WP-AA</vt:lpstr>
      <vt:lpstr>WP-AB</vt:lpstr>
      <vt:lpstr>WP-AC</vt:lpstr>
      <vt:lpstr>WP-AD</vt:lpstr>
      <vt:lpstr>WP-AE</vt:lpstr>
      <vt:lpstr>WP-AF</vt:lpstr>
      <vt:lpstr>WP-AG</vt:lpstr>
      <vt:lpstr>WP-AH</vt:lpstr>
      <vt:lpstr>WP-AI</vt:lpstr>
      <vt:lpstr>WP-BA</vt:lpstr>
      <vt:lpstr>WP-BB</vt:lpstr>
      <vt:lpstr>WP-BC</vt:lpstr>
      <vt:lpstr>WP-BD</vt:lpstr>
      <vt:lpstr>WP-BE</vt:lpstr>
      <vt:lpstr>WP-BF</vt:lpstr>
      <vt:lpstr>WP-BG</vt:lpstr>
      <vt:lpstr>WP-BH</vt:lpstr>
      <vt:lpstr>WP-BI</vt:lpstr>
      <vt:lpstr>WP-CA</vt:lpstr>
      <vt:lpstr>WP-CB</vt:lpstr>
      <vt:lpstr>WP-DA</vt:lpstr>
      <vt:lpstr>WP-DB</vt:lpstr>
      <vt:lpstr>WP-EA</vt:lpstr>
      <vt:lpstr>WP-AR-IS</vt:lpstr>
      <vt:lpstr>WP-AR-BS</vt:lpstr>
      <vt:lpstr>WP-AR-Cap Assets</vt:lpstr>
      <vt:lpstr>WP-Reconciliations</vt:lpstr>
      <vt:lpstr>'A1-O&amp;M'!Print_Area</vt:lpstr>
      <vt:lpstr>'A2-A&amp;G'!Print_Area</vt:lpstr>
      <vt:lpstr>'B1-Depn'!Print_Area</vt:lpstr>
      <vt:lpstr>'B2-Plant'!Print_Area</vt:lpstr>
      <vt:lpstr>'B3-Depn Rates'!Print_Area</vt:lpstr>
      <vt:lpstr>'C1-Rate Base'!Print_Area</vt:lpstr>
      <vt:lpstr>'D1-Cap Structure'!Print_Area</vt:lpstr>
      <vt:lpstr>'E1-Labor Ratio'!Print_Area</vt:lpstr>
      <vt:lpstr>'F1-Proj RR'!Print_Area</vt:lpstr>
      <vt:lpstr>'F2-Incentives'!Print_Area</vt:lpstr>
      <vt:lpstr>'F3-True-Up'!Print_Area</vt:lpstr>
      <vt:lpstr>Index!Print_Area</vt:lpstr>
      <vt:lpstr>SUMMARY!Print_Area</vt:lpstr>
      <vt:lpstr>'WP-AA'!Print_Area</vt:lpstr>
      <vt:lpstr>'WP-AB'!Print_Area</vt:lpstr>
      <vt:lpstr>'WP-AC'!Print_Area</vt:lpstr>
      <vt:lpstr>'WP-AD'!Print_Area</vt:lpstr>
      <vt:lpstr>'WP-AE'!Print_Area</vt:lpstr>
      <vt:lpstr>'WP-AF'!Print_Area</vt:lpstr>
      <vt:lpstr>'WP-AG'!Print_Area</vt:lpstr>
      <vt:lpstr>'WP-AH'!Print_Area</vt:lpstr>
      <vt:lpstr>'WP-AI'!Print_Area</vt:lpstr>
      <vt:lpstr>'WP-AR-BS'!Print_Area</vt:lpstr>
      <vt:lpstr>'WP-AR-Cap Assets'!Print_Area</vt:lpstr>
      <vt:lpstr>'WP-AR-IS'!Print_Area</vt:lpstr>
      <vt:lpstr>'WP-BA'!Print_Area</vt:lpstr>
      <vt:lpstr>'WP-BB'!Print_Area</vt:lpstr>
      <vt:lpstr>'WP-BC'!Print_Area</vt:lpstr>
      <vt:lpstr>'WP-BD'!Print_Area</vt:lpstr>
      <vt:lpstr>'WP-BE'!Print_Area</vt:lpstr>
      <vt:lpstr>'WP-BF'!Print_Area</vt:lpstr>
      <vt:lpstr>'WP-BG'!Print_Area</vt:lpstr>
      <vt:lpstr>'WP-BH'!Print_Area</vt:lpstr>
      <vt:lpstr>'WP-BI'!Print_Area</vt:lpstr>
      <vt:lpstr>'WP-CA'!Print_Area</vt:lpstr>
      <vt:lpstr>'WP-CB'!Print_Area</vt:lpstr>
      <vt:lpstr>'WP-DA'!Print_Area</vt:lpstr>
      <vt:lpstr>'WP-DB'!Print_Area</vt:lpstr>
      <vt:lpstr>'WP-EA'!Print_Area</vt:lpstr>
      <vt:lpstr>'WP-Reconciliations'!Print_Area</vt:lpstr>
      <vt:lpstr>Print_Area</vt:lpstr>
      <vt:lpstr>'WP-AB'!Print_Titles</vt:lpstr>
      <vt:lpstr>'WP-AR-BS'!Print_Titles</vt:lpstr>
      <vt:lpstr>'WP-BA'!Print_Titles</vt:lpstr>
      <vt:lpstr>'WP-BB'!Print_Titles</vt:lpstr>
      <vt:lpstr>'WP-BC'!Print_Titles</vt:lpstr>
    </vt:vector>
  </TitlesOfParts>
  <Company>RSI,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Tarney</dc:creator>
  <cp:lastModifiedBy>Van F. Smith</cp:lastModifiedBy>
  <cp:lastPrinted>2017-08-03T19:46:00Z</cp:lastPrinted>
  <dcterms:created xsi:type="dcterms:W3CDTF">1997-11-24T21:15:50Z</dcterms:created>
  <dcterms:modified xsi:type="dcterms:W3CDTF">2021-07-08T15:09:38Z</dcterms:modified>
</cp:coreProperties>
</file>