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trlProps/ctrlProp1.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trlProps/ctrlProp2.xml" ContentType="application/vnd.ms-excel.controlproperties+xml"/>
  <Override PartName="/xl/drawings/drawing9.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drawings/drawing10.xml" ContentType="application/vnd.openxmlformats-officedocument.drawing+xml"/>
  <Override PartName="/xl/ctrlProps/ctrlProp14.xml" ContentType="application/vnd.ms-excel.controlproperties+xml"/>
  <Override PartName="/xl/drawings/drawing11.xml" ContentType="application/vnd.openxmlformats-officedocument.drawing+xml"/>
  <Override PartName="/xl/ctrlProps/ctrlProp15.xml" ContentType="application/vnd.ms-excel.controlproperties+xml"/>
  <Override PartName="/xl/drawings/drawing12.xml" ContentType="application/vnd.openxmlformats-officedocument.drawing+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13.xml" ContentType="application/vnd.openxmlformats-officedocument.drawing+xml"/>
  <Override PartName="/xl/ctrlProps/ctrlProp19.xml" ContentType="application/vnd.ms-excel.controlproperties+xml"/>
  <Override PartName="/xl/drawings/drawing14.xml" ContentType="application/vnd.openxmlformats-officedocument.drawing+xml"/>
  <Override PartName="/xl/ctrlProps/ctrlProp20.xml" ContentType="application/vnd.ms-excel.controlproperties+xml"/>
  <Override PartName="/xl/drawings/drawing15.xml" ContentType="application/vnd.openxmlformats-officedocument.drawing+xml"/>
  <Override PartName="/xl/ctrlProps/ctrlProp21.xml" ContentType="application/vnd.ms-excel.controlproperties+xml"/>
  <Override PartName="/xl/drawings/drawing16.xml" ContentType="application/vnd.openxmlformats-officedocument.drawing+xml"/>
  <Override PartName="/xl/ctrlProps/ctrlProp22.xml" ContentType="application/vnd.ms-excel.controlproperties+xml"/>
  <Override PartName="/xl/drawings/drawing17.xml" ContentType="application/vnd.openxmlformats-officedocument.drawing+xml"/>
  <Override PartName="/xl/ctrlProps/ctrlProp2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bookViews>
    <workbookView xWindow="0" yWindow="0" windowWidth="22200" windowHeight="11568" tabRatio="737"/>
  </bookViews>
  <sheets>
    <sheet name="Instructions " sheetId="1" r:id="rId1"/>
    <sheet name="#1 Reserve Margins" sheetId="2" r:id="rId2"/>
    <sheet name="#2 Heat Rates" sheetId="3" r:id="rId3"/>
    <sheet name="#3 Fuel Diversity " sheetId="4" r:id="rId4"/>
    <sheet name="#4 Capacity Factor" sheetId="5" r:id="rId5"/>
    <sheet name="#5 EEA Hours" sheetId="6" r:id="rId6"/>
    <sheet name="#6 Performance During EEA" sheetId="7" r:id="rId7"/>
    <sheet name="#7 Resource Availability" sheetId="8" r:id="rId8"/>
    <sheet name="#8 RMR Capacity " sheetId="9" r:id="rId9"/>
    <sheet name="#9 RMR Contract" sheetId="10" r:id="rId10"/>
    <sheet name="#10 Demand Response" sheetId="11" r:id="rId11"/>
    <sheet name="#11 UnitHours Mtgted" sheetId="12" r:id="rId12"/>
    <sheet name="#12 Wholesale Power" sheetId="13" r:id="rId13"/>
    <sheet name="#13 Price Cost Markup" sheetId="14" r:id="rId14"/>
    <sheet name="#14 Fuel Adj Price" sheetId="15" r:id="rId15"/>
    <sheet name="#15 Price Convergence" sheetId="16" r:id="rId16"/>
    <sheet name="#16 Congestion Management" sheetId="17" r:id="rId17"/>
    <sheet name="#17 Admin Cost" sheetId="18" r:id="rId18"/>
    <sheet name="#18 Net Revenues" sheetId="19" r:id="rId19"/>
    <sheet name="#19 Avail 825 Shortage" sheetId="20" r:id="rId20"/>
    <sheet name="#20 Net CONE Comparison" sheetId="21" r:id="rId21"/>
    <sheet name="#21 Resource Deliverability" sheetId="22" r:id="rId22"/>
    <sheet name="#22 New Capacity (Entry)" sheetId="23" r:id="rId23"/>
    <sheet name="#23 Capacity Retire (Exit) " sheetId="24" r:id="rId24"/>
    <sheet name="#24 Forecasted Demand" sheetId="25" r:id="rId25"/>
    <sheet name="#25 Capacity Procure" sheetId="26" r:id="rId26"/>
    <sheet name="#26 Capacity Obligation" sheetId="27" r:id="rId27"/>
    <sheet name="#27 Over Perform" sheetId="28" r:id="rId28"/>
    <sheet name="#28 Under Perform" sheetId="29" r:id="rId29"/>
    <sheet name="#29 Total Bonus" sheetId="30" r:id="rId30"/>
  </sheets>
  <externalReferences>
    <externalReference r:id="rId31"/>
    <externalReference r:id="rId32"/>
    <externalReference r:id="rId33"/>
    <externalReference r:id="rId34"/>
    <externalReference r:id="rId35"/>
    <externalReference r:id="rId36"/>
  </externalReferences>
  <definedNames>
    <definedName name="ISONE">#REF!</definedName>
    <definedName name="MISO">#REF!</definedName>
    <definedName name="NYISO">#REF!</definedName>
    <definedName name="PJM">#REF!</definedName>
    <definedName name="_xlnm.Print_Titles" localSheetId="1">'#1 Reserve Margins'!$1:$1</definedName>
    <definedName name="_xlnm.Print_Titles" localSheetId="14">'#14 Fuel Adj Price'!$1:$6</definedName>
    <definedName name="RTOs">#REF!</definedName>
    <definedName name="Zonal_Parameters">#REF!</definedName>
  </definedNames>
  <calcPr calcId="162913"/>
</workbook>
</file>

<file path=xl/calcChain.xml><?xml version="1.0" encoding="utf-8"?>
<calcChain xmlns="http://schemas.openxmlformats.org/spreadsheetml/2006/main">
  <c r="E8" i="20" l="1"/>
  <c r="A32" i="26" l="1"/>
  <c r="A33" i="26" s="1"/>
  <c r="A34" i="26" s="1"/>
  <c r="A35" i="26" s="1"/>
  <c r="A25" i="26"/>
  <c r="A26" i="26" s="1"/>
  <c r="A27" i="26" s="1"/>
  <c r="A28" i="26" s="1"/>
  <c r="A18" i="26"/>
  <c r="A19" i="26" s="1"/>
  <c r="A20" i="26" s="1"/>
  <c r="A21" i="26" s="1"/>
  <c r="A11" i="26"/>
  <c r="A12" i="26" s="1"/>
  <c r="A13" i="26" s="1"/>
  <c r="A14" i="26" s="1"/>
  <c r="A10" i="26"/>
  <c r="A25" i="24"/>
  <c r="A26" i="24" s="1"/>
  <c r="A27" i="24" s="1"/>
  <c r="A20" i="24"/>
  <c r="A21" i="24" s="1"/>
  <c r="A22" i="24" s="1"/>
  <c r="A16" i="24"/>
  <c r="A17" i="24" s="1"/>
  <c r="A15" i="24"/>
  <c r="A10" i="24"/>
  <c r="A11" i="24" s="1"/>
  <c r="A12" i="24" s="1"/>
  <c r="A29" i="23"/>
  <c r="A30" i="23" s="1"/>
  <c r="A28" i="23"/>
  <c r="A22" i="23"/>
  <c r="A23" i="23" s="1"/>
  <c r="A24" i="23" s="1"/>
  <c r="A17" i="23"/>
  <c r="A18" i="23" s="1"/>
  <c r="A16" i="23"/>
  <c r="A10" i="23"/>
  <c r="A11" i="23" s="1"/>
  <c r="A12" i="23" s="1"/>
  <c r="G35" i="21"/>
  <c r="F35" i="21"/>
  <c r="A33" i="21"/>
  <c r="A34" i="21" s="1"/>
  <c r="A35" i="21" s="1"/>
  <c r="A36" i="21" s="1"/>
  <c r="G28" i="21"/>
  <c r="F28" i="21"/>
  <c r="A26" i="21"/>
  <c r="A27" i="21" s="1"/>
  <c r="A28" i="21" s="1"/>
  <c r="A29" i="21" s="1"/>
  <c r="G21" i="21"/>
  <c r="F21" i="21"/>
  <c r="A19" i="21"/>
  <c r="A20" i="21" s="1"/>
  <c r="A21" i="21" s="1"/>
  <c r="A22" i="21" s="1"/>
  <c r="G12" i="21"/>
  <c r="F12" i="21"/>
  <c r="A10" i="21"/>
  <c r="A11" i="21" s="1"/>
  <c r="A12" i="21" s="1"/>
  <c r="A13" i="21" s="1"/>
  <c r="D9" i="19"/>
  <c r="E9" i="19"/>
  <c r="F9" i="19"/>
  <c r="G9" i="19"/>
  <c r="C9" i="19"/>
  <c r="D8" i="11"/>
  <c r="E8" i="11"/>
  <c r="F8" i="11"/>
  <c r="G8" i="11"/>
  <c r="C8" i="11"/>
  <c r="A7" i="8"/>
  <c r="A8" i="8" s="1"/>
  <c r="A9" i="8" s="1"/>
  <c r="A10" i="8" s="1"/>
  <c r="A11" i="8" s="1"/>
  <c r="A12" i="8" s="1"/>
  <c r="A13" i="8" s="1"/>
  <c r="A14" i="8" s="1"/>
  <c r="A15" i="8" s="1"/>
  <c r="G8" i="12" l="1"/>
  <c r="F8" i="12"/>
  <c r="E8" i="12"/>
  <c r="D8" i="12"/>
  <c r="C8" i="12"/>
  <c r="A7" i="5" l="1"/>
  <c r="A8" i="5" s="1"/>
  <c r="A9" i="5" s="1"/>
  <c r="A10" i="5" s="1"/>
  <c r="A11" i="5" s="1"/>
  <c r="A12" i="5" s="1"/>
  <c r="A13" i="5" s="1"/>
  <c r="A14" i="5" s="1"/>
  <c r="A15" i="5" s="1"/>
  <c r="H4" i="5"/>
  <c r="G4" i="5"/>
  <c r="F4" i="5"/>
  <c r="E4" i="5"/>
  <c r="D4" i="5"/>
  <c r="C4" i="5"/>
  <c r="G28" i="4"/>
  <c r="F28" i="4"/>
  <c r="E28" i="4"/>
  <c r="D28" i="4"/>
  <c r="C28" i="4"/>
  <c r="G27" i="4"/>
  <c r="F27" i="4"/>
  <c r="E27" i="4"/>
  <c r="D27" i="4"/>
  <c r="C27" i="4"/>
  <c r="G26" i="4"/>
  <c r="F26" i="4"/>
  <c r="E26" i="4"/>
  <c r="D26" i="4"/>
  <c r="C26" i="4"/>
  <c r="G25" i="4"/>
  <c r="F25" i="4"/>
  <c r="E25" i="4"/>
  <c r="D25" i="4"/>
  <c r="C25" i="4"/>
  <c r="G24" i="4"/>
  <c r="F24" i="4"/>
  <c r="E24" i="4"/>
  <c r="D24" i="4"/>
  <c r="C24" i="4"/>
  <c r="G23" i="4"/>
  <c r="F23" i="4"/>
  <c r="E23" i="4"/>
  <c r="D23" i="4"/>
  <c r="C23" i="4"/>
  <c r="G22" i="4"/>
  <c r="F22" i="4"/>
  <c r="E22" i="4"/>
  <c r="D22" i="4"/>
  <c r="C22" i="4"/>
  <c r="G20" i="4"/>
  <c r="F20" i="4"/>
  <c r="E20" i="4"/>
  <c r="D20" i="4"/>
  <c r="C20" i="4"/>
  <c r="G19" i="4"/>
  <c r="F19" i="4"/>
  <c r="E19" i="4"/>
  <c r="D19" i="4"/>
  <c r="C19" i="4"/>
  <c r="G17" i="4"/>
  <c r="F17" i="4"/>
  <c r="E17" i="4"/>
  <c r="D17" i="4"/>
  <c r="C17" i="4"/>
  <c r="A7" i="4"/>
  <c r="A8" i="4" s="1"/>
  <c r="A9" i="4" s="1"/>
  <c r="A10" i="4" s="1"/>
  <c r="A11" i="4" s="1"/>
  <c r="A12" i="4" s="1"/>
  <c r="A13" i="4" s="1"/>
  <c r="A14" i="4" s="1"/>
  <c r="A15" i="4" s="1"/>
  <c r="A16" i="4" s="1"/>
  <c r="A17" i="4" s="1"/>
  <c r="A19" i="4" s="1"/>
  <c r="A20" i="4" s="1"/>
  <c r="A21" i="4" s="1"/>
  <c r="A22" i="4" s="1"/>
  <c r="A23" i="4" s="1"/>
  <c r="A24" i="4" s="1"/>
  <c r="A25" i="4" s="1"/>
  <c r="A26" i="4" s="1"/>
  <c r="A27" i="4" s="1"/>
  <c r="A28" i="4" s="1"/>
  <c r="A29" i="4" s="1"/>
  <c r="G21" i="2" l="1"/>
  <c r="F21" i="2"/>
  <c r="E21" i="2"/>
  <c r="E12" i="2" s="1"/>
  <c r="E6" i="11" s="1"/>
  <c r="D21" i="2"/>
  <c r="D12" i="2" s="1"/>
  <c r="D6" i="11" s="1"/>
  <c r="C21" i="2"/>
  <c r="C12" i="2" s="1"/>
  <c r="C6" i="11" s="1"/>
  <c r="D17" i="2"/>
  <c r="E17" i="2" s="1"/>
  <c r="F17" i="2" s="1"/>
  <c r="G17" i="2" s="1"/>
  <c r="G12" i="2"/>
  <c r="G6" i="11" s="1"/>
  <c r="F12" i="2"/>
  <c r="F6" i="11" s="1"/>
  <c r="G6" i="17" l="1"/>
  <c r="F6" i="17"/>
  <c r="E6" i="17"/>
  <c r="D6" i="17"/>
  <c r="C6" i="17"/>
  <c r="G5" i="17"/>
  <c r="F5" i="17"/>
  <c r="E5" i="17"/>
  <c r="D5" i="17"/>
  <c r="C5" i="17"/>
  <c r="C11" i="30" l="1"/>
  <c r="A37" i="22" l="1"/>
  <c r="A38" i="22" s="1"/>
  <c r="A39" i="22" s="1"/>
  <c r="A40" i="22" s="1"/>
  <c r="G34" i="22"/>
  <c r="F34" i="22"/>
  <c r="E34" i="22"/>
  <c r="D34" i="22"/>
  <c r="C34" i="22"/>
  <c r="B34" i="22"/>
  <c r="A29" i="22"/>
  <c r="A30" i="22" s="1"/>
  <c r="A31" i="22" s="1"/>
  <c r="A28" i="22"/>
  <c r="G25" i="22"/>
  <c r="F25" i="22"/>
  <c r="E25" i="22"/>
  <c r="D25" i="22"/>
  <c r="C25" i="22"/>
  <c r="B25" i="22"/>
  <c r="A19" i="22"/>
  <c r="A20" i="22" s="1"/>
  <c r="A21" i="22" s="1"/>
  <c r="A22" i="22" s="1"/>
  <c r="G16" i="22"/>
  <c r="F16" i="22"/>
  <c r="E16" i="22"/>
  <c r="D16" i="22"/>
  <c r="C16" i="22"/>
  <c r="B16" i="22"/>
  <c r="A10" i="22"/>
  <c r="A11" i="22" s="1"/>
  <c r="A12" i="22" s="1"/>
  <c r="A13" i="22" s="1"/>
  <c r="G7" i="22"/>
  <c r="F7" i="22"/>
  <c r="E7" i="22"/>
  <c r="D7" i="22"/>
  <c r="C7" i="22"/>
  <c r="B7" i="22"/>
  <c r="C1" i="22"/>
  <c r="A25" i="25" l="1"/>
  <c r="A26" i="25" s="1"/>
  <c r="A27" i="25" s="1"/>
  <c r="A20" i="25"/>
  <c r="A21" i="25" s="1"/>
  <c r="A22" i="25" s="1"/>
  <c r="A15" i="25"/>
  <c r="A16" i="25" s="1"/>
  <c r="A17" i="25" s="1"/>
  <c r="A10" i="25"/>
  <c r="A11" i="25" s="1"/>
  <c r="A12" i="25" s="1"/>
  <c r="G7" i="25"/>
  <c r="F7" i="25"/>
  <c r="E7" i="25"/>
  <c r="D7" i="25"/>
  <c r="C7" i="25"/>
  <c r="B7" i="25"/>
  <c r="C1" i="25"/>
  <c r="A6" i="11" l="1"/>
  <c r="A7" i="11" s="1"/>
  <c r="A8" i="11" s="1"/>
  <c r="A9" i="11" s="1"/>
  <c r="A10" i="11" s="1"/>
  <c r="G5" i="11"/>
  <c r="G9" i="11" s="1"/>
  <c r="F5" i="11"/>
  <c r="E5" i="11"/>
  <c r="E9" i="11" s="1"/>
  <c r="D5" i="11"/>
  <c r="D9" i="11" s="1"/>
  <c r="C5" i="11"/>
  <c r="C9" i="11" s="1"/>
  <c r="G4" i="11"/>
  <c r="F4" i="11"/>
  <c r="E4" i="11"/>
  <c r="D4" i="11"/>
  <c r="C4" i="11"/>
  <c r="B4" i="11"/>
  <c r="C1" i="11"/>
  <c r="G7" i="11" l="1"/>
  <c r="F7" i="11"/>
  <c r="F9" i="11"/>
  <c r="E7" i="11"/>
  <c r="C7" i="11"/>
  <c r="D7" i="11"/>
  <c r="G7" i="9" l="1"/>
  <c r="G8" i="9" s="1"/>
  <c r="F7" i="9"/>
  <c r="F8" i="9" s="1"/>
  <c r="E7" i="9"/>
  <c r="E8" i="9" s="1"/>
  <c r="D7" i="9"/>
  <c r="D8" i="9" s="1"/>
  <c r="C7" i="9"/>
  <c r="C8" i="9" s="1"/>
  <c r="A6" i="9"/>
  <c r="A7" i="9" s="1"/>
  <c r="A8" i="9" s="1"/>
  <c r="A9" i="9" s="1"/>
  <c r="B4" i="9"/>
  <c r="C14" i="20" l="1"/>
  <c r="D14" i="20"/>
  <c r="E14" i="20"/>
  <c r="F14" i="20"/>
  <c r="G14" i="20"/>
  <c r="C12" i="20"/>
  <c r="D12" i="20"/>
  <c r="E12" i="20"/>
  <c r="F12" i="20"/>
  <c r="G12" i="20"/>
  <c r="D10" i="20"/>
  <c r="C10" i="20"/>
  <c r="E10" i="20"/>
  <c r="F10" i="20"/>
  <c r="G10" i="20"/>
  <c r="C8" i="20"/>
  <c r="C14" i="19"/>
  <c r="C11" i="17"/>
  <c r="C9" i="17"/>
  <c r="D7" i="17"/>
  <c r="E7" i="17"/>
  <c r="F7" i="17"/>
  <c r="G7" i="17"/>
  <c r="C7" i="17"/>
  <c r="C8" i="17" s="1"/>
  <c r="C13" i="15"/>
  <c r="C15" i="13"/>
  <c r="C7" i="12"/>
  <c r="C14" i="2"/>
  <c r="C15" i="2" s="1"/>
  <c r="C24" i="13" l="1"/>
  <c r="C28" i="13"/>
  <c r="C26" i="13"/>
  <c r="C27" i="13"/>
  <c r="C25" i="13"/>
  <c r="C21" i="13"/>
  <c r="C22" i="13"/>
  <c r="C23" i="13"/>
  <c r="D11" i="17"/>
  <c r="E11" i="17"/>
  <c r="F11" i="17"/>
  <c r="G11" i="17"/>
  <c r="D9" i="17"/>
  <c r="E9" i="17"/>
  <c r="F9" i="17"/>
  <c r="G9" i="17"/>
  <c r="A11" i="17" l="1"/>
  <c r="G8" i="17"/>
  <c r="F8" i="17"/>
  <c r="E8" i="17"/>
  <c r="D8" i="17"/>
  <c r="B7" i="14" l="1"/>
  <c r="A9" i="14"/>
  <c r="E7" i="12"/>
  <c r="A20" i="16" l="1"/>
  <c r="G13" i="15" l="1"/>
  <c r="F13" i="15"/>
  <c r="E13" i="15"/>
  <c r="D13" i="15"/>
  <c r="B14" i="28" l="1"/>
  <c r="A10" i="14" l="1"/>
  <c r="A11" i="14" s="1"/>
  <c r="A8" i="15" l="1"/>
  <c r="A9" i="15" s="1"/>
  <c r="A10" i="15" s="1"/>
  <c r="A11" i="15" s="1"/>
  <c r="A12" i="15" s="1"/>
  <c r="A13" i="15" s="1"/>
  <c r="A14" i="15" s="1"/>
  <c r="A6" i="12" l="1"/>
  <c r="A7" i="12" s="1"/>
  <c r="A8" i="12" s="1"/>
  <c r="A9" i="12" s="1"/>
  <c r="G8" i="20" l="1"/>
  <c r="F8" i="20"/>
  <c r="D8" i="20"/>
  <c r="G7" i="18"/>
  <c r="G8" i="18" s="1"/>
  <c r="F7" i="18"/>
  <c r="F9" i="18" s="1"/>
  <c r="E7" i="18"/>
  <c r="E9" i="18" s="1"/>
  <c r="D7" i="18"/>
  <c r="D9" i="18" s="1"/>
  <c r="C7" i="18"/>
  <c r="C9" i="18" s="1"/>
  <c r="C8" i="18" l="1"/>
  <c r="F8" i="18"/>
  <c r="D8" i="18"/>
  <c r="G9" i="18"/>
  <c r="E8" i="18"/>
  <c r="G12" i="30"/>
  <c r="F12" i="30"/>
  <c r="E12" i="30"/>
  <c r="D12" i="30"/>
  <c r="C12" i="30"/>
  <c r="C13" i="30" s="1"/>
  <c r="G11" i="30"/>
  <c r="F11" i="30"/>
  <c r="E11" i="30"/>
  <c r="D11" i="30"/>
  <c r="E13" i="30" l="1"/>
  <c r="F13" i="30"/>
  <c r="G13" i="30"/>
  <c r="D13" i="30"/>
  <c r="B14" i="27" l="1"/>
  <c r="B16" i="30"/>
  <c r="B8" i="28"/>
  <c r="B7" i="24"/>
  <c r="B14" i="29" l="1"/>
  <c r="B5" i="20" l="1"/>
  <c r="B7" i="23"/>
  <c r="B7" i="30"/>
  <c r="B8" i="29"/>
  <c r="B7" i="27"/>
  <c r="B7" i="26"/>
  <c r="C4" i="2" l="1"/>
  <c r="C4" i="9" s="1"/>
  <c r="C18" i="16" l="1"/>
  <c r="C7" i="21"/>
  <c r="C14" i="27"/>
  <c r="C8" i="28"/>
  <c r="C14" i="28"/>
  <c r="C7" i="24"/>
  <c r="C16" i="30"/>
  <c r="C14" i="29"/>
  <c r="C5" i="20"/>
  <c r="C7" i="23"/>
  <c r="C8" i="29"/>
  <c r="C7" i="26"/>
  <c r="C7" i="30"/>
  <c r="C7" i="27"/>
  <c r="G14" i="19" l="1"/>
  <c r="F14" i="19"/>
  <c r="E14" i="19"/>
  <c r="D14" i="19"/>
  <c r="A13" i="16"/>
  <c r="A14" i="16" s="1"/>
  <c r="G15" i="13"/>
  <c r="F15" i="13"/>
  <c r="E15" i="13"/>
  <c r="D15" i="13"/>
  <c r="A6" i="10"/>
  <c r="A7" i="10" s="1"/>
  <c r="A8" i="10" s="1"/>
  <c r="A6" i="6"/>
  <c r="A7" i="6" s="1"/>
  <c r="A8" i="6" s="1"/>
  <c r="G27" i="13" l="1"/>
  <c r="G23" i="13"/>
  <c r="G24" i="13"/>
  <c r="G28" i="13"/>
  <c r="G22" i="13"/>
  <c r="G21" i="13"/>
  <c r="G26" i="13"/>
  <c r="G25" i="13"/>
  <c r="F24" i="13"/>
  <c r="F28" i="13"/>
  <c r="F26" i="13"/>
  <c r="F23" i="13"/>
  <c r="F21" i="13"/>
  <c r="F25" i="13"/>
  <c r="F22" i="13"/>
  <c r="F27" i="13"/>
  <c r="E24" i="13"/>
  <c r="E27" i="13"/>
  <c r="E28" i="13"/>
  <c r="E23" i="13"/>
  <c r="E26" i="13"/>
  <c r="E21" i="13"/>
  <c r="E22" i="13"/>
  <c r="E25" i="13"/>
  <c r="D21" i="13"/>
  <c r="D25" i="13"/>
  <c r="D27" i="13"/>
  <c r="D24" i="13"/>
  <c r="D28" i="13"/>
  <c r="D23" i="13"/>
  <c r="D22" i="13"/>
  <c r="D26" i="13"/>
  <c r="A21" i="16"/>
  <c r="A22" i="16" s="1"/>
  <c r="A23" i="16" s="1"/>
  <c r="A15" i="16"/>
  <c r="A16" i="16" s="1"/>
  <c r="A6" i="18"/>
  <c r="A7" i="18" s="1"/>
  <c r="A8" i="18" s="1"/>
  <c r="A9" i="18" s="1"/>
  <c r="A10" i="18" s="1"/>
  <c r="A10" i="30" l="1"/>
  <c r="A11" i="29"/>
  <c r="A11" i="28"/>
  <c r="A12" i="28" s="1"/>
  <c r="A10" i="27"/>
  <c r="A11" i="27" s="1"/>
  <c r="A16" i="27" l="1"/>
  <c r="A17" i="27" s="1"/>
  <c r="A18" i="27" s="1"/>
  <c r="A12" i="27"/>
  <c r="A16" i="29"/>
  <c r="A17" i="29" s="1"/>
  <c r="A12" i="29"/>
  <c r="A18" i="30"/>
  <c r="A19" i="30" s="1"/>
  <c r="A11" i="30"/>
  <c r="A12" i="30" s="1"/>
  <c r="A13" i="30" s="1"/>
  <c r="A14" i="30" s="1"/>
  <c r="A16" i="28"/>
  <c r="A17" i="28" s="1"/>
  <c r="A7" i="20" l="1"/>
  <c r="A8" i="20" s="1"/>
  <c r="A9" i="20" s="1"/>
  <c r="A10" i="20" s="1"/>
  <c r="A11" i="20" s="1"/>
  <c r="A12" i="20" s="1"/>
  <c r="A13" i="20" s="1"/>
  <c r="A14" i="20" s="1"/>
  <c r="A15" i="20" s="1"/>
  <c r="B7" i="21"/>
  <c r="A7" i="19"/>
  <c r="A8" i="19" s="1"/>
  <c r="A9" i="19" s="1"/>
  <c r="A11" i="19" s="1"/>
  <c r="A12" i="19" s="1"/>
  <c r="C4" i="19"/>
  <c r="B4" i="19"/>
  <c r="C4" i="18"/>
  <c r="B4" i="18"/>
  <c r="C4" i="17"/>
  <c r="B4" i="17"/>
  <c r="A13" i="19" l="1"/>
  <c r="A14" i="19" s="1"/>
  <c r="A15" i="19" s="1"/>
  <c r="C11" i="16"/>
  <c r="C6" i="15"/>
  <c r="B6" i="15"/>
  <c r="C7" i="14"/>
  <c r="C19" i="13"/>
  <c r="B19" i="13"/>
  <c r="A21" i="13"/>
  <c r="A22" i="13" s="1"/>
  <c r="A23" i="13" s="1"/>
  <c r="A24" i="13" s="1"/>
  <c r="A25" i="13" s="1"/>
  <c r="A26" i="13" s="1"/>
  <c r="A27" i="13" s="1"/>
  <c r="A28" i="13" s="1"/>
  <c r="C4" i="13"/>
  <c r="B4" i="13"/>
  <c r="G7" i="12" l="1"/>
  <c r="F7" i="12"/>
  <c r="D7" i="12"/>
  <c r="C4" i="12"/>
  <c r="B4" i="12"/>
  <c r="C4" i="10"/>
  <c r="B4" i="10"/>
  <c r="D5" i="7"/>
  <c r="C5" i="7"/>
  <c r="C4" i="6"/>
  <c r="B4" i="6"/>
  <c r="A6" i="3" l="1"/>
  <c r="A7" i="3" s="1"/>
  <c r="A8" i="3" s="1"/>
  <c r="A9" i="3" s="1"/>
  <c r="A10" i="3" s="1"/>
  <c r="A11" i="3" s="1"/>
  <c r="C5" i="3"/>
  <c r="C1" i="2"/>
  <c r="C1" i="9" s="1"/>
  <c r="D1" i="8" l="1"/>
  <c r="C1" i="30"/>
  <c r="C1" i="29"/>
  <c r="C1" i="28"/>
  <c r="C1" i="27"/>
  <c r="C1" i="26"/>
  <c r="C1" i="24"/>
  <c r="C1" i="23"/>
  <c r="C1" i="20"/>
  <c r="C1" i="21"/>
  <c r="C1" i="19"/>
  <c r="C1" i="18"/>
  <c r="C1" i="17"/>
  <c r="C1" i="14"/>
  <c r="C1" i="15"/>
  <c r="C1" i="16"/>
  <c r="C1" i="13"/>
  <c r="C1" i="6"/>
  <c r="C1" i="12"/>
  <c r="D1" i="7"/>
  <c r="C1" i="10"/>
  <c r="C1" i="3"/>
  <c r="G14" i="2"/>
  <c r="G15" i="2" s="1"/>
  <c r="F14" i="2"/>
  <c r="F15" i="2" s="1"/>
  <c r="E14" i="2"/>
  <c r="E15" i="2" s="1"/>
  <c r="D14" i="2"/>
  <c r="D15" i="2" s="1"/>
  <c r="G9" i="2"/>
  <c r="G10" i="2" s="1"/>
  <c r="F9" i="2"/>
  <c r="F10" i="2" s="1"/>
  <c r="E9" i="2"/>
  <c r="E10" i="2" s="1"/>
  <c r="D9" i="2"/>
  <c r="D10" i="2" s="1"/>
  <c r="C9" i="2"/>
  <c r="C10" i="2" s="1"/>
  <c r="A6" i="2"/>
  <c r="A7" i="2" s="1"/>
  <c r="A8" i="2" s="1"/>
  <c r="A9" i="2" s="1"/>
  <c r="A10" i="2" s="1"/>
  <c r="A11" i="2" s="1"/>
  <c r="A12" i="2" s="1"/>
  <c r="A13" i="2" s="1"/>
  <c r="A14" i="2" s="1"/>
  <c r="A15" i="2" s="1"/>
  <c r="A16" i="2" s="1"/>
  <c r="D4" i="2"/>
  <c r="D4" i="9" s="1"/>
  <c r="D18" i="16" l="1"/>
  <c r="D11" i="16"/>
  <c r="D7" i="21"/>
  <c r="D14" i="27"/>
  <c r="D7" i="24"/>
  <c r="D14" i="28"/>
  <c r="D8" i="28"/>
  <c r="D16" i="30"/>
  <c r="D14" i="29"/>
  <c r="D7" i="30"/>
  <c r="D5" i="20"/>
  <c r="D7" i="23"/>
  <c r="D8" i="29"/>
  <c r="D7" i="26"/>
  <c r="D7" i="27"/>
  <c r="E4" i="2"/>
  <c r="E4" i="9" s="1"/>
  <c r="D4" i="17"/>
  <c r="D4" i="18"/>
  <c r="D4" i="19"/>
  <c r="D19" i="13"/>
  <c r="D7" i="14"/>
  <c r="D4" i="13"/>
  <c r="D6" i="15"/>
  <c r="D4" i="6"/>
  <c r="D4" i="12"/>
  <c r="D4" i="10"/>
  <c r="G5" i="7"/>
  <c r="D5" i="3"/>
  <c r="E18" i="16" l="1"/>
  <c r="E11" i="16"/>
  <c r="E7" i="21"/>
  <c r="E14" i="27"/>
  <c r="E14" i="28"/>
  <c r="E8" i="28"/>
  <c r="E7" i="24"/>
  <c r="E16" i="30"/>
  <c r="E14" i="29"/>
  <c r="E7" i="30"/>
  <c r="E7" i="27"/>
  <c r="E5" i="20"/>
  <c r="E7" i="23"/>
  <c r="E8" i="29"/>
  <c r="E7" i="26"/>
  <c r="F4" i="2"/>
  <c r="F4" i="9" s="1"/>
  <c r="E4" i="17"/>
  <c r="E4" i="18"/>
  <c r="E4" i="19"/>
  <c r="E7" i="14"/>
  <c r="E4" i="13"/>
  <c r="E6" i="15"/>
  <c r="E19" i="13"/>
  <c r="E4" i="6"/>
  <c r="E4" i="12"/>
  <c r="E4" i="10"/>
  <c r="J5" i="7"/>
  <c r="E5" i="3"/>
  <c r="F18" i="16" l="1"/>
  <c r="F11" i="16"/>
  <c r="F7" i="21"/>
  <c r="F14" i="27"/>
  <c r="F14" i="28"/>
  <c r="F8" i="28"/>
  <c r="F7" i="24"/>
  <c r="F14" i="29"/>
  <c r="F16" i="30"/>
  <c r="F5" i="20"/>
  <c r="F7" i="23"/>
  <c r="F8" i="29"/>
  <c r="F7" i="26"/>
  <c r="F7" i="30"/>
  <c r="F7" i="27"/>
  <c r="G4" i="2"/>
  <c r="G4" i="9" s="1"/>
  <c r="F4" i="18"/>
  <c r="F4" i="19"/>
  <c r="F4" i="17"/>
  <c r="F4" i="13"/>
  <c r="F6" i="15"/>
  <c r="F19" i="13"/>
  <c r="F7" i="14"/>
  <c r="F4" i="12"/>
  <c r="F4" i="10"/>
  <c r="M5" i="7"/>
  <c r="F4" i="6"/>
  <c r="F5" i="3"/>
  <c r="G18" i="16" l="1"/>
  <c r="G11" i="16"/>
  <c r="G7" i="21"/>
  <c r="G14" i="27"/>
  <c r="G8" i="28"/>
  <c r="G7" i="24"/>
  <c r="G14" i="28"/>
  <c r="G16" i="30"/>
  <c r="G14" i="29"/>
  <c r="G5" i="20"/>
  <c r="G7" i="23"/>
  <c r="G8" i="29"/>
  <c r="G7" i="26"/>
  <c r="G7" i="30"/>
  <c r="G7" i="27"/>
  <c r="G4" i="19"/>
  <c r="G4" i="17"/>
  <c r="G4" i="18"/>
  <c r="G6" i="15"/>
  <c r="G19" i="13"/>
  <c r="G7" i="14"/>
  <c r="G4" i="13"/>
  <c r="G4" i="12"/>
  <c r="G4" i="10"/>
  <c r="P5" i="7"/>
  <c r="G4" i="6"/>
  <c r="G5" i="3"/>
  <c r="A8" i="7" l="1"/>
  <c r="A9" i="7" s="1"/>
  <c r="A10" i="7" s="1"/>
  <c r="A11" i="7" s="1"/>
  <c r="A12" i="7" s="1"/>
  <c r="A13" i="7" s="1"/>
  <c r="A14" i="7" s="1"/>
  <c r="A15" i="7" s="1"/>
  <c r="A16" i="7" s="1"/>
</calcChain>
</file>

<file path=xl/sharedStrings.xml><?xml version="1.0" encoding="utf-8"?>
<sst xmlns="http://schemas.openxmlformats.org/spreadsheetml/2006/main" count="817" uniqueCount="339">
  <si>
    <t>Net Energy  (MWh)</t>
  </si>
  <si>
    <t>EFORd</t>
  </si>
  <si>
    <t>Coal</t>
  </si>
  <si>
    <t>Natural Gas</t>
  </si>
  <si>
    <t>Solar</t>
  </si>
  <si>
    <t>Hydro</t>
  </si>
  <si>
    <t>Wind</t>
  </si>
  <si>
    <t>Biomass</t>
  </si>
  <si>
    <t>All sizes</t>
  </si>
  <si>
    <t>Performance</t>
  </si>
  <si>
    <t>Other Fuel</t>
  </si>
  <si>
    <t>Petroleum Products</t>
  </si>
  <si>
    <t>Combined Cycle</t>
  </si>
  <si>
    <t>Balancing Authority Area Respondent Name:</t>
  </si>
  <si>
    <t>Reporting Period</t>
  </si>
  <si>
    <t xml:space="preserve">Group 1: Administrative and Descriptive Metrics </t>
  </si>
  <si>
    <t xml:space="preserve">Group 2: Energy Market Metrics </t>
  </si>
  <si>
    <t xml:space="preserve">Group 3: Capacity Market Metrics </t>
  </si>
  <si>
    <t>Structure of the Information Collection Request</t>
  </si>
  <si>
    <t xml:space="preserve">   All reporting entities should answer these metrics</t>
  </si>
  <si>
    <t xml:space="preserve">    All RTOs/ISOs should answer these metrics</t>
  </si>
  <si>
    <t xml:space="preserve">   The four RTOs/ISOs with forward capacity markets should answer these metrics</t>
  </si>
  <si>
    <t>Balancing Authority Area Name:</t>
  </si>
  <si>
    <t xml:space="preserve">Average Heat Rate of Oil-fired Steam Generation (Btu/kWh).  </t>
  </si>
  <si>
    <t xml:space="preserve">Average Heat Rate of Natural Gas-fired Steam Generation (Btu/kWh).  </t>
  </si>
  <si>
    <t xml:space="preserve">Average Heat Rate of Coal-fired Generation (Btu/kWh).  </t>
  </si>
  <si>
    <t>Average Heat Rate of Combustion Turbine Generation (Btu/kWh).</t>
  </si>
  <si>
    <t>Average Heat Rate of Combined Cycle Generation (Btu/kWh).</t>
  </si>
  <si>
    <t>Geothermal</t>
  </si>
  <si>
    <t xml:space="preserve">Compute this metric four different ways using these two values, the load-weighted average of real time prices and the load-weighted average of day-ahead prices. </t>
  </si>
  <si>
    <t>Group 3: Metric #22 New Capacity (Entry)</t>
  </si>
  <si>
    <t>New Capacity Added</t>
  </si>
  <si>
    <t xml:space="preserve">Group 3: Metric #23 Capacity Retirement (Exit) </t>
  </si>
  <si>
    <t xml:space="preserve">Capacity Retirement (Exit) </t>
  </si>
  <si>
    <t xml:space="preserve">Group 3: Metric #24 Forecasted Demand </t>
  </si>
  <si>
    <t>Capacity Market Procurement &amp; Prices (Zonal)</t>
  </si>
  <si>
    <t>Nuclear  (All Fuel Types)</t>
  </si>
  <si>
    <t xml:space="preserve">Please complete the following text fields before entering any data in subsequent worksheets. </t>
  </si>
  <si>
    <t>Contact Information</t>
  </si>
  <si>
    <t>Name of the Contact Person</t>
  </si>
  <si>
    <t>Phone Number of the Contact Person</t>
  </si>
  <si>
    <t>Email address of the Contact Person</t>
  </si>
  <si>
    <t>Group 3: Metric #21 Resource Deliverability</t>
  </si>
  <si>
    <t xml:space="preserve"> </t>
  </si>
  <si>
    <t xml:space="preserve">Forecasted Demand </t>
  </si>
  <si>
    <t>Capacity Obligations (Zonal)</t>
  </si>
  <si>
    <t>Capacity Obligations (RTO-wide)</t>
  </si>
  <si>
    <t>Water (Hydro)</t>
  </si>
  <si>
    <t>Group 1: Metric #1 Reserve Margins</t>
  </si>
  <si>
    <t>Group 1: Metric #2 Average Heat Rates</t>
  </si>
  <si>
    <t>Group 1: Metric #3  Fuel Diversity</t>
  </si>
  <si>
    <t>Group 1: Metric #4 Capacity Factor by Technology Type</t>
  </si>
  <si>
    <t>Group 2: Metric #11 Unit Hours Mitigated</t>
  </si>
  <si>
    <t xml:space="preserve">Group 2: Metric #13 Price Cost Markup </t>
  </si>
  <si>
    <t>Group 2: Metric #15  Energy Market Price Convergence</t>
  </si>
  <si>
    <t>Group 2: Metric #16 Congestion Management</t>
  </si>
  <si>
    <t>Net Revenue for New Entrant (Combined Cycle)</t>
  </si>
  <si>
    <t>Net Revenue for New Entrant (Combustion Turbine)</t>
  </si>
  <si>
    <t>Capacity Market Procurement &amp; Prices (RTO-wide)</t>
  </si>
  <si>
    <t xml:space="preserve"> The views expressed in this Information Collection Request do not represent the views of the Commission, the Chairman, or any Commissioner. </t>
  </si>
  <si>
    <t>There are three groups of Metrics in this Information Collection Request</t>
  </si>
  <si>
    <r>
      <rPr>
        <b/>
        <sz val="11"/>
        <color theme="1"/>
        <rFont val="Calibri"/>
        <family val="2"/>
        <scheme val="minor"/>
      </rPr>
      <t xml:space="preserve">Date of the Actual Peak Demand. </t>
    </r>
    <r>
      <rPr>
        <sz val="11"/>
        <color theme="1"/>
        <rFont val="Calibri"/>
        <family val="2"/>
        <scheme val="minor"/>
      </rPr>
      <t xml:space="preserve"> Enter the date in </t>
    </r>
    <r>
      <rPr>
        <sz val="11"/>
        <rFont val="Calibri"/>
        <family val="2"/>
        <scheme val="minor"/>
      </rPr>
      <t>DD/MM/YYYY</t>
    </r>
    <r>
      <rPr>
        <sz val="11"/>
        <color theme="1"/>
        <rFont val="Calibri"/>
        <family val="2"/>
        <scheme val="minor"/>
      </rPr>
      <t xml:space="preserve"> format.  </t>
    </r>
  </si>
  <si>
    <r>
      <rPr>
        <b/>
        <sz val="11"/>
        <color theme="1"/>
        <rFont val="Calibri"/>
        <family val="2"/>
        <scheme val="minor"/>
      </rPr>
      <t>Explanatory Text.</t>
    </r>
    <r>
      <rPr>
        <sz val="11"/>
        <color theme="1"/>
        <rFont val="Calibri"/>
        <family val="2"/>
        <scheme val="minor"/>
      </rPr>
      <t xml:space="preserve">  Explanations, for example, if you haven't used the primary fuel for dual-fuel units, please explain.  </t>
    </r>
  </si>
  <si>
    <t>Battery</t>
  </si>
  <si>
    <t>Coal (All types)</t>
  </si>
  <si>
    <t>Gas / Oil Turbine</t>
  </si>
  <si>
    <r>
      <rPr>
        <b/>
        <sz val="11"/>
        <color theme="1"/>
        <rFont val="Calibri"/>
        <family val="2"/>
        <scheme val="minor"/>
      </rPr>
      <t>Explanatory Text.</t>
    </r>
    <r>
      <rPr>
        <sz val="11"/>
        <color theme="1"/>
        <rFont val="Calibri"/>
        <family val="2"/>
        <scheme val="minor"/>
      </rPr>
      <t xml:space="preserve">  Describe any significant changes to administrative charges that influence the Administrative Costs reported above, such as prior-year collection true-ups, expansion of RTO/ISO footprint, etc.</t>
    </r>
  </si>
  <si>
    <r>
      <rPr>
        <b/>
        <sz val="11"/>
        <color theme="1"/>
        <rFont val="Calibri"/>
        <family val="2"/>
        <scheme val="minor"/>
      </rPr>
      <t>Explanatory Text.</t>
    </r>
    <r>
      <rPr>
        <sz val="11"/>
        <color theme="1"/>
        <rFont val="Calibri"/>
        <family val="2"/>
        <scheme val="minor"/>
      </rPr>
      <t xml:space="preserve">  Please provide a description on how the cost and revenue estimate were derived for a hypothetical new entrant, including the assumed location (i.e., high cost zone, etc.)</t>
    </r>
  </si>
  <si>
    <t>Oil (Steam)</t>
  </si>
  <si>
    <t>Natural Gas  (Steam)</t>
  </si>
  <si>
    <t xml:space="preserve">Pumped / Hydro Storage </t>
  </si>
  <si>
    <r>
      <rPr>
        <b/>
        <sz val="11"/>
        <color theme="1"/>
        <rFont val="Calibri"/>
        <family val="2"/>
        <scheme val="minor"/>
      </rPr>
      <t xml:space="preserve">Average Duration of Shortages. </t>
    </r>
    <r>
      <rPr>
        <sz val="11"/>
        <color theme="1"/>
        <rFont val="Calibri"/>
        <family val="2"/>
        <scheme val="minor"/>
      </rPr>
      <t xml:space="preserve"> The worksheet will calculate the ratio of the Total Duration of Shortage Events divided by the Number of Shortage Events.   </t>
    </r>
    <r>
      <rPr>
        <b/>
        <i/>
        <sz val="11"/>
        <color rgb="FF00B050"/>
        <rFont val="Calibri"/>
        <family val="2"/>
        <scheme val="minor"/>
      </rPr>
      <t>(Automatically calculated)</t>
    </r>
  </si>
  <si>
    <t xml:space="preserve">Other Fuel </t>
  </si>
  <si>
    <t>Net Cost of New Entry</t>
  </si>
  <si>
    <r>
      <rPr>
        <b/>
        <sz val="11"/>
        <color theme="1"/>
        <rFont val="Calibri"/>
        <family val="2"/>
        <scheme val="minor"/>
      </rPr>
      <t>Forecasted Peak Demand (MW).</t>
    </r>
    <r>
      <rPr>
        <sz val="11"/>
        <color theme="1"/>
        <rFont val="Calibri"/>
        <family val="2"/>
        <scheme val="minor"/>
      </rPr>
      <t xml:space="preserve">  Enter the value of the forecasted net coincident peak load (actual peak, not normalized) integrated over the peak hour; net of behind-the-meter photovoltaic and energy efficiency for the entire Balancing Authority Area for the given reporting period.  For some RTOs/ISOs, this number may have been determined prior to an initial capacity auction.  </t>
    </r>
  </si>
  <si>
    <r>
      <rPr>
        <b/>
        <sz val="11"/>
        <color theme="1"/>
        <rFont val="Calibri"/>
        <family val="2"/>
        <scheme val="minor"/>
      </rPr>
      <t>Publication Date of the Forecasted Peak Demand.</t>
    </r>
    <r>
      <rPr>
        <sz val="11"/>
        <color theme="1"/>
        <rFont val="Calibri"/>
        <family val="2"/>
        <scheme val="minor"/>
      </rPr>
      <t xml:space="preserve">  Enter the date in MM/YYYY format of the last binding capacity auction or the date of the forecast from the most recent planning process at which time the peak demand was forecasted. </t>
    </r>
  </si>
  <si>
    <r>
      <t xml:space="preserve">Total Duration of Shortage Events.  </t>
    </r>
    <r>
      <rPr>
        <sz val="11"/>
        <rFont val="Calibri"/>
        <family val="2"/>
        <scheme val="minor"/>
      </rPr>
      <t>Total minutes/hours where shortage occurred during the reporting period.</t>
    </r>
    <r>
      <rPr>
        <sz val="11"/>
        <color rgb="FFFF0000"/>
        <rFont val="Calibri"/>
        <family val="2"/>
        <scheme val="minor"/>
      </rPr>
      <t xml:space="preserve">  </t>
    </r>
    <r>
      <rPr>
        <sz val="11"/>
        <color theme="1"/>
        <rFont val="Calibri"/>
        <family val="2"/>
        <scheme val="minor"/>
      </rPr>
      <t>Report an integer.</t>
    </r>
  </si>
  <si>
    <t>Capacity Zone Name</t>
  </si>
  <si>
    <r>
      <rPr>
        <b/>
        <sz val="11"/>
        <color theme="1"/>
        <rFont val="Calibri"/>
        <family val="2"/>
        <scheme val="minor"/>
      </rPr>
      <t>Adjustment methodology</t>
    </r>
    <r>
      <rPr>
        <sz val="11"/>
        <color theme="1"/>
        <rFont val="Calibri"/>
        <family val="2"/>
        <scheme val="minor"/>
      </rPr>
      <t>.  Describe your adjustment methodology by technology.</t>
    </r>
  </si>
  <si>
    <r>
      <rPr>
        <b/>
        <sz val="11"/>
        <color theme="1"/>
        <rFont val="Calibri"/>
        <family val="2"/>
        <scheme val="minor"/>
      </rPr>
      <t>Total Anticipated Installed Capacity (MW)</t>
    </r>
    <r>
      <rPr>
        <sz val="11"/>
        <color theme="1"/>
        <rFont val="Calibri"/>
        <family val="2"/>
        <scheme val="minor"/>
      </rPr>
      <t xml:space="preserve">.  Enter the amount of capacity expected to be available for the entire Balancing Authority Area at the time the Forecasted Peak Demand was calculated for the reporting period. This is the cleared capacity in the binding auction for ISOs/RTOs with a capacity market. For IOUs and RTOs/ISOs without capacity markets use the generation estimate used for the planning process (e.g., Resource Adequacy, etc.) </t>
    </r>
  </si>
  <si>
    <r>
      <rPr>
        <b/>
        <sz val="11"/>
        <color theme="1"/>
        <rFont val="Calibri"/>
        <family val="2"/>
        <scheme val="minor"/>
      </rPr>
      <t>Publication Date of the Estimate of the Total Anticipated Installed Capacity.</t>
    </r>
    <r>
      <rPr>
        <sz val="11"/>
        <color theme="1"/>
        <rFont val="Calibri"/>
        <family val="2"/>
        <scheme val="minor"/>
      </rPr>
      <t xml:space="preserve">  Enter the date in MM/YYYY format.  (This may be the same date as the Date of Forecasted Peak Demand)</t>
    </r>
  </si>
  <si>
    <r>
      <rPr>
        <b/>
        <sz val="11"/>
        <color theme="1"/>
        <rFont val="Calibri"/>
        <family val="2"/>
        <scheme val="minor"/>
      </rPr>
      <t>Anticipated Reserve (MW).</t>
    </r>
    <r>
      <rPr>
        <sz val="11"/>
        <color theme="1"/>
        <rFont val="Calibri"/>
        <family val="2"/>
        <scheme val="minor"/>
      </rPr>
      <t xml:space="preserve"> The value for Anticipated Reserves for the entire Balancing Authority Area for the given reporting period is calculated as [Total Anticipated Installed Capacity –  Forecasted Peak Demand].  </t>
    </r>
    <r>
      <rPr>
        <b/>
        <i/>
        <sz val="11"/>
        <color rgb="FF00B050"/>
        <rFont val="Calibri"/>
        <family val="2"/>
        <scheme val="minor"/>
      </rPr>
      <t>(Automatically calculated)</t>
    </r>
  </si>
  <si>
    <r>
      <rPr>
        <b/>
        <sz val="11"/>
        <color theme="1"/>
        <rFont val="Calibri"/>
        <family val="2"/>
        <scheme val="minor"/>
      </rPr>
      <t>Total Available Installed Capacity (MW)</t>
    </r>
    <r>
      <rPr>
        <sz val="11"/>
        <color theme="1"/>
        <rFont val="Calibri"/>
        <family val="2"/>
        <scheme val="minor"/>
      </rPr>
      <t xml:space="preserve">.    </t>
    </r>
    <r>
      <rPr>
        <b/>
        <i/>
        <sz val="11"/>
        <color rgb="FF00B050"/>
        <rFont val="Calibri"/>
        <family val="2"/>
        <scheme val="minor"/>
      </rPr>
      <t>(Automatically copied from Metric 1)</t>
    </r>
  </si>
  <si>
    <r>
      <rPr>
        <b/>
        <sz val="11"/>
        <color theme="1"/>
        <rFont val="Calibri"/>
        <family val="2"/>
        <scheme val="minor"/>
      </rPr>
      <t>Explanatory Text.</t>
    </r>
    <r>
      <rPr>
        <sz val="11"/>
        <color theme="1"/>
        <rFont val="Calibri"/>
        <family val="2"/>
        <scheme val="minor"/>
      </rPr>
      <t xml:space="preserve">  Add any explanatory text if necessary</t>
    </r>
  </si>
  <si>
    <r>
      <rPr>
        <b/>
        <sz val="11"/>
        <color theme="1"/>
        <rFont val="Calibri"/>
        <family val="2"/>
        <scheme val="minor"/>
      </rPr>
      <t>Explanatory Text.</t>
    </r>
    <r>
      <rPr>
        <sz val="11"/>
        <color theme="1"/>
        <rFont val="Calibri"/>
        <family val="2"/>
        <scheme val="minor"/>
      </rPr>
      <t xml:space="preserve">  Add any explanatory text if necessary.</t>
    </r>
  </si>
  <si>
    <t xml:space="preserve">Group 2: Metric #10 Demand Response Capability  </t>
  </si>
  <si>
    <r>
      <rPr>
        <b/>
        <sz val="11"/>
        <rFont val="Calibri"/>
        <family val="2"/>
        <scheme val="minor"/>
      </rPr>
      <t>Explanatory Text.</t>
    </r>
    <r>
      <rPr>
        <sz val="11"/>
        <rFont val="Calibri"/>
        <family val="2"/>
        <scheme val="minor"/>
      </rPr>
      <t xml:space="preserve">  Provide any additional information if necessary.   </t>
    </r>
  </si>
  <si>
    <r>
      <rPr>
        <b/>
        <sz val="11"/>
        <color theme="1"/>
        <rFont val="Calibri"/>
        <family val="2"/>
        <scheme val="minor"/>
      </rPr>
      <t xml:space="preserve">Explanatory Text. </t>
    </r>
    <r>
      <rPr>
        <sz val="11"/>
        <color theme="1"/>
        <rFont val="Calibri"/>
        <family val="2"/>
        <scheme val="minor"/>
      </rPr>
      <t xml:space="preserve">  Please report any unusual events that provide context to this metric.  For instance, the expansion of the RTO/ISO footprint may explain changes in the capacity costs.</t>
    </r>
  </si>
  <si>
    <r>
      <rPr>
        <b/>
        <sz val="11"/>
        <color theme="1"/>
        <rFont val="Calibri"/>
        <family val="2"/>
        <scheme val="minor"/>
      </rPr>
      <t xml:space="preserve">Net Energy for Load (MWh).  </t>
    </r>
    <r>
      <rPr>
        <sz val="11"/>
        <color theme="1"/>
        <rFont val="Calibri"/>
        <family val="2"/>
        <scheme val="minor"/>
      </rPr>
      <t xml:space="preserve"> </t>
    </r>
    <r>
      <rPr>
        <b/>
        <i/>
        <sz val="11"/>
        <color rgb="FF00B050"/>
        <rFont val="Calibri"/>
        <family val="2"/>
        <scheme val="minor"/>
      </rPr>
      <t>(Automatically copied from Metric 12)</t>
    </r>
  </si>
  <si>
    <t xml:space="preserve"> Equation 1:   </t>
  </si>
  <si>
    <t xml:space="preserve"> Equation 2:  </t>
  </si>
  <si>
    <t xml:space="preserve"> Equation 3: </t>
  </si>
  <si>
    <t xml:space="preserve"> Equation 4:  </t>
  </si>
  <si>
    <t>Group 2: Metric #14 Fuel-Adjusted Wholesale Energy Price</t>
  </si>
  <si>
    <r>
      <rPr>
        <b/>
        <sz val="12"/>
        <rFont val="Calibri"/>
        <family val="2"/>
        <scheme val="minor"/>
      </rPr>
      <t>Explanatory Text.</t>
    </r>
    <r>
      <rPr>
        <sz val="12"/>
        <rFont val="Calibri"/>
        <family val="2"/>
        <scheme val="minor"/>
      </rPr>
      <t xml:space="preserve">  Explain any variations from this formula, e.g., unable to estimate the fraction of hours that a fuel was marginal.  </t>
    </r>
  </si>
  <si>
    <t>Zonal Convergence (optional)</t>
  </si>
  <si>
    <t>Zone Name</t>
  </si>
  <si>
    <t>Calculate two supply curves for each five-minute interval of the real-time market in the reporting period. The first curve (price curve) is based on the offer used in the price formation for that interval.  The second curve (cost curve) is based on the default bid of the unit for that interval.  For each curve, starting at the lowest cost offers, aggregate the MWs of the curves until the aggregated MW value equals the real-time demand for that interval.  The intersection of the demand curve with the supply curves provides two prices.</t>
  </si>
  <si>
    <r>
      <rPr>
        <b/>
        <sz val="11"/>
        <rFont val="Calibri"/>
        <family val="2"/>
        <scheme val="minor"/>
      </rPr>
      <t>Explanatory Text.</t>
    </r>
    <r>
      <rPr>
        <sz val="11"/>
        <rFont val="Calibri"/>
        <family val="2"/>
        <scheme val="minor"/>
      </rPr>
      <t xml:space="preserve">  Explain any variations from this formula, e.g., the RTO/ISO used the difference of P</t>
    </r>
    <r>
      <rPr>
        <vertAlign val="subscript"/>
        <sz val="11"/>
        <rFont val="Calibri"/>
        <family val="2"/>
        <scheme val="minor"/>
      </rPr>
      <t>i</t>
    </r>
    <r>
      <rPr>
        <sz val="11"/>
        <rFont val="Calibri"/>
        <family val="2"/>
        <scheme val="minor"/>
      </rPr>
      <t xml:space="preserve"> and C</t>
    </r>
    <r>
      <rPr>
        <vertAlign val="subscript"/>
        <sz val="11"/>
        <rFont val="Calibri"/>
        <family val="2"/>
        <scheme val="minor"/>
      </rPr>
      <t>i</t>
    </r>
    <r>
      <rPr>
        <sz val="11"/>
        <rFont val="Calibri"/>
        <family val="2"/>
        <scheme val="minor"/>
      </rPr>
      <t xml:space="preserve"> for the marginal resource for each five minute interval.   </t>
    </r>
  </si>
  <si>
    <t>Group 2: Metric #19 Order No. 825 Shortage Intervals and Reserve Price Impacts</t>
  </si>
  <si>
    <r>
      <t xml:space="preserve">Number of Shortage Events.   </t>
    </r>
    <r>
      <rPr>
        <sz val="11"/>
        <rFont val="Calibri"/>
        <family val="2"/>
        <scheme val="minor"/>
      </rPr>
      <t>Total number of distinct shortage events in reporting period.</t>
    </r>
    <r>
      <rPr>
        <sz val="11"/>
        <color rgb="FFFF0000"/>
        <rFont val="Calibri"/>
        <family val="2"/>
        <scheme val="minor"/>
      </rPr>
      <t xml:space="preserve"> </t>
    </r>
    <r>
      <rPr>
        <b/>
        <sz val="11"/>
        <color theme="1"/>
        <rFont val="Calibri"/>
        <family val="2"/>
        <scheme val="minor"/>
      </rPr>
      <t xml:space="preserve"> </t>
    </r>
    <r>
      <rPr>
        <sz val="11"/>
        <color theme="1"/>
        <rFont val="Calibri"/>
        <family val="2"/>
        <scheme val="minor"/>
      </rPr>
      <t>An event is a contiguous set of shortage intervals</t>
    </r>
    <r>
      <rPr>
        <b/>
        <sz val="11"/>
        <color theme="1"/>
        <rFont val="Calibri"/>
        <family val="2"/>
        <scheme val="minor"/>
      </rPr>
      <t xml:space="preserve"> </t>
    </r>
    <r>
      <rPr>
        <sz val="11"/>
        <color theme="1"/>
        <rFont val="Calibri"/>
        <family val="2"/>
        <scheme val="minor"/>
      </rPr>
      <t>defined by</t>
    </r>
    <r>
      <rPr>
        <sz val="11"/>
        <color theme="1"/>
        <rFont val="Calibri"/>
        <family val="2"/>
        <scheme val="minor"/>
      </rPr>
      <t xml:space="preserve"> Order No. 825  that occurred in the reporting period.  Report an integer.</t>
    </r>
  </si>
  <si>
    <r>
      <rPr>
        <b/>
        <sz val="11"/>
        <color theme="1"/>
        <rFont val="Calibri"/>
        <family val="2"/>
        <scheme val="minor"/>
      </rPr>
      <t>Average Price Differential of the Shortage Events.</t>
    </r>
    <r>
      <rPr>
        <sz val="11"/>
        <color theme="1"/>
        <rFont val="Calibri"/>
        <family val="2"/>
        <scheme val="minor"/>
      </rPr>
      <t xml:space="preserve">  The average size of the price differential of the shortage events in the reporting period.  Divide Total Price Differential of the Shortage Events by the Total Duration of Shortage Events. </t>
    </r>
    <r>
      <rPr>
        <b/>
        <i/>
        <sz val="11"/>
        <color rgb="FF00B050"/>
        <rFont val="Calibri"/>
        <family val="2"/>
        <scheme val="minor"/>
      </rPr>
      <t xml:space="preserve"> (Automatically Calculated)</t>
    </r>
  </si>
  <si>
    <r>
      <rPr>
        <b/>
        <sz val="11"/>
        <color theme="1"/>
        <rFont val="Calibri"/>
        <family val="2"/>
        <scheme val="minor"/>
      </rPr>
      <t>Average Size of the Shortage Events</t>
    </r>
    <r>
      <rPr>
        <sz val="11"/>
        <color theme="1"/>
        <rFont val="Calibri"/>
        <family val="2"/>
        <scheme val="minor"/>
      </rPr>
      <t xml:space="preserve">.  The average size of all of the shortage events in the reporting period.  Divide Total Size of Shortage Events by the Total Duration of Shortage Events.  </t>
    </r>
    <r>
      <rPr>
        <b/>
        <i/>
        <sz val="11"/>
        <color rgb="FF00B050"/>
        <rFont val="Calibri"/>
        <family val="2"/>
        <scheme val="minor"/>
      </rPr>
      <t xml:space="preserve">(Automatically Calculated)   </t>
    </r>
    <r>
      <rPr>
        <sz val="11"/>
        <color theme="1"/>
        <rFont val="Calibri"/>
        <family val="2"/>
        <scheme val="minor"/>
      </rPr>
      <t xml:space="preserve">
</t>
    </r>
  </si>
  <si>
    <r>
      <rPr>
        <b/>
        <sz val="11"/>
        <color theme="1"/>
        <rFont val="Calibri"/>
        <family val="2"/>
        <scheme val="minor"/>
      </rPr>
      <t>Average Price Impact of the Shortage Events.</t>
    </r>
    <r>
      <rPr>
        <sz val="11"/>
        <color theme="1"/>
        <rFont val="Calibri"/>
        <family val="2"/>
        <scheme val="minor"/>
      </rPr>
      <t xml:space="preserve">  The average price impact of the shortage events in the reporting period.  Divide the Total Price Impact of the Shortage Events by the Total Duration of Shortage Events. </t>
    </r>
    <r>
      <rPr>
        <sz val="11"/>
        <color rgb="FF00B050"/>
        <rFont val="Calibri"/>
        <family val="2"/>
        <scheme val="minor"/>
      </rPr>
      <t xml:space="preserve"> </t>
    </r>
    <r>
      <rPr>
        <b/>
        <i/>
        <sz val="11"/>
        <color rgb="FF00B050"/>
        <rFont val="Calibri"/>
        <family val="2"/>
        <scheme val="minor"/>
      </rPr>
      <t>(Automatically Calculated)</t>
    </r>
  </si>
  <si>
    <r>
      <rPr>
        <b/>
        <sz val="11"/>
        <color theme="1"/>
        <rFont val="Calibri"/>
        <family val="2"/>
        <scheme val="minor"/>
      </rPr>
      <t>Total Price Impact of the Shortage Events.</t>
    </r>
    <r>
      <rPr>
        <sz val="11"/>
        <color theme="1"/>
        <rFont val="Calibri"/>
        <family val="2"/>
        <scheme val="minor"/>
      </rPr>
      <t xml:space="preserve">  The total price impact of the shortage events in the reporting period.  For each event where shortage pricing occurred, multiply the duration of the shortage event by the product of the average size of each shortage event and the price differential of each shortage event. </t>
    </r>
  </si>
  <si>
    <r>
      <rPr>
        <b/>
        <sz val="11"/>
        <color theme="1"/>
        <rFont val="Calibri"/>
        <family val="2"/>
        <scheme val="minor"/>
      </rPr>
      <t>Explanatory Text (if necessary).</t>
    </r>
    <r>
      <rPr>
        <sz val="11"/>
        <color theme="1"/>
        <rFont val="Calibri"/>
        <family val="2"/>
        <scheme val="minor"/>
      </rPr>
      <t xml:space="preserve">  Report any relevant information about this metric that is not captured above e.g. including the product the price change is associated with, improvements to the methodology, etc.</t>
    </r>
  </si>
  <si>
    <r>
      <t>s = a shortage event 
T</t>
    </r>
    <r>
      <rPr>
        <vertAlign val="subscript"/>
        <sz val="11"/>
        <rFont val="Calibri"/>
        <family val="2"/>
      </rPr>
      <t xml:space="preserve">s </t>
    </r>
    <r>
      <rPr>
        <sz val="11"/>
        <rFont val="Calibri"/>
        <family val="2"/>
      </rPr>
      <t xml:space="preserve">= duration of event s
i = 5-minute interval before shortage in reporting period 
k = 5-minute interval during shortage in reporting period
MW = reserves for 5-minute interval
RMCP = Reserve Market Clearing Price for highest quality product (i.e., spinning reserve) for 5-minute interval
</t>
    </r>
  </si>
  <si>
    <r>
      <rPr>
        <b/>
        <sz val="11"/>
        <color theme="1"/>
        <rFont val="Calibri"/>
        <family val="2"/>
        <scheme val="minor"/>
      </rPr>
      <t>Total Size of Shortage Events.</t>
    </r>
    <r>
      <rPr>
        <sz val="11"/>
        <color theme="1"/>
        <rFont val="Calibri"/>
        <family val="2"/>
        <scheme val="minor"/>
      </rPr>
      <t xml:space="preserve">  Total MW shortage during the reporting period.  This is a multi-step calculation.  First, for each shortage event calculate the difference between the average MW  available during the shortage and the average of the MWs required of the highest quality reserve product (i.e., spinning reserve) in the three intervals before the shortage began.  Second, for each event create the product of this difference and the event duration and sum these for the reporting period.  Report an integer.</t>
    </r>
  </si>
  <si>
    <r>
      <rPr>
        <b/>
        <sz val="11"/>
        <color theme="1"/>
        <rFont val="Calibri"/>
        <family val="2"/>
        <scheme val="minor"/>
      </rPr>
      <t>Total Price Differential of the Shortage Events.</t>
    </r>
    <r>
      <rPr>
        <sz val="11"/>
        <color theme="1"/>
        <rFont val="Calibri"/>
        <family val="2"/>
        <scheme val="minor"/>
      </rPr>
      <t xml:space="preserve">  The price differential of the shortage event (the increase between 5-minute intervals) in the reporting period.  This is a multi-step calculation.  First, for each shortage event calculate the difference between the reserve market clearing price of the highest quality reserve product (i.e., spinning reserve) in the three intervals before the shortage began and the average price of the reserve product in the shortage, and multiply this difference by the duration of the shortage. Sum for all events for the reporting period.  Report in $/MWh.</t>
    </r>
  </si>
  <si>
    <t>Enter first reporting period (enter a 4 digit year in YYYY format)</t>
  </si>
  <si>
    <t>Data Reporting Period</t>
  </si>
  <si>
    <r>
      <rPr>
        <b/>
        <sz val="11"/>
        <color theme="1"/>
        <rFont val="Calibri"/>
        <family val="2"/>
        <scheme val="minor"/>
      </rPr>
      <t xml:space="preserve">Explanatory Text.  </t>
    </r>
    <r>
      <rPr>
        <sz val="11"/>
        <color theme="1"/>
        <rFont val="Calibri"/>
        <family val="2"/>
        <scheme val="minor"/>
      </rPr>
      <t>Provide any additional information</t>
    </r>
    <r>
      <rPr>
        <b/>
        <sz val="11"/>
        <color theme="1"/>
        <rFont val="Calibri"/>
        <family val="2"/>
        <scheme val="minor"/>
      </rPr>
      <t xml:space="preserve"> </t>
    </r>
    <r>
      <rPr>
        <sz val="11"/>
        <color theme="1"/>
        <rFont val="Calibri"/>
        <family val="2"/>
        <scheme val="minor"/>
      </rPr>
      <t xml:space="preserve"> if necessary.</t>
    </r>
  </si>
  <si>
    <t>Equation 1.</t>
  </si>
  <si>
    <t>Technology / Fuel Type</t>
  </si>
  <si>
    <r>
      <rPr>
        <b/>
        <sz val="11"/>
        <color theme="1"/>
        <rFont val="Calibri"/>
        <family val="2"/>
        <scheme val="minor"/>
      </rPr>
      <t xml:space="preserve">Anticipated Reserve Margin (%).  </t>
    </r>
    <r>
      <rPr>
        <sz val="11"/>
        <color theme="1"/>
        <rFont val="Calibri"/>
        <family val="2"/>
        <scheme val="minor"/>
      </rPr>
      <t xml:space="preserve"> The Anticipated Reserve Margin is the ratio of the amount of anticipated reserves in relation to the forecasted demand, calculated as [(Total Anticipated Installed Capacity – Forecasted Peak Demand) / Forecasted Peak Demand].  </t>
    </r>
    <r>
      <rPr>
        <b/>
        <i/>
        <sz val="11"/>
        <color rgb="FF00B050"/>
        <rFont val="Calibri"/>
        <family val="2"/>
        <scheme val="minor"/>
      </rPr>
      <t>(Automatically calculated)</t>
    </r>
  </si>
  <si>
    <r>
      <rPr>
        <b/>
        <sz val="11"/>
        <color theme="1"/>
        <rFont val="Calibri"/>
        <family val="2"/>
        <scheme val="minor"/>
      </rPr>
      <t xml:space="preserve">Actual Reserve Margin (%). </t>
    </r>
    <r>
      <rPr>
        <sz val="11"/>
        <color theme="1"/>
        <rFont val="Calibri"/>
        <family val="2"/>
        <scheme val="minor"/>
      </rPr>
      <t xml:space="preserve"> The actual reserve margin is the ratio of the amount of reserves procured for a specific reporting period, calculated as [(Total Actual Installed Capacity – Actual Peak Demand) / Actual Peak Demand].  </t>
    </r>
    <r>
      <rPr>
        <b/>
        <i/>
        <sz val="11"/>
        <color rgb="FF00B050"/>
        <rFont val="Calibri"/>
        <family val="2"/>
        <scheme val="minor"/>
      </rPr>
      <t>(Automatically calculated)</t>
    </r>
  </si>
  <si>
    <t>Respondents (utilities and RTOs/ISOs) without centralized capacity markets should enter the first calendar year of the five reporting periods.</t>
  </si>
  <si>
    <t xml:space="preserve">RTOs/ISOs with centralized capacity markets should enter the four-digit year of the first delivery period of the five reporting periods.  </t>
  </si>
  <si>
    <t xml:space="preserve">Group 3: Metric #29 Total Capacity Bonus Payments and Penalties </t>
  </si>
  <si>
    <t>Total Capacity Bonus Payments and Penalties (Zonal)</t>
  </si>
  <si>
    <t>Total Capacity Bonus Payments and Penalties (RTO-wide)</t>
  </si>
  <si>
    <t>Capacity Facing Penalty Payments for Under-Performance (RTO-wide)</t>
  </si>
  <si>
    <t>Capacity Facing Penalty Payments for Under-Performance (Zonal)</t>
  </si>
  <si>
    <t>Capacity Eligible for Bonus Payments for Over-Performance (RTO-wide)</t>
  </si>
  <si>
    <t>Capacity Eligible for Bonus Payments for Over-Performance (Zonal)</t>
  </si>
  <si>
    <t>Group 1: Metric #5  Emergency Energy Alerts (EEA Level 1 or Higher)</t>
  </si>
  <si>
    <t>Group 1: Metric #6  Performance by Technology Type during EEA Level 1 or Higher</t>
  </si>
  <si>
    <t>Group 1: Metric #7  Resource Availability (EFORd)</t>
  </si>
  <si>
    <t>Group 2: Metric #12 Wholesale Power Costs by Charge Type</t>
  </si>
  <si>
    <t>Group 2: Metric #17 Administrative Costs</t>
  </si>
  <si>
    <t>Group 2: Metric #18 New Entrant Net Revenues</t>
  </si>
  <si>
    <t>Group 3: Metric #20 Net Cost of New Entry (Net CONE) value</t>
  </si>
  <si>
    <t>Resource  Deliverability - Maximum Importable External Capacity into a Capacity Zone</t>
  </si>
  <si>
    <t>Group 3: Metric #25 Capacity Market Procurement and Prices</t>
  </si>
  <si>
    <t xml:space="preserve">Group 3: Metric #28 Capacity Under-Performance </t>
  </si>
  <si>
    <t xml:space="preserve">Group 3: Metric #27 Capacity Over-Performance </t>
  </si>
  <si>
    <t>Group 3: Metric #26 Capacity Obligations and Performance Assessment Events</t>
  </si>
  <si>
    <t xml:space="preserve">For example, if June 2014 is the start of the first delivery period, enter 2014  </t>
  </si>
  <si>
    <t xml:space="preserve">Group 2: Metric #9  Reliability Must-Run Contract Usage </t>
  </si>
  <si>
    <t xml:space="preserve">Group 2: Metric #8 Number and Capacity of Reliability Must-Run Units </t>
  </si>
  <si>
    <r>
      <rPr>
        <b/>
        <sz val="11"/>
        <color theme="1"/>
        <rFont val="Calibri"/>
        <family val="2"/>
        <scheme val="minor"/>
      </rPr>
      <t>Explanatory Text.</t>
    </r>
    <r>
      <rPr>
        <sz val="11"/>
        <color theme="1"/>
        <rFont val="Calibri"/>
        <family val="2"/>
        <scheme val="minor"/>
      </rPr>
      <t xml:space="preserve">  Report any relevant information about this zone during the reporting period (e.g., changes in boundaries, significant changes in load).  </t>
    </r>
  </si>
  <si>
    <t>YEAR</t>
  </si>
  <si>
    <r>
      <rPr>
        <b/>
        <sz val="11"/>
        <color theme="1"/>
        <rFont val="Calibri"/>
        <family val="2"/>
        <scheme val="minor"/>
      </rPr>
      <t xml:space="preserve">Actual Reserve (MW).  </t>
    </r>
    <r>
      <rPr>
        <sz val="11"/>
        <color theme="1"/>
        <rFont val="Calibri"/>
        <family val="2"/>
        <scheme val="minor"/>
      </rPr>
      <t xml:space="preserve">The value for the actual reserves for the entire Balancing Authority Area for the given reporting period calculated as [Total Actual Installed Capacity – Actual Peak Demand].  </t>
    </r>
    <r>
      <rPr>
        <b/>
        <i/>
        <sz val="11"/>
        <color rgb="FF00B050"/>
        <rFont val="Calibri"/>
        <family val="2"/>
        <scheme val="minor"/>
      </rPr>
      <t xml:space="preserve">(Automatically calculated) </t>
    </r>
  </si>
  <si>
    <r>
      <rPr>
        <b/>
        <sz val="11"/>
        <color theme="1"/>
        <rFont val="Calibri"/>
        <family val="2"/>
        <scheme val="minor"/>
      </rPr>
      <t>Total Available Installed Capacity (MW).</t>
    </r>
    <r>
      <rPr>
        <sz val="11"/>
        <color theme="1"/>
        <rFont val="Calibri"/>
        <family val="2"/>
        <scheme val="minor"/>
      </rPr>
      <t xml:space="preserve">  Enter the amount of capacity that was available for the entire Balancing Authority Area at the time the Actual Peak Demand was realized during the reporting  period.  This is the available capacity at the time of the Actual Peak Demand.</t>
    </r>
  </si>
  <si>
    <r>
      <rPr>
        <b/>
        <sz val="11"/>
        <color rgb="FFFF0000"/>
        <rFont val="Calibri"/>
        <family val="2"/>
        <scheme val="minor"/>
      </rPr>
      <t xml:space="preserve"> </t>
    </r>
    <r>
      <rPr>
        <b/>
        <sz val="11"/>
        <color theme="1"/>
        <rFont val="Calibri"/>
        <family val="2"/>
        <scheme val="minor"/>
      </rPr>
      <t>Reporting Period</t>
    </r>
  </si>
  <si>
    <r>
      <rPr>
        <b/>
        <sz val="11"/>
        <color theme="1"/>
        <rFont val="Calibri"/>
        <family val="2"/>
        <scheme val="minor"/>
      </rPr>
      <t xml:space="preserve">Total Capacity of RMR Units (MW). </t>
    </r>
    <r>
      <rPr>
        <sz val="11"/>
        <color theme="1"/>
        <rFont val="Calibri"/>
        <family val="2"/>
        <scheme val="minor"/>
      </rPr>
      <t xml:space="preserve"> Sum of the Nameplate capacity of the generation units under RMR or equivalent contracts for each reporting period.</t>
    </r>
  </si>
  <si>
    <r>
      <t xml:space="preserve">   These metrics are identified by yellow shading in the title row of the worksheet </t>
    </r>
    <r>
      <rPr>
        <sz val="11"/>
        <color theme="1"/>
        <rFont val="Calibri"/>
        <family val="2"/>
        <scheme val="minor"/>
      </rPr>
      <t>and on the worksheet tabs</t>
    </r>
  </si>
  <si>
    <r>
      <t xml:space="preserve">    These metrics are identified by green shading in the title row of the worksheet</t>
    </r>
    <r>
      <rPr>
        <sz val="11"/>
        <color theme="1"/>
        <rFont val="Calibri"/>
        <family val="2"/>
        <scheme val="minor"/>
      </rPr>
      <t xml:space="preserve"> and on the worksheet tabs</t>
    </r>
  </si>
  <si>
    <r>
      <t xml:space="preserve">   These metrics are identified by blue shading in the title row of the worksheet </t>
    </r>
    <r>
      <rPr>
        <sz val="11"/>
        <color theme="1"/>
        <rFont val="Calibri"/>
        <family val="2"/>
        <scheme val="minor"/>
      </rPr>
      <t>and on the worksheet tabs</t>
    </r>
  </si>
  <si>
    <r>
      <rPr>
        <b/>
        <sz val="11"/>
        <color theme="1"/>
        <rFont val="Calibri"/>
        <family val="2"/>
        <scheme val="minor"/>
      </rPr>
      <t xml:space="preserve">Total Cost of RMR Units ($). </t>
    </r>
    <r>
      <rPr>
        <sz val="11"/>
        <color theme="1"/>
        <rFont val="Calibri"/>
        <family val="2"/>
        <scheme val="minor"/>
      </rPr>
      <t xml:space="preserve"> Sum of the costs of all RMR contracts for each reporting period.  </t>
    </r>
  </si>
  <si>
    <r>
      <rPr>
        <b/>
        <sz val="11"/>
        <color theme="1"/>
        <rFont val="Calibri"/>
        <family val="2"/>
        <scheme val="minor"/>
      </rPr>
      <t>RMR MW as Percent of Total Available Installed Capacity (%)</t>
    </r>
    <r>
      <rPr>
        <sz val="11"/>
        <color theme="1"/>
        <rFont val="Calibri"/>
        <family val="2"/>
        <scheme val="minor"/>
      </rPr>
      <t xml:space="preserve">.  The Total Capacity of RMR units as a percentage of the Total Available Installed Capacity of the Balancing Authority Area.  </t>
    </r>
    <r>
      <rPr>
        <b/>
        <i/>
        <sz val="11"/>
        <color rgb="FF00B050"/>
        <rFont val="Calibri"/>
        <family val="2"/>
        <scheme val="minor"/>
      </rPr>
      <t>(Automatically calculated)</t>
    </r>
  </si>
  <si>
    <r>
      <rPr>
        <b/>
        <sz val="11"/>
        <color theme="1"/>
        <rFont val="Calibri"/>
        <family val="2"/>
        <scheme val="minor"/>
      </rPr>
      <t xml:space="preserve">Total Available Installed Capacity (MW). </t>
    </r>
    <r>
      <rPr>
        <sz val="11"/>
        <color theme="1"/>
        <rFont val="Calibri"/>
        <family val="2"/>
        <scheme val="minor"/>
      </rPr>
      <t xml:space="preserve">  </t>
    </r>
    <r>
      <rPr>
        <b/>
        <i/>
        <sz val="11"/>
        <color rgb="FF00B050"/>
        <rFont val="Calibri"/>
        <family val="2"/>
        <scheme val="minor"/>
      </rPr>
      <t>(Automatically copied from Metric 1)</t>
    </r>
  </si>
  <si>
    <r>
      <rPr>
        <b/>
        <sz val="11"/>
        <color theme="1"/>
        <rFont val="Calibri"/>
        <family val="2"/>
        <scheme val="minor"/>
      </rPr>
      <t xml:space="preserve">Actual Peak Demand (MW). </t>
    </r>
    <r>
      <rPr>
        <sz val="11"/>
        <color theme="1"/>
        <rFont val="Calibri"/>
        <family val="2"/>
        <scheme val="minor"/>
      </rPr>
      <t xml:space="preserve">  </t>
    </r>
    <r>
      <rPr>
        <b/>
        <i/>
        <sz val="11"/>
        <color rgb="FF00B050"/>
        <rFont val="Calibri"/>
        <family val="2"/>
        <scheme val="minor"/>
      </rPr>
      <t>(Automatically copied from Metric 1)</t>
    </r>
  </si>
  <si>
    <r>
      <rPr>
        <b/>
        <sz val="11"/>
        <color theme="1"/>
        <rFont val="Calibri"/>
        <family val="2"/>
        <scheme val="minor"/>
      </rPr>
      <t>Demand Response Resources as a Percent of Actual Peak Demand (%).</t>
    </r>
    <r>
      <rPr>
        <sz val="11"/>
        <color theme="1"/>
        <rFont val="Calibri"/>
        <family val="2"/>
        <scheme val="minor"/>
      </rPr>
      <t xml:space="preserve">  The Total MW of Demand Response as a percentage of the Actual Peak Demand in the Balancing Authority Area.  </t>
    </r>
    <r>
      <rPr>
        <b/>
        <i/>
        <sz val="11"/>
        <color rgb="FF00B050"/>
        <rFont val="Calibri"/>
        <family val="2"/>
        <scheme val="minor"/>
      </rPr>
      <t>(Automatically calculated)</t>
    </r>
  </si>
  <si>
    <r>
      <rPr>
        <b/>
        <sz val="11"/>
        <color theme="1"/>
        <rFont val="Calibri"/>
        <family val="2"/>
        <scheme val="minor"/>
      </rPr>
      <t>Demand Response Resources as a Percent of Total Available Installed Capacity (%).</t>
    </r>
    <r>
      <rPr>
        <sz val="11"/>
        <color theme="1"/>
        <rFont val="Calibri"/>
        <family val="2"/>
        <scheme val="minor"/>
      </rPr>
      <t xml:space="preserve">  The Total MW of Demand Response as a percentage of the Total Available Installed Capacity of the Balancing Authority Area.  </t>
    </r>
    <r>
      <rPr>
        <b/>
        <i/>
        <sz val="11"/>
        <color rgb="FF00B050"/>
        <rFont val="Calibri"/>
        <family val="2"/>
        <scheme val="minor"/>
      </rPr>
      <t>(Automatically calculated)</t>
    </r>
  </si>
  <si>
    <r>
      <rPr>
        <b/>
        <sz val="11"/>
        <rFont val="Calibri"/>
        <family val="2"/>
        <scheme val="minor"/>
      </rPr>
      <t xml:space="preserve">Percent of Unit Hours With Active Mitigation (Day-ahead) </t>
    </r>
    <r>
      <rPr>
        <b/>
        <sz val="11"/>
        <color theme="1"/>
        <rFont val="Calibri"/>
        <family val="2"/>
        <scheme val="minor"/>
      </rPr>
      <t>(%).</t>
    </r>
    <r>
      <rPr>
        <b/>
        <sz val="11"/>
        <rFont val="Calibri"/>
        <family val="2"/>
        <scheme val="minor"/>
      </rPr>
      <t xml:space="preserve"> </t>
    </r>
    <r>
      <rPr>
        <sz val="11"/>
        <rFont val="Calibri"/>
        <family val="2"/>
        <scheme val="minor"/>
      </rPr>
      <t xml:space="preserve"> Calculate the fraction of unit hours in each reporting period that any generation unit(s) offer cap in the day-ahead energy market was set due to mitigation and report that as a percent of the number of all unit hours.  </t>
    </r>
    <r>
      <rPr>
        <b/>
        <i/>
        <sz val="11"/>
        <color rgb="FF00B050"/>
        <rFont val="Calibri"/>
        <family val="2"/>
        <scheme val="minor"/>
      </rPr>
      <t>(Automatically calculated)</t>
    </r>
  </si>
  <si>
    <r>
      <rPr>
        <b/>
        <sz val="11"/>
        <color theme="1"/>
        <rFont val="Calibri"/>
        <family val="2"/>
        <scheme val="minor"/>
      </rPr>
      <t>Percent of Unit Intervals With Active Mitigation (Real-time) (%).</t>
    </r>
    <r>
      <rPr>
        <sz val="11"/>
        <color theme="1"/>
        <rFont val="Calibri"/>
        <family val="2"/>
        <scheme val="minor"/>
      </rPr>
      <t xml:space="preserve">  Calculate the fraction of</t>
    </r>
    <r>
      <rPr>
        <sz val="11"/>
        <color rgb="FFFF0000"/>
        <rFont val="Calibri"/>
        <family val="2"/>
        <scheme val="minor"/>
      </rPr>
      <t xml:space="preserve"> </t>
    </r>
    <r>
      <rPr>
        <sz val="11"/>
        <rFont val="Calibri"/>
        <family val="2"/>
        <scheme val="minor"/>
      </rPr>
      <t>unit intervals in each reporting period that any generation unit(s) offer cap in the real-time market was set due to mitigation and report that as a percent of the number of all unit hou</t>
    </r>
    <r>
      <rPr>
        <sz val="11"/>
        <color theme="1"/>
        <rFont val="Calibri"/>
        <family val="2"/>
        <scheme val="minor"/>
      </rPr>
      <t xml:space="preserve">rs.  </t>
    </r>
    <r>
      <rPr>
        <b/>
        <i/>
        <sz val="11"/>
        <color rgb="FF00B050"/>
        <rFont val="Calibri"/>
        <family val="2"/>
        <scheme val="minor"/>
      </rPr>
      <t>(Automatically calculated)</t>
    </r>
  </si>
  <si>
    <r>
      <rPr>
        <b/>
        <sz val="11"/>
        <color rgb="FF000000"/>
        <rFont val="Calibri"/>
        <family val="2"/>
      </rPr>
      <t>Energy Component of Total Wholesale Power Cost</t>
    </r>
    <r>
      <rPr>
        <sz val="11"/>
        <color rgb="FF000000"/>
        <rFont val="Calibri"/>
        <family val="2"/>
      </rPr>
      <t xml:space="preserve">  </t>
    </r>
    <r>
      <rPr>
        <b/>
        <i/>
        <sz val="11"/>
        <color rgb="FF00B050"/>
        <rFont val="Calibri"/>
        <family val="2"/>
      </rPr>
      <t>(Automatically calculated)</t>
    </r>
  </si>
  <si>
    <r>
      <rPr>
        <b/>
        <sz val="11"/>
        <color rgb="FF000000"/>
        <rFont val="Calibri"/>
        <family val="2"/>
      </rPr>
      <t xml:space="preserve">Capacity Component of Total Wholesale Power Cost </t>
    </r>
    <r>
      <rPr>
        <b/>
        <i/>
        <sz val="11"/>
        <color rgb="FF00B050"/>
        <rFont val="Calibri"/>
        <family val="2"/>
      </rPr>
      <t>(Automatically calculated)</t>
    </r>
  </si>
  <si>
    <r>
      <rPr>
        <b/>
        <sz val="11"/>
        <color rgb="FF000000"/>
        <rFont val="Calibri"/>
        <family val="2"/>
      </rPr>
      <t xml:space="preserve">Transmission Component of Total Wholesale Power Cost </t>
    </r>
    <r>
      <rPr>
        <sz val="11"/>
        <color rgb="FF000000"/>
        <rFont val="Calibri"/>
        <family val="2"/>
      </rPr>
      <t xml:space="preserve"> </t>
    </r>
    <r>
      <rPr>
        <b/>
        <i/>
        <sz val="11"/>
        <color rgb="FF00B050"/>
        <rFont val="Calibri"/>
        <family val="2"/>
      </rPr>
      <t>(Automatically calculated)</t>
    </r>
  </si>
  <si>
    <r>
      <rPr>
        <b/>
        <sz val="11"/>
        <color rgb="FF000000"/>
        <rFont val="Calibri"/>
        <family val="2"/>
      </rPr>
      <t>Ancillary Service Component of Total Wholesale Power Cost</t>
    </r>
    <r>
      <rPr>
        <sz val="11"/>
        <color rgb="FF000000"/>
        <rFont val="Calibri"/>
        <family val="2"/>
      </rPr>
      <t xml:space="preserve">  </t>
    </r>
    <r>
      <rPr>
        <b/>
        <i/>
        <sz val="11"/>
        <color rgb="FF00B050"/>
        <rFont val="Calibri"/>
        <family val="2"/>
      </rPr>
      <t>(Automatically calculated)</t>
    </r>
  </si>
  <si>
    <r>
      <rPr>
        <b/>
        <sz val="11"/>
        <color rgb="FF000000"/>
        <rFont val="Calibri"/>
        <family val="2"/>
      </rPr>
      <t>Operating Reserves Component of Total Wholesale Power Cost</t>
    </r>
    <r>
      <rPr>
        <sz val="11"/>
        <color rgb="FF000000"/>
        <rFont val="Calibri"/>
        <family val="2"/>
      </rPr>
      <t xml:space="preserve"> </t>
    </r>
    <r>
      <rPr>
        <b/>
        <i/>
        <sz val="11"/>
        <color rgb="FF00B050"/>
        <rFont val="Calibri"/>
        <family val="2"/>
      </rPr>
      <t>(Automatically calculated)</t>
    </r>
  </si>
  <si>
    <r>
      <rPr>
        <b/>
        <sz val="11"/>
        <color rgb="FF000000"/>
        <rFont val="Calibri"/>
        <family val="2"/>
      </rPr>
      <t>RTO/ISO and Regulatory Fee Component of Total Wholesale Power Cost</t>
    </r>
    <r>
      <rPr>
        <sz val="11"/>
        <color rgb="FF000000"/>
        <rFont val="Calibri"/>
        <family val="2"/>
      </rPr>
      <t xml:space="preserve">  </t>
    </r>
    <r>
      <rPr>
        <b/>
        <i/>
        <sz val="11"/>
        <color rgb="FF00B050"/>
        <rFont val="Calibri"/>
        <family val="2"/>
      </rPr>
      <t>(Automatically calculated)</t>
    </r>
  </si>
  <si>
    <r>
      <rPr>
        <b/>
        <sz val="11"/>
        <color rgb="FF000000"/>
        <rFont val="Calibri"/>
        <family val="2"/>
      </rPr>
      <t xml:space="preserve">Other Cost Component of Total Wholesale Power Cost </t>
    </r>
    <r>
      <rPr>
        <sz val="11"/>
        <color rgb="FF000000"/>
        <rFont val="Calibri"/>
        <family val="2"/>
      </rPr>
      <t xml:space="preserve"> </t>
    </r>
    <r>
      <rPr>
        <b/>
        <i/>
        <sz val="11"/>
        <color rgb="FF00B050"/>
        <rFont val="Calibri"/>
        <family val="2"/>
      </rPr>
      <t>(Automatically calculated)</t>
    </r>
  </si>
  <si>
    <r>
      <rPr>
        <b/>
        <sz val="11"/>
        <color rgb="FF000000"/>
        <rFont val="Calibri"/>
        <family val="2"/>
      </rPr>
      <t>Total Wholesale Power Cost</t>
    </r>
    <r>
      <rPr>
        <sz val="11"/>
        <color rgb="FF000000"/>
        <rFont val="Calibri"/>
        <family val="2"/>
      </rPr>
      <t xml:space="preserve">  </t>
    </r>
    <r>
      <rPr>
        <b/>
        <i/>
        <sz val="11"/>
        <color rgb="FF00B050"/>
        <rFont val="Calibri"/>
        <family val="2"/>
      </rPr>
      <t>(Automatically calculated)</t>
    </r>
  </si>
  <si>
    <r>
      <rPr>
        <b/>
        <sz val="11"/>
        <color theme="1"/>
        <rFont val="Calibri"/>
        <family val="2"/>
        <scheme val="minor"/>
      </rPr>
      <t>Administrative Costs ($).</t>
    </r>
    <r>
      <rPr>
        <sz val="11"/>
        <color theme="1"/>
        <rFont val="Calibri"/>
        <family val="2"/>
        <scheme val="minor"/>
      </rPr>
      <t xml:space="preserve">  Sum the administrative costs (both capital and non-capital) </t>
    </r>
    <r>
      <rPr>
        <u/>
        <sz val="11"/>
        <color theme="1"/>
        <rFont val="Calibri"/>
        <family val="2"/>
        <scheme val="minor"/>
      </rPr>
      <t>billed</t>
    </r>
    <r>
      <rPr>
        <sz val="11"/>
        <color theme="1"/>
        <rFont val="Calibri"/>
        <family val="2"/>
        <scheme val="minor"/>
      </rPr>
      <t xml:space="preserve"> by the RTO/ISO for each reporting period.   RTOs/ISOs with capacity markets should see the User Guide for instructions.  </t>
    </r>
  </si>
  <si>
    <r>
      <rPr>
        <b/>
        <sz val="11"/>
        <color theme="1"/>
        <rFont val="Calibri"/>
        <family val="2"/>
        <scheme val="minor"/>
      </rPr>
      <t>Administrative Costs (FERC Form No. 1) ($)</t>
    </r>
    <r>
      <rPr>
        <sz val="11"/>
        <color theme="1"/>
        <rFont val="Calibri"/>
        <family val="2"/>
        <scheme val="minor"/>
      </rPr>
      <t xml:space="preserve">.  Report the TOTAL Administrative &amp; General Expenses (row 197), page 323 from the last quarter of the filing for the reporting period.  RTOs/ISOs with capacity markets should see the User Guide for instructions. </t>
    </r>
  </si>
  <si>
    <r>
      <rPr>
        <b/>
        <sz val="11"/>
        <color theme="1"/>
        <rFont val="Calibri"/>
        <family val="2"/>
        <scheme val="minor"/>
      </rPr>
      <t>Administrative Costs per MWh of Load Served (%).</t>
    </r>
    <r>
      <rPr>
        <sz val="11"/>
        <color theme="1"/>
        <rFont val="Calibri"/>
        <family val="2"/>
        <scheme val="minor"/>
      </rPr>
      <t xml:space="preserve">  The worksheet will calculate Administrative Costs divided by the Net Energy for Load for each reporting period .  </t>
    </r>
    <r>
      <rPr>
        <b/>
        <i/>
        <sz val="11"/>
        <color rgb="FF00B050"/>
        <rFont val="Calibri"/>
        <family val="2"/>
        <scheme val="minor"/>
      </rPr>
      <t>(Automatically calculated)</t>
    </r>
  </si>
  <si>
    <r>
      <rPr>
        <b/>
        <sz val="11"/>
        <color theme="1"/>
        <rFont val="Calibri"/>
        <family val="2"/>
        <scheme val="minor"/>
      </rPr>
      <t>Administrative Costs (FERC Form No. 1) per MWh of Load Served (%).</t>
    </r>
    <r>
      <rPr>
        <sz val="11"/>
        <color theme="1"/>
        <rFont val="Calibri"/>
        <family val="2"/>
        <scheme val="minor"/>
      </rPr>
      <t xml:space="preserve">  The worksheet will calculate Administrative Costs (FERC Form No. 1) divided by the Net Energy for Load for each reporting  period.  </t>
    </r>
    <r>
      <rPr>
        <b/>
        <i/>
        <sz val="11"/>
        <color rgb="FF00B050"/>
        <rFont val="Calibri"/>
        <family val="2"/>
        <scheme val="minor"/>
      </rPr>
      <t>(Automatically calculated)</t>
    </r>
  </si>
  <si>
    <r>
      <rPr>
        <b/>
        <sz val="11"/>
        <color theme="1"/>
        <rFont val="Calibri"/>
        <family val="2"/>
        <scheme val="minor"/>
      </rPr>
      <t xml:space="preserve">Prototypical New Entrant Variable Production Cost (Combustion Turbine) ($). </t>
    </r>
    <r>
      <rPr>
        <sz val="11"/>
        <color theme="1"/>
        <rFont val="Calibri"/>
        <family val="2"/>
        <scheme val="minor"/>
      </rPr>
      <t xml:space="preserve"> Enter the new entrant's estimated variable production cost for a combustion turbine for the reporting period.</t>
    </r>
  </si>
  <si>
    <r>
      <rPr>
        <b/>
        <sz val="11"/>
        <color theme="1"/>
        <rFont val="Calibri"/>
        <family val="2"/>
        <scheme val="minor"/>
      </rPr>
      <t>Prototypical New Entrant Energy Revenues Received (Combustion Turbine) ($)</t>
    </r>
    <r>
      <rPr>
        <sz val="11"/>
        <color theme="1"/>
        <rFont val="Calibri"/>
        <family val="2"/>
        <scheme val="minor"/>
      </rPr>
      <t xml:space="preserve">.  Enter the new entrant's estimated revenue received from RTO/ISO energy and ancillary services (as defined in the RTO/ISO Tariff) for a combustion turbine for the given reporting period.  </t>
    </r>
  </si>
  <si>
    <r>
      <rPr>
        <b/>
        <sz val="11"/>
        <color theme="1"/>
        <rFont val="Calibri"/>
        <family val="2"/>
        <scheme val="minor"/>
      </rPr>
      <t>Size in MW of Prototypical New Entrant (Combustion Turbine) (MW)</t>
    </r>
    <r>
      <rPr>
        <sz val="11"/>
        <color theme="1"/>
        <rFont val="Calibri"/>
        <family val="2"/>
        <scheme val="minor"/>
      </rPr>
      <t xml:space="preserve">.  Enter the nameplate capacity of the unit used in the calculation. </t>
    </r>
  </si>
  <si>
    <r>
      <rPr>
        <b/>
        <sz val="11"/>
        <color theme="1"/>
        <rFont val="Calibri"/>
        <family val="2"/>
        <scheme val="minor"/>
      </rPr>
      <t>Net Revenue for New Entrant (Combustion Turbine) ($).</t>
    </r>
    <r>
      <rPr>
        <sz val="11"/>
        <color theme="1"/>
        <rFont val="Calibri"/>
        <family val="2"/>
        <scheme val="minor"/>
      </rPr>
      <t xml:space="preserve">  The difference between the Prototypical New Entrant Energy Revenues Received less the Prototypical New Entrant's Variable Production Cost.  </t>
    </r>
    <r>
      <rPr>
        <b/>
        <i/>
        <sz val="11"/>
        <color rgb="FF00B050"/>
        <rFont val="Calibri"/>
        <family val="2"/>
        <scheme val="minor"/>
      </rPr>
      <t>(Automatically calculated)</t>
    </r>
  </si>
  <si>
    <r>
      <rPr>
        <b/>
        <sz val="11"/>
        <rFont val="Calibri"/>
        <family val="2"/>
        <scheme val="minor"/>
      </rPr>
      <t xml:space="preserve">Prototypical New Entrant Variable Production Cost (Combined Cycle) </t>
    </r>
    <r>
      <rPr>
        <b/>
        <sz val="11"/>
        <color theme="1"/>
        <rFont val="Calibri"/>
        <family val="2"/>
        <scheme val="minor"/>
      </rPr>
      <t>($).</t>
    </r>
    <r>
      <rPr>
        <b/>
        <sz val="11"/>
        <rFont val="Calibri"/>
        <family val="2"/>
        <scheme val="minor"/>
      </rPr>
      <t xml:space="preserve"> </t>
    </r>
    <r>
      <rPr>
        <sz val="11"/>
        <rFont val="Calibri"/>
        <family val="2"/>
        <scheme val="minor"/>
      </rPr>
      <t xml:space="preserve"> Enter the new entrant's estimated variable production cost for a combustion cycle for the reporting period.</t>
    </r>
  </si>
  <si>
    <r>
      <rPr>
        <b/>
        <sz val="11"/>
        <rFont val="Calibri"/>
        <family val="2"/>
        <scheme val="minor"/>
      </rPr>
      <t xml:space="preserve">Prototypical New Entrant Energy Revenues Received (Combined Cycle) </t>
    </r>
    <r>
      <rPr>
        <b/>
        <sz val="11"/>
        <color theme="1"/>
        <rFont val="Calibri"/>
        <family val="2"/>
        <scheme val="minor"/>
      </rPr>
      <t>($).</t>
    </r>
    <r>
      <rPr>
        <b/>
        <sz val="11"/>
        <rFont val="Calibri"/>
        <family val="2"/>
        <scheme val="minor"/>
      </rPr>
      <t xml:space="preserve"> </t>
    </r>
    <r>
      <rPr>
        <sz val="11"/>
        <rFont val="Calibri"/>
        <family val="2"/>
        <scheme val="minor"/>
      </rPr>
      <t xml:space="preserve"> Enter the new entrant's estimated revenue received from RTO/ISO energy and ancillary services (as defined in the RTO/ISO Tariff) for a combined cycle for the given reporting period. </t>
    </r>
  </si>
  <si>
    <r>
      <rPr>
        <b/>
        <sz val="11"/>
        <rFont val="Calibri"/>
        <family val="2"/>
        <scheme val="minor"/>
      </rPr>
      <t>Size in MW of Prototypical New Entrant (Combined Cycle)</t>
    </r>
    <r>
      <rPr>
        <b/>
        <sz val="11"/>
        <color theme="1"/>
        <rFont val="Calibri"/>
        <family val="2"/>
        <scheme val="minor"/>
      </rPr>
      <t xml:space="preserve"> (MW)</t>
    </r>
    <r>
      <rPr>
        <sz val="11"/>
        <rFont val="Calibri"/>
        <family val="2"/>
        <scheme val="minor"/>
      </rPr>
      <t xml:space="preserve">.  Enter the nameplate capacity of the unit used in the calculation. </t>
    </r>
    <r>
      <rPr>
        <sz val="11"/>
        <color rgb="FFFF0000"/>
        <rFont val="Calibri"/>
        <family val="2"/>
        <scheme val="minor"/>
      </rPr>
      <t xml:space="preserve"> </t>
    </r>
  </si>
  <si>
    <r>
      <rPr>
        <b/>
        <sz val="11"/>
        <color theme="1"/>
        <rFont val="Calibri"/>
        <family val="2"/>
        <scheme val="minor"/>
      </rPr>
      <t>Net Revenue for New Entrant (Combined Cycle) ($).</t>
    </r>
    <r>
      <rPr>
        <sz val="11"/>
        <color theme="1"/>
        <rFont val="Calibri"/>
        <family val="2"/>
        <scheme val="minor"/>
      </rPr>
      <t xml:space="preserve">  The difference between the Prototypical New Entrant Energy Revenues Received less the Prototypical New Entrant's Variable Production Cost.  </t>
    </r>
    <r>
      <rPr>
        <b/>
        <i/>
        <sz val="11"/>
        <color rgb="FF00B050"/>
        <rFont val="Calibri"/>
        <family val="2"/>
        <scheme val="minor"/>
      </rPr>
      <t>(Automatically calculated)</t>
    </r>
  </si>
  <si>
    <r>
      <rPr>
        <b/>
        <sz val="11"/>
        <color theme="1"/>
        <rFont val="Calibri"/>
        <family val="2"/>
        <scheme val="minor"/>
      </rPr>
      <t>Import Limitation into a zone (MW).</t>
    </r>
    <r>
      <rPr>
        <sz val="11"/>
        <color theme="1"/>
        <rFont val="Calibri"/>
        <family val="2"/>
        <scheme val="minor"/>
      </rPr>
      <t xml:space="preserve">  The amount of external capacity that can be imported into this zone for purposes of the capacity auction.  Determined at the time of the initial auction. Report for all capacity zones that are separately modeled.  </t>
    </r>
  </si>
  <si>
    <r>
      <rPr>
        <b/>
        <sz val="11"/>
        <color theme="1"/>
        <rFont val="Calibri"/>
        <family val="2"/>
        <scheme val="minor"/>
      </rPr>
      <t>Locational Generation Requirement (or equivalent) in the zone (MW).</t>
    </r>
    <r>
      <rPr>
        <sz val="11"/>
        <color theme="1"/>
        <rFont val="Calibri"/>
        <family val="2"/>
        <scheme val="minor"/>
      </rPr>
      <t xml:space="preserve">  The amount of capacity located inside the zone necessary (or is it available) to meet the estimated demand in the zone (calculated at the time of the initial auction).  Report for all capacity zones that are separately modeled.  </t>
    </r>
    <r>
      <rPr>
        <sz val="11"/>
        <color rgb="FFFF0000"/>
        <rFont val="Calibri"/>
        <family val="2"/>
        <scheme val="minor"/>
      </rPr>
      <t xml:space="preserve">  </t>
    </r>
  </si>
  <si>
    <r>
      <rPr>
        <b/>
        <sz val="11"/>
        <color theme="1"/>
        <rFont val="Calibri"/>
        <family val="2"/>
        <scheme val="minor"/>
      </rPr>
      <t xml:space="preserve">Increase in Capacity with Supply Obligations (MW). </t>
    </r>
    <r>
      <rPr>
        <sz val="11"/>
        <color theme="1"/>
        <rFont val="Calibri"/>
        <family val="2"/>
        <scheme val="minor"/>
      </rPr>
      <t xml:space="preserve"> Amount of generating capacity that has cleared in an auction, that now has an obligation to offer into the capacity market during the reporting period.  Do not report existing capacity that has been uprated. </t>
    </r>
  </si>
  <si>
    <r>
      <rPr>
        <b/>
        <sz val="11"/>
        <color theme="1"/>
        <rFont val="Calibri"/>
        <family val="2"/>
        <scheme val="minor"/>
      </rPr>
      <t xml:space="preserve">Decrease in Capacity with Supply Obligations (MW). </t>
    </r>
    <r>
      <rPr>
        <sz val="11"/>
        <color theme="1"/>
        <rFont val="Calibri"/>
        <family val="2"/>
        <scheme val="minor"/>
      </rPr>
      <t xml:space="preserve"> Amount of generating capacity that no longer has an obligation to offer into the capacity market during the reporting period.  Do not report generation capacity that has been de-rated. </t>
    </r>
  </si>
  <si>
    <r>
      <rPr>
        <b/>
        <sz val="11"/>
        <color theme="1"/>
        <rFont val="Calibri"/>
        <family val="2"/>
        <scheme val="minor"/>
      </rPr>
      <t xml:space="preserve">Peak Demand Realized in the Zone (during actual reporting period) (MW). </t>
    </r>
    <r>
      <rPr>
        <sz val="11"/>
        <color theme="1"/>
        <rFont val="Calibri"/>
        <family val="2"/>
        <scheme val="minor"/>
      </rPr>
      <t xml:space="preserve">  Peak demand (not weather normalized) realized in this zone during the reporting period. </t>
    </r>
  </si>
  <si>
    <r>
      <rPr>
        <b/>
        <sz val="11"/>
        <color theme="1"/>
        <rFont val="Calibri"/>
        <family val="2"/>
        <scheme val="minor"/>
      </rPr>
      <t>Total Capacity Cleared (RTO-wide) (MW).</t>
    </r>
    <r>
      <rPr>
        <sz val="11"/>
        <color theme="1"/>
        <rFont val="Calibri"/>
        <family val="2"/>
        <scheme val="minor"/>
      </rPr>
      <t xml:space="preserve">  Enter the total capacity the cleared for the entire RTO during the relevant reporting period. </t>
    </r>
  </si>
  <si>
    <r>
      <rPr>
        <b/>
        <sz val="11"/>
        <color theme="1"/>
        <rFont val="Calibri"/>
        <family val="2"/>
        <scheme val="minor"/>
      </rPr>
      <t xml:space="preserve">Total Capacity Offered into the Auction (RTO-wide) (MW). </t>
    </r>
    <r>
      <rPr>
        <sz val="11"/>
        <color theme="1"/>
        <rFont val="Calibri"/>
        <family val="2"/>
        <scheme val="minor"/>
      </rPr>
      <t xml:space="preserve"> Enter the total capacity that offered into the entire RTO for the relevant reporting period. </t>
    </r>
  </si>
  <si>
    <r>
      <rPr>
        <b/>
        <sz val="11"/>
        <color theme="1"/>
        <rFont val="Calibri"/>
        <family val="2"/>
        <scheme val="minor"/>
      </rPr>
      <t xml:space="preserve">Amount of Capacity in this Zone in Bilateral Contracts, if Known (MW). </t>
    </r>
    <r>
      <rPr>
        <sz val="11"/>
        <color theme="1"/>
        <rFont val="Calibri"/>
        <family val="2"/>
        <scheme val="minor"/>
      </rPr>
      <t xml:space="preserve"> Total capacity of bilateral contracts in this zone during the relevant period.</t>
    </r>
  </si>
  <si>
    <r>
      <rPr>
        <b/>
        <sz val="11"/>
        <color theme="1"/>
        <rFont val="Calibri"/>
        <family val="2"/>
        <scheme val="minor"/>
      </rPr>
      <t xml:space="preserve">Total Capacity Cleared (Zonal) (MW). </t>
    </r>
    <r>
      <rPr>
        <sz val="11"/>
        <color theme="1"/>
        <rFont val="Calibri"/>
        <family val="2"/>
        <scheme val="minor"/>
      </rPr>
      <t xml:space="preserve"> Enter the total capacity that cleared in each zone where price separation occurred during the relevant reporting period.</t>
    </r>
  </si>
  <si>
    <r>
      <rPr>
        <b/>
        <sz val="11"/>
        <color theme="1"/>
        <rFont val="Calibri"/>
        <family val="2"/>
        <scheme val="minor"/>
      </rPr>
      <t>Total Capacity Offered into the Auction (Zonal) (MW).</t>
    </r>
    <r>
      <rPr>
        <sz val="11"/>
        <color theme="1"/>
        <rFont val="Calibri"/>
        <family val="2"/>
        <scheme val="minor"/>
      </rPr>
      <t xml:space="preserve">  Enter the total capacity that offered into each zone where price separation occurred for the relevant reporting period.  </t>
    </r>
  </si>
  <si>
    <r>
      <rPr>
        <b/>
        <sz val="11"/>
        <color theme="1"/>
        <rFont val="Calibri"/>
        <family val="2"/>
        <scheme val="minor"/>
      </rPr>
      <t xml:space="preserve">Total Capacity with Capacity Obligations (Zonal) (MW). </t>
    </r>
    <r>
      <rPr>
        <sz val="11"/>
        <color theme="1"/>
        <rFont val="Calibri"/>
        <family val="2"/>
        <scheme val="minor"/>
      </rPr>
      <t xml:space="preserve"> Enter the cleared capacity eligible for bonus payments or subject to penalties for the zone during the reporting period.  </t>
    </r>
  </si>
  <si>
    <r>
      <rPr>
        <b/>
        <sz val="11"/>
        <color theme="1"/>
        <rFont val="Calibri"/>
        <family val="2"/>
        <scheme val="minor"/>
      </rPr>
      <t xml:space="preserve">Total Capacity with Capacity Obligation (RTO-wide) (MW). </t>
    </r>
    <r>
      <rPr>
        <sz val="11"/>
        <color theme="1"/>
        <rFont val="Calibri"/>
        <family val="2"/>
        <scheme val="minor"/>
      </rPr>
      <t xml:space="preserve"> Enter the cleared capacity eligible for bonus payments or subject to penalties for the entire RTO during the reporting period.</t>
    </r>
    <r>
      <rPr>
        <sz val="11"/>
        <color rgb="FFFF0000"/>
        <rFont val="Calibri"/>
        <family val="2"/>
        <scheme val="minor"/>
      </rPr>
      <t xml:space="preserve"> </t>
    </r>
  </si>
  <si>
    <r>
      <rPr>
        <b/>
        <sz val="11"/>
        <color theme="1"/>
        <rFont val="Calibri"/>
        <family val="2"/>
        <scheme val="minor"/>
      </rPr>
      <t>Weighted Average Capacity that Over-Performed During Assessment Events</t>
    </r>
    <r>
      <rPr>
        <sz val="11"/>
        <color theme="1"/>
        <rFont val="Calibri"/>
        <family val="2"/>
        <scheme val="minor"/>
      </rPr>
      <t xml:space="preserve"> </t>
    </r>
    <r>
      <rPr>
        <b/>
        <sz val="11"/>
        <color theme="1"/>
        <rFont val="Calibri"/>
        <family val="2"/>
        <scheme val="minor"/>
      </rPr>
      <t>(RTO-wide) (MW).</t>
    </r>
    <r>
      <rPr>
        <sz val="11"/>
        <color theme="1"/>
        <rFont val="Calibri"/>
        <family val="2"/>
        <scheme val="minor"/>
      </rPr>
      <t xml:space="preserve">   See Equation 1. </t>
    </r>
  </si>
  <si>
    <r>
      <rPr>
        <b/>
        <sz val="11"/>
        <color theme="1"/>
        <rFont val="Calibri"/>
        <family val="2"/>
        <scheme val="minor"/>
      </rPr>
      <t>Weighted Average Capacity that Under-Performed During Assessment Events</t>
    </r>
    <r>
      <rPr>
        <sz val="11"/>
        <color theme="1"/>
        <rFont val="Calibri"/>
        <family val="2"/>
        <scheme val="minor"/>
      </rPr>
      <t xml:space="preserve"> </t>
    </r>
    <r>
      <rPr>
        <b/>
        <sz val="11"/>
        <color theme="1"/>
        <rFont val="Calibri"/>
        <family val="2"/>
        <scheme val="minor"/>
      </rPr>
      <t>(RTO-wide)</t>
    </r>
    <r>
      <rPr>
        <b/>
        <sz val="11"/>
        <color rgb="FFFF0000"/>
        <rFont val="Calibri"/>
        <family val="2"/>
        <scheme val="minor"/>
      </rPr>
      <t xml:space="preserve"> </t>
    </r>
    <r>
      <rPr>
        <b/>
        <sz val="11"/>
        <color theme="1"/>
        <rFont val="Calibri"/>
        <family val="2"/>
        <scheme val="minor"/>
      </rPr>
      <t>(MW).</t>
    </r>
    <r>
      <rPr>
        <sz val="11"/>
        <color theme="1"/>
        <rFont val="Calibri"/>
        <family val="2"/>
        <scheme val="minor"/>
      </rPr>
      <t xml:space="preserve">   See Equation 1.  </t>
    </r>
  </si>
  <si>
    <r>
      <rPr>
        <b/>
        <sz val="11"/>
        <color theme="1"/>
        <rFont val="Calibri"/>
        <family val="2"/>
        <scheme val="minor"/>
      </rPr>
      <t>Fraction of Capacity That did not Meet its Obligation (%).</t>
    </r>
    <r>
      <rPr>
        <sz val="11"/>
        <color theme="1"/>
        <rFont val="Calibri"/>
        <family val="2"/>
        <scheme val="minor"/>
      </rPr>
      <t xml:space="preserve">  The spreadsheet will calculate the ratio by dividing the total capacity that did not meet its obligations by the total obligation.  </t>
    </r>
    <r>
      <rPr>
        <b/>
        <i/>
        <sz val="11"/>
        <color rgb="FF00B050"/>
        <rFont val="Calibri"/>
        <family val="2"/>
        <scheme val="minor"/>
      </rPr>
      <t>(Automatically calculated)</t>
    </r>
  </si>
  <si>
    <t>Summer Capacity Rating by Fuel Type (MW)</t>
  </si>
  <si>
    <t>Total Energy Generated by Fuel Type (MWh)</t>
  </si>
  <si>
    <t>Capacity Factor*</t>
  </si>
  <si>
    <t>Units</t>
  </si>
  <si>
    <t>* Note: The capacity factor will range between 0 and 1.  For example, a value of 0.89 indicates a capacity factor of 89 percent.</t>
  </si>
  <si>
    <r>
      <rPr>
        <b/>
        <sz val="11"/>
        <rFont val="Calibri"/>
        <family val="2"/>
        <scheme val="minor"/>
      </rPr>
      <t>Number of EEAs (Level 1 or higher) (Integer).</t>
    </r>
    <r>
      <rPr>
        <sz val="11"/>
        <rFont val="Calibri"/>
        <family val="2"/>
        <scheme val="minor"/>
      </rPr>
      <t xml:space="preserve">  Report the number of recognized EEAs during the reporting period.  If an alert escalates from a lower level to a higher level (e.g., a Level 1 converts to a Level 2 or 3), report as one event. </t>
    </r>
  </si>
  <si>
    <r>
      <rPr>
        <b/>
        <sz val="11"/>
        <rFont val="Calibri"/>
        <family val="2"/>
        <scheme val="minor"/>
      </rPr>
      <t>Number of EEA Hours (HH:MM).</t>
    </r>
    <r>
      <rPr>
        <sz val="11"/>
        <rFont val="Calibri"/>
        <family val="2"/>
        <scheme val="minor"/>
      </rPr>
      <t xml:space="preserve">  Report the sum of hours in which any level of an EEA occurred during the reporting period.  Report a number in the form HH:MM where HH is the number of hours and MM is the number of minutes.</t>
    </r>
  </si>
  <si>
    <r>
      <rPr>
        <b/>
        <sz val="11"/>
        <color theme="1"/>
        <rFont val="Calibri"/>
        <family val="2"/>
        <scheme val="minor"/>
      </rPr>
      <t>Amount of Load Shed during EEA Alerts (MWh).</t>
    </r>
    <r>
      <rPr>
        <sz val="11"/>
        <color theme="1"/>
        <rFont val="Calibri"/>
        <family val="2"/>
        <scheme val="minor"/>
      </rPr>
      <t xml:space="preserve">  Report the total MWh of load that were shed during the EEAs in the reporting period.  (Do not report the amount of interruptible load terminated due to emergency conditions).</t>
    </r>
  </si>
  <si>
    <r>
      <rPr>
        <b/>
        <sz val="11"/>
        <color theme="1"/>
        <rFont val="Calibri"/>
        <family val="2"/>
        <scheme val="minor"/>
      </rPr>
      <t>Number of RMR Units (Integer).</t>
    </r>
    <r>
      <rPr>
        <sz val="11"/>
        <color theme="1"/>
        <rFont val="Calibri"/>
        <family val="2"/>
        <scheme val="minor"/>
      </rPr>
      <t xml:space="preserve">  Number of generation units under reliability must-run (RMR) or equivalent contracts in each reporting period.  Please note that RTOs and ISOs use various terms to refer to such arrangements, e.g., “System Support Resources” in MISO.  For the purposes of this report, such arrangements are collectively referred to as RMR.   (RMR refers to "out of market" contracts for specific generation units in the organized markets.) </t>
    </r>
  </si>
  <si>
    <r>
      <rPr>
        <b/>
        <sz val="11"/>
        <color theme="1"/>
        <rFont val="Calibri"/>
        <family val="2"/>
        <scheme val="minor"/>
      </rPr>
      <t>Hours RMR Units Were Used (Integer)</t>
    </r>
    <r>
      <rPr>
        <sz val="11"/>
        <color theme="1"/>
        <rFont val="Calibri"/>
        <family val="2"/>
        <scheme val="minor"/>
      </rPr>
      <t xml:space="preserve">.  Number of unit hours that generation units under reliability must-run (RMR) or equivalent contracts were called upon.  </t>
    </r>
  </si>
  <si>
    <r>
      <rPr>
        <b/>
        <sz val="11"/>
        <color theme="1"/>
        <rFont val="Calibri"/>
        <family val="2"/>
        <scheme val="minor"/>
      </rPr>
      <t>Total MWh Provided by RMR Units (Integer).</t>
    </r>
    <r>
      <rPr>
        <sz val="11"/>
        <color theme="1"/>
        <rFont val="Calibri"/>
        <family val="2"/>
        <scheme val="minor"/>
      </rPr>
      <t xml:space="preserve">  Sum of the MWh that all RMR units provided in each reporting period.  </t>
    </r>
  </si>
  <si>
    <r>
      <rPr>
        <b/>
        <sz val="11"/>
        <color theme="1"/>
        <rFont val="Calibri"/>
        <family val="2"/>
        <scheme val="minor"/>
      </rPr>
      <t xml:space="preserve">Total MWh of Demand Response (MWh). </t>
    </r>
    <r>
      <rPr>
        <sz val="11"/>
        <color theme="1"/>
        <rFont val="Calibri"/>
        <family val="2"/>
        <scheme val="minor"/>
      </rPr>
      <t xml:space="preserve"> MWh of Demand Response resources in each reporting period.  (Includes RTO/ISO-registered and controlled demand response.  See the User Guide for instructions.)</t>
    </r>
  </si>
  <si>
    <r>
      <rPr>
        <b/>
        <sz val="11"/>
        <color theme="1"/>
        <rFont val="Calibri"/>
        <family val="2"/>
        <scheme val="minor"/>
      </rPr>
      <t xml:space="preserve">Number of Unit Hours With Active Mitigation (Day-ahead) (Integer).  </t>
    </r>
    <r>
      <rPr>
        <sz val="11"/>
        <color theme="1"/>
        <rFont val="Calibri"/>
        <family val="2"/>
        <scheme val="minor"/>
      </rPr>
      <t xml:space="preserve">Provide the number of unit hours in each reporting period that any generation unit(s) offer was mitigated in the day-ahead energy market.   </t>
    </r>
  </si>
  <si>
    <r>
      <rPr>
        <b/>
        <sz val="11"/>
        <color theme="1"/>
        <rFont val="Calibri"/>
        <family val="2"/>
        <scheme val="minor"/>
      </rPr>
      <t xml:space="preserve">Number of Unit Intervals With Active Mitigation (Real-time) (Integer). </t>
    </r>
    <r>
      <rPr>
        <sz val="11"/>
        <color theme="1"/>
        <rFont val="Calibri"/>
        <family val="2"/>
        <scheme val="minor"/>
      </rPr>
      <t xml:space="preserve"> Provide the number of unit intervals in each reporting period that any generation unit(s) was mitigated in the real-time energy market. </t>
    </r>
  </si>
  <si>
    <t xml:space="preserve">Wholesale Power Cost Components ($/MWh) </t>
  </si>
  <si>
    <r>
      <rPr>
        <b/>
        <sz val="11"/>
        <color theme="1"/>
        <rFont val="Calibri"/>
        <family val="2"/>
        <scheme val="minor"/>
      </rPr>
      <t>Net Energy for Load.</t>
    </r>
    <r>
      <rPr>
        <sz val="11"/>
        <color theme="1"/>
        <rFont val="Calibri"/>
        <family val="2"/>
        <scheme val="minor"/>
      </rPr>
      <t xml:space="preserve">  Total generation plus imports minus exports minus losses. From FERC Form No. 714, Schedule 3, Balancing Authority Net Energy for Load and Peak Demand Sources by Month, Net Energy for Load, Column (e), sum the entries in column (e) for the months in the reporting period (Lines 1-12).  To compute the Net Energy for Load for a Reporting Period which spans calendar years, you will need to include months from another annual Form No. 714.  See User Guide.</t>
    </r>
  </si>
  <si>
    <t>Wholesale Power Cost Components ($)</t>
  </si>
  <si>
    <r>
      <rPr>
        <b/>
        <sz val="11"/>
        <color rgb="FF000000"/>
        <rFont val="Calibri"/>
        <family val="2"/>
      </rPr>
      <t>Energy Component of Total Wholesale Power Cost ($).</t>
    </r>
    <r>
      <rPr>
        <sz val="11"/>
        <color rgb="FF000000"/>
        <rFont val="Calibri"/>
        <family val="2"/>
      </rPr>
      <t xml:space="preserve">  Report the total energy component (including system marginal price, congestion and losses) of wholesale power costs paid by load and exports for each reporting period.  This component is the real-time load weighted average locational marginal price.</t>
    </r>
  </si>
  <si>
    <r>
      <rPr>
        <b/>
        <sz val="11"/>
        <color rgb="FF000000"/>
        <rFont val="Calibri"/>
        <family val="2"/>
      </rPr>
      <t>Capacity Component of Total Wholesale Power Cost ($).</t>
    </r>
    <r>
      <rPr>
        <sz val="11"/>
        <color rgb="FF000000"/>
        <rFont val="Calibri"/>
        <family val="2"/>
      </rPr>
      <t xml:space="preserve">  Report the total capacity component of wholesale power costs paid by load for each reporting period.  If your RTO/ISO does not have a centralized capacity market enter zero. </t>
    </r>
  </si>
  <si>
    <r>
      <rPr>
        <b/>
        <sz val="11"/>
        <color rgb="FF000000"/>
        <rFont val="Calibri"/>
        <family val="2"/>
      </rPr>
      <t>Transmission Component of Total Wholesale Power Cost ($).</t>
    </r>
    <r>
      <rPr>
        <sz val="11"/>
        <color rgb="FF000000"/>
        <rFont val="Calibri"/>
        <family val="2"/>
      </rPr>
      <t xml:space="preserve"> </t>
    </r>
    <r>
      <rPr>
        <sz val="11"/>
        <color rgb="FFFF0000"/>
        <rFont val="Calibri"/>
        <family val="2"/>
      </rPr>
      <t xml:space="preserve"> </t>
    </r>
    <r>
      <rPr>
        <sz val="11"/>
        <rFont val="Calibri"/>
        <family val="2"/>
      </rPr>
      <t>Report the total FERC-approved Transmission Charges paid by load for each reporting period.</t>
    </r>
  </si>
  <si>
    <r>
      <rPr>
        <b/>
        <sz val="11"/>
        <color rgb="FF000000"/>
        <rFont val="Calibri"/>
        <family val="2"/>
      </rPr>
      <t>Ancillary Service Component of Total Wholesale Power Cost ($).</t>
    </r>
    <r>
      <rPr>
        <sz val="11"/>
        <color rgb="FF000000"/>
        <rFont val="Calibri"/>
        <family val="2"/>
      </rPr>
      <t xml:space="preserve">  Report the total ancillary service component of wholesale power costs paid by load for each reporting period.  Include the cost for all ancillary services such as black start, reactive power etc. that are not included in the Operating Reserve charge type.</t>
    </r>
  </si>
  <si>
    <r>
      <rPr>
        <b/>
        <sz val="11"/>
        <color rgb="FF000000"/>
        <rFont val="Calibri"/>
        <family val="2"/>
      </rPr>
      <t>Operating Reserves Component of Total Wholesale Power Cost ($).</t>
    </r>
    <r>
      <rPr>
        <sz val="11"/>
        <color rgb="FF000000"/>
        <rFont val="Calibri"/>
        <family val="2"/>
      </rPr>
      <t xml:space="preserve">  Report the total operating reserves component of wholesale power costs paid by load for each reporting period.  Include costs for ancillary services, such as regulation, spinning and non-spinning reserves, and ramp products.</t>
    </r>
  </si>
  <si>
    <r>
      <rPr>
        <b/>
        <sz val="11"/>
        <color rgb="FF000000"/>
        <rFont val="Calibri"/>
        <family val="2"/>
      </rPr>
      <t xml:space="preserve">RTO and Regulatory Fee Component of Total Wholesale Power Cost ($). </t>
    </r>
    <r>
      <rPr>
        <sz val="11"/>
        <color rgb="FF000000"/>
        <rFont val="Calibri"/>
        <family val="2"/>
      </rPr>
      <t xml:space="preserve"> Report the total RTO cost and regulatory fee component of wholesale power costs paid by load for each reporting period.  Include charges to NERC/Reliability organizations (including Reliability Entity fees), RTO startup and expansion fees, etc.  </t>
    </r>
  </si>
  <si>
    <r>
      <rPr>
        <b/>
        <sz val="11"/>
        <color rgb="FF000000"/>
        <rFont val="Calibri"/>
        <family val="2"/>
      </rPr>
      <t>Other Cost Component of Total Wholesale Power Cost ($).</t>
    </r>
    <r>
      <rPr>
        <sz val="11"/>
        <color rgb="FF000000"/>
        <rFont val="Calibri"/>
        <family val="2"/>
      </rPr>
      <t xml:space="preserve">  If the RTO accounts for cost categories that are not included in the above list (i.e., uplift charges), please report those costs here and describe the cost category in the Explanatory Text category below.  </t>
    </r>
    <r>
      <rPr>
        <sz val="11"/>
        <rFont val="Calibri"/>
        <family val="2"/>
      </rPr>
      <t>Note, for example, that the PJM Balancing Operating Reserve credit and Day Ahead Operating Reserve credit are included in this line.</t>
    </r>
  </si>
  <si>
    <r>
      <rPr>
        <b/>
        <sz val="11"/>
        <color rgb="FF000000"/>
        <rFont val="Calibri"/>
        <family val="2"/>
      </rPr>
      <t xml:space="preserve">Total Wholesale Power Cost ($). </t>
    </r>
    <r>
      <rPr>
        <sz val="11"/>
        <color rgb="FF000000"/>
        <rFont val="Calibri"/>
        <family val="2"/>
      </rPr>
      <t xml:space="preserve"> The worksheet calculates the total wholesale power cost paid by load for each reporting period in dollars by summing the cost components in lines 12.01 through 12.07.  </t>
    </r>
    <r>
      <rPr>
        <b/>
        <i/>
        <sz val="11"/>
        <color rgb="FF00B050"/>
        <rFont val="Calibri"/>
        <family val="2"/>
      </rPr>
      <t>(Automatically calculated)</t>
    </r>
  </si>
  <si>
    <r>
      <rPr>
        <b/>
        <sz val="12"/>
        <rFont val="Calibri"/>
        <family val="2"/>
        <scheme val="minor"/>
      </rPr>
      <t>System-wide LMP ($).</t>
    </r>
    <r>
      <rPr>
        <sz val="12"/>
        <rFont val="Calibri"/>
        <family val="2"/>
        <scheme val="minor"/>
      </rPr>
      <t xml:space="preserve">  Provide the average real-time LMP for the reporting period. </t>
    </r>
  </si>
  <si>
    <r>
      <rPr>
        <b/>
        <sz val="12"/>
        <rFont val="Calibri"/>
        <family val="2"/>
        <scheme val="minor"/>
      </rPr>
      <t>Reference Year (YYYY).</t>
    </r>
    <r>
      <rPr>
        <sz val="12"/>
        <rFont val="Calibri"/>
        <family val="2"/>
        <scheme val="minor"/>
      </rPr>
      <t xml:space="preserve">   Report the reference year for the fuel price adjustment.</t>
    </r>
  </si>
  <si>
    <r>
      <rPr>
        <b/>
        <sz val="12"/>
        <rFont val="Calibri"/>
        <family val="2"/>
        <scheme val="minor"/>
      </rPr>
      <t>Fraction of Hours that Natural Gas was the Marginal Fuel.</t>
    </r>
    <r>
      <rPr>
        <sz val="12"/>
        <rFont val="Calibri"/>
        <family val="2"/>
        <scheme val="minor"/>
      </rPr>
      <t xml:space="preserve">  For purposes of this metric, estimate the fraction of hours in the reporting period that natural gas was the marginal fuel.  Report the fraction with two decimal places.</t>
    </r>
  </si>
  <si>
    <r>
      <rPr>
        <b/>
        <sz val="12"/>
        <rFont val="Calibri"/>
        <family val="2"/>
        <scheme val="minor"/>
      </rPr>
      <t>Fraction of Hours that Coal was the Marginal Fuel.</t>
    </r>
    <r>
      <rPr>
        <sz val="12"/>
        <rFont val="Calibri"/>
        <family val="2"/>
        <scheme val="minor"/>
      </rPr>
      <t xml:space="preserve">  For purposes of this metric, estimate the fraction of hours in the reporting period that coal was the marginal fuel.  Report the fraction with two decimal places. </t>
    </r>
  </si>
  <si>
    <r>
      <rPr>
        <b/>
        <sz val="12"/>
        <rFont val="Calibri"/>
        <family val="2"/>
        <scheme val="minor"/>
      </rPr>
      <t>Fuel Adjustment Factor Natural Gas.</t>
    </r>
    <r>
      <rPr>
        <sz val="12"/>
        <rFont val="Calibri"/>
        <family val="2"/>
        <scheme val="minor"/>
      </rPr>
      <t xml:space="preserve">  Calculate the natural gas price adjustment for each reporting period compared to the Reference Year.  Report the fraction with two decimal place.</t>
    </r>
  </si>
  <si>
    <r>
      <rPr>
        <b/>
        <sz val="12"/>
        <rFont val="Calibri"/>
        <family val="2"/>
        <scheme val="minor"/>
      </rPr>
      <t>Fuel Adjustment Factor Coal.</t>
    </r>
    <r>
      <rPr>
        <sz val="12"/>
        <rFont val="Calibri"/>
        <family val="2"/>
        <scheme val="minor"/>
      </rPr>
      <t xml:space="preserve">  Calculate the coal price adjustment for each reporting period compared to the Reference Year.  Report the fraction with two decimal places.    </t>
    </r>
  </si>
  <si>
    <r>
      <rPr>
        <b/>
        <sz val="12"/>
        <rFont val="Calibri"/>
        <family val="2"/>
        <scheme val="minor"/>
      </rPr>
      <t>Fuel-Adjusted Wholesale Price ($).</t>
    </r>
    <r>
      <rPr>
        <sz val="12"/>
        <rFont val="Calibri"/>
        <family val="2"/>
        <scheme val="minor"/>
      </rPr>
      <t xml:space="preserve">  The spreadsheet will automatically calculate the adjustment based on the equation above.</t>
    </r>
    <r>
      <rPr>
        <sz val="11"/>
        <rFont val="Calibri"/>
        <family val="2"/>
      </rPr>
      <t xml:space="preserve">  </t>
    </r>
    <r>
      <rPr>
        <b/>
        <i/>
        <sz val="11"/>
        <color rgb="FF00B050"/>
        <rFont val="Calibri"/>
        <family val="2"/>
      </rPr>
      <t>(Automatically calculated)</t>
    </r>
  </si>
  <si>
    <r>
      <rPr>
        <b/>
        <sz val="11"/>
        <color theme="1"/>
        <rFont val="Calibri"/>
        <family val="2"/>
        <scheme val="minor"/>
      </rPr>
      <t xml:space="preserve">Equation 1 ($/MWh).  </t>
    </r>
    <r>
      <rPr>
        <sz val="11"/>
        <color theme="1"/>
        <rFont val="Calibri"/>
        <family val="2"/>
        <scheme val="minor"/>
      </rPr>
      <t xml:space="preserve"> Load weighted average of price differences between DA and RT market. See Equation 1.</t>
    </r>
  </si>
  <si>
    <r>
      <rPr>
        <b/>
        <sz val="11"/>
        <color theme="1"/>
        <rFont val="Calibri"/>
        <family val="2"/>
        <scheme val="minor"/>
      </rPr>
      <t>Equation 2 ($/MWh).</t>
    </r>
    <r>
      <rPr>
        <sz val="11"/>
        <color theme="1"/>
        <rFont val="Calibri"/>
        <family val="2"/>
        <scheme val="minor"/>
      </rPr>
      <t xml:space="preserve"> Load weighted average of absolute value of price differences. See Equation 2.</t>
    </r>
  </si>
  <si>
    <r>
      <rPr>
        <b/>
        <sz val="11"/>
        <color theme="1"/>
        <rFont val="Calibri"/>
        <family val="2"/>
        <scheme val="minor"/>
      </rPr>
      <t xml:space="preserve">Equation 3 ($/MWh). </t>
    </r>
    <r>
      <rPr>
        <sz val="11"/>
        <color theme="1"/>
        <rFont val="Calibri"/>
        <family val="2"/>
        <scheme val="minor"/>
      </rPr>
      <t xml:space="preserve"> Load weighted average of quotient of price difference and DA price.  See Equation 3.</t>
    </r>
  </si>
  <si>
    <r>
      <rPr>
        <b/>
        <sz val="11"/>
        <color theme="1"/>
        <rFont val="Calibri"/>
        <family val="2"/>
        <scheme val="minor"/>
      </rPr>
      <t>Equation 4 ($/MWh).</t>
    </r>
    <r>
      <rPr>
        <sz val="11"/>
        <color theme="1"/>
        <rFont val="Calibri"/>
        <family val="2"/>
        <scheme val="minor"/>
      </rPr>
      <t xml:space="preserve">  Load weighted average of absolute value of quotient of price difference and DA price.  See Equation 4.</t>
    </r>
  </si>
  <si>
    <r>
      <rPr>
        <b/>
        <sz val="11"/>
        <color theme="1"/>
        <rFont val="Calibri"/>
        <family val="2"/>
        <scheme val="minor"/>
      </rPr>
      <t>Equation 4 ($/MWh).</t>
    </r>
    <r>
      <rPr>
        <sz val="11"/>
        <color theme="1"/>
        <rFont val="Calibri"/>
        <family val="2"/>
        <scheme val="minor"/>
      </rPr>
      <t xml:space="preserve">  Load weighted average of absolute value of quotient of price difference and DA price.</t>
    </r>
  </si>
  <si>
    <r>
      <rPr>
        <b/>
        <sz val="11"/>
        <color theme="1"/>
        <rFont val="Calibri"/>
        <family val="2"/>
        <scheme val="minor"/>
      </rPr>
      <t xml:space="preserve">Equation 3 ($/MWh). </t>
    </r>
    <r>
      <rPr>
        <sz val="11"/>
        <color theme="1"/>
        <rFont val="Calibri"/>
        <family val="2"/>
        <scheme val="minor"/>
      </rPr>
      <t xml:space="preserve"> Load weighted average of quotient of price difference and DA price.</t>
    </r>
  </si>
  <si>
    <r>
      <rPr>
        <b/>
        <sz val="11"/>
        <color theme="1"/>
        <rFont val="Calibri"/>
        <family val="2"/>
        <scheme val="minor"/>
      </rPr>
      <t>Net CONE value Used at the Most Recent Update ($/MW-Year).</t>
    </r>
    <r>
      <rPr>
        <sz val="11"/>
        <color theme="1"/>
        <rFont val="Calibri"/>
        <family val="2"/>
        <scheme val="minor"/>
      </rPr>
      <t xml:space="preserve">  Report the estimated Net CONE value used in the most recent update to the Net CONE value for each reporting period. </t>
    </r>
  </si>
  <si>
    <r>
      <rPr>
        <b/>
        <sz val="11"/>
        <color theme="1"/>
        <rFont val="Calibri"/>
        <family val="2"/>
        <scheme val="minor"/>
      </rPr>
      <t xml:space="preserve">Actual Net CONE value in Reporting Period ($/MW-Year). </t>
    </r>
    <r>
      <rPr>
        <sz val="11"/>
        <color theme="1"/>
        <rFont val="Calibri"/>
        <family val="2"/>
        <scheme val="minor"/>
      </rPr>
      <t xml:space="preserve"> Rerun the estimate for each historical reporting period using the actual value of local marginal prices (LMP) realized in that  reporting period (e.g., if the estimate for 2014 was produced in 2011 for the initial auction, use the 2014 LMPs and re-run the Net CONE for 2014).  </t>
    </r>
  </si>
  <si>
    <r>
      <rPr>
        <b/>
        <sz val="11"/>
        <color theme="1"/>
        <rFont val="Calibri"/>
        <family val="2"/>
        <scheme val="minor"/>
      </rPr>
      <t>Date of the Most Recent Net CONE Update (MM/YYYY)</t>
    </r>
    <r>
      <rPr>
        <sz val="11"/>
        <color theme="1"/>
        <rFont val="Calibri"/>
        <family val="2"/>
        <scheme val="minor"/>
      </rPr>
      <t>.  Enter the date in MM/YYYY format.</t>
    </r>
  </si>
  <si>
    <r>
      <rPr>
        <b/>
        <sz val="11"/>
        <color theme="1"/>
        <rFont val="Calibri"/>
        <family val="2"/>
        <scheme val="minor"/>
      </rPr>
      <t>Locational Generation Procured in the zone (MW).</t>
    </r>
    <r>
      <rPr>
        <sz val="11"/>
        <color theme="1"/>
        <rFont val="Calibri"/>
        <family val="2"/>
        <scheme val="minor"/>
      </rPr>
      <t xml:space="preserve">  The amount of capacity that was actually procured for the zone in the auction.  An RTO/ISO with a downward sloping demand curve may actually procure more capacity than the Locational Requirement.  Report the actual amount of capacity procured in the auction for this zone.  </t>
    </r>
    <r>
      <rPr>
        <sz val="11"/>
        <color rgb="FFFF0000"/>
        <rFont val="Calibri"/>
        <family val="2"/>
        <scheme val="minor"/>
      </rPr>
      <t xml:space="preserve"> </t>
    </r>
  </si>
  <si>
    <r>
      <rPr>
        <b/>
        <sz val="11"/>
        <color theme="1"/>
        <rFont val="Calibri"/>
        <family val="2"/>
        <scheme val="minor"/>
      </rPr>
      <t>Number of Generation Units Added (Integer).</t>
    </r>
    <r>
      <rPr>
        <sz val="11"/>
        <color theme="1"/>
        <rFont val="Calibri"/>
        <family val="2"/>
        <scheme val="minor"/>
      </rPr>
      <t xml:space="preserve">   Total number of generation units added during the reporting period.  </t>
    </r>
  </si>
  <si>
    <r>
      <rPr>
        <b/>
        <sz val="11"/>
        <color theme="1"/>
        <rFont val="Calibri"/>
        <family val="2"/>
        <scheme val="minor"/>
      </rPr>
      <t>Number of Generation Units Taken out of Service (Integer).</t>
    </r>
    <r>
      <rPr>
        <sz val="11"/>
        <color theme="1"/>
        <rFont val="Calibri"/>
        <family val="2"/>
        <scheme val="minor"/>
      </rPr>
      <t xml:space="preserve">   Total number of generation units taken out of service during the reporting period.  </t>
    </r>
  </si>
  <si>
    <t xml:space="preserve">Start Date of the Reporting Period of capacity auction (MM-YYYY).   </t>
  </si>
  <si>
    <r>
      <rPr>
        <b/>
        <sz val="11"/>
        <color theme="1"/>
        <rFont val="Calibri"/>
        <family val="2"/>
        <scheme val="minor"/>
      </rPr>
      <t>Total Number of Performance Assessment Events (RTO-wide) (Integer)</t>
    </r>
    <r>
      <rPr>
        <sz val="11"/>
        <color theme="1"/>
        <rFont val="Calibri"/>
        <family val="2"/>
        <scheme val="minor"/>
      </rPr>
      <t>.</t>
    </r>
  </si>
  <si>
    <r>
      <rPr>
        <b/>
        <sz val="11"/>
        <color theme="1"/>
        <rFont val="Calibri"/>
        <family val="2"/>
        <scheme val="minor"/>
      </rPr>
      <t>Total Duration of Performance Assessment Events (RTO-wide) (Hours)</t>
    </r>
    <r>
      <rPr>
        <sz val="11"/>
        <color theme="1"/>
        <rFont val="Calibri"/>
        <family val="2"/>
        <scheme val="minor"/>
      </rPr>
      <t>.</t>
    </r>
  </si>
  <si>
    <t>Total Duration of Performance Assessment Events (Zonal) (Hours).</t>
  </si>
  <si>
    <t>Total Number of Performance Assessment Events (Zonal) (Integer).</t>
  </si>
  <si>
    <r>
      <rPr>
        <b/>
        <sz val="11"/>
        <color theme="1"/>
        <rFont val="Calibri"/>
        <family val="2"/>
        <scheme val="minor"/>
      </rPr>
      <t xml:space="preserve">Weighted Average Capacity that Over-Performed During Assessment Events (Zonal) (MW). </t>
    </r>
    <r>
      <rPr>
        <sz val="11"/>
        <color theme="1"/>
        <rFont val="Calibri"/>
        <family val="2"/>
        <scheme val="minor"/>
      </rPr>
      <t xml:space="preserve">  See Equation 1.</t>
    </r>
  </si>
  <si>
    <r>
      <rPr>
        <b/>
        <sz val="11"/>
        <color theme="1"/>
        <rFont val="Calibri"/>
        <family val="2"/>
        <scheme val="minor"/>
      </rPr>
      <t>Total Number of Units That Over-Performed During Assessment Events</t>
    </r>
    <r>
      <rPr>
        <sz val="11"/>
        <color theme="1"/>
        <rFont val="Calibri"/>
        <family val="2"/>
        <scheme val="minor"/>
      </rPr>
      <t xml:space="preserve"> </t>
    </r>
    <r>
      <rPr>
        <b/>
        <sz val="11"/>
        <color theme="1"/>
        <rFont val="Calibri"/>
        <family val="2"/>
        <scheme val="minor"/>
      </rPr>
      <t>(Zonal) (Integer)</t>
    </r>
    <r>
      <rPr>
        <sz val="11"/>
        <color theme="1"/>
        <rFont val="Calibri"/>
        <family val="2"/>
        <scheme val="minor"/>
      </rPr>
      <t>.</t>
    </r>
  </si>
  <si>
    <r>
      <rPr>
        <b/>
        <sz val="11"/>
        <color theme="1"/>
        <rFont val="Calibri"/>
        <family val="2"/>
        <scheme val="minor"/>
      </rPr>
      <t>Total Number of Units That Over-Performed During Assessment Events</t>
    </r>
    <r>
      <rPr>
        <sz val="11"/>
        <color theme="1"/>
        <rFont val="Calibri"/>
        <family val="2"/>
        <scheme val="minor"/>
      </rPr>
      <t xml:space="preserve"> </t>
    </r>
    <r>
      <rPr>
        <b/>
        <sz val="11"/>
        <color theme="1"/>
        <rFont val="Calibri"/>
        <family val="2"/>
        <scheme val="minor"/>
      </rPr>
      <t>(RTO-wide)</t>
    </r>
    <r>
      <rPr>
        <b/>
        <sz val="11"/>
        <color rgb="FFFF0000"/>
        <rFont val="Calibri"/>
        <family val="2"/>
        <scheme val="minor"/>
      </rPr>
      <t xml:space="preserve"> </t>
    </r>
    <r>
      <rPr>
        <b/>
        <sz val="11"/>
        <color theme="1"/>
        <rFont val="Calibri"/>
        <family val="2"/>
        <scheme val="minor"/>
      </rPr>
      <t>(Integer).</t>
    </r>
  </si>
  <si>
    <r>
      <rPr>
        <b/>
        <sz val="11"/>
        <color theme="1"/>
        <rFont val="Calibri"/>
        <family val="2"/>
        <scheme val="minor"/>
      </rPr>
      <t>Total Bonus Payments for Over-Performance (RTO-wide) ($)</t>
    </r>
    <r>
      <rPr>
        <sz val="11"/>
        <color theme="1"/>
        <rFont val="Calibri"/>
        <family val="2"/>
        <scheme val="minor"/>
      </rPr>
      <t>.</t>
    </r>
  </si>
  <si>
    <r>
      <rPr>
        <b/>
        <sz val="11"/>
        <color theme="1"/>
        <rFont val="Calibri"/>
        <family val="2"/>
        <scheme val="minor"/>
      </rPr>
      <t>Total Penalties Charged for Under-Performance (RTO-wide)</t>
    </r>
    <r>
      <rPr>
        <sz val="11"/>
        <color theme="1"/>
        <rFont val="Calibri"/>
        <family val="2"/>
        <scheme val="minor"/>
      </rPr>
      <t xml:space="preserve"> </t>
    </r>
    <r>
      <rPr>
        <b/>
        <sz val="11"/>
        <color theme="1"/>
        <rFont val="Calibri"/>
        <family val="2"/>
        <scheme val="minor"/>
      </rPr>
      <t>($).</t>
    </r>
  </si>
  <si>
    <r>
      <rPr>
        <b/>
        <sz val="11"/>
        <color theme="1"/>
        <rFont val="Calibri"/>
        <family val="2"/>
        <scheme val="minor"/>
      </rPr>
      <t>Total Bonus Payments for Over-Performance (Zonal)</t>
    </r>
    <r>
      <rPr>
        <sz val="11"/>
        <color theme="1"/>
        <rFont val="Calibri"/>
        <family val="2"/>
        <scheme val="minor"/>
      </rPr>
      <t xml:space="preserve"> </t>
    </r>
    <r>
      <rPr>
        <b/>
        <sz val="11"/>
        <color theme="1"/>
        <rFont val="Calibri"/>
        <family val="2"/>
        <scheme val="minor"/>
      </rPr>
      <t>($).</t>
    </r>
  </si>
  <si>
    <t>Total Penalties Charged for Under-Performance (Zonal) ($).</t>
  </si>
  <si>
    <t>Total Number of Units That Under-Performed During Assessment Events (RTO-wide) (Integer).</t>
  </si>
  <si>
    <r>
      <rPr>
        <b/>
        <sz val="11"/>
        <color theme="1"/>
        <rFont val="Calibri"/>
        <family val="2"/>
        <scheme val="minor"/>
      </rPr>
      <t>Weighted Average Capacity that Under-Performed During Assessment Events</t>
    </r>
    <r>
      <rPr>
        <sz val="11"/>
        <color theme="1"/>
        <rFont val="Calibri"/>
        <family val="2"/>
        <scheme val="minor"/>
      </rPr>
      <t xml:space="preserve"> </t>
    </r>
    <r>
      <rPr>
        <b/>
        <sz val="11"/>
        <color theme="1"/>
        <rFont val="Calibri"/>
        <family val="2"/>
        <scheme val="minor"/>
      </rPr>
      <t>(RTO-wide) (MW).</t>
    </r>
    <r>
      <rPr>
        <sz val="11"/>
        <color theme="1"/>
        <rFont val="Calibri"/>
        <family val="2"/>
        <scheme val="minor"/>
      </rPr>
      <t xml:space="preserve">   See Equation 1.</t>
    </r>
  </si>
  <si>
    <r>
      <rPr>
        <b/>
        <sz val="11"/>
        <color theme="1"/>
        <rFont val="Calibri"/>
        <family val="2"/>
        <scheme val="minor"/>
      </rPr>
      <t>Total Number of Units That Under-Performed During Assessment Events</t>
    </r>
    <r>
      <rPr>
        <sz val="11"/>
        <color theme="1"/>
        <rFont val="Calibri"/>
        <family val="2"/>
        <scheme val="minor"/>
      </rPr>
      <t xml:space="preserve"> </t>
    </r>
    <r>
      <rPr>
        <b/>
        <sz val="11"/>
        <color theme="1"/>
        <rFont val="Calibri"/>
        <family val="2"/>
        <scheme val="minor"/>
      </rPr>
      <t>(RTO-wide) (Integer)</t>
    </r>
    <r>
      <rPr>
        <sz val="11"/>
        <color theme="1"/>
        <rFont val="Calibri"/>
        <family val="2"/>
        <scheme val="minor"/>
      </rPr>
      <t>.</t>
    </r>
  </si>
  <si>
    <r>
      <rPr>
        <b/>
        <sz val="11"/>
        <color theme="1"/>
        <rFont val="Calibri"/>
        <family val="2"/>
        <scheme val="minor"/>
      </rPr>
      <t>Total Capacity that Under-Performed (RTO-wide) (Integer)</t>
    </r>
    <r>
      <rPr>
        <sz val="11"/>
        <color theme="1"/>
        <rFont val="Calibri"/>
        <family val="2"/>
        <scheme val="minor"/>
      </rPr>
      <t xml:space="preserve">.  </t>
    </r>
    <r>
      <rPr>
        <b/>
        <i/>
        <sz val="11"/>
        <color rgb="FF00B050"/>
        <rFont val="Calibri"/>
        <family val="2"/>
        <scheme val="minor"/>
      </rPr>
      <t>(Automatically copied from Metric #28.01)</t>
    </r>
  </si>
  <si>
    <r>
      <rPr>
        <b/>
        <sz val="11"/>
        <color theme="1"/>
        <rFont val="Calibri"/>
        <family val="2"/>
        <scheme val="minor"/>
      </rPr>
      <t>Total Capacity with Supply Obligations (RTO-wide</t>
    </r>
    <r>
      <rPr>
        <sz val="11"/>
        <color theme="1"/>
        <rFont val="Calibri"/>
        <family val="2"/>
        <scheme val="minor"/>
      </rPr>
      <t xml:space="preserve">) </t>
    </r>
    <r>
      <rPr>
        <b/>
        <sz val="11"/>
        <color theme="1"/>
        <rFont val="Calibri"/>
        <family val="2"/>
        <scheme val="minor"/>
      </rPr>
      <t>(Integer)</t>
    </r>
    <r>
      <rPr>
        <sz val="11"/>
        <color theme="1"/>
        <rFont val="Calibri"/>
        <family val="2"/>
        <scheme val="minor"/>
      </rPr>
      <t xml:space="preserve">.  </t>
    </r>
    <r>
      <rPr>
        <b/>
        <i/>
        <sz val="11"/>
        <color rgb="FF00B050"/>
        <rFont val="Calibri"/>
        <family val="2"/>
        <scheme val="minor"/>
      </rPr>
      <t>(Automatically copied from Metric #26.00)</t>
    </r>
  </si>
  <si>
    <r>
      <rPr>
        <b/>
        <sz val="11"/>
        <rFont val="Calibri"/>
        <family val="2"/>
        <scheme val="minor"/>
      </rPr>
      <t xml:space="preserve">Net Payments to FTR Holders (RTO/ISO wide) ($). </t>
    </r>
    <r>
      <rPr>
        <sz val="11"/>
        <rFont val="Calibri"/>
        <family val="2"/>
        <scheme val="minor"/>
      </rPr>
      <t xml:space="preserve"> Enter the sum of reporting period congestion charges distributed to holders of Financial Transmission Rights (FTRs) or their equivalent such as Transmission Congestion Rights (TCR) or Congestion Revenue Rights (CRRs), net of revenue received from counterflow FTR holders.</t>
    </r>
  </si>
  <si>
    <r>
      <t xml:space="preserve">Net Payments to Load Serving Entities (LSEs) through FTRs, ARRs, etc. ($). </t>
    </r>
    <r>
      <rPr>
        <sz val="11"/>
        <rFont val="Calibri"/>
        <family val="2"/>
        <scheme val="minor"/>
      </rPr>
      <t>Total revenue received by LSEs through financial instruments such as auction revenue rights and financial transmission rights, net of charges paid for counterflow ARRs or FTRs. If an ARR is "self-scheduled" (i.e. converted) into an FTR, please report only the revenue (or charge) received from the FTR.</t>
    </r>
  </si>
  <si>
    <r>
      <rPr>
        <b/>
        <sz val="11"/>
        <color theme="1"/>
        <rFont val="Calibri"/>
        <family val="2"/>
        <scheme val="minor"/>
      </rPr>
      <t>Actual Peak Demand (MW)</t>
    </r>
    <r>
      <rPr>
        <sz val="11"/>
        <color theme="1"/>
        <rFont val="Calibri"/>
        <family val="2"/>
        <scheme val="minor"/>
      </rPr>
      <t>.  Enter the value of the net coincident peak load (actual peak, not normalized) integrated over the peak hour; net of behind-the-meter photovoltaic and energy efficiency for the entire Balancing Authority Area for the given reporting period.</t>
    </r>
  </si>
  <si>
    <r>
      <rPr>
        <b/>
        <sz val="11"/>
        <color theme="1"/>
        <rFont val="Calibri"/>
        <family val="2"/>
        <scheme val="minor"/>
      </rPr>
      <t>Capacity Market Clearing Prices (Zonal) ($/MW-day).</t>
    </r>
    <r>
      <rPr>
        <sz val="11"/>
        <color theme="1"/>
        <rFont val="Calibri"/>
        <family val="2"/>
        <scheme val="minor"/>
      </rPr>
      <t xml:space="preserve">  Enter the clearing price for each zone where price separation occurred for the relevant reporting period.</t>
    </r>
  </si>
  <si>
    <r>
      <rPr>
        <b/>
        <sz val="11"/>
        <color theme="1"/>
        <rFont val="Calibri"/>
        <family val="2"/>
        <scheme val="minor"/>
      </rPr>
      <t xml:space="preserve">Capacity Market Clearing Price (RTO-wide) ($/MW-day). </t>
    </r>
    <r>
      <rPr>
        <sz val="11"/>
        <color theme="1"/>
        <rFont val="Calibri"/>
        <family val="2"/>
        <scheme val="minor"/>
      </rPr>
      <t xml:space="preserve"> Enter the RTO-wide clearing price for the relevant reporting</t>
    </r>
    <r>
      <rPr>
        <sz val="11"/>
        <rFont val="Calibri"/>
        <family val="2"/>
        <scheme val="minor"/>
      </rPr>
      <t>.</t>
    </r>
  </si>
  <si>
    <r>
      <rPr>
        <b/>
        <sz val="11"/>
        <color theme="1"/>
        <rFont val="Calibri"/>
        <family val="2"/>
        <scheme val="minor"/>
      </rPr>
      <t xml:space="preserve">Demand in the Zone (time of initial auction) (MW). </t>
    </r>
    <r>
      <rPr>
        <sz val="11"/>
        <color theme="1"/>
        <rFont val="Calibri"/>
        <family val="2"/>
        <scheme val="minor"/>
      </rPr>
      <t xml:space="preserve">  Total estimated coincident peak demand integrated over the hour needed for this zone at the time of the</t>
    </r>
    <r>
      <rPr>
        <sz val="11"/>
        <rFont val="Calibri"/>
        <family val="2"/>
        <scheme val="minor"/>
      </rPr>
      <t xml:space="preserve"> initial</t>
    </r>
    <r>
      <rPr>
        <sz val="11"/>
        <color theme="1"/>
        <rFont val="Calibri"/>
        <family val="2"/>
        <scheme val="minor"/>
      </rPr>
      <t xml:space="preserve"> auction for the reporting period.  Note that this load value</t>
    </r>
    <r>
      <rPr>
        <sz val="11"/>
        <rFont val="Calibri"/>
        <family val="2"/>
        <scheme val="minor"/>
      </rPr>
      <t xml:space="preserve"> is not weather-normalized and is the peak value assigned to that zone from the estimated region peak at the time of the initial auction.</t>
    </r>
  </si>
  <si>
    <r>
      <rPr>
        <b/>
        <sz val="11"/>
        <color theme="1"/>
        <rFont val="Calibri"/>
        <family val="2"/>
        <scheme val="minor"/>
      </rPr>
      <t>Net Energy for Load</t>
    </r>
    <r>
      <rPr>
        <b/>
        <sz val="11"/>
        <rFont val="Calibri"/>
        <family val="2"/>
        <scheme val="minor"/>
      </rPr>
      <t xml:space="preserve"> (RTO/ISO wide) (MWh)</t>
    </r>
    <r>
      <rPr>
        <b/>
        <sz val="11"/>
        <color theme="1"/>
        <rFont val="Calibri"/>
        <family val="2"/>
        <scheme val="minor"/>
      </rPr>
      <t>.</t>
    </r>
    <r>
      <rPr>
        <sz val="11"/>
        <rFont val="Calibri"/>
        <family val="2"/>
        <scheme val="minor"/>
      </rPr>
      <t xml:space="preserve"> </t>
    </r>
    <r>
      <rPr>
        <sz val="11"/>
        <color theme="1"/>
        <rFont val="Calibri"/>
        <family val="2"/>
        <scheme val="minor"/>
      </rPr>
      <t xml:space="preserve"> </t>
    </r>
    <r>
      <rPr>
        <b/>
        <i/>
        <sz val="11"/>
        <color rgb="FF00B050"/>
        <rFont val="Calibri"/>
        <family val="2"/>
        <scheme val="minor"/>
      </rPr>
      <t>(Automatically copied from Metric 12)</t>
    </r>
  </si>
  <si>
    <r>
      <t xml:space="preserve">
</t>
    </r>
    <r>
      <rPr>
        <sz val="11"/>
        <rFont val="Calibri"/>
        <family val="2"/>
        <scheme val="minor"/>
      </rPr>
      <t>16.07</t>
    </r>
  </si>
  <si>
    <t>The burden for the FERC-922 is estimated to average 402 hours per response, including the time for reviewing instructions,</t>
  </si>
  <si>
    <t xml:space="preserve"> searching existing data sources, gathering and maintaining the data, and completing and reviewing the collection of information. </t>
  </si>
  <si>
    <t xml:space="preserve">Send comments regarding the burden estimate or any aspect of the collection of information, including suggestions for reducing </t>
  </si>
  <si>
    <t xml:space="preserve">burden, to the Federal Energy Regulatory Commission, 888 First Street NE, Washington, DC 20426 (Attention: Information Clearance Officer); </t>
  </si>
  <si>
    <t xml:space="preserve">and to the Office of Information and Regulatory Affairs, Office of Management and Budget, Washington, DC 20503 (Attention: Desk Officer </t>
  </si>
  <si>
    <t>for the Federal Energy Regulatory Commission). No person shall be subject to any penalty if any collection of information does not display</t>
  </si>
  <si>
    <t>a valid control number (44 U.S.C. § 3512 (a)).</t>
  </si>
  <si>
    <t>Where to Send Comments on Public Reporting Burden</t>
  </si>
  <si>
    <t>To be Determined</t>
  </si>
  <si>
    <t>Expiration Date</t>
  </si>
  <si>
    <r>
      <rPr>
        <b/>
        <sz val="11"/>
        <color theme="1"/>
        <rFont val="Calibri"/>
        <family val="2"/>
        <scheme val="minor"/>
      </rPr>
      <t>Total</t>
    </r>
    <r>
      <rPr>
        <b/>
        <sz val="11"/>
        <rFont val="Calibri"/>
        <family val="2"/>
        <scheme val="minor"/>
      </rPr>
      <t xml:space="preserve"> Day-Ahead Congestion Charges (RTO/ISO wide) ($)</t>
    </r>
    <r>
      <rPr>
        <b/>
        <sz val="11"/>
        <color theme="1"/>
        <rFont val="Calibri"/>
        <family val="2"/>
        <scheme val="minor"/>
      </rPr>
      <t>.</t>
    </r>
    <r>
      <rPr>
        <sz val="11"/>
        <rFont val="Calibri"/>
        <family val="2"/>
        <scheme val="minor"/>
      </rPr>
      <t xml:space="preserve">  For each reporting period, enter the sum of (Day-Ahead MWh*CLMP) where Day-Ahead MWh consists of MWh settled at day-ahead market energy prices (which includes financial schedules and virtual transactions) and CLMP is the congestion component of the day-ahead energy market price.</t>
    </r>
  </si>
  <si>
    <r>
      <rPr>
        <b/>
        <sz val="11"/>
        <color theme="1"/>
        <rFont val="Calibri"/>
        <family val="2"/>
        <scheme val="minor"/>
      </rPr>
      <t>Congestion Charges per MWh of Load Served (RTO/ISO wi</t>
    </r>
    <r>
      <rPr>
        <b/>
        <sz val="11"/>
        <rFont val="Calibri"/>
        <family val="2"/>
        <scheme val="minor"/>
      </rPr>
      <t>de) ($/MWh)</t>
    </r>
    <r>
      <rPr>
        <b/>
        <sz val="11"/>
        <color theme="1"/>
        <rFont val="Calibri"/>
        <family val="2"/>
        <scheme val="minor"/>
      </rPr>
      <t>.</t>
    </r>
    <r>
      <rPr>
        <sz val="11"/>
        <color theme="1"/>
        <rFont val="Calibri"/>
        <family val="2"/>
        <scheme val="minor"/>
      </rPr>
      <t xml:space="preserve">  The worksheet will calculate the ratio of the Total Day-Ahead Congestion Charges divided by the Net Energy for Load.  </t>
    </r>
    <r>
      <rPr>
        <b/>
        <i/>
        <sz val="11"/>
        <color rgb="FF00B050"/>
        <rFont val="Calibri"/>
        <family val="2"/>
        <scheme val="minor"/>
      </rPr>
      <t>(Automatically calculated)</t>
    </r>
  </si>
  <si>
    <r>
      <rPr>
        <sz val="11"/>
        <color theme="1"/>
        <rFont val="Calibri"/>
        <family val="2"/>
        <scheme val="minor"/>
      </rPr>
      <t>t = hours in reporting period (e.g., 8,784 hours * 12 five-minute intervals in a leap year
      or 8,760 hours * 12 five-minute intervalsin other years)
P</t>
    </r>
    <r>
      <rPr>
        <vertAlign val="subscript"/>
        <sz val="11"/>
        <color theme="1"/>
        <rFont val="Calibri"/>
        <family val="2"/>
        <scheme val="minor"/>
      </rPr>
      <t>i</t>
    </r>
    <r>
      <rPr>
        <sz val="11"/>
        <color theme="1"/>
        <rFont val="Calibri"/>
        <family val="2"/>
        <scheme val="minor"/>
      </rPr>
      <t xml:space="preserve"> = Real-Time price-based offer in hour i
C</t>
    </r>
    <r>
      <rPr>
        <vertAlign val="subscript"/>
        <sz val="11"/>
        <color theme="1"/>
        <rFont val="Calibri"/>
        <family val="2"/>
        <scheme val="minor"/>
      </rPr>
      <t>i</t>
    </r>
    <r>
      <rPr>
        <sz val="11"/>
        <color theme="1"/>
        <rFont val="Calibri"/>
        <family val="2"/>
        <scheme val="minor"/>
      </rPr>
      <t xml:space="preserve"> = Real-Time cost-based offer in hour i
PC = Price Cost Markup
</t>
    </r>
    <r>
      <rPr>
        <sz val="12"/>
        <color theme="1"/>
        <rFont val="Calibri"/>
        <family val="2"/>
        <scheme val="minor"/>
      </rPr>
      <t xml:space="preserve">
</t>
    </r>
  </si>
  <si>
    <r>
      <rPr>
        <b/>
        <sz val="11"/>
        <color theme="1"/>
        <rFont val="Calibri"/>
        <family val="2"/>
        <scheme val="minor"/>
      </rPr>
      <t>Average of the Price Cost Margin ($).</t>
    </r>
    <r>
      <rPr>
        <sz val="11"/>
        <color theme="1"/>
        <rFont val="Calibri"/>
        <family val="2"/>
        <scheme val="minor"/>
      </rPr>
      <t xml:space="preserve">   Report the average price cost markup of all of the hours.</t>
    </r>
  </si>
  <si>
    <r>
      <rPr>
        <b/>
        <sz val="11"/>
        <color theme="1"/>
        <rFont val="Calibri"/>
        <family val="2"/>
        <scheme val="minor"/>
      </rPr>
      <t>Top Ten Percent of the Price Cost Margin ($).</t>
    </r>
    <r>
      <rPr>
        <sz val="11"/>
        <color theme="1"/>
        <rFont val="Calibri"/>
        <family val="2"/>
        <scheme val="minor"/>
      </rPr>
      <t xml:space="preserve">   Report the average price cost markup of the highest price 10 percent of the hours.</t>
    </r>
  </si>
  <si>
    <r>
      <rPr>
        <b/>
        <sz val="11"/>
        <color theme="1"/>
        <rFont val="Calibri"/>
        <family val="2"/>
        <scheme val="minor"/>
      </rPr>
      <t>Bottom Ten Percent of the Price Cost Margin ($).</t>
    </r>
    <r>
      <rPr>
        <sz val="11"/>
        <color theme="1"/>
        <rFont val="Calibri"/>
        <family val="2"/>
        <scheme val="minor"/>
      </rPr>
      <t xml:space="preserve">   Report the average price cost markup of the lowest price 10 percent of the hours.</t>
    </r>
  </si>
  <si>
    <r>
      <t>FERC-922 (OMB Control No. 1902-0262)</t>
    </r>
    <r>
      <rPr>
        <b/>
        <sz val="13"/>
        <color theme="1"/>
        <rFont val="Times New Roman"/>
        <family val="1"/>
      </rPr>
      <t xml:space="preserve">             </t>
    </r>
    <r>
      <rPr>
        <b/>
        <u/>
        <sz val="13"/>
        <color rgb="FF008080"/>
        <rFont val="Times New Roman"/>
        <family val="1"/>
      </rPr>
      <t>Expiration Date:  to be determined</t>
    </r>
  </si>
  <si>
    <r>
      <rPr>
        <b/>
        <sz val="11"/>
        <rFont val="Calibri"/>
        <family val="2"/>
        <scheme val="minor"/>
      </rPr>
      <t>Net Payments to FTR Holders as a percent of Total Congestion Charges (RTO/ISO wide) (%).</t>
    </r>
    <r>
      <rPr>
        <sz val="11"/>
        <rFont val="Calibri"/>
        <family val="2"/>
        <scheme val="minor"/>
      </rPr>
      <t xml:space="preserve">  The worksheet will calculate the ratio of Net Payments to FTR Holders divided by the Total Day-Ahead Congestion Charges.  </t>
    </r>
    <r>
      <rPr>
        <b/>
        <i/>
        <sz val="11"/>
        <color rgb="FF00B050"/>
        <rFont val="Calibri"/>
        <family val="2"/>
        <scheme val="minor"/>
      </rPr>
      <t>(Automatically calculated)</t>
    </r>
  </si>
  <si>
    <r>
      <rPr>
        <b/>
        <sz val="11"/>
        <rFont val="Calibri"/>
        <family val="2"/>
        <scheme val="minor"/>
      </rPr>
      <t xml:space="preserve">Net Payments to Load Serving Entities (LSEs) as a percent of Total Congestion Charges (%) </t>
    </r>
    <r>
      <rPr>
        <sz val="11"/>
        <rFont val="Calibri"/>
        <family val="2"/>
        <scheme val="minor"/>
      </rPr>
      <t>The worksheet will calculate the percentage of revenue received by LSEs through FTRs and ARRs as a percent of Total Day-Ahead Congestion Charges for the reporting period expressed as a percent.</t>
    </r>
    <r>
      <rPr>
        <sz val="11"/>
        <color rgb="FF00B050"/>
        <rFont val="Calibri"/>
        <family val="2"/>
        <scheme val="minor"/>
      </rPr>
      <t xml:space="preserve"> </t>
    </r>
    <r>
      <rPr>
        <b/>
        <i/>
        <sz val="11"/>
        <color rgb="FF00B050"/>
        <rFont val="Calibri"/>
        <family val="2"/>
        <scheme val="minor"/>
      </rPr>
      <t>(Automatically Calculated)</t>
    </r>
  </si>
  <si>
    <t>NYISO</t>
  </si>
  <si>
    <t>Shaun Johnson</t>
  </si>
  <si>
    <t>sjohnson@nyiso.com</t>
  </si>
  <si>
    <t>518-356-5000</t>
  </si>
  <si>
    <t>NA</t>
  </si>
  <si>
    <t>NYCA</t>
  </si>
  <si>
    <t>GHIJ</t>
  </si>
  <si>
    <t>NYC</t>
  </si>
  <si>
    <t>LI</t>
  </si>
  <si>
    <t>The values reported in 12.00 differ from the values reported in Column e of Part II Schedule 3 of the FERC Form 714 (FF714) report in two ways.  First, 12.00 includes generation plus imports minus exports minus losses.  Column e (FF714) includes generation plus imports minus exports, and does not subtract losses.  Second, the values are read from different metering systems.  12.00 is read from the settlements metering system, while Column e (FF714) is based on operational telemetry metering.   The values for 12.02 are not available as the NYISO does not record the capacity components of total wholesale power. The values paid by load is not information recorded by the NYISO but rather held by the individual transmission owners.</t>
  </si>
  <si>
    <t>Zone J</t>
  </si>
  <si>
    <t>K</t>
  </si>
  <si>
    <t>G-J</t>
  </si>
  <si>
    <t>Capability Year</t>
  </si>
  <si>
    <t>15/16</t>
  </si>
  <si>
    <t>16/17</t>
  </si>
  <si>
    <t>17/18</t>
  </si>
  <si>
    <t>18/19</t>
  </si>
  <si>
    <t>19/20</t>
  </si>
  <si>
    <t>The NYISO doesn’t provide bonus payments for capacity eligibility, therefore this metric is not applicable</t>
  </si>
  <si>
    <t>The NYISO does not perform "assessment events" therefore, this metrics is not applicable.</t>
  </si>
  <si>
    <t>The NYISO does not issue capacity based bonus payments or penalties.</t>
  </si>
  <si>
    <r>
      <t xml:space="preserve">Please note the following: 
- Metrics were calculated using data for NYCA 10 Minute Spin reserves.
- We used data from normal Real-time Dispatch runs only. We did not use data from non-routine, RTD Corrective Action Mode runs.
- There were no shortages of NYCA 10 Minute Spin reserves in 2016 or 2017.
- We reported duration of shortage events in </t>
    </r>
    <r>
      <rPr>
        <b/>
        <sz val="11"/>
        <color theme="1"/>
        <rFont val="Calibri"/>
        <family val="2"/>
        <scheme val="minor"/>
      </rPr>
      <t>minutes</t>
    </r>
    <r>
      <rPr>
        <sz val="11"/>
        <color theme="1"/>
        <rFont val="Calibri"/>
        <family val="2"/>
        <scheme val="minor"/>
      </rPr>
      <t xml:space="preserve">.
- The requirement for NYCA 10 Minute Spin reserves is 655 MW.
- The shortage demand curve price for NYCA 10 Minute Spin reserves changed from $500 to $775 on 11/04/2015.
- For 19.03, we used the </t>
    </r>
    <r>
      <rPr>
        <b/>
        <sz val="11"/>
        <color theme="1"/>
        <rFont val="Calibri"/>
        <family val="2"/>
        <scheme val="minor"/>
      </rPr>
      <t>Average MW Scheduled</t>
    </r>
    <r>
      <rPr>
        <sz val="11"/>
        <color theme="1"/>
        <rFont val="Calibri"/>
        <family val="2"/>
        <scheme val="minor"/>
      </rPr>
      <t xml:space="preserve"> for the 3 intervals prior to the shortage event as well as for the intervals during the shortage event.
- For one of the shortage events in 2015, 2 of the 3 prior intervals are part of a different shortage event.  For two of the shortage events in 2014, 1 of the 3 prior intervals is part of a different shortage event. 
- For 19.05, we used the NYCA 10 Minute Spin </t>
    </r>
    <r>
      <rPr>
        <b/>
        <sz val="11"/>
        <color theme="1"/>
        <rFont val="Calibri"/>
        <family val="2"/>
        <scheme val="minor"/>
      </rPr>
      <t>clearing prices</t>
    </r>
    <r>
      <rPr>
        <sz val="11"/>
        <color theme="1"/>
        <rFont val="Calibri"/>
        <family val="2"/>
        <scheme val="minor"/>
      </rPr>
      <t>, per the instructions from FERC.  However, due to the cascading nature of reserve clearing prices in NYISO's markets, we think that using the NYCA 10 Minute Spin shadow prices would be an improvement to the methodology in the future.</t>
    </r>
  </si>
  <si>
    <t>Available Generating Capability at Peak</t>
  </si>
  <si>
    <t>Actual SCRs</t>
  </si>
  <si>
    <t>Actual Net Capacity Purchases</t>
  </si>
  <si>
    <t>Total</t>
  </si>
  <si>
    <t>Transmission Owner DAM Congestion Balancing Payments/Charges not included in 16.00;  16.05 is not applicable to the NYISO Market.  Any cash imbalance in the NYISO’s DAM Congestion settlements are allocated (charge /credit) to the NYCA Transmission Owners on a daily level.  The overall amount of this allocation is not included in 16.00 and would make the difference between codes 16.00 and 16.01 net zero.</t>
  </si>
  <si>
    <t>2014 had significantly more shortage events than the subsequent years in the reporting period.  All but one of the shortage events occurred during the early 2014 North American cold wave.  Of the 40 shortage events reported for the year, 15 of them occurred between 1/2/14 and 1/9/14, and 24 occurred between 1/20/14 and 3/26/14.</t>
  </si>
  <si>
    <t>Narrative:</t>
  </si>
  <si>
    <r>
      <rPr>
        <b/>
        <sz val="11"/>
        <color theme="1"/>
        <rFont val="Calibri"/>
        <family val="2"/>
        <scheme val="minor"/>
      </rPr>
      <t>14.00 - System-wide LMP ($)</t>
    </r>
    <r>
      <rPr>
        <sz val="11"/>
        <color theme="1"/>
        <rFont val="Calibri"/>
        <family val="2"/>
        <scheme val="minor"/>
      </rPr>
      <t xml:space="preserve"> is calculated as the average of our real-time time weighted interval (TWI) LBMP across all zones for each year. 
</t>
    </r>
    <r>
      <rPr>
        <b/>
        <sz val="11"/>
        <color theme="1"/>
        <rFont val="Calibri"/>
        <family val="2"/>
        <scheme val="minor"/>
      </rPr>
      <t>14.01 and 14.02</t>
    </r>
    <r>
      <rPr>
        <sz val="11"/>
        <color theme="1"/>
        <rFont val="Calibri"/>
        <family val="2"/>
        <scheme val="minor"/>
      </rPr>
      <t xml:space="preserve"> are calculated as the fraction of real-time intervals marginal for the respective fuel type. Since it is possible to have more than one marginal unit in each interval, the marginal unit with the highest fuel cost was selected as "the marginal unit". For example, in an interval with two marginal units, one a natural gas unit and another a wind unit, the natural gas unit would be selected as "the marginal unit" due to its higher fuel cost (that of wind being zero). The same methodology is applied to compare all other fuel types. Units with dual fuel types are counted towards the natural gas units if their fuel mix is greater than 50% natural gas.
</t>
    </r>
    <r>
      <rPr>
        <b/>
        <sz val="11"/>
        <color theme="1"/>
        <rFont val="Calibri"/>
        <family val="2"/>
        <scheme val="minor"/>
      </rPr>
      <t>14.04 - Fuel Adjustment Factor Natural Gas</t>
    </r>
    <r>
      <rPr>
        <sz val="11"/>
        <color theme="1"/>
        <rFont val="Calibri"/>
        <family val="2"/>
        <scheme val="minor"/>
      </rPr>
      <t xml:space="preserve"> is based on pricing for natural gas from Transco Z6.
</t>
    </r>
    <r>
      <rPr>
        <b/>
        <sz val="11"/>
        <color theme="1"/>
        <rFont val="Calibri"/>
        <family val="2"/>
        <scheme val="minor"/>
      </rPr>
      <t xml:space="preserve">
14.05 - Fuel Adjustment Factor Coal</t>
    </r>
    <r>
      <rPr>
        <sz val="11"/>
        <color theme="1"/>
        <rFont val="Calibri"/>
        <family val="2"/>
        <scheme val="minor"/>
      </rPr>
      <t xml:space="preserve"> is based on pricing for coal from SNL for the Northern Appalachia region, which includes pricing for Pittsburgh Seam 13000 3.00 Rail, Pittsburgh Seam 13000 4.00 Rail, and Upper Ohio River 12500.00 Barge. The $/ton values provided were converted to $/mmbtu using the average heat content of coal for the Electric Power Sector (sourced from EIA) for years 2014 through 2018. A single average heat content for the entire period is used. From here, the minimum of the three pricing options for day in each year was selected as the representative price for marginal coal units in our data.</t>
    </r>
  </si>
  <si>
    <r>
      <rPr>
        <b/>
        <u/>
        <sz val="11"/>
        <color theme="1"/>
        <rFont val="Calibri"/>
        <family val="2"/>
        <scheme val="minor"/>
      </rPr>
      <t>Methodology</t>
    </r>
    <r>
      <rPr>
        <i/>
        <sz val="11"/>
        <color theme="1"/>
        <rFont val="Calibri"/>
        <family val="2"/>
        <scheme val="minor"/>
      </rPr>
      <t xml:space="preserve">
</t>
    </r>
    <r>
      <rPr>
        <sz val="11"/>
        <color theme="1"/>
        <rFont val="Calibri"/>
        <family val="2"/>
        <scheme val="minor"/>
      </rPr>
      <t xml:space="preserve">Unit and fuel characteristics defined in the </t>
    </r>
    <r>
      <rPr>
        <i/>
        <sz val="11"/>
        <color theme="1"/>
        <rFont val="Calibri"/>
        <family val="2"/>
        <scheme val="minor"/>
      </rPr>
      <t xml:space="preserve">NYISO Load &amp; Capacity Data Report ("Gold Book", 2014 - 2018)  Table III-2 - Existing Generating Facilities. </t>
    </r>
    <r>
      <rPr>
        <sz val="11"/>
        <color theme="1"/>
        <rFont val="Calibri"/>
        <family val="2"/>
        <scheme val="minor"/>
      </rPr>
      <t xml:space="preserve">Totals were derived by cross referencing unit EFORd's in ICAP AMS database.
</t>
    </r>
    <r>
      <rPr>
        <b/>
        <sz val="11"/>
        <color theme="1"/>
        <rFont val="Calibri"/>
        <family val="2"/>
        <scheme val="minor"/>
      </rPr>
      <t xml:space="preserve">7.00: </t>
    </r>
    <r>
      <rPr>
        <sz val="11"/>
        <color theme="1"/>
        <rFont val="Calibri"/>
        <family val="2"/>
        <scheme val="minor"/>
      </rPr>
      <t>Fuel Type 1 = "BIT"</t>
    </r>
    <r>
      <rPr>
        <b/>
        <sz val="11"/>
        <color theme="1"/>
        <rFont val="Calibri"/>
        <family val="2"/>
        <scheme val="minor"/>
      </rPr>
      <t xml:space="preserve">
7.01:</t>
    </r>
    <r>
      <rPr>
        <sz val="11"/>
        <color theme="1"/>
        <rFont val="Calibri"/>
        <family val="2"/>
        <scheme val="minor"/>
      </rPr>
      <t xml:space="preserve"> Unit Type = "ST", Fuel Type 1 = "FO6"</t>
    </r>
    <r>
      <rPr>
        <b/>
        <sz val="11"/>
        <color theme="1"/>
        <rFont val="Calibri"/>
        <family val="2"/>
        <scheme val="minor"/>
      </rPr>
      <t xml:space="preserve">
7.02: </t>
    </r>
    <r>
      <rPr>
        <sz val="11"/>
        <color theme="1"/>
        <rFont val="Calibri"/>
        <family val="2"/>
        <scheme val="minor"/>
      </rPr>
      <t>Unit Type = "ST", Fuel Type 1 = "NG"</t>
    </r>
    <r>
      <rPr>
        <b/>
        <sz val="11"/>
        <color theme="1"/>
        <rFont val="Calibri"/>
        <family val="2"/>
        <scheme val="minor"/>
      </rPr>
      <t xml:space="preserve">
7.03: </t>
    </r>
    <r>
      <rPr>
        <sz val="11"/>
        <color theme="1"/>
        <rFont val="Calibri"/>
        <family val="2"/>
        <scheme val="minor"/>
      </rPr>
      <t>Unit Type = "CG", "GT", "JE", "IC"</t>
    </r>
    <r>
      <rPr>
        <b/>
        <sz val="11"/>
        <color theme="1"/>
        <rFont val="Calibri"/>
        <family val="2"/>
        <scheme val="minor"/>
      </rPr>
      <t xml:space="preserve">
7.04: </t>
    </r>
    <r>
      <rPr>
        <sz val="11"/>
        <color theme="1"/>
        <rFont val="Calibri"/>
        <family val="2"/>
        <scheme val="minor"/>
      </rPr>
      <t>Generation Type ID = 2</t>
    </r>
    <r>
      <rPr>
        <b/>
        <sz val="11"/>
        <color theme="1"/>
        <rFont val="Calibri"/>
        <family val="2"/>
        <scheme val="minor"/>
      </rPr>
      <t xml:space="preserve">
7.05: </t>
    </r>
    <r>
      <rPr>
        <sz val="11"/>
        <color theme="1"/>
        <rFont val="Calibri"/>
        <family val="2"/>
        <scheme val="minor"/>
      </rPr>
      <t>Generation Type ID = 5</t>
    </r>
    <r>
      <rPr>
        <b/>
        <sz val="11"/>
        <color theme="1"/>
        <rFont val="Calibri"/>
        <family val="2"/>
        <scheme val="minor"/>
      </rPr>
      <t xml:space="preserve">
7.06: </t>
    </r>
    <r>
      <rPr>
        <sz val="11"/>
        <color theme="1"/>
        <rFont val="Calibri"/>
        <family val="2"/>
        <scheme val="minor"/>
      </rPr>
      <t>Generation Type ID = 3</t>
    </r>
    <r>
      <rPr>
        <b/>
        <sz val="11"/>
        <color theme="1"/>
        <rFont val="Calibri"/>
        <family val="2"/>
        <scheme val="minor"/>
      </rPr>
      <t xml:space="preserve">
7.07: </t>
    </r>
    <r>
      <rPr>
        <sz val="11"/>
        <color theme="1"/>
        <rFont val="Calibri"/>
        <family val="2"/>
        <scheme val="minor"/>
      </rPr>
      <t>Generation Type ID = 6</t>
    </r>
    <r>
      <rPr>
        <b/>
        <sz val="11"/>
        <color theme="1"/>
        <rFont val="Calibri"/>
        <family val="2"/>
        <scheme val="minor"/>
      </rPr>
      <t xml:space="preserve">
7.08: </t>
    </r>
    <r>
      <rPr>
        <sz val="11"/>
        <color theme="1"/>
        <rFont val="Calibri"/>
        <family val="2"/>
        <scheme val="minor"/>
      </rPr>
      <t>Generation Type ID = 10</t>
    </r>
    <r>
      <rPr>
        <b/>
        <sz val="11"/>
        <color theme="1"/>
        <rFont val="Calibri"/>
        <family val="2"/>
        <scheme val="minor"/>
      </rPr>
      <t xml:space="preserve">
</t>
    </r>
    <r>
      <rPr>
        <b/>
        <u/>
        <sz val="11"/>
        <color theme="1"/>
        <rFont val="Calibri"/>
        <family val="2"/>
        <scheme val="minor"/>
      </rPr>
      <t>Source Data</t>
    </r>
    <r>
      <rPr>
        <b/>
        <sz val="11"/>
        <color theme="1"/>
        <rFont val="Calibri"/>
        <family val="2"/>
        <scheme val="minor"/>
      </rPr>
      <t xml:space="preserve"> 
- </t>
    </r>
    <r>
      <rPr>
        <sz val="11"/>
        <color theme="1"/>
        <rFont val="Calibri"/>
        <family val="2"/>
        <scheme val="minor"/>
      </rPr>
      <t>https://www.nyiso.com/library --&gt; Planning Reports
- https://icap.nyiso.com/ucap/</t>
    </r>
    <r>
      <rPr>
        <b/>
        <sz val="11"/>
        <color theme="1"/>
        <rFont val="Calibri"/>
        <family val="2"/>
        <scheme val="minor"/>
      </rPr>
      <t xml:space="preserve">
</t>
    </r>
  </si>
  <si>
    <r>
      <rPr>
        <b/>
        <u/>
        <sz val="11"/>
        <color theme="1"/>
        <rFont val="Calibri"/>
        <family val="2"/>
        <scheme val="minor"/>
      </rPr>
      <t>Methodology</t>
    </r>
    <r>
      <rPr>
        <sz val="11"/>
        <color theme="1"/>
        <rFont val="Calibri"/>
        <family val="2"/>
        <scheme val="minor"/>
      </rPr>
      <t xml:space="preserve"> 
Variable production costs and final revenues were determined by running the Net Energy and Ancillary Services SAS program from the 2017 Demand Curve Reset. For consistency with Demand Curve reset/Annual Update process, the same months were used for analysis (September -&gt; August).
The proxy CT unit Siemens SGT6-5000F5 was selected for all years, in zone Capital (Rest of State locality), gas only with SCR. 
the proxy CC unit Siemens SGT6-8000H CC was selected for all years, in zone Capital (Rest of State locality), gas only with SCR. 
</t>
    </r>
    <r>
      <rPr>
        <b/>
        <sz val="11"/>
        <color theme="1"/>
        <rFont val="Calibri"/>
        <family val="2"/>
        <scheme val="minor"/>
      </rPr>
      <t>18.00 &amp; 18.04</t>
    </r>
    <r>
      <rPr>
        <sz val="11"/>
        <color theme="1"/>
        <rFont val="Calibri"/>
        <family val="2"/>
        <scheme val="minor"/>
      </rPr>
      <t xml:space="preserve">: Variable Production cost was calculated as Energy Revenues (18.01, 18.05) minus Final Hourly Profit from Net EAS Model, multiplied by applicable Size in MW (Nameplate Capacity).
</t>
    </r>
    <r>
      <rPr>
        <b/>
        <sz val="11"/>
        <color theme="1"/>
        <rFont val="Calibri"/>
        <family val="2"/>
        <scheme val="minor"/>
      </rPr>
      <t>18.01 &amp; 18.05</t>
    </r>
    <r>
      <rPr>
        <sz val="11"/>
        <color theme="1"/>
        <rFont val="Calibri"/>
        <family val="2"/>
        <scheme val="minor"/>
      </rPr>
      <t xml:space="preserve">: Energy Revenues was calculated as the applicable DAM/RTD revenues (LBMPs, 30 reserve) depending on model commitment decisions.
</t>
    </r>
    <r>
      <rPr>
        <b/>
        <sz val="11"/>
        <color theme="1"/>
        <rFont val="Calibri"/>
        <family val="2"/>
        <scheme val="minor"/>
      </rPr>
      <t>18.02</t>
    </r>
    <r>
      <rPr>
        <sz val="11"/>
        <color theme="1"/>
        <rFont val="Calibri"/>
        <family val="2"/>
        <scheme val="minor"/>
      </rPr>
      <t xml:space="preserve">: Nameplate capacity sourced from GE website.
</t>
    </r>
    <r>
      <rPr>
        <b/>
        <u/>
        <sz val="11"/>
        <color theme="1"/>
        <rFont val="Calibri"/>
        <family val="2"/>
        <scheme val="minor"/>
      </rPr>
      <t xml:space="preserve">Source Data
</t>
    </r>
    <r>
      <rPr>
        <sz val="11"/>
        <color theme="1"/>
        <rFont val="Calibri"/>
        <family val="2"/>
        <scheme val="minor"/>
      </rPr>
      <t xml:space="preserve">- SAS Net Eas Model: Installed Capacity Data - Reference Documents - 2017-2021 Demand Curve Reset - Final Net EAS Model September 13 2016
https://www.nyiso.com/installed-capacity-market </t>
    </r>
    <r>
      <rPr>
        <b/>
        <sz val="11"/>
        <color theme="1"/>
        <rFont val="Calibri"/>
        <family val="2"/>
        <scheme val="minor"/>
      </rPr>
      <t xml:space="preserve">
</t>
    </r>
    <r>
      <rPr>
        <sz val="11"/>
        <color theme="1"/>
        <rFont val="Calibri"/>
        <family val="2"/>
        <scheme val="minor"/>
      </rPr>
      <t>-https://www.siemens-energy.com/global/en/offerings/power-generation/gas-turbines.html</t>
    </r>
    <r>
      <rPr>
        <b/>
        <sz val="11"/>
        <color theme="1"/>
        <rFont val="Calibri"/>
        <family val="2"/>
        <scheme val="minor"/>
      </rPr>
      <t xml:space="preserve">
</t>
    </r>
    <r>
      <rPr>
        <sz val="11"/>
        <color theme="1"/>
        <rFont val="Calibri"/>
        <family val="2"/>
        <scheme val="minor"/>
      </rPr>
      <t>- 2014-2016:  Att IV 2013 NYISO Stff Rprt
- 2017: NYISO Staff Recommendations - ICAP Demand Curve Reset - pg.41
- 2018: Demand Curve 2018-2019</t>
    </r>
  </si>
  <si>
    <t>N/A</t>
  </si>
  <si>
    <t>No changes in LI.</t>
  </si>
  <si>
    <t xml:space="preserve">Date That the Capacity Auction took Place (MM-YYYY).  Enter the date that the initial capacity auction took place. </t>
  </si>
  <si>
    <r>
      <rPr>
        <b/>
        <u/>
        <sz val="11"/>
        <color theme="1"/>
        <rFont val="Calibri"/>
        <family val="2"/>
        <scheme val="minor"/>
      </rPr>
      <t>Methodology</t>
    </r>
    <r>
      <rPr>
        <sz val="11"/>
        <color theme="1"/>
        <rFont val="Calibri"/>
        <family val="2"/>
        <scheme val="minor"/>
      </rPr>
      <t xml:space="preserve"> July month is selected as the representative month due to July being the NYISO's summer peaking month.
</t>
    </r>
    <r>
      <rPr>
        <b/>
        <sz val="11"/>
        <color theme="1"/>
        <rFont val="Calibri"/>
        <family val="2"/>
        <scheme val="minor"/>
      </rPr>
      <t xml:space="preserve">
25.00</t>
    </r>
    <r>
      <rPr>
        <sz val="11"/>
        <color theme="1"/>
        <rFont val="Calibri"/>
        <family val="2"/>
        <scheme val="minor"/>
      </rPr>
      <t xml:space="preserve">: July Spot Auction execution month
</t>
    </r>
    <r>
      <rPr>
        <b/>
        <sz val="11"/>
        <color theme="1"/>
        <rFont val="Calibri"/>
        <family val="2"/>
        <scheme val="minor"/>
      </rPr>
      <t>25.01</t>
    </r>
    <r>
      <rPr>
        <sz val="11"/>
        <color theme="1"/>
        <rFont val="Calibri"/>
        <family val="2"/>
        <scheme val="minor"/>
      </rPr>
      <t xml:space="preserve">: Delivery month
</t>
    </r>
    <r>
      <rPr>
        <b/>
        <sz val="11"/>
        <color theme="1"/>
        <rFont val="Calibri"/>
        <family val="2"/>
        <scheme val="minor"/>
      </rPr>
      <t>25.02/25.07</t>
    </r>
    <r>
      <rPr>
        <sz val="11"/>
        <color theme="1"/>
        <rFont val="Calibri"/>
        <family val="2"/>
        <scheme val="minor"/>
      </rPr>
      <t xml:space="preserve">: Average of total UCAP MW offered in capability year (Requirements + Excess + Unsold)
</t>
    </r>
    <r>
      <rPr>
        <b/>
        <sz val="11"/>
        <color theme="1"/>
        <rFont val="Calibri"/>
        <family val="2"/>
        <scheme val="minor"/>
      </rPr>
      <t>25.03/25.08</t>
    </r>
    <r>
      <rPr>
        <sz val="11"/>
        <color theme="1"/>
        <rFont val="Calibri"/>
        <family val="2"/>
        <scheme val="minor"/>
      </rPr>
      <t xml:space="preserve">: Average of total UCAP MW sold in capability year  (Requirements + Excess)
</t>
    </r>
    <r>
      <rPr>
        <b/>
        <sz val="11"/>
        <color theme="1"/>
        <rFont val="Calibri"/>
        <family val="2"/>
        <scheme val="minor"/>
      </rPr>
      <t>25.04/25.09</t>
    </r>
    <r>
      <rPr>
        <sz val="11"/>
        <color theme="1"/>
        <rFont val="Calibri"/>
        <family val="2"/>
        <scheme val="minor"/>
      </rPr>
      <t>: Average of Spot Market Clearing Price in capability year, converted from kW/month to MW/day
  (</t>
    </r>
    <r>
      <rPr>
        <i/>
        <sz val="11"/>
        <color theme="1"/>
        <rFont val="Calibri"/>
        <family val="2"/>
        <scheme val="minor"/>
      </rPr>
      <t>$/kw-month) * (1000/30.42 (average amount of days in month))</t>
    </r>
    <r>
      <rPr>
        <sz val="11"/>
        <color theme="1"/>
        <rFont val="Calibri"/>
        <family val="2"/>
        <scheme val="minor"/>
      </rPr>
      <t xml:space="preserve">
</t>
    </r>
    <r>
      <rPr>
        <b/>
        <sz val="11"/>
        <color theme="1"/>
        <rFont val="Calibri"/>
        <family val="2"/>
        <scheme val="minor"/>
      </rPr>
      <t>25.10:</t>
    </r>
    <r>
      <rPr>
        <sz val="11"/>
        <color theme="1"/>
        <rFont val="Calibri"/>
        <family val="2"/>
        <scheme val="minor"/>
      </rPr>
      <t xml:space="preserve"> Sum of all bilateral MWs in month of July. MWs may be re-offered into NYISO administered auctions
</t>
    </r>
    <r>
      <rPr>
        <b/>
        <u/>
        <sz val="11"/>
        <color theme="1"/>
        <rFont val="Calibri"/>
        <family val="2"/>
        <scheme val="minor"/>
      </rPr>
      <t>Source Data</t>
    </r>
    <r>
      <rPr>
        <b/>
        <sz val="11"/>
        <color theme="1"/>
        <rFont val="Calibri"/>
        <family val="2"/>
        <scheme val="minor"/>
      </rPr>
      <t xml:space="preserve">
-</t>
    </r>
    <r>
      <rPr>
        <sz val="11"/>
        <color theme="1"/>
        <rFont val="Calibri"/>
        <family val="2"/>
        <scheme val="minor"/>
      </rPr>
      <t xml:space="preserve"> https://www.nyiso.com/installed-capacity-market </t>
    </r>
    <r>
      <rPr>
        <b/>
        <i/>
        <sz val="11"/>
        <color theme="1"/>
        <rFont val="Calibri"/>
        <family val="2"/>
        <scheme val="minor"/>
      </rPr>
      <t xml:space="preserve">
</t>
    </r>
    <r>
      <rPr>
        <sz val="11"/>
        <color theme="1"/>
        <rFont val="Calibri"/>
        <family val="2"/>
        <scheme val="minor"/>
      </rPr>
      <t xml:space="preserve">Monthly Reports - Monthly UCAP Reports - 2019 
</t>
    </r>
    <r>
      <rPr>
        <i/>
        <sz val="11"/>
        <color theme="1"/>
        <rFont val="Calibri"/>
        <family val="2"/>
        <scheme val="minor"/>
      </rPr>
      <t xml:space="preserve">ICAP Market Report - December 2019 </t>
    </r>
  </si>
  <si>
    <t>The NYISO has not implemented any reliability must run agreements with any generation units or capacity suppliers. As a result, the values for the reporting period 2014-2018 reflect a zero balance.</t>
  </si>
  <si>
    <r>
      <t xml:space="preserve">While the NYISO has numerous types of mitigation, the mitigation data utilized in these calculations solely pertains to day-ahead and real-time incremental energy mitigation.
The auto-calculation for 11.03 </t>
    </r>
    <r>
      <rPr>
        <b/>
        <sz val="11"/>
        <color theme="1"/>
        <rFont val="Calibri"/>
        <family val="2"/>
        <scheme val="minor"/>
      </rPr>
      <t>Percent of Unit Intervals With Active Mitigation (Real-time( (%)</t>
    </r>
    <r>
      <rPr>
        <sz val="11"/>
        <color theme="1"/>
        <rFont val="Calibri"/>
        <family val="2"/>
        <scheme val="minor"/>
      </rPr>
      <t xml:space="preserve"> was adjusted to account for the number of real-time intervals in our market where incremental energy mitigation may be applied (5 minute intervals).
Additionally, a technical issue resulted in real-time mitigation data from January 2016 through April 2016 to be unavailable.  This data collection issue did not impact the NYISO's application of the mitigation provisions in our tariffs for this period.  All other data for this metric is complete.</t>
    </r>
  </si>
  <si>
    <t xml:space="preserve">Based on discussions with FERC Staff about this metric, the NYISO believes a summation may be misplaced in the equations provided. The NYISO re-displayed the formulas in red and used them with our data to arrive at the responses for 15.00 - 15.03. 
In 2017, there were four instances where day ahead prices were = $0, and in 2018, there were 63 instances where day ahead prices were = $0; these intervals were removed from the calculations of equations 3 &amp; 4.
</t>
  </si>
  <si>
    <t>Metric 17.00 data source:  NYISO's Independent Auditors' Reports, "Administrative and other expenses", included in NYISO Annual Reports for 2014-2018, publicly available at https://www.nyiso.com/library.</t>
  </si>
  <si>
    <t>24.01 from ICAP Automated Market System. 
24.01 Forecasted loads assume no demand response impacts
24.02 Actual loads include the impacts of demand response programs
24.02 from 2020 Gold Book I-4a: Summer coincident peak demand NYCA</t>
  </si>
  <si>
    <r>
      <t>24.01 from ICAP Automated Market System.  
24.01 Forecasted loads assume no demand response impacts
24.02 Actual loads include the impacts of demand response programs
24.02 from 2020 Gold Book</t>
    </r>
    <r>
      <rPr>
        <sz val="11"/>
        <rFont val="Calibri"/>
        <family val="2"/>
        <scheme val="minor"/>
      </rPr>
      <t xml:space="preserve"> I-5: Baseline Peak Demand in G-to-J Locality</t>
    </r>
  </si>
  <si>
    <t>24.01 from ICAP Automated Market System. 
24.01 Forecasted loads assume no demand response impacts
24.02 Actual loads include the impacts of demand response programs
24.02 from 2020 Gold Book I-3a: Non-coincident summer peak demand NYC</t>
  </si>
  <si>
    <t xml:space="preserve">Notes:  Biomass includes methane, refuse, and wood.  Natural Gas includes all generation from dual fuel (gas &amp; oil) units.  Petroleum Products shows generation from oil only units.  Other Fuel in 3.16 shows generation from pumped storage units.  
"Summer Capacity" means the Net Summer Capacity rating as defined by the Energy Information Administration (EIA).
Note: There is no row for Energy Generated (MWh) by Fuel Type for the Pumped Storage and Battery Categories
</t>
  </si>
  <si>
    <r>
      <t>PC is calculated as the average of the difference of P</t>
    </r>
    <r>
      <rPr>
        <sz val="9"/>
        <color theme="1"/>
        <rFont val="Calibri"/>
        <family val="2"/>
        <scheme val="minor"/>
      </rPr>
      <t>i</t>
    </r>
    <r>
      <rPr>
        <sz val="12"/>
        <color theme="1"/>
        <rFont val="Calibri"/>
        <family val="2"/>
        <scheme val="minor"/>
      </rPr>
      <t xml:space="preserve"> and C</t>
    </r>
    <r>
      <rPr>
        <sz val="9"/>
        <color theme="1"/>
        <rFont val="Calibri"/>
        <family val="2"/>
        <scheme val="minor"/>
      </rPr>
      <t xml:space="preserve">i </t>
    </r>
    <r>
      <rPr>
        <sz val="12"/>
        <color theme="1"/>
        <rFont val="Calibri"/>
        <family val="2"/>
        <scheme val="minor"/>
      </rPr>
      <t xml:space="preserve"> of the marginal resource in each five-minute real-time dispatch (RTD) interval. There are often multiple marginal units for the NYCA in each five minute interval; as such all averages may account for multiple marginal units in each interval, therefore multiple price differences and multiple associated LBMPs in each interval when applicable. The top 10% and bottom 10% priced intervals were determined by ranking all RTD Time-Weighted Interval (TWI) LBMPs, which are zonal and weighted to the hourly level, associated with each marginal unit in each RTD interval from highest to lowest. 
Note: This calculation does not account for physical restrictions on units, transmission constrains or ramping restrictions.  </t>
    </r>
  </si>
  <si>
    <t>There is an evident difference in the data for 2014 as compared to 2015 – 2018. This difference is being driven by large differences between generator bid prices and generator reference prices during the time of the 2014 North American cold wave which extended from January 2014 through April 2014. During this extreme weather period, generator reference prices on units that were marginal tended to be sustainably higher than bid prices in many instances. More specifically, due to very high fuel prices, generator reference prices were quite high, even exceeding $1000, while generator bids were capped at $1000. Furthermore, these high reference prices may also account for the opportunity cost associated with ensuring that generators capable of burning oil would also not burn up all of their oil so that these units would be available for reliability purposes. There are also likely to have been some instances where generators were able to procure lower costs fuels during certain hours in the real-time market, therefore submitting lower priced bids against higher reference values associated with their default fuel. In June 2014, market participants became able to submit fuel costs adjustments in the day-ahead market, which could have also contributed to larger differences between bids and references in real-time in the first half of 2014.</t>
  </si>
  <si>
    <r>
      <rPr>
        <u/>
        <sz val="11"/>
        <color theme="1"/>
        <rFont val="Calibri"/>
        <family val="2"/>
        <scheme val="minor"/>
      </rPr>
      <t xml:space="preserve">Methodology
</t>
    </r>
    <r>
      <rPr>
        <sz val="11"/>
        <color theme="1"/>
        <rFont val="Calibri"/>
        <family val="2"/>
        <scheme val="minor"/>
      </rPr>
      <t>Actual Net CONE values were derived with re-runs of the 2017 Demand Curve Reset with input files containing actualized NYISO LBMPs, Ancillary Service prices, and fuel/offset prices. For consistency with Demand Curve reset/Annual Update process, the same months were used for analysis (September -&gt; August). Re-runs for 2017 and 2018 were for the proxy-unit, consistent with the unit analyzed for the net CONE used in demand curve purposes. The unit and configuration is as follows: 
- SGT6-5000F5 with SCR, gas only in NYCA.
- SGT6-5000F5 with SCR, dual fuel in GHIJ, NYC, and LI.</t>
    </r>
    <r>
      <rPr>
        <u/>
        <sz val="11"/>
        <color theme="1"/>
        <rFont val="Calibri"/>
        <family val="2"/>
        <scheme val="minor"/>
      </rPr>
      <t xml:space="preserve">
</t>
    </r>
    <r>
      <rPr>
        <sz val="11"/>
        <color theme="1"/>
        <rFont val="Calibri"/>
        <family val="2"/>
        <scheme val="minor"/>
      </rPr>
      <t xml:space="preserve">
20.01: Annual ICAP Revenue Req. per kW i.e. "Net CONE" per Demand Curve reset and Annual Updates
20.02: FERC filing dates. Net CONE for years 2014, 2015, and 2016 were all determined during the 2014 DCR process. 2017 and 2018 Net CONE determined in Annual Update process.
20.03:</t>
    </r>
    <r>
      <rPr>
        <sz val="11"/>
        <color rgb="FFFF0000"/>
        <rFont val="Calibri"/>
        <family val="2"/>
        <scheme val="minor"/>
      </rPr>
      <t xml:space="preserve"> 
</t>
    </r>
    <r>
      <rPr>
        <u/>
        <sz val="11"/>
        <rFont val="Calibri"/>
        <family val="2"/>
        <scheme val="minor"/>
      </rPr>
      <t>2014, 2015, &amp; 2016:</t>
    </r>
    <r>
      <rPr>
        <sz val="11"/>
        <rFont val="Calibri"/>
        <family val="2"/>
        <scheme val="minor"/>
      </rPr>
      <t xml:space="preserve"> The 2014 Demand Curve Reset - Net EAS model, applicable to demand curves used for 2014, 2015, and 2016, was not provided by the Consultants. Since this model was used to derive Net EAS and Net CONE, a comparison of Net CONE value used for Demand Curve update and Actualized Net CONE is not applicable.
</t>
    </r>
    <r>
      <rPr>
        <u/>
        <sz val="11"/>
        <rFont val="Calibri"/>
        <family val="2"/>
        <scheme val="minor"/>
      </rPr>
      <t>2017 &amp; 2018</t>
    </r>
    <r>
      <rPr>
        <sz val="11"/>
        <rFont val="Calibri"/>
        <family val="2"/>
        <scheme val="minor"/>
      </rPr>
      <t>: Actual Net CONE defined as Gross CONE from Annual Updates/Demand Curve Reset minus Net EAS revenues from re-run of 2017 Net EAS model.</t>
    </r>
    <r>
      <rPr>
        <sz val="11"/>
        <color rgb="FFFF0000"/>
        <rFont val="Calibri"/>
        <family val="2"/>
        <scheme val="minor"/>
      </rPr>
      <t xml:space="preserve">
</t>
    </r>
    <r>
      <rPr>
        <u/>
        <sz val="11"/>
        <color theme="1"/>
        <rFont val="Calibri"/>
        <family val="2"/>
        <scheme val="minor"/>
      </rPr>
      <t xml:space="preserve">Source Data 
</t>
    </r>
    <r>
      <rPr>
        <sz val="11"/>
        <color theme="1"/>
        <rFont val="Calibri"/>
        <family val="2"/>
        <scheme val="minor"/>
      </rPr>
      <t>- https://www.nyiso.com/installed-capacity-market</t>
    </r>
    <r>
      <rPr>
        <u/>
        <sz val="11"/>
        <color theme="1"/>
        <rFont val="Calibri"/>
        <family val="2"/>
        <scheme val="minor"/>
      </rPr>
      <t xml:space="preserve"> </t>
    </r>
    <r>
      <rPr>
        <sz val="11"/>
        <color theme="1"/>
        <rFont val="Calibri"/>
        <family val="2"/>
        <scheme val="minor"/>
      </rPr>
      <t xml:space="preserve">
- SAS Net Eas Model: Installed Capacity Data - Reference Documents - 2017-2021 Demand Curve Reset - Final Net EAS Model September 13 2016
- 2014, 2015, 2016: 2014-2017 Demand Curve Parameters and Demand Curves
- 2017: NYISO Staff Recommendations - ICAP Demand Curve Reset - pg.41
- 2018: Demand Curve 2018-2019</t>
    </r>
  </si>
  <si>
    <r>
      <t xml:space="preserve">Methodology
</t>
    </r>
    <r>
      <rPr>
        <sz val="11"/>
        <color theme="1"/>
        <rFont val="Calibri"/>
        <family val="2"/>
        <scheme val="minor"/>
      </rPr>
      <t>Summer MWs added to NYCA per the Installed Capacity Market Operations Winter-Summer ratio process for adjustment of NYCA demand curve.</t>
    </r>
    <r>
      <rPr>
        <b/>
        <u/>
        <sz val="11"/>
        <color theme="1"/>
        <rFont val="Calibri"/>
        <family val="2"/>
        <scheme val="minor"/>
      </rPr>
      <t xml:space="preserve">
Source Data</t>
    </r>
    <r>
      <rPr>
        <sz val="11"/>
        <color theme="1"/>
        <rFont val="Calibri"/>
        <family val="2"/>
        <scheme val="minor"/>
      </rPr>
      <t xml:space="preserve">
https://www.nyiso.com/installed-capacity-market 
-Reference Data - Demand Curve Reset Annual Updates - Winter Summer Ratio files</t>
    </r>
  </si>
  <si>
    <r>
      <t xml:space="preserve">Methodology
</t>
    </r>
    <r>
      <rPr>
        <sz val="11"/>
        <color theme="1"/>
        <rFont val="Calibri"/>
        <family val="2"/>
        <scheme val="minor"/>
      </rPr>
      <t>Summer MWs added to GHIJ per the Installed Capacity Market Operations Winter-Summer ratio process for adjustment of GHIJ</t>
    </r>
    <r>
      <rPr>
        <i/>
        <sz val="11"/>
        <color theme="1"/>
        <rFont val="Calibri"/>
        <family val="2"/>
        <scheme val="minor"/>
      </rPr>
      <t xml:space="preserve"> </t>
    </r>
    <r>
      <rPr>
        <sz val="11"/>
        <color theme="1"/>
        <rFont val="Calibri"/>
        <family val="2"/>
        <scheme val="minor"/>
      </rPr>
      <t>demand curve.</t>
    </r>
    <r>
      <rPr>
        <b/>
        <u/>
        <sz val="11"/>
        <color theme="1"/>
        <rFont val="Calibri"/>
        <family val="2"/>
        <scheme val="minor"/>
      </rPr>
      <t xml:space="preserve">
Source Data</t>
    </r>
    <r>
      <rPr>
        <sz val="11"/>
        <color theme="1"/>
        <rFont val="Calibri"/>
        <family val="2"/>
        <scheme val="minor"/>
      </rPr>
      <t xml:space="preserve">
https://www.nyiso.com/installed-capacity-market 
-Reference Data - Demand Curve Reset Annual Updates - Winter Summer Ratio files</t>
    </r>
  </si>
  <si>
    <r>
      <t xml:space="preserve">Methodology
</t>
    </r>
    <r>
      <rPr>
        <sz val="11"/>
        <color theme="1"/>
        <rFont val="Calibri"/>
        <family val="2"/>
        <scheme val="minor"/>
      </rPr>
      <t>Summer MWs added to NYC per the Installed Capacity Market Operations Winter-Summer ratio process for adjustment of NYC demand curve.</t>
    </r>
    <r>
      <rPr>
        <b/>
        <u/>
        <sz val="11"/>
        <color theme="1"/>
        <rFont val="Calibri"/>
        <family val="2"/>
        <scheme val="minor"/>
      </rPr>
      <t xml:space="preserve">
Source Data</t>
    </r>
    <r>
      <rPr>
        <sz val="11"/>
        <color theme="1"/>
        <rFont val="Calibri"/>
        <family val="2"/>
        <scheme val="minor"/>
      </rPr>
      <t xml:space="preserve">
https://www.nyiso.com/installed-capacity-market 
-Reference Data - Demand Curve Reset Annual Updates - Winter Summer Ratio files</t>
    </r>
  </si>
  <si>
    <r>
      <t xml:space="preserve">Methodology
</t>
    </r>
    <r>
      <rPr>
        <sz val="11"/>
        <color theme="1"/>
        <rFont val="Calibri"/>
        <family val="2"/>
        <scheme val="minor"/>
      </rPr>
      <t>Summer MWs removed from NYCA per the Installed Capacity Market Operations Winter-Summer ratio process for adjustment of NYCA</t>
    </r>
    <r>
      <rPr>
        <i/>
        <sz val="11"/>
        <color theme="1"/>
        <rFont val="Calibri"/>
        <family val="2"/>
        <scheme val="minor"/>
      </rPr>
      <t xml:space="preserve"> </t>
    </r>
    <r>
      <rPr>
        <sz val="11"/>
        <color theme="1"/>
        <rFont val="Calibri"/>
        <family val="2"/>
        <scheme val="minor"/>
      </rPr>
      <t>demand curve.</t>
    </r>
    <r>
      <rPr>
        <b/>
        <u/>
        <sz val="11"/>
        <color theme="1"/>
        <rFont val="Calibri"/>
        <family val="2"/>
        <scheme val="minor"/>
      </rPr>
      <t xml:space="preserve">
Source Data</t>
    </r>
    <r>
      <rPr>
        <sz val="11"/>
        <color theme="1"/>
        <rFont val="Calibri"/>
        <family val="2"/>
        <scheme val="minor"/>
      </rPr>
      <t xml:space="preserve">
https://www.nyiso.com/installed-capacity-market 
-Reference Data - Demand Curve Reset Annual Updates - Winter Summer Ratio files</t>
    </r>
  </si>
  <si>
    <r>
      <t xml:space="preserve">Methodology
</t>
    </r>
    <r>
      <rPr>
        <sz val="11"/>
        <color theme="1"/>
        <rFont val="Calibri"/>
        <family val="2"/>
        <scheme val="minor"/>
      </rPr>
      <t>Summer MWs removed from GHIJ per the Installed Capacity Market Operations Winter-Summer ratio process for adjustment of GHIJ</t>
    </r>
    <r>
      <rPr>
        <i/>
        <sz val="11"/>
        <color theme="1"/>
        <rFont val="Calibri"/>
        <family val="2"/>
        <scheme val="minor"/>
      </rPr>
      <t xml:space="preserve"> </t>
    </r>
    <r>
      <rPr>
        <sz val="11"/>
        <color theme="1"/>
        <rFont val="Calibri"/>
        <family val="2"/>
        <scheme val="minor"/>
      </rPr>
      <t>demand curve. GHIJ and NYC numbers are the same due to zone J is nested in GHIJ locality and no capacity exits in GHI zones.</t>
    </r>
    <r>
      <rPr>
        <b/>
        <u/>
        <sz val="11"/>
        <color theme="1"/>
        <rFont val="Calibri"/>
        <family val="2"/>
        <scheme val="minor"/>
      </rPr>
      <t xml:space="preserve">
Source Data</t>
    </r>
    <r>
      <rPr>
        <sz val="11"/>
        <color theme="1"/>
        <rFont val="Calibri"/>
        <family val="2"/>
        <scheme val="minor"/>
      </rPr>
      <t xml:space="preserve">
https://www.nyiso.com/installed-capacity-market 
-Reference Data - Demand Curve Reset Annual Updates - Winter Summer Ratio files</t>
    </r>
  </si>
  <si>
    <r>
      <t xml:space="preserve">Methodology
</t>
    </r>
    <r>
      <rPr>
        <sz val="11"/>
        <color theme="1"/>
        <rFont val="Calibri"/>
        <family val="2"/>
        <scheme val="minor"/>
      </rPr>
      <t>Summer MWs removed from NYC per the Installed Capacity Market Operations Winter-Summer ratio process for adjustment of NYC demand curve.</t>
    </r>
    <r>
      <rPr>
        <b/>
        <u/>
        <sz val="11"/>
        <color theme="1"/>
        <rFont val="Calibri"/>
        <family val="2"/>
        <scheme val="minor"/>
      </rPr>
      <t xml:space="preserve">
Source Data</t>
    </r>
    <r>
      <rPr>
        <sz val="11"/>
        <color theme="1"/>
        <rFont val="Calibri"/>
        <family val="2"/>
        <scheme val="minor"/>
      </rPr>
      <t xml:space="preserve">
https://www.nyiso.com/installed-capacity-market 
-Reference Data - Demand Curve Reset Annual Updates - Winter Summer Ratio files</t>
    </r>
  </si>
  <si>
    <t>21.03: Total ICAP MW sales in May spot auction for each locality/year. UCAP MW converted to ICAP MW using derating factor from Automated Market System.</t>
  </si>
  <si>
    <t>21.03: Total ICAP MW sales in May spot auction for each locality/year. UCAP MW convered to ICAP MW using derating factor from Automated Market System.</t>
  </si>
  <si>
    <t>Reporting Year= Capability year</t>
  </si>
  <si>
    <t>Not Applicable</t>
  </si>
  <si>
    <r>
      <t xml:space="preserve">24.01 from ICAP Automated Market System. 
24.01 Forecasted loads assume no demand response impacts
24.02 Actual loads include the impacts of demand response programs
24.02 from 2020 Gold Book I-3a: Non-coincident summer peak demand LI
</t>
    </r>
    <r>
      <rPr>
        <b/>
        <sz val="11"/>
        <color theme="1"/>
        <rFont val="Calibri"/>
        <family val="2"/>
        <scheme val="minor"/>
      </rPr>
      <t>Source Data:</t>
    </r>
    <r>
      <rPr>
        <sz val="11"/>
        <color theme="1"/>
        <rFont val="Calibri"/>
        <family val="2"/>
        <scheme val="minor"/>
      </rPr>
      <t xml:space="preserve">
ICAP Automated Market System
https://icap.nyiso.com/ucap/ldf_maintain_peakload_display.do
NYISO Gold Book 2020
https://www.nyiso.com/documents/20142/2226333/2020-Gold-Book-Final-Public.pdf/9ff426ab-e325-28bc-97cf-106d792593a1?t=1588251915775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</si>
</sst>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44" formatCode="_(&quot;$&quot;* #,##0.00_);_(&quot;$&quot;* \(#,##0.00\);_(&quot;$&quot;* &quot;-&quot;??_);_(@_)"/>
    <numFmt numFmtId="43" formatCode="_(* #,##0.00_);_(* \(#,##0.00\);_(* &quot;-&quot;??_);_(@_)"/>
    <numFmt numFmtId="164" formatCode="0.0%"/>
    <numFmt numFmtId="165" formatCode="_(&quot;$&quot;* #,##0_);_(&quot;$&quot;* \(#,##0\);_(&quot;$&quot;* &quot;-&quot;??_);_(@_)"/>
    <numFmt numFmtId="166" formatCode="_(* #,##0_);_(* \(#,##0\);_(* &quot;-&quot;??_);_(@_)"/>
    <numFmt numFmtId="167" formatCode="_(&quot;$&quot;* #,##0.0_);_(&quot;$&quot;* \(#,##0.0\);_(&quot;$&quot;* &quot;-&quot;??_);_(@_)"/>
    <numFmt numFmtId="168" formatCode="m/d/yyyy;@"/>
    <numFmt numFmtId="169" formatCode="mm/yyyy;@"/>
    <numFmt numFmtId="170" formatCode="0.000"/>
    <numFmt numFmtId="171" formatCode="_(* #,##0.000_);_(* \(#,##0.000\);_(* &quot;-&quot;??_);_(@_)"/>
    <numFmt numFmtId="172" formatCode="_(&quot;$&quot;* #,##0.000_);_(&quot;$&quot;* \(#,##0.000\);_(&quot;$&quot;* &quot;-&quot;??_);_(@_)"/>
    <numFmt numFmtId="173" formatCode="_(* #,##0.0_);_(* \(#,##0.0\);_(* &quot;-&quot;??_);_(@_)"/>
  </numFmts>
  <fonts count="48" x14ac:knownFonts="1">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b/>
      <u/>
      <sz val="12"/>
      <color theme="1"/>
      <name val="Calibri"/>
      <family val="2"/>
      <scheme val="minor"/>
    </font>
    <font>
      <b/>
      <sz val="11"/>
      <color rgb="FFFF0000"/>
      <name val="Calibri"/>
      <family val="2"/>
      <scheme val="minor"/>
    </font>
    <font>
      <sz val="11"/>
      <color theme="1"/>
      <name val="Calibri"/>
      <family val="2"/>
      <scheme val="minor"/>
    </font>
    <font>
      <b/>
      <sz val="12"/>
      <color rgb="FF000000"/>
      <name val="Calibri"/>
      <family val="2"/>
    </font>
    <font>
      <sz val="12"/>
      <color rgb="FFFF0000"/>
      <name val="Calibri"/>
      <family val="2"/>
      <scheme val="minor"/>
    </font>
    <font>
      <sz val="11"/>
      <color theme="1"/>
      <name val="Calibri"/>
      <family val="2"/>
    </font>
    <font>
      <b/>
      <i/>
      <sz val="11"/>
      <color rgb="FF000000"/>
      <name val="Calibri"/>
      <family val="2"/>
    </font>
    <font>
      <b/>
      <sz val="11"/>
      <color rgb="FF00B050"/>
      <name val="Calibri"/>
      <family val="2"/>
      <scheme val="minor"/>
    </font>
    <font>
      <b/>
      <sz val="11"/>
      <name val="Calibri"/>
      <family val="2"/>
      <scheme val="minor"/>
    </font>
    <font>
      <b/>
      <sz val="12"/>
      <color rgb="FFFF0000"/>
      <name val="Calibri"/>
      <family val="2"/>
    </font>
    <font>
      <sz val="11"/>
      <name val="Calibri"/>
      <family val="2"/>
      <scheme val="minor"/>
    </font>
    <font>
      <sz val="11"/>
      <color rgb="FF000000"/>
      <name val="Calibri"/>
      <family val="2"/>
    </font>
    <font>
      <sz val="11"/>
      <color rgb="FF00B050"/>
      <name val="Calibri"/>
      <family val="2"/>
      <scheme val="minor"/>
    </font>
    <font>
      <b/>
      <u/>
      <sz val="12"/>
      <name val="Calibri"/>
      <family val="2"/>
    </font>
    <font>
      <b/>
      <i/>
      <sz val="11"/>
      <color rgb="FF00B050"/>
      <name val="Calibri"/>
      <family val="2"/>
      <scheme val="minor"/>
    </font>
    <font>
      <sz val="11"/>
      <color theme="0" tint="-0.14999847407452621"/>
      <name val="Calibri"/>
      <family val="2"/>
      <scheme val="minor"/>
    </font>
    <font>
      <u/>
      <sz val="12"/>
      <color theme="10"/>
      <name val="Calibri"/>
      <family val="2"/>
      <scheme val="minor"/>
    </font>
    <font>
      <b/>
      <sz val="11"/>
      <color rgb="FF000000"/>
      <name val="Calibri"/>
      <family val="2"/>
    </font>
    <font>
      <b/>
      <u/>
      <sz val="11"/>
      <color theme="1"/>
      <name val="Calibri"/>
      <family val="2"/>
      <scheme val="minor"/>
    </font>
    <font>
      <b/>
      <u/>
      <sz val="11"/>
      <name val="Calibri"/>
      <family val="2"/>
    </font>
    <font>
      <b/>
      <i/>
      <sz val="11"/>
      <color theme="1"/>
      <name val="Calibri"/>
      <family val="2"/>
      <scheme val="minor"/>
    </font>
    <font>
      <b/>
      <i/>
      <sz val="11"/>
      <color rgb="FF00B050"/>
      <name val="Calibri"/>
      <family val="2"/>
    </font>
    <font>
      <b/>
      <sz val="11"/>
      <color rgb="FFFF0000"/>
      <name val="Calibri"/>
      <family val="2"/>
    </font>
    <font>
      <sz val="11"/>
      <name val="Calibri"/>
      <family val="2"/>
    </font>
    <font>
      <sz val="11"/>
      <color rgb="FFFF0000"/>
      <name val="Calibri"/>
      <family val="2"/>
    </font>
    <font>
      <b/>
      <sz val="12"/>
      <color rgb="FFFF0000"/>
      <name val="Calibri"/>
      <family val="2"/>
      <scheme val="minor"/>
    </font>
    <font>
      <sz val="12"/>
      <name val="Calibri"/>
      <family val="2"/>
      <scheme val="minor"/>
    </font>
    <font>
      <u/>
      <sz val="11"/>
      <color theme="1"/>
      <name val="Calibri"/>
      <family val="2"/>
      <scheme val="minor"/>
    </font>
    <font>
      <sz val="10"/>
      <color theme="1"/>
      <name val="Calibri"/>
      <family val="2"/>
      <scheme val="minor"/>
    </font>
    <font>
      <b/>
      <sz val="12"/>
      <name val="Calibri"/>
      <family val="2"/>
      <scheme val="minor"/>
    </font>
    <font>
      <vertAlign val="subscript"/>
      <sz val="11"/>
      <name val="Calibri"/>
      <family val="2"/>
      <scheme val="minor"/>
    </font>
    <font>
      <vertAlign val="subscript"/>
      <sz val="11"/>
      <name val="Calibri"/>
      <family val="2"/>
    </font>
    <font>
      <vertAlign val="subscript"/>
      <sz val="11"/>
      <color theme="1"/>
      <name val="Calibri"/>
      <family val="2"/>
      <scheme val="minor"/>
    </font>
    <font>
      <sz val="11"/>
      <name val="Times New Roman"/>
      <family val="1"/>
    </font>
    <font>
      <b/>
      <u/>
      <sz val="11"/>
      <name val="Calibri"/>
      <family val="2"/>
      <scheme val="minor"/>
    </font>
    <font>
      <b/>
      <sz val="13"/>
      <color theme="1"/>
      <name val="Times New Roman"/>
      <family val="1"/>
    </font>
    <font>
      <b/>
      <u/>
      <sz val="13"/>
      <color rgb="FF008080"/>
      <name val="Times New Roman"/>
      <family val="1"/>
    </font>
    <font>
      <sz val="9"/>
      <color indexed="8"/>
      <name val="Arial"/>
      <family val="2"/>
    </font>
    <font>
      <sz val="9"/>
      <color theme="1"/>
      <name val="Calibri"/>
      <family val="2"/>
      <scheme val="minor"/>
    </font>
    <font>
      <i/>
      <sz val="11"/>
      <color theme="1"/>
      <name val="Calibri"/>
      <family val="2"/>
      <scheme val="minor"/>
    </font>
    <font>
      <u/>
      <sz val="11"/>
      <name val="Calibri"/>
      <family val="2"/>
      <scheme val="minor"/>
    </font>
    <font>
      <b/>
      <sz val="11"/>
      <name val="Calibri"/>
      <family val="2"/>
    </font>
  </fonts>
  <fills count="11">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
      <patternFill patternType="solid">
        <fgColor theme="1" tint="0.499984740745262"/>
        <bgColor indexed="64"/>
      </patternFill>
    </fill>
    <fill>
      <patternFill patternType="solid">
        <fgColor rgb="FF92D050"/>
        <bgColor indexed="64"/>
      </patternFill>
    </fill>
    <fill>
      <patternFill patternType="solid">
        <fgColor theme="3" tint="0.79998168889431442"/>
        <bgColor indexed="64"/>
      </patternFill>
    </fill>
    <fill>
      <patternFill patternType="solid">
        <fgColor theme="0"/>
        <bgColor indexed="64"/>
      </patternFill>
    </fill>
    <fill>
      <patternFill patternType="solid">
        <fgColor theme="2"/>
        <bgColor indexed="64"/>
      </patternFill>
    </fill>
    <fill>
      <patternFill patternType="solid">
        <fgColor indexed="9"/>
        <bgColor indexed="9"/>
      </patternFill>
    </fill>
  </fills>
  <borders count="2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theme="0" tint="-0.249977111117893"/>
      </right>
      <top style="thin">
        <color theme="0" tint="-0.249977111117893"/>
      </top>
      <bottom style="thin">
        <color theme="0" tint="-0.249977111117893"/>
      </bottom>
      <diagonal/>
    </border>
    <border>
      <left style="thin">
        <color indexed="64"/>
      </left>
      <right style="thin">
        <color theme="0" tint="-0.249977111117893"/>
      </right>
      <top style="thin">
        <color theme="0" tint="-0.249977111117893"/>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theme="0" tint="-0.249977111117893"/>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bottom style="thin">
        <color indexed="64"/>
      </bottom>
      <diagonal/>
    </border>
  </borders>
  <cellStyleXfs count="5">
    <xf numFmtId="0" fontId="0" fillId="0" borderId="0"/>
    <xf numFmtId="0" fontId="3" fillId="0" borderId="0" applyNumberFormat="0" applyFill="0" applyBorder="0" applyAlignment="0" applyProtection="0"/>
    <xf numFmtId="9"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cellStyleXfs>
  <cellXfs count="604">
    <xf numFmtId="0" fontId="0" fillId="0" borderId="0" xfId="0"/>
    <xf numFmtId="0" fontId="0" fillId="0" borderId="0" xfId="0" applyAlignment="1">
      <alignment wrapText="1"/>
    </xf>
    <xf numFmtId="0" fontId="2" fillId="0" borderId="0" xfId="0" applyFont="1"/>
    <xf numFmtId="0" fontId="1" fillId="0" borderId="0" xfId="0" applyFont="1"/>
    <xf numFmtId="0" fontId="0" fillId="0" borderId="0" xfId="0" applyBorder="1"/>
    <xf numFmtId="0" fontId="0" fillId="0" borderId="0" xfId="0" applyFont="1" applyAlignment="1">
      <alignment wrapText="1"/>
    </xf>
    <xf numFmtId="0" fontId="4" fillId="0" borderId="0" xfId="0" applyFont="1"/>
    <xf numFmtId="0" fontId="4" fillId="0" borderId="0" xfId="0" applyFont="1" applyAlignment="1">
      <alignment horizontal="left"/>
    </xf>
    <xf numFmtId="0" fontId="5" fillId="0" borderId="0" xfId="0" applyFont="1" applyAlignment="1">
      <alignment horizontal="center"/>
    </xf>
    <xf numFmtId="0" fontId="6" fillId="0" borderId="0" xfId="0" applyFont="1"/>
    <xf numFmtId="0" fontId="4" fillId="0" borderId="0" xfId="0" applyFont="1" applyAlignment="1">
      <alignment horizontal="left" vertical="center"/>
    </xf>
    <xf numFmtId="0" fontId="4" fillId="0" borderId="0" xfId="0" applyFont="1" applyAlignment="1">
      <alignment wrapText="1"/>
    </xf>
    <xf numFmtId="0" fontId="4" fillId="0" borderId="0" xfId="0" applyFont="1" applyBorder="1"/>
    <xf numFmtId="0" fontId="7" fillId="0" borderId="0" xfId="0" applyFont="1"/>
    <xf numFmtId="0" fontId="4" fillId="0" borderId="0" xfId="0" applyFont="1" applyAlignment="1">
      <alignment horizontal="left" vertical="top"/>
    </xf>
    <xf numFmtId="0" fontId="0" fillId="0" borderId="0" xfId="0" quotePrefix="1" applyAlignment="1">
      <alignment horizontal="left" vertical="top"/>
    </xf>
    <xf numFmtId="0" fontId="11" fillId="0" borderId="0" xfId="0" quotePrefix="1" applyFont="1" applyFill="1" applyBorder="1" applyAlignment="1">
      <alignment horizontal="left" vertical="top"/>
    </xf>
    <xf numFmtId="0" fontId="9" fillId="0" borderId="0" xfId="0" applyFont="1" applyFill="1" applyBorder="1" applyAlignment="1">
      <alignment horizontal="right"/>
    </xf>
    <xf numFmtId="0" fontId="11" fillId="0" borderId="0" xfId="0" applyFont="1" applyFill="1" applyBorder="1"/>
    <xf numFmtId="0" fontId="12" fillId="0" borderId="0" xfId="0" applyFont="1" applyFill="1" applyBorder="1"/>
    <xf numFmtId="0" fontId="11" fillId="0" borderId="0" xfId="0" applyFont="1" applyFill="1" applyBorder="1" applyAlignment="1">
      <alignment wrapText="1"/>
    </xf>
    <xf numFmtId="0" fontId="11" fillId="0" borderId="6" xfId="0" applyFont="1" applyFill="1" applyBorder="1" applyAlignment="1">
      <alignment horizontal="center"/>
    </xf>
    <xf numFmtId="0" fontId="9" fillId="0" borderId="0" xfId="0" applyFont="1" applyFill="1" applyBorder="1" applyAlignment="1">
      <alignment horizontal="center"/>
    </xf>
    <xf numFmtId="0" fontId="13" fillId="0" borderId="0" xfId="0" applyFont="1"/>
    <xf numFmtId="0" fontId="4" fillId="0" borderId="0" xfId="0" applyFont="1" applyBorder="1" applyAlignment="1">
      <alignment horizontal="center"/>
    </xf>
    <xf numFmtId="0" fontId="1" fillId="0" borderId="0" xfId="0" applyFont="1" applyAlignment="1">
      <alignment wrapText="1"/>
    </xf>
    <xf numFmtId="0" fontId="11" fillId="0" borderId="0" xfId="0" applyFont="1" applyFill="1" applyBorder="1" applyAlignment="1">
      <alignment horizontal="center"/>
    </xf>
    <xf numFmtId="0" fontId="11" fillId="0" borderId="7" xfId="0" applyFont="1" applyFill="1" applyBorder="1" applyAlignment="1">
      <alignment horizontal="center"/>
    </xf>
    <xf numFmtId="0" fontId="6" fillId="0" borderId="0" xfId="0" applyFont="1" applyBorder="1" applyAlignment="1">
      <alignment horizontal="left"/>
    </xf>
    <xf numFmtId="0" fontId="4" fillId="6" borderId="0" xfId="0" applyFont="1" applyFill="1"/>
    <xf numFmtId="0" fontId="5" fillId="0" borderId="0" xfId="0" applyFont="1"/>
    <xf numFmtId="0" fontId="16" fillId="0" borderId="0" xfId="0" applyFont="1"/>
    <xf numFmtId="0" fontId="19" fillId="6" borderId="0" xfId="0" applyFont="1" applyFill="1" applyBorder="1"/>
    <xf numFmtId="0" fontId="16" fillId="0" borderId="0" xfId="0" applyFont="1" applyAlignment="1">
      <alignment vertical="top" wrapText="1"/>
    </xf>
    <xf numFmtId="0" fontId="2" fillId="0" borderId="1" xfId="0" applyFont="1" applyBorder="1"/>
    <xf numFmtId="0" fontId="2" fillId="0" borderId="2" xfId="0" applyFont="1" applyBorder="1"/>
    <xf numFmtId="0" fontId="19" fillId="7" borderId="0" xfId="0" applyFont="1" applyFill="1" applyBorder="1"/>
    <xf numFmtId="0" fontId="0" fillId="7" borderId="0" xfId="0" applyFill="1"/>
    <xf numFmtId="2" fontId="0" fillId="0" borderId="0" xfId="0" applyNumberFormat="1" applyFont="1" applyAlignment="1">
      <alignment horizontal="left" vertical="top"/>
    </xf>
    <xf numFmtId="0" fontId="0" fillId="0" borderId="0" xfId="0" applyFont="1" applyAlignment="1">
      <alignment vertical="top" wrapText="1"/>
    </xf>
    <xf numFmtId="166" fontId="0" fillId="0" borderId="6" xfId="3" applyNumberFormat="1" applyFont="1" applyBorder="1" applyAlignment="1">
      <alignment vertical="center"/>
    </xf>
    <xf numFmtId="166" fontId="0" fillId="0" borderId="6" xfId="3" applyNumberFormat="1" applyFont="1" applyBorder="1" applyAlignment="1">
      <alignment horizontal="center" vertical="center"/>
    </xf>
    <xf numFmtId="44" fontId="0" fillId="0" borderId="6" xfId="4" applyFont="1" applyBorder="1" applyAlignment="1">
      <alignment vertical="center"/>
    </xf>
    <xf numFmtId="44" fontId="0" fillId="0" borderId="0" xfId="4" applyFont="1" applyBorder="1" applyAlignment="1">
      <alignment vertical="center"/>
    </xf>
    <xf numFmtId="44" fontId="0" fillId="0" borderId="7" xfId="4" applyFont="1" applyBorder="1" applyAlignment="1">
      <alignment vertical="center"/>
    </xf>
    <xf numFmtId="166" fontId="0" fillId="0" borderId="0" xfId="3" applyNumberFormat="1" applyFont="1" applyBorder="1" applyAlignment="1">
      <alignment vertical="center"/>
    </xf>
    <xf numFmtId="166" fontId="0" fillId="0" borderId="0" xfId="3" applyNumberFormat="1" applyFont="1" applyFill="1" applyBorder="1" applyAlignment="1">
      <alignment vertical="center"/>
    </xf>
    <xf numFmtId="166" fontId="0" fillId="0" borderId="7" xfId="3" applyNumberFormat="1" applyFont="1" applyBorder="1" applyAlignment="1">
      <alignment vertical="center"/>
    </xf>
    <xf numFmtId="166" fontId="0" fillId="0" borderId="9" xfId="3" applyNumberFormat="1" applyFont="1" applyBorder="1" applyAlignment="1">
      <alignment vertical="center"/>
    </xf>
    <xf numFmtId="0" fontId="0" fillId="0" borderId="0" xfId="0" applyAlignment="1"/>
    <xf numFmtId="0" fontId="10" fillId="0" borderId="0" xfId="0" applyFont="1" applyFill="1" applyBorder="1" applyAlignment="1">
      <alignment vertical="top"/>
    </xf>
    <xf numFmtId="0" fontId="1" fillId="0" borderId="0" xfId="0" applyFont="1" applyAlignment="1"/>
    <xf numFmtId="0" fontId="21" fillId="2" borderId="0" xfId="0" applyFont="1" applyFill="1"/>
    <xf numFmtId="0" fontId="5" fillId="0" borderId="0" xfId="0" applyFont="1" applyAlignment="1">
      <alignment horizontal="right"/>
    </xf>
    <xf numFmtId="0" fontId="4" fillId="0" borderId="0" xfId="0" quotePrefix="1" applyFont="1" applyAlignment="1">
      <alignment horizontal="left" vertical="top"/>
    </xf>
    <xf numFmtId="0" fontId="4" fillId="0" borderId="0" xfId="0" quotePrefix="1" applyFont="1" applyAlignment="1">
      <alignment vertical="top"/>
    </xf>
    <xf numFmtId="0" fontId="22" fillId="0" borderId="0" xfId="1" applyFont="1" applyBorder="1"/>
    <xf numFmtId="0" fontId="23" fillId="0" borderId="0" xfId="0" applyFont="1" applyFill="1" applyBorder="1" applyAlignment="1">
      <alignment horizontal="right"/>
    </xf>
    <xf numFmtId="0" fontId="0" fillId="0" borderId="1" xfId="0" applyFont="1" applyBorder="1"/>
    <xf numFmtId="0" fontId="11" fillId="0" borderId="2" xfId="0" applyFont="1" applyFill="1" applyBorder="1"/>
    <xf numFmtId="0" fontId="11" fillId="0" borderId="3" xfId="0" applyFont="1" applyFill="1" applyBorder="1"/>
    <xf numFmtId="0" fontId="0" fillId="0" borderId="0" xfId="0" applyFont="1"/>
    <xf numFmtId="0" fontId="24" fillId="6" borderId="0" xfId="0" applyFont="1" applyFill="1"/>
    <xf numFmtId="0" fontId="0" fillId="6" borderId="0" xfId="0" applyFont="1" applyFill="1"/>
    <xf numFmtId="0" fontId="23" fillId="0" borderId="0" xfId="0" applyFont="1" applyFill="1" applyBorder="1" applyAlignment="1">
      <alignment horizontal="center"/>
    </xf>
    <xf numFmtId="0" fontId="0" fillId="0" borderId="0" xfId="0" applyFont="1" applyAlignment="1">
      <alignment horizontal="left"/>
    </xf>
    <xf numFmtId="0" fontId="2" fillId="0" borderId="0" xfId="0" applyFont="1" applyAlignment="1">
      <alignment horizontal="right"/>
    </xf>
    <xf numFmtId="0" fontId="2" fillId="0" borderId="0" xfId="0" applyFont="1" applyAlignment="1">
      <alignment horizontal="center"/>
    </xf>
    <xf numFmtId="2" fontId="0" fillId="0" borderId="0" xfId="0" applyNumberFormat="1" applyFont="1" applyAlignment="1">
      <alignment horizontal="left" vertical="top" wrapText="1"/>
    </xf>
    <xf numFmtId="0" fontId="3" fillId="0" borderId="0" xfId="1" applyFont="1"/>
    <xf numFmtId="0" fontId="0" fillId="0" borderId="0" xfId="0" applyFont="1" applyAlignment="1">
      <alignment horizontal="left" vertical="top" wrapText="1"/>
    </xf>
    <xf numFmtId="0" fontId="0" fillId="0" borderId="0" xfId="0" applyFont="1" applyBorder="1" applyAlignment="1">
      <alignment vertical="center" wrapText="1"/>
    </xf>
    <xf numFmtId="0" fontId="0" fillId="0" borderId="0" xfId="0" applyFont="1" applyAlignment="1">
      <alignment vertical="center" wrapText="1"/>
    </xf>
    <xf numFmtId="0" fontId="25" fillId="6" borderId="0" xfId="0" applyFont="1" applyFill="1" applyBorder="1"/>
    <xf numFmtId="0" fontId="3" fillId="0" borderId="0" xfId="1" applyFont="1" applyBorder="1"/>
    <xf numFmtId="0" fontId="0" fillId="0" borderId="0" xfId="0" applyFont="1" applyBorder="1"/>
    <xf numFmtId="0" fontId="2" fillId="4" borderId="0" xfId="0" applyFont="1" applyFill="1"/>
    <xf numFmtId="2" fontId="0" fillId="0" borderId="0" xfId="0" applyNumberFormat="1" applyFont="1" applyAlignment="1">
      <alignment vertical="top" wrapText="1"/>
    </xf>
    <xf numFmtId="0" fontId="0" fillId="4" borderId="0" xfId="0" applyFont="1" applyFill="1"/>
    <xf numFmtId="2" fontId="0" fillId="0" borderId="0" xfId="0" quotePrefix="1" applyNumberFormat="1" applyFont="1" applyAlignment="1">
      <alignment horizontal="left" vertical="top"/>
    </xf>
    <xf numFmtId="0" fontId="0" fillId="3" borderId="0" xfId="0" applyFont="1" applyFill="1"/>
    <xf numFmtId="0" fontId="0" fillId="7" borderId="0" xfId="0" applyFont="1" applyFill="1"/>
    <xf numFmtId="0" fontId="24" fillId="0" borderId="0" xfId="0" applyFont="1"/>
    <xf numFmtId="17" fontId="0" fillId="0" borderId="0" xfId="0" applyNumberFormat="1" applyFont="1"/>
    <xf numFmtId="0" fontId="0" fillId="0" borderId="0" xfId="0" applyFont="1" applyAlignment="1">
      <alignment horizontal="left" vertical="top"/>
    </xf>
    <xf numFmtId="0" fontId="0" fillId="0" borderId="0" xfId="0" quotePrefix="1" applyFont="1" applyAlignment="1">
      <alignment horizontal="left" vertical="top"/>
    </xf>
    <xf numFmtId="0" fontId="0" fillId="0" borderId="0" xfId="0" quotePrefix="1" applyFont="1" applyAlignment="1">
      <alignment vertical="top"/>
    </xf>
    <xf numFmtId="3" fontId="16" fillId="0" borderId="9" xfId="2" applyNumberFormat="1" applyFont="1" applyBorder="1"/>
    <xf numFmtId="3" fontId="16" fillId="0" borderId="4" xfId="2" applyNumberFormat="1" applyFont="1" applyBorder="1"/>
    <xf numFmtId="3" fontId="16" fillId="0" borderId="5" xfId="2" applyNumberFormat="1" applyFont="1" applyBorder="1"/>
    <xf numFmtId="3" fontId="16" fillId="0" borderId="6" xfId="2" applyNumberFormat="1" applyFont="1" applyBorder="1"/>
    <xf numFmtId="3" fontId="16" fillId="0" borderId="0" xfId="2" applyNumberFormat="1" applyFont="1" applyBorder="1"/>
    <xf numFmtId="3" fontId="16" fillId="0" borderId="7" xfId="2" applyNumberFormat="1" applyFont="1" applyBorder="1"/>
    <xf numFmtId="0" fontId="26" fillId="0" borderId="0" xfId="0" applyFont="1"/>
    <xf numFmtId="0" fontId="0" fillId="2" borderId="0" xfId="0" applyFont="1" applyFill="1"/>
    <xf numFmtId="2" fontId="0" fillId="0" borderId="0" xfId="0" applyNumberFormat="1" applyFont="1" applyAlignment="1">
      <alignment horizontal="left"/>
    </xf>
    <xf numFmtId="166" fontId="16" fillId="0" borderId="6" xfId="3" applyNumberFormat="1" applyFont="1" applyFill="1" applyBorder="1"/>
    <xf numFmtId="166" fontId="16" fillId="0" borderId="0" xfId="3" applyNumberFormat="1" applyFont="1" applyFill="1" applyBorder="1"/>
    <xf numFmtId="166" fontId="16" fillId="0" borderId="7" xfId="3" applyNumberFormat="1" applyFont="1" applyFill="1" applyBorder="1"/>
    <xf numFmtId="166" fontId="16" fillId="0" borderId="9" xfId="3" applyNumberFormat="1" applyFont="1" applyFill="1" applyBorder="1"/>
    <xf numFmtId="166" fontId="16" fillId="0" borderId="4" xfId="3" applyNumberFormat="1" applyFont="1" applyFill="1" applyBorder="1"/>
    <xf numFmtId="166" fontId="16" fillId="0" borderId="5" xfId="3" applyNumberFormat="1" applyFont="1" applyFill="1" applyBorder="1"/>
    <xf numFmtId="166" fontId="0" fillId="0" borderId="0" xfId="0" applyNumberFormat="1" applyFont="1"/>
    <xf numFmtId="166" fontId="16" fillId="0" borderId="0" xfId="3" applyNumberFormat="1" applyFont="1" applyBorder="1"/>
    <xf numFmtId="166" fontId="16" fillId="0" borderId="6" xfId="3" applyNumberFormat="1" applyFont="1" applyBorder="1"/>
    <xf numFmtId="166" fontId="16" fillId="0" borderId="7" xfId="3" applyNumberFormat="1" applyFont="1" applyBorder="1"/>
    <xf numFmtId="0" fontId="2" fillId="0" borderId="0" xfId="0" applyFont="1" applyAlignment="1">
      <alignment horizontal="right"/>
    </xf>
    <xf numFmtId="0" fontId="0" fillId="0" borderId="0" xfId="0" applyFont="1" applyAlignment="1">
      <alignment horizontal="left" vertical="center"/>
    </xf>
    <xf numFmtId="2" fontId="0" fillId="0" borderId="0" xfId="0" applyNumberFormat="1" applyFont="1" applyAlignment="1">
      <alignment vertical="top"/>
    </xf>
    <xf numFmtId="0" fontId="16" fillId="0" borderId="0" xfId="0" applyFont="1" applyFill="1" applyBorder="1" applyAlignment="1">
      <alignment vertical="top" wrapText="1"/>
    </xf>
    <xf numFmtId="0" fontId="0" fillId="0" borderId="9" xfId="0" applyFont="1" applyBorder="1" applyAlignment="1">
      <alignment horizontal="center" vertical="center"/>
    </xf>
    <xf numFmtId="0" fontId="0" fillId="0" borderId="4"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horizontal="center"/>
    </xf>
    <xf numFmtId="0" fontId="0" fillId="0" borderId="6" xfId="0" applyFont="1" applyBorder="1" applyAlignment="1">
      <alignment horizontal="center"/>
    </xf>
    <xf numFmtId="0" fontId="0" fillId="0" borderId="7" xfId="0" applyFont="1" applyBorder="1" applyAlignment="1">
      <alignment horizontal="center"/>
    </xf>
    <xf numFmtId="167" fontId="17" fillId="5" borderId="9" xfId="4" applyNumberFormat="1" applyFont="1" applyFill="1" applyBorder="1"/>
    <xf numFmtId="167" fontId="17" fillId="5" borderId="4" xfId="4" applyNumberFormat="1" applyFont="1" applyFill="1" applyBorder="1"/>
    <xf numFmtId="167" fontId="17" fillId="5" borderId="5" xfId="4" applyNumberFormat="1" applyFont="1" applyFill="1" applyBorder="1"/>
    <xf numFmtId="2" fontId="11" fillId="0" borderId="0" xfId="0" quotePrefix="1" applyNumberFormat="1" applyFont="1" applyFill="1" applyBorder="1" applyAlignment="1">
      <alignment horizontal="left" vertical="top"/>
    </xf>
    <xf numFmtId="0" fontId="0" fillId="0" borderId="0" xfId="0" applyFont="1" applyFill="1" applyBorder="1" applyAlignment="1">
      <alignment wrapText="1"/>
    </xf>
    <xf numFmtId="0" fontId="17" fillId="0" borderId="0" xfId="0" applyFont="1" applyFill="1" applyBorder="1" applyAlignment="1">
      <alignment vertical="top" wrapText="1"/>
    </xf>
    <xf numFmtId="0" fontId="23" fillId="0" borderId="6" xfId="0" applyFont="1" applyFill="1" applyBorder="1" applyAlignment="1">
      <alignment horizontal="center"/>
    </xf>
    <xf numFmtId="0" fontId="2" fillId="0" borderId="0" xfId="0" applyFont="1" applyBorder="1" applyAlignment="1">
      <alignment horizontal="center"/>
    </xf>
    <xf numFmtId="0" fontId="2" fillId="0" borderId="7" xfId="0" applyFont="1" applyBorder="1" applyAlignment="1">
      <alignment horizontal="center"/>
    </xf>
    <xf numFmtId="44" fontId="0" fillId="0" borderId="9" xfId="4" applyFont="1" applyBorder="1" applyAlignment="1">
      <alignment horizontal="center" vertical="center"/>
    </xf>
    <xf numFmtId="44" fontId="0" fillId="0" borderId="4" xfId="4" applyFont="1" applyBorder="1" applyAlignment="1">
      <alignment horizontal="center" vertical="center"/>
    </xf>
    <xf numFmtId="44" fontId="0" fillId="0" borderId="5" xfId="4" applyFont="1" applyBorder="1" applyAlignment="1">
      <alignment horizontal="center" vertical="center"/>
    </xf>
    <xf numFmtId="44" fontId="0" fillId="0" borderId="6" xfId="4" applyFont="1" applyBorder="1"/>
    <xf numFmtId="44" fontId="16" fillId="0" borderId="0" xfId="4" applyFont="1" applyBorder="1"/>
    <xf numFmtId="44" fontId="0" fillId="0" borderId="0" xfId="4" applyFont="1" applyBorder="1"/>
    <xf numFmtId="44" fontId="0" fillId="0" borderId="7" xfId="4" applyFont="1" applyBorder="1"/>
    <xf numFmtId="44" fontId="0" fillId="0" borderId="10" xfId="4" applyFont="1" applyBorder="1"/>
    <xf numFmtId="44" fontId="0" fillId="0" borderId="11" xfId="4" applyFont="1" applyBorder="1"/>
    <xf numFmtId="0" fontId="0" fillId="2" borderId="1" xfId="0" applyFont="1" applyFill="1" applyBorder="1"/>
    <xf numFmtId="0" fontId="0" fillId="2" borderId="2" xfId="0" applyFont="1" applyFill="1" applyBorder="1"/>
    <xf numFmtId="0" fontId="0" fillId="2" borderId="3" xfId="0" applyFont="1" applyFill="1" applyBorder="1"/>
    <xf numFmtId="0" fontId="0" fillId="2" borderId="1" xfId="0" applyFont="1" applyFill="1" applyBorder="1" applyAlignment="1">
      <alignment vertical="center"/>
    </xf>
    <xf numFmtId="0" fontId="0" fillId="2" borderId="2" xfId="0" applyFont="1" applyFill="1" applyBorder="1" applyAlignment="1">
      <alignment vertical="center"/>
    </xf>
    <xf numFmtId="0" fontId="0" fillId="2" borderId="3" xfId="0" applyFont="1" applyFill="1" applyBorder="1" applyAlignment="1">
      <alignment vertical="center"/>
    </xf>
    <xf numFmtId="0" fontId="28" fillId="0" borderId="0" xfId="0" applyFont="1" applyFill="1" applyBorder="1" applyAlignment="1">
      <alignment horizontal="left" wrapText="1"/>
    </xf>
    <xf numFmtId="0" fontId="2" fillId="0" borderId="0" xfId="0" applyFont="1" applyAlignment="1">
      <alignment wrapText="1"/>
    </xf>
    <xf numFmtId="0" fontId="25" fillId="7" borderId="0" xfId="0" applyFont="1" applyFill="1" applyBorder="1"/>
    <xf numFmtId="165" fontId="0" fillId="0" borderId="9" xfId="4" applyNumberFormat="1" applyFont="1" applyBorder="1" applyAlignment="1">
      <alignment horizontal="center" vertical="center"/>
    </xf>
    <xf numFmtId="165" fontId="0" fillId="0" borderId="4" xfId="4" applyNumberFormat="1" applyFont="1" applyBorder="1" applyAlignment="1">
      <alignment horizontal="center" vertical="center"/>
    </xf>
    <xf numFmtId="165" fontId="0" fillId="0" borderId="5" xfId="4" applyNumberFormat="1" applyFont="1" applyBorder="1" applyAlignment="1">
      <alignment horizontal="center" vertical="center"/>
    </xf>
    <xf numFmtId="169" fontId="0" fillId="0" borderId="6" xfId="4" applyNumberFormat="1" applyFont="1" applyBorder="1" applyAlignment="1">
      <alignment horizontal="center" vertical="center"/>
    </xf>
    <xf numFmtId="169" fontId="0" fillId="0" borderId="7" xfId="4" applyNumberFormat="1" applyFont="1" applyBorder="1" applyAlignment="1">
      <alignment horizontal="center" vertical="center"/>
    </xf>
    <xf numFmtId="166" fontId="0" fillId="0" borderId="0" xfId="0" applyNumberFormat="1" applyFont="1" applyBorder="1" applyAlignment="1">
      <alignment vertical="center"/>
    </xf>
    <xf numFmtId="166" fontId="0" fillId="0" borderId="7" xfId="0" applyNumberFormat="1" applyFont="1" applyBorder="1" applyAlignment="1">
      <alignment vertical="center"/>
    </xf>
    <xf numFmtId="0" fontId="2" fillId="4" borderId="0" xfId="0" applyFont="1" applyFill="1" applyAlignment="1">
      <alignment vertical="top"/>
    </xf>
    <xf numFmtId="0" fontId="0" fillId="4" borderId="0" xfId="0" applyFont="1" applyFill="1" applyAlignment="1">
      <alignment vertical="top"/>
    </xf>
    <xf numFmtId="0" fontId="23" fillId="4" borderId="0" xfId="0" applyFont="1" applyFill="1" applyBorder="1" applyAlignment="1">
      <alignment horizontal="center"/>
    </xf>
    <xf numFmtId="0" fontId="2" fillId="4" borderId="0" xfId="0" applyFont="1" applyFill="1" applyAlignment="1">
      <alignment horizontal="center"/>
    </xf>
    <xf numFmtId="0" fontId="0" fillId="0" borderId="0" xfId="0" applyFont="1" applyAlignment="1">
      <alignment vertical="top"/>
    </xf>
    <xf numFmtId="0" fontId="28" fillId="4" borderId="1" xfId="0" applyFont="1" applyFill="1" applyBorder="1" applyAlignment="1">
      <alignment horizontal="left" wrapText="1"/>
    </xf>
    <xf numFmtId="0" fontId="28" fillId="4" borderId="2" xfId="0" applyFont="1" applyFill="1" applyBorder="1" applyAlignment="1">
      <alignment horizontal="left" wrapText="1"/>
    </xf>
    <xf numFmtId="0" fontId="28" fillId="4" borderId="3" xfId="0" applyFont="1" applyFill="1" applyBorder="1" applyAlignment="1">
      <alignment horizontal="left" wrapText="1"/>
    </xf>
    <xf numFmtId="166" fontId="0" fillId="0" borderId="6" xfId="0" applyNumberFormat="1" applyFont="1" applyBorder="1" applyAlignment="1">
      <alignment vertical="center"/>
    </xf>
    <xf numFmtId="166" fontId="0" fillId="0" borderId="4" xfId="0" applyNumberFormat="1" applyFont="1" applyBorder="1" applyAlignment="1">
      <alignment vertical="center"/>
    </xf>
    <xf numFmtId="166" fontId="0" fillId="0" borderId="5" xfId="0" applyNumberFormat="1" applyFont="1" applyBorder="1" applyAlignment="1">
      <alignment vertical="center"/>
    </xf>
    <xf numFmtId="0" fontId="2" fillId="6" borderId="0" xfId="0" applyFont="1" applyFill="1" applyAlignment="1">
      <alignment horizontal="right"/>
    </xf>
    <xf numFmtId="0" fontId="2" fillId="0" borderId="0" xfId="0" applyFont="1" applyAlignment="1">
      <alignment vertical="top" wrapText="1"/>
    </xf>
    <xf numFmtId="0" fontId="23" fillId="0" borderId="0" xfId="0" applyFont="1" applyFill="1" applyBorder="1" applyAlignment="1">
      <alignment horizontal="right" wrapText="1"/>
    </xf>
    <xf numFmtId="0" fontId="2" fillId="0" borderId="0" xfId="0" applyFont="1" applyFill="1" applyAlignment="1">
      <alignment horizontal="right" wrapText="1"/>
    </xf>
    <xf numFmtId="0" fontId="0" fillId="0" borderId="0" xfId="0" applyFont="1" applyBorder="1" applyAlignment="1">
      <alignment horizontal="center"/>
    </xf>
    <xf numFmtId="0" fontId="0" fillId="0" borderId="6" xfId="0" applyFont="1" applyBorder="1" applyAlignment="1">
      <alignment horizontal="center"/>
    </xf>
    <xf numFmtId="0" fontId="0" fillId="0" borderId="7" xfId="0" applyFont="1" applyBorder="1" applyAlignment="1">
      <alignment horizontal="center"/>
    </xf>
    <xf numFmtId="166" fontId="0" fillId="0" borderId="9" xfId="3" applyNumberFormat="1" applyFont="1" applyBorder="1" applyAlignment="1">
      <alignment horizontal="center" vertical="center"/>
    </xf>
    <xf numFmtId="166" fontId="0" fillId="4" borderId="6" xfId="3" applyNumberFormat="1" applyFont="1" applyFill="1" applyBorder="1" applyAlignment="1">
      <alignment vertical="center"/>
    </xf>
    <xf numFmtId="166" fontId="0" fillId="4" borderId="0" xfId="3" applyNumberFormat="1" applyFont="1" applyFill="1" applyBorder="1" applyAlignment="1">
      <alignment vertical="center"/>
    </xf>
    <xf numFmtId="166" fontId="0" fillId="4" borderId="7" xfId="3" applyNumberFormat="1" applyFont="1" applyFill="1" applyBorder="1" applyAlignment="1">
      <alignment vertical="center"/>
    </xf>
    <xf numFmtId="170" fontId="0" fillId="4" borderId="0" xfId="0" applyNumberFormat="1" applyFont="1" applyFill="1" applyBorder="1" applyAlignment="1">
      <alignment vertical="center"/>
    </xf>
    <xf numFmtId="170" fontId="0" fillId="4" borderId="7" xfId="0" applyNumberFormat="1" applyFont="1" applyFill="1" applyBorder="1" applyAlignment="1">
      <alignment vertical="center"/>
    </xf>
    <xf numFmtId="0" fontId="0" fillId="0" borderId="0" xfId="0" applyAlignment="1">
      <alignment vertical="center"/>
    </xf>
    <xf numFmtId="0" fontId="1" fillId="0" borderId="0" xfId="0" applyFont="1" applyAlignment="1">
      <alignment vertical="center"/>
    </xf>
    <xf numFmtId="2" fontId="1" fillId="0" borderId="0" xfId="0" applyNumberFormat="1" applyFont="1" applyAlignment="1">
      <alignment horizontal="left" vertical="top"/>
    </xf>
    <xf numFmtId="0" fontId="31" fillId="0" borderId="0" xfId="0" applyFont="1" applyFill="1" applyBorder="1" applyAlignment="1">
      <alignment wrapText="1"/>
    </xf>
    <xf numFmtId="0" fontId="0" fillId="0" borderId="0" xfId="0" applyFont="1" applyFill="1" applyBorder="1" applyAlignment="1">
      <alignment vertical="top" wrapText="1"/>
    </xf>
    <xf numFmtId="166" fontId="0" fillId="0" borderId="0" xfId="3" applyNumberFormat="1" applyFont="1" applyBorder="1" applyAlignment="1">
      <alignment horizontal="center" vertical="center"/>
    </xf>
    <xf numFmtId="164" fontId="16" fillId="4" borderId="0" xfId="2" applyNumberFormat="1" applyFont="1" applyFill="1" applyBorder="1" applyAlignment="1">
      <alignment horizontal="right" vertical="center"/>
    </xf>
    <xf numFmtId="0" fontId="0" fillId="0" borderId="0" xfId="0" applyFont="1" applyAlignment="1">
      <alignment horizontal="left"/>
    </xf>
    <xf numFmtId="166" fontId="0" fillId="0" borderId="7" xfId="3" applyNumberFormat="1" applyFont="1" applyBorder="1" applyAlignment="1">
      <alignment horizontal="center" vertical="center"/>
    </xf>
    <xf numFmtId="164" fontId="16" fillId="4" borderId="6" xfId="2" applyNumberFormat="1" applyFont="1" applyFill="1" applyBorder="1" applyAlignment="1">
      <alignment horizontal="right" vertical="center" wrapText="1"/>
    </xf>
    <xf numFmtId="164" fontId="16" fillId="4" borderId="7" xfId="2" applyNumberFormat="1" applyFont="1" applyFill="1" applyBorder="1" applyAlignment="1">
      <alignment horizontal="right" vertical="center"/>
    </xf>
    <xf numFmtId="0" fontId="28" fillId="4" borderId="9" xfId="0" applyFont="1" applyFill="1" applyBorder="1" applyAlignment="1">
      <alignment horizontal="left" wrapText="1"/>
    </xf>
    <xf numFmtId="0" fontId="28" fillId="4" borderId="4" xfId="0" applyFont="1" applyFill="1" applyBorder="1" applyAlignment="1">
      <alignment horizontal="left" wrapText="1"/>
    </xf>
    <xf numFmtId="0" fontId="28" fillId="4" borderId="5" xfId="0" applyFont="1" applyFill="1" applyBorder="1" applyAlignment="1">
      <alignment horizontal="left" wrapText="1"/>
    </xf>
    <xf numFmtId="0" fontId="28" fillId="4" borderId="10" xfId="0" applyFont="1" applyFill="1" applyBorder="1" applyAlignment="1">
      <alignment horizontal="left" wrapText="1"/>
    </xf>
    <xf numFmtId="0" fontId="28" fillId="4" borderId="11" xfId="0" applyFont="1" applyFill="1" applyBorder="1" applyAlignment="1">
      <alignment horizontal="left" wrapText="1"/>
    </xf>
    <xf numFmtId="0" fontId="28" fillId="4" borderId="8" xfId="0" applyFont="1" applyFill="1" applyBorder="1" applyAlignment="1">
      <alignment horizontal="left" wrapText="1"/>
    </xf>
    <xf numFmtId="165" fontId="0" fillId="0" borderId="0" xfId="4" applyNumberFormat="1" applyFont="1" applyBorder="1" applyAlignment="1">
      <alignment horizontal="center" vertical="center"/>
    </xf>
    <xf numFmtId="165" fontId="0" fillId="0" borderId="6" xfId="4" applyNumberFormat="1" applyFont="1" applyBorder="1" applyAlignment="1">
      <alignment horizontal="center" vertical="center"/>
    </xf>
    <xf numFmtId="165" fontId="0" fillId="0" borderId="7" xfId="4" applyNumberFormat="1" applyFont="1" applyBorder="1" applyAlignment="1">
      <alignment horizontal="center" vertical="center"/>
    </xf>
    <xf numFmtId="169" fontId="16" fillId="0" borderId="0" xfId="3" applyNumberFormat="1" applyFont="1" applyBorder="1" applyAlignment="1">
      <alignment horizontal="center" vertical="center"/>
    </xf>
    <xf numFmtId="169" fontId="0" fillId="0" borderId="9" xfId="0" applyNumberFormat="1" applyFont="1" applyBorder="1" applyAlignment="1">
      <alignment horizontal="center" vertical="center"/>
    </xf>
    <xf numFmtId="169" fontId="0" fillId="0" borderId="4" xfId="0" applyNumberFormat="1" applyFont="1" applyBorder="1" applyAlignment="1">
      <alignment horizontal="center" vertical="center"/>
    </xf>
    <xf numFmtId="169" fontId="0" fillId="0" borderId="5" xfId="0" applyNumberFormat="1" applyFont="1" applyBorder="1" applyAlignment="1">
      <alignment horizontal="center" vertical="center"/>
    </xf>
    <xf numFmtId="169" fontId="0" fillId="0" borderId="6" xfId="0" applyNumberFormat="1" applyFont="1" applyBorder="1" applyAlignment="1">
      <alignment horizontal="center" vertical="center"/>
    </xf>
    <xf numFmtId="169" fontId="0" fillId="0" borderId="0" xfId="0" applyNumberFormat="1" applyFont="1" applyBorder="1" applyAlignment="1">
      <alignment horizontal="center" vertical="center"/>
    </xf>
    <xf numFmtId="169" fontId="0" fillId="0" borderId="7" xfId="0" applyNumberFormat="1" applyFont="1" applyBorder="1" applyAlignment="1">
      <alignment horizontal="center" vertical="center"/>
    </xf>
    <xf numFmtId="0" fontId="0" fillId="0" borderId="0" xfId="0" applyFont="1" applyAlignment="1">
      <alignment horizontal="left"/>
    </xf>
    <xf numFmtId="0" fontId="34" fillId="0" borderId="0" xfId="0" applyFont="1" applyAlignment="1">
      <alignment vertical="center"/>
    </xf>
    <xf numFmtId="2" fontId="0" fillId="0" borderId="6" xfId="0" applyNumberFormat="1" applyFont="1" applyBorder="1" applyAlignment="1">
      <alignment horizontal="center" vertical="center"/>
    </xf>
    <xf numFmtId="2" fontId="0" fillId="0" borderId="0" xfId="0" applyNumberFormat="1" applyFont="1" applyBorder="1" applyAlignment="1">
      <alignment horizontal="center" vertical="center"/>
    </xf>
    <xf numFmtId="2" fontId="0" fillId="0" borderId="7" xfId="0" applyNumberFormat="1" applyFont="1" applyBorder="1" applyAlignment="1">
      <alignment horizontal="center" vertical="center"/>
    </xf>
    <xf numFmtId="0" fontId="25" fillId="0" borderId="0" xfId="0" applyFont="1" applyFill="1" applyBorder="1"/>
    <xf numFmtId="0" fontId="0" fillId="0" borderId="0" xfId="0" applyFont="1" applyFill="1"/>
    <xf numFmtId="0" fontId="0" fillId="0" borderId="6" xfId="0" applyBorder="1"/>
    <xf numFmtId="0" fontId="0" fillId="0" borderId="7" xfId="0" applyBorder="1"/>
    <xf numFmtId="0" fontId="32" fillId="0" borderId="0" xfId="0" applyFont="1" applyFill="1" applyBorder="1" applyAlignment="1">
      <alignment wrapText="1"/>
    </xf>
    <xf numFmtId="2" fontId="16" fillId="0" borderId="0" xfId="0" applyNumberFormat="1" applyFont="1" applyAlignment="1">
      <alignment horizontal="left" vertical="top"/>
    </xf>
    <xf numFmtId="0" fontId="16" fillId="6" borderId="0" xfId="0" applyFont="1" applyFill="1"/>
    <xf numFmtId="0" fontId="4" fillId="0" borderId="0" xfId="0" applyFont="1" applyAlignment="1">
      <alignment horizontal="justify" vertical="center"/>
    </xf>
    <xf numFmtId="44" fontId="0" fillId="0" borderId="9" xfId="4" applyFont="1" applyBorder="1"/>
    <xf numFmtId="44" fontId="0" fillId="0" borderId="4" xfId="4" applyFont="1" applyBorder="1"/>
    <xf numFmtId="44" fontId="0" fillId="0" borderId="5" xfId="4" applyFont="1" applyBorder="1"/>
    <xf numFmtId="0" fontId="0" fillId="0" borderId="0" xfId="0" applyFont="1" applyAlignment="1">
      <alignment horizontal="center"/>
    </xf>
    <xf numFmtId="0" fontId="16" fillId="0" borderId="0" xfId="0" applyFont="1" applyAlignment="1">
      <alignment wrapText="1"/>
    </xf>
    <xf numFmtId="0" fontId="16" fillId="0" borderId="0" xfId="0" applyFont="1" applyFill="1" applyBorder="1" applyAlignment="1">
      <alignment wrapText="1"/>
    </xf>
    <xf numFmtId="44" fontId="4" fillId="0" borderId="9" xfId="4" applyFont="1" applyBorder="1"/>
    <xf numFmtId="44" fontId="4" fillId="0" borderId="4" xfId="4" applyFont="1" applyBorder="1"/>
    <xf numFmtId="44" fontId="4" fillId="0" borderId="5" xfId="4" applyFont="1" applyBorder="1"/>
    <xf numFmtId="44" fontId="4" fillId="0" borderId="6" xfId="4" applyFont="1" applyBorder="1"/>
    <xf numFmtId="44" fontId="4" fillId="0" borderId="0" xfId="4" applyFont="1" applyBorder="1"/>
    <xf numFmtId="44" fontId="4" fillId="0" borderId="7" xfId="4" applyFont="1" applyBorder="1"/>
    <xf numFmtId="0" fontId="24" fillId="0" borderId="0" xfId="0" applyFont="1" applyFill="1"/>
    <xf numFmtId="0" fontId="0" fillId="0" borderId="0" xfId="0" applyFont="1" applyFill="1" applyAlignment="1">
      <alignment horizontal="center"/>
    </xf>
    <xf numFmtId="0" fontId="0" fillId="0" borderId="0" xfId="0" applyFont="1" applyAlignment="1">
      <alignment horizontal="left" vertical="center"/>
    </xf>
    <xf numFmtId="0" fontId="0" fillId="0" borderId="0" xfId="0" applyAlignment="1">
      <alignment vertical="top" wrapText="1"/>
    </xf>
    <xf numFmtId="0" fontId="29" fillId="0" borderId="0" xfId="0" applyFont="1" applyFill="1" applyBorder="1" applyAlignment="1">
      <alignment wrapText="1"/>
    </xf>
    <xf numFmtId="0" fontId="0" fillId="0" borderId="0" xfId="0" applyFont="1" applyBorder="1" applyAlignment="1">
      <alignment horizontal="center"/>
    </xf>
    <xf numFmtId="0" fontId="0" fillId="0" borderId="0" xfId="0" applyFont="1" applyBorder="1" applyAlignment="1">
      <alignment horizontal="left"/>
    </xf>
    <xf numFmtId="0" fontId="2" fillId="0" borderId="0" xfId="0" applyFont="1" applyAlignment="1">
      <alignment horizontal="right" vertical="center"/>
    </xf>
    <xf numFmtId="0" fontId="2" fillId="0" borderId="0" xfId="0" applyFont="1" applyAlignment="1">
      <alignment horizontal="right"/>
    </xf>
    <xf numFmtId="0" fontId="0" fillId="0" borderId="0" xfId="0" applyFont="1" applyAlignment="1">
      <alignment vertical="center"/>
    </xf>
    <xf numFmtId="2" fontId="0" fillId="0" borderId="6" xfId="0" applyNumberFormat="1" applyBorder="1"/>
    <xf numFmtId="2" fontId="0" fillId="0" borderId="0" xfId="0" applyNumberFormat="1" applyBorder="1"/>
    <xf numFmtId="2" fontId="0" fillId="0" borderId="7" xfId="0" applyNumberFormat="1" applyBorder="1"/>
    <xf numFmtId="2" fontId="0" fillId="0" borderId="0" xfId="0" applyNumberFormat="1" applyFill="1" applyBorder="1"/>
    <xf numFmtId="0" fontId="32" fillId="0" borderId="0" xfId="0" applyFont="1" applyFill="1" applyBorder="1" applyAlignment="1">
      <alignment vertical="top" wrapText="1"/>
    </xf>
    <xf numFmtId="0" fontId="0" fillId="0" borderId="14" xfId="0" applyFont="1" applyBorder="1"/>
    <xf numFmtId="0" fontId="0" fillId="0" borderId="15" xfId="0" applyFont="1" applyBorder="1"/>
    <xf numFmtId="0" fontId="2" fillId="0" borderId="0" xfId="0" applyFont="1" applyAlignment="1">
      <alignment horizontal="right"/>
    </xf>
    <xf numFmtId="0" fontId="2" fillId="0" borderId="0" xfId="0" applyFont="1" applyAlignment="1"/>
    <xf numFmtId="0" fontId="0" fillId="9" borderId="1" xfId="0" applyFill="1" applyBorder="1"/>
    <xf numFmtId="0" fontId="0" fillId="9" borderId="2" xfId="0" applyFill="1" applyBorder="1"/>
    <xf numFmtId="0" fontId="0" fillId="9" borderId="3" xfId="0" applyFill="1" applyBorder="1"/>
    <xf numFmtId="0" fontId="2" fillId="0" borderId="0" xfId="0" applyFont="1" applyAlignment="1">
      <alignment horizontal="right"/>
    </xf>
    <xf numFmtId="0" fontId="14" fillId="0" borderId="0" xfId="0" applyFont="1" applyBorder="1"/>
    <xf numFmtId="0" fontId="7" fillId="0" borderId="0" xfId="0" applyFont="1" applyAlignment="1">
      <alignment horizontal="center"/>
    </xf>
    <xf numFmtId="0" fontId="7" fillId="0" borderId="0" xfId="0" applyFont="1" applyAlignment="1">
      <alignment horizontal="left"/>
    </xf>
    <xf numFmtId="0" fontId="7" fillId="0" borderId="0" xfId="0" applyFont="1" applyAlignment="1"/>
    <xf numFmtId="0" fontId="15" fillId="0" borderId="0" xfId="0" applyFont="1" applyFill="1" applyBorder="1" applyAlignment="1">
      <alignment horizontal="right"/>
    </xf>
    <xf numFmtId="17" fontId="2" fillId="0" borderId="0" xfId="0" applyNumberFormat="1" applyFont="1" applyAlignment="1">
      <alignment horizontal="center"/>
    </xf>
    <xf numFmtId="0" fontId="23" fillId="0" borderId="0" xfId="0" applyFont="1" applyFill="1" applyBorder="1" applyAlignment="1">
      <alignment vertical="top" wrapText="1"/>
    </xf>
    <xf numFmtId="44" fontId="0" fillId="0" borderId="8" xfId="4" applyFont="1" applyBorder="1"/>
    <xf numFmtId="166" fontId="0" fillId="0" borderId="0" xfId="0" applyNumberFormat="1" applyFont="1" applyFill="1" applyBorder="1" applyAlignment="1">
      <alignment vertical="center"/>
    </xf>
    <xf numFmtId="0" fontId="2" fillId="0" borderId="0" xfId="0" applyFont="1" applyFill="1"/>
    <xf numFmtId="0" fontId="0" fillId="0" borderId="0" xfId="0" applyFont="1" applyAlignment="1">
      <alignment horizontal="center" vertical="center"/>
    </xf>
    <xf numFmtId="2" fontId="0" fillId="0" borderId="0" xfId="0" applyNumberFormat="1" applyFont="1" applyAlignment="1">
      <alignment horizontal="right" vertical="top" wrapText="1"/>
    </xf>
    <xf numFmtId="2" fontId="16" fillId="0" borderId="0" xfId="0" applyNumberFormat="1" applyFont="1" applyAlignment="1">
      <alignment horizontal="right" vertical="top" wrapText="1"/>
    </xf>
    <xf numFmtId="0" fontId="16" fillId="0" borderId="0" xfId="0" applyFont="1" applyAlignment="1">
      <alignment horizontal="right"/>
    </xf>
    <xf numFmtId="2" fontId="16" fillId="0" borderId="0" xfId="0" applyNumberFormat="1" applyFont="1" applyAlignment="1">
      <alignment vertical="top" wrapText="1"/>
    </xf>
    <xf numFmtId="0" fontId="14" fillId="0" borderId="0" xfId="0" applyFont="1" applyAlignment="1">
      <alignment vertical="top" wrapText="1"/>
    </xf>
    <xf numFmtId="2" fontId="16" fillId="0" borderId="0" xfId="0" applyNumberFormat="1" applyFont="1" applyAlignment="1">
      <alignment horizontal="right"/>
    </xf>
    <xf numFmtId="2" fontId="1" fillId="0" borderId="0" xfId="0" applyNumberFormat="1" applyFont="1" applyAlignment="1">
      <alignment horizontal="right" wrapText="1"/>
    </xf>
    <xf numFmtId="0" fontId="14" fillId="0" borderId="0" xfId="0" applyFont="1"/>
    <xf numFmtId="0" fontId="39" fillId="0" borderId="0" xfId="0" applyFont="1" applyAlignment="1">
      <alignment horizontal="left" vertical="center"/>
    </xf>
    <xf numFmtId="0" fontId="16" fillId="0" borderId="0" xfId="0" applyFont="1" applyAlignment="1">
      <alignment vertical="center"/>
    </xf>
    <xf numFmtId="0" fontId="40" fillId="0" borderId="0" xfId="0" applyFont="1"/>
    <xf numFmtId="0" fontId="42" fillId="0" borderId="0" xfId="0" applyFont="1" applyAlignment="1">
      <alignment vertical="center"/>
    </xf>
    <xf numFmtId="166" fontId="0" fillId="4" borderId="6" xfId="3" applyNumberFormat="1" applyFont="1" applyFill="1" applyBorder="1" applyAlignment="1">
      <alignment horizontal="center" vertical="center"/>
    </xf>
    <xf numFmtId="0" fontId="3" fillId="0" borderId="16" xfId="1" applyBorder="1"/>
    <xf numFmtId="0" fontId="2" fillId="0" borderId="0" xfId="0" applyFont="1" applyAlignment="1">
      <alignment horizontal="right"/>
    </xf>
    <xf numFmtId="0" fontId="0" fillId="0" borderId="0" xfId="0" applyFont="1" applyAlignment="1">
      <alignment horizontal="left"/>
    </xf>
    <xf numFmtId="166" fontId="0" fillId="0" borderId="17" xfId="3" applyNumberFormat="1" applyFont="1" applyBorder="1" applyAlignment="1">
      <alignment vertical="center"/>
    </xf>
    <xf numFmtId="166" fontId="0" fillId="0" borderId="17" xfId="0" applyNumberFormat="1" applyFont="1" applyBorder="1" applyAlignment="1">
      <alignment vertical="center"/>
    </xf>
    <xf numFmtId="0" fontId="2" fillId="0" borderId="0" xfId="0" applyFont="1" applyAlignment="1">
      <alignment horizontal="right"/>
    </xf>
    <xf numFmtId="0" fontId="0" fillId="0" borderId="0" xfId="0" applyFont="1" applyBorder="1" applyAlignment="1">
      <alignment horizontal="center"/>
    </xf>
    <xf numFmtId="166" fontId="16" fillId="0" borderId="7" xfId="0" applyNumberFormat="1" applyFont="1" applyBorder="1" applyAlignment="1">
      <alignment vertical="center"/>
    </xf>
    <xf numFmtId="0" fontId="0" fillId="0" borderId="0" xfId="0" applyBorder="1" applyAlignment="1">
      <alignment horizontal="center"/>
    </xf>
    <xf numFmtId="166" fontId="16" fillId="0" borderId="6" xfId="3" applyNumberFormat="1" applyFont="1" applyBorder="1" applyAlignment="1">
      <alignment vertical="center"/>
    </xf>
    <xf numFmtId="166" fontId="16" fillId="0" borderId="0" xfId="0" applyNumberFormat="1" applyFont="1" applyBorder="1" applyAlignment="1">
      <alignment vertical="center"/>
    </xf>
    <xf numFmtId="0" fontId="3" fillId="0" borderId="0" xfId="1"/>
    <xf numFmtId="172" fontId="11" fillId="4" borderId="12" xfId="4" applyNumberFormat="1" applyFont="1" applyFill="1" applyBorder="1" applyAlignment="1">
      <alignment horizontal="center" vertical="center"/>
    </xf>
    <xf numFmtId="172" fontId="11" fillId="4" borderId="13" xfId="4" applyNumberFormat="1" applyFont="1" applyFill="1" applyBorder="1" applyAlignment="1">
      <alignment horizontal="center" vertical="center"/>
    </xf>
    <xf numFmtId="0" fontId="7" fillId="0" borderId="0" xfId="0" applyFont="1" applyAlignment="1">
      <alignment horizontal="center" wrapText="1"/>
    </xf>
    <xf numFmtId="0" fontId="7" fillId="0" borderId="0" xfId="0" applyFont="1" applyAlignment="1">
      <alignment horizontal="left"/>
    </xf>
    <xf numFmtId="0" fontId="7" fillId="0" borderId="0" xfId="0" applyFont="1" applyAlignment="1">
      <alignment horizontal="center"/>
    </xf>
    <xf numFmtId="0" fontId="7" fillId="0" borderId="0" xfId="0" applyFont="1"/>
    <xf numFmtId="0" fontId="28" fillId="0" borderId="0" xfId="0" applyFont="1" applyFill="1" applyBorder="1" applyAlignment="1">
      <alignment horizontal="center"/>
    </xf>
    <xf numFmtId="0" fontId="28" fillId="0" borderId="0" xfId="0" applyFont="1" applyFill="1" applyBorder="1" applyAlignment="1">
      <alignment horizontal="center"/>
    </xf>
    <xf numFmtId="0" fontId="7" fillId="0" borderId="0" xfId="0" applyFont="1" applyAlignment="1">
      <alignment horizontal="center"/>
    </xf>
    <xf numFmtId="0" fontId="31" fillId="0" borderId="0" xfId="0" applyFont="1" applyAlignment="1">
      <alignment horizontal="left"/>
    </xf>
    <xf numFmtId="0" fontId="7" fillId="0" borderId="0" xfId="0" applyFont="1" applyAlignment="1">
      <alignment horizontal="left"/>
    </xf>
    <xf numFmtId="0" fontId="28" fillId="0" borderId="0" xfId="0" applyFont="1" applyFill="1" applyBorder="1" applyAlignment="1">
      <alignment horizontal="center"/>
    </xf>
    <xf numFmtId="0" fontId="7" fillId="0" borderId="0" xfId="0" applyFont="1" applyAlignment="1">
      <alignment horizontal="left"/>
    </xf>
    <xf numFmtId="0" fontId="0" fillId="0" borderId="0" xfId="0"/>
    <xf numFmtId="0" fontId="2" fillId="0" borderId="0" xfId="0" applyFont="1"/>
    <xf numFmtId="0" fontId="0" fillId="0" borderId="0" xfId="0" applyFont="1" applyAlignment="1">
      <alignment vertical="top" wrapText="1"/>
    </xf>
    <xf numFmtId="165" fontId="0" fillId="0" borderId="9" xfId="4" applyNumberFormat="1" applyFont="1" applyBorder="1" applyAlignment="1">
      <alignment vertical="center"/>
    </xf>
    <xf numFmtId="165" fontId="0" fillId="0" borderId="4" xfId="4" applyNumberFormat="1" applyFont="1" applyBorder="1" applyAlignment="1">
      <alignment vertical="center"/>
    </xf>
    <xf numFmtId="165" fontId="0" fillId="0" borderId="5" xfId="4" applyNumberFormat="1" applyFont="1" applyBorder="1" applyAlignment="1">
      <alignment vertical="center"/>
    </xf>
    <xf numFmtId="0" fontId="23" fillId="0" borderId="0" xfId="0" applyFont="1" applyFill="1" applyBorder="1" applyAlignment="1">
      <alignment horizontal="right"/>
    </xf>
    <xf numFmtId="0" fontId="0" fillId="0" borderId="0" xfId="0" applyFont="1"/>
    <xf numFmtId="0" fontId="23" fillId="0" borderId="0" xfId="0" applyFont="1" applyFill="1" applyBorder="1" applyAlignment="1">
      <alignment horizontal="center"/>
    </xf>
    <xf numFmtId="0" fontId="2" fillId="0" borderId="0" xfId="0" applyFont="1" applyAlignment="1">
      <alignment horizontal="right"/>
    </xf>
    <xf numFmtId="0" fontId="2" fillId="0" borderId="0" xfId="0" applyFont="1" applyAlignment="1">
      <alignment horizontal="center"/>
    </xf>
    <xf numFmtId="0" fontId="0" fillId="0" borderId="0" xfId="0" applyFont="1" applyAlignment="1">
      <alignment horizontal="left" vertical="top" wrapText="1"/>
    </xf>
    <xf numFmtId="0" fontId="3" fillId="0" borderId="0" xfId="1" applyFont="1" applyBorder="1"/>
    <xf numFmtId="0" fontId="0" fillId="0" borderId="0" xfId="0" applyFont="1" applyBorder="1"/>
    <xf numFmtId="0" fontId="2" fillId="4" borderId="0" xfId="0" applyFont="1" applyFill="1"/>
    <xf numFmtId="2" fontId="0" fillId="0" borderId="0" xfId="0" quotePrefix="1" applyNumberFormat="1" applyFont="1" applyAlignment="1">
      <alignment horizontal="left" vertical="top"/>
    </xf>
    <xf numFmtId="0" fontId="0" fillId="7" borderId="0" xfId="0" applyFont="1" applyFill="1"/>
    <xf numFmtId="0" fontId="24" fillId="0" borderId="0" xfId="0" applyFont="1"/>
    <xf numFmtId="0" fontId="0" fillId="0" borderId="0" xfId="0" quotePrefix="1" applyFont="1" applyAlignment="1">
      <alignment horizontal="left" vertical="top"/>
    </xf>
    <xf numFmtId="0" fontId="0" fillId="0" borderId="0" xfId="0" quotePrefix="1" applyFont="1" applyAlignment="1">
      <alignment vertical="top"/>
    </xf>
    <xf numFmtId="165" fontId="0" fillId="0" borderId="6" xfId="4" applyNumberFormat="1" applyFont="1" applyBorder="1"/>
    <xf numFmtId="165" fontId="0" fillId="0" borderId="0" xfId="4" applyNumberFormat="1" applyFont="1" applyBorder="1"/>
    <xf numFmtId="165" fontId="0" fillId="0" borderId="0" xfId="0" applyNumberFormat="1" applyFont="1" applyBorder="1"/>
    <xf numFmtId="165" fontId="0" fillId="0" borderId="7" xfId="0" applyNumberFormat="1" applyFont="1" applyBorder="1"/>
    <xf numFmtId="0" fontId="28" fillId="0" borderId="0" xfId="0" applyFont="1" applyFill="1" applyBorder="1" applyAlignment="1">
      <alignment horizontal="left" wrapText="1"/>
    </xf>
    <xf numFmtId="0" fontId="25" fillId="7" borderId="0" xfId="0" applyFont="1" applyFill="1" applyBorder="1"/>
    <xf numFmtId="0" fontId="29" fillId="4" borderId="9" xfId="0" applyFont="1" applyFill="1" applyBorder="1" applyAlignment="1">
      <alignment horizontal="right" wrapText="1"/>
    </xf>
    <xf numFmtId="0" fontId="29" fillId="4" borderId="4" xfId="0" applyFont="1" applyFill="1" applyBorder="1" applyAlignment="1">
      <alignment horizontal="right" wrapText="1"/>
    </xf>
    <xf numFmtId="0" fontId="29" fillId="4" borderId="5" xfId="0" applyFont="1" applyFill="1" applyBorder="1" applyAlignment="1">
      <alignment horizontal="right" wrapText="1"/>
    </xf>
    <xf numFmtId="0" fontId="7" fillId="0" borderId="0" xfId="0" applyFont="1" applyAlignment="1">
      <alignment horizontal="left"/>
    </xf>
    <xf numFmtId="0" fontId="15" fillId="0" borderId="0" xfId="0" applyFont="1" applyFill="1" applyBorder="1" applyAlignment="1">
      <alignment horizontal="right"/>
    </xf>
    <xf numFmtId="0" fontId="28" fillId="0" borderId="0" xfId="0" applyFont="1" applyFill="1" applyBorder="1" applyAlignment="1">
      <alignment horizontal="right"/>
    </xf>
    <xf numFmtId="0" fontId="28" fillId="0" borderId="0" xfId="0" applyFont="1" applyFill="1" applyBorder="1" applyAlignment="1">
      <alignment horizontal="center"/>
    </xf>
    <xf numFmtId="0" fontId="28" fillId="0" borderId="0" xfId="0" applyFont="1" applyFill="1" applyBorder="1" applyAlignment="1">
      <alignment horizontal="right" wrapText="1"/>
    </xf>
    <xf numFmtId="166" fontId="0" fillId="0" borderId="17" xfId="3" applyNumberFormat="1" applyFont="1" applyBorder="1" applyAlignment="1">
      <alignment horizontal="right" vertical="center"/>
    </xf>
    <xf numFmtId="166" fontId="0" fillId="0" borderId="17" xfId="3" applyNumberFormat="1" applyFont="1" applyBorder="1" applyAlignment="1">
      <alignment horizontal="center" vertical="center"/>
    </xf>
    <xf numFmtId="166" fontId="0" fillId="0" borderId="17" xfId="3" applyNumberFormat="1" applyFont="1" applyBorder="1" applyAlignment="1">
      <alignment vertical="center"/>
    </xf>
    <xf numFmtId="10" fontId="0" fillId="0" borderId="6" xfId="2" applyNumberFormat="1" applyFont="1" applyFill="1" applyBorder="1" applyAlignment="1">
      <alignment vertical="center"/>
    </xf>
    <xf numFmtId="10" fontId="0" fillId="0" borderId="0" xfId="2" applyNumberFormat="1" applyFont="1" applyFill="1" applyBorder="1" applyAlignment="1">
      <alignment vertical="center"/>
    </xf>
    <xf numFmtId="10" fontId="0" fillId="0" borderId="7" xfId="2" applyNumberFormat="1" applyFont="1" applyFill="1" applyBorder="1" applyAlignment="1">
      <alignment vertical="center"/>
    </xf>
    <xf numFmtId="0" fontId="28" fillId="0" borderId="0" xfId="0" applyFont="1" applyFill="1" applyBorder="1" applyAlignment="1">
      <alignment horizontal="left"/>
    </xf>
    <xf numFmtId="0" fontId="7" fillId="0" borderId="0" xfId="0" applyFont="1" applyFill="1" applyAlignment="1">
      <alignment horizontal="left"/>
    </xf>
    <xf numFmtId="1" fontId="0" fillId="0" borderId="6" xfId="3" applyNumberFormat="1" applyFont="1" applyBorder="1" applyAlignment="1">
      <alignment horizontal="center" vertical="center" wrapText="1"/>
    </xf>
    <xf numFmtId="1" fontId="0" fillId="0" borderId="0" xfId="3" applyNumberFormat="1" applyFont="1" applyBorder="1" applyAlignment="1">
      <alignment horizontal="center" vertical="center"/>
    </xf>
    <xf numFmtId="1" fontId="0" fillId="0" borderId="7" xfId="3" applyNumberFormat="1" applyFont="1" applyBorder="1" applyAlignment="1">
      <alignment horizontal="center" vertical="center"/>
    </xf>
    <xf numFmtId="1" fontId="0" fillId="0" borderId="9" xfId="0" applyNumberFormat="1" applyFont="1" applyBorder="1" applyAlignment="1">
      <alignment horizontal="center" vertical="center" wrapText="1"/>
    </xf>
    <xf numFmtId="1" fontId="0" fillId="0" borderId="4" xfId="0" applyNumberFormat="1" applyFont="1" applyBorder="1" applyAlignment="1">
      <alignment horizontal="center" vertical="center"/>
    </xf>
    <xf numFmtId="1" fontId="0" fillId="0" borderId="5" xfId="0" applyNumberFormat="1" applyFont="1" applyBorder="1" applyAlignment="1">
      <alignment horizontal="center" vertical="center"/>
    </xf>
    <xf numFmtId="166" fontId="0" fillId="0" borderId="4" xfId="0" applyNumberFormat="1" applyFont="1" applyBorder="1" applyAlignment="1">
      <alignment horizontal="center" vertical="center"/>
    </xf>
    <xf numFmtId="166" fontId="0" fillId="0" borderId="5" xfId="0" applyNumberFormat="1" applyFont="1" applyBorder="1" applyAlignment="1">
      <alignment horizontal="center" vertical="center"/>
    </xf>
    <xf numFmtId="166" fontId="0" fillId="0" borderId="6" xfId="0" applyNumberFormat="1" applyFont="1" applyBorder="1" applyAlignment="1">
      <alignment horizontal="center" vertical="center"/>
    </xf>
    <xf numFmtId="166" fontId="0" fillId="0" borderId="0" xfId="0" applyNumberFormat="1" applyFont="1" applyBorder="1" applyAlignment="1">
      <alignment horizontal="center" vertical="center"/>
    </xf>
    <xf numFmtId="166" fontId="0" fillId="0" borderId="7" xfId="0" applyNumberFormat="1" applyFont="1" applyBorder="1" applyAlignment="1">
      <alignment horizontal="center" vertical="center"/>
    </xf>
    <xf numFmtId="0" fontId="28" fillId="4" borderId="10" xfId="0" applyFont="1" applyFill="1" applyBorder="1" applyAlignment="1">
      <alignment horizontal="center" wrapText="1"/>
    </xf>
    <xf numFmtId="0" fontId="28" fillId="4" borderId="11" xfId="0" applyFont="1" applyFill="1" applyBorder="1" applyAlignment="1">
      <alignment horizontal="center" wrapText="1"/>
    </xf>
    <xf numFmtId="0" fontId="28" fillId="4" borderId="8" xfId="0" applyFont="1" applyFill="1" applyBorder="1" applyAlignment="1">
      <alignment horizontal="center" wrapText="1"/>
    </xf>
    <xf numFmtId="0" fontId="28" fillId="4" borderId="1" xfId="0" applyFont="1" applyFill="1" applyBorder="1" applyAlignment="1">
      <alignment horizontal="center" wrapText="1"/>
    </xf>
    <xf numFmtId="0" fontId="28" fillId="4" borderId="2" xfId="0" applyFont="1" applyFill="1" applyBorder="1" applyAlignment="1">
      <alignment horizontal="center" wrapText="1"/>
    </xf>
    <xf numFmtId="0" fontId="28" fillId="4" borderId="3" xfId="0" applyFont="1" applyFill="1" applyBorder="1" applyAlignment="1">
      <alignment horizontal="center" wrapText="1"/>
    </xf>
    <xf numFmtId="166" fontId="0" fillId="0" borderId="9" xfId="0" applyNumberFormat="1" applyFont="1" applyFill="1" applyBorder="1" applyAlignment="1">
      <alignment horizontal="center" vertical="center"/>
    </xf>
    <xf numFmtId="166" fontId="0" fillId="0" borderId="0" xfId="0" applyNumberFormat="1" applyFont="1" applyFill="1" applyBorder="1" applyAlignment="1">
      <alignment horizontal="center" vertical="center"/>
    </xf>
    <xf numFmtId="166" fontId="0" fillId="0" borderId="5" xfId="0" applyNumberFormat="1" applyFont="1" applyFill="1" applyBorder="1" applyAlignment="1">
      <alignment horizontal="center" vertical="center"/>
    </xf>
    <xf numFmtId="166" fontId="0" fillId="0" borderId="10" xfId="0" applyNumberFormat="1" applyFont="1" applyFill="1" applyBorder="1" applyAlignment="1">
      <alignment horizontal="center" vertical="center"/>
    </xf>
    <xf numFmtId="166" fontId="0" fillId="0" borderId="11" xfId="0" applyNumberFormat="1" applyFont="1" applyFill="1" applyBorder="1" applyAlignment="1">
      <alignment horizontal="center" vertical="center"/>
    </xf>
    <xf numFmtId="166" fontId="0" fillId="0" borderId="8" xfId="0" applyNumberFormat="1" applyFont="1" applyFill="1" applyBorder="1" applyAlignment="1">
      <alignment horizontal="center" vertical="center"/>
    </xf>
    <xf numFmtId="166" fontId="0" fillId="0" borderId="10" xfId="3" applyNumberFormat="1" applyFont="1" applyFill="1" applyBorder="1" applyAlignment="1">
      <alignment horizontal="center" vertical="center"/>
    </xf>
    <xf numFmtId="166" fontId="0" fillId="0" borderId="11" xfId="3" applyNumberFormat="1" applyFont="1" applyBorder="1" applyAlignment="1">
      <alignment horizontal="center" vertical="center"/>
    </xf>
    <xf numFmtId="166" fontId="0" fillId="0" borderId="11" xfId="3" applyNumberFormat="1" applyFont="1" applyFill="1" applyBorder="1" applyAlignment="1">
      <alignment horizontal="center" vertical="center"/>
    </xf>
    <xf numFmtId="166" fontId="0" fillId="0" borderId="8" xfId="3" applyNumberFormat="1" applyFont="1" applyFill="1" applyBorder="1" applyAlignment="1">
      <alignment horizontal="center" vertical="center"/>
    </xf>
    <xf numFmtId="165" fontId="0" fillId="0" borderId="6" xfId="0" applyNumberFormat="1" applyFont="1" applyBorder="1" applyAlignment="1">
      <alignment horizontal="center" vertical="center"/>
    </xf>
    <xf numFmtId="165" fontId="0" fillId="0" borderId="0" xfId="3" applyNumberFormat="1" applyFont="1" applyBorder="1" applyAlignment="1">
      <alignment horizontal="center" vertical="center"/>
    </xf>
    <xf numFmtId="165" fontId="0" fillId="0" borderId="0" xfId="0" applyNumberFormat="1" applyFont="1" applyBorder="1" applyAlignment="1">
      <alignment horizontal="center" vertical="center"/>
    </xf>
    <xf numFmtId="165" fontId="0" fillId="0" borderId="7" xfId="0" applyNumberFormat="1" applyFont="1" applyBorder="1" applyAlignment="1">
      <alignment horizontal="center" vertical="center"/>
    </xf>
    <xf numFmtId="165" fontId="0" fillId="0" borderId="10" xfId="3" applyNumberFormat="1" applyFont="1" applyBorder="1" applyAlignment="1">
      <alignment horizontal="center" vertical="center"/>
    </xf>
    <xf numFmtId="165" fontId="0" fillId="0" borderId="11" xfId="0" applyNumberFormat="1" applyFont="1" applyBorder="1" applyAlignment="1">
      <alignment horizontal="center" vertical="center"/>
    </xf>
    <xf numFmtId="165" fontId="0" fillId="0" borderId="11" xfId="3" applyNumberFormat="1" applyFont="1" applyBorder="1" applyAlignment="1">
      <alignment horizontal="center" vertical="center"/>
    </xf>
    <xf numFmtId="165" fontId="0" fillId="0" borderId="8" xfId="3" applyNumberFormat="1" applyFont="1" applyBorder="1" applyAlignment="1">
      <alignment horizontal="center" vertical="center"/>
    </xf>
    <xf numFmtId="165" fontId="0" fillId="0" borderId="4" xfId="0" applyNumberFormat="1" applyFont="1" applyBorder="1" applyAlignment="1">
      <alignment horizontal="center" vertical="center"/>
    </xf>
    <xf numFmtId="165" fontId="0" fillId="0" borderId="5" xfId="0" applyNumberFormat="1" applyFont="1" applyBorder="1" applyAlignment="1">
      <alignment horizontal="center" vertical="center"/>
    </xf>
    <xf numFmtId="166" fontId="0" fillId="4" borderId="0" xfId="3" applyNumberFormat="1" applyFont="1" applyFill="1" applyBorder="1" applyAlignment="1">
      <alignment horizontal="center" vertical="center"/>
    </xf>
    <xf numFmtId="166" fontId="0" fillId="4" borderId="7" xfId="3" applyNumberFormat="1" applyFont="1" applyFill="1" applyBorder="1" applyAlignment="1">
      <alignment horizontal="center" vertical="center"/>
    </xf>
    <xf numFmtId="0" fontId="0" fillId="4" borderId="6" xfId="3" applyNumberFormat="1" applyFont="1" applyFill="1" applyBorder="1" applyAlignment="1">
      <alignment vertical="center"/>
    </xf>
    <xf numFmtId="166" fontId="0" fillId="4" borderId="17" xfId="3" applyNumberFormat="1" applyFont="1" applyFill="1" applyBorder="1" applyAlignment="1">
      <alignment horizontal="center" vertical="center"/>
    </xf>
    <xf numFmtId="166" fontId="0" fillId="4" borderId="17" xfId="3" applyNumberFormat="1" applyFont="1" applyFill="1" applyBorder="1" applyAlignment="1">
      <alignment vertical="center"/>
    </xf>
    <xf numFmtId="166" fontId="0" fillId="0" borderId="17" xfId="3" applyNumberFormat="1" applyFont="1" applyBorder="1"/>
    <xf numFmtId="166" fontId="0" fillId="0" borderId="17" xfId="3" applyNumberFormat="1" applyFont="1" applyFill="1" applyBorder="1"/>
    <xf numFmtId="0" fontId="0" fillId="0" borderId="0" xfId="0" applyFont="1" applyAlignment="1">
      <alignment horizontal="left" vertical="center"/>
    </xf>
    <xf numFmtId="0" fontId="2" fillId="0" borderId="0" xfId="0" applyFont="1" applyAlignment="1">
      <alignment horizontal="right"/>
    </xf>
    <xf numFmtId="43" fontId="0" fillId="0" borderId="17" xfId="3" applyFont="1" applyBorder="1" applyAlignment="1">
      <alignment vertical="center"/>
    </xf>
    <xf numFmtId="43" fontId="16" fillId="0" borderId="17" xfId="3" applyFont="1" applyBorder="1" applyAlignment="1">
      <alignment vertical="center"/>
    </xf>
    <xf numFmtId="43" fontId="0" fillId="4" borderId="17" xfId="3" applyFont="1" applyFill="1" applyBorder="1" applyAlignment="1">
      <alignment vertical="center"/>
    </xf>
    <xf numFmtId="43" fontId="16" fillId="4" borderId="17" xfId="3" applyFont="1" applyFill="1" applyBorder="1" applyAlignment="1">
      <alignment vertical="center"/>
    </xf>
    <xf numFmtId="43" fontId="16" fillId="0" borderId="17" xfId="3" applyFont="1" applyBorder="1" applyAlignment="1">
      <alignment horizontal="center" vertical="center"/>
    </xf>
    <xf numFmtId="0" fontId="2" fillId="0" borderId="0" xfId="0" applyFont="1" applyAlignment="1">
      <alignment horizontal="right" wrapText="1"/>
    </xf>
    <xf numFmtId="164" fontId="0" fillId="0" borderId="0" xfId="2" applyNumberFormat="1" applyFont="1" applyAlignment="1">
      <alignment horizontal="center"/>
    </xf>
    <xf numFmtId="173" fontId="16" fillId="0" borderId="0" xfId="3" applyNumberFormat="1" applyFont="1" applyFill="1" applyBorder="1"/>
    <xf numFmtId="173" fontId="16" fillId="0" borderId="0" xfId="3" applyNumberFormat="1" applyFont="1" applyBorder="1"/>
    <xf numFmtId="0" fontId="16" fillId="0" borderId="0" xfId="0" applyFont="1" applyAlignment="1">
      <alignment vertical="top"/>
    </xf>
    <xf numFmtId="0" fontId="2" fillId="0" borderId="0" xfId="0" applyFont="1" applyFill="1" applyBorder="1" applyAlignment="1">
      <alignment horizontal="left" vertical="top" wrapText="1"/>
    </xf>
    <xf numFmtId="44" fontId="0" fillId="4" borderId="6" xfId="4" applyNumberFormat="1" applyFont="1" applyFill="1" applyBorder="1"/>
    <xf numFmtId="44" fontId="0" fillId="4" borderId="0" xfId="4" applyNumberFormat="1" applyFont="1" applyFill="1" applyBorder="1"/>
    <xf numFmtId="44" fontId="0" fillId="4" borderId="7" xfId="4" applyNumberFormat="1" applyFont="1" applyFill="1" applyBorder="1"/>
    <xf numFmtId="0" fontId="0" fillId="0" borderId="0" xfId="0" applyFont="1" applyAlignment="1">
      <alignment horizontal="left" vertical="center"/>
    </xf>
    <xf numFmtId="0" fontId="2" fillId="0" borderId="0" xfId="0" applyFont="1" applyAlignment="1">
      <alignment horizontal="right"/>
    </xf>
    <xf numFmtId="0" fontId="0" fillId="2" borderId="1"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3" xfId="0" applyFont="1" applyFill="1" applyBorder="1" applyAlignment="1">
      <alignment horizontal="center" vertical="center"/>
    </xf>
    <xf numFmtId="166" fontId="0" fillId="0" borderId="6" xfId="3" applyNumberFormat="1" applyFont="1" applyFill="1" applyBorder="1" applyAlignment="1">
      <alignment horizontal="center" vertical="center" wrapText="1"/>
    </xf>
    <xf numFmtId="166" fontId="0" fillId="0" borderId="0" xfId="3" applyNumberFormat="1" applyFont="1" applyFill="1" applyBorder="1" applyAlignment="1">
      <alignment horizontal="center" vertical="center"/>
    </xf>
    <xf numFmtId="166" fontId="0" fillId="0" borderId="7" xfId="3" applyNumberFormat="1" applyFont="1" applyFill="1" applyBorder="1" applyAlignment="1">
      <alignment horizontal="center" vertical="center"/>
    </xf>
    <xf numFmtId="165" fontId="16" fillId="0" borderId="17" xfId="4" applyNumberFormat="1" applyFont="1" applyBorder="1" applyAlignment="1">
      <alignment vertical="center"/>
    </xf>
    <xf numFmtId="165" fontId="0" fillId="4" borderId="17" xfId="4" applyNumberFormat="1" applyFont="1" applyFill="1" applyBorder="1" applyAlignment="1">
      <alignment vertical="center"/>
    </xf>
    <xf numFmtId="165" fontId="0" fillId="0" borderId="17" xfId="4" applyNumberFormat="1" applyFont="1" applyBorder="1" applyAlignment="1">
      <alignment vertical="center"/>
    </xf>
    <xf numFmtId="0" fontId="29" fillId="4" borderId="1" xfId="0" applyFont="1" applyFill="1" applyBorder="1" applyAlignment="1">
      <alignment horizontal="center" vertical="center" wrapText="1"/>
    </xf>
    <xf numFmtId="0" fontId="29" fillId="4" borderId="2" xfId="0" applyFont="1" applyFill="1" applyBorder="1" applyAlignment="1">
      <alignment horizontal="center" vertical="center" wrapText="1"/>
    </xf>
    <xf numFmtId="0" fontId="29" fillId="4" borderId="3" xfId="0" applyFont="1" applyFill="1" applyBorder="1" applyAlignment="1">
      <alignment horizontal="center" vertical="center" wrapText="1"/>
    </xf>
    <xf numFmtId="165" fontId="0" fillId="0" borderId="0" xfId="4" applyNumberFormat="1" applyFont="1" applyFill="1" applyBorder="1" applyAlignment="1">
      <alignment horizontal="center" vertical="center" wrapText="1"/>
    </xf>
    <xf numFmtId="165" fontId="16" fillId="0" borderId="0" xfId="4" applyNumberFormat="1" applyFont="1" applyBorder="1" applyAlignment="1">
      <alignment horizontal="center" vertical="center"/>
    </xf>
    <xf numFmtId="165" fontId="16" fillId="0" borderId="7" xfId="4" applyNumberFormat="1" applyFont="1" applyBorder="1" applyAlignment="1">
      <alignment horizontal="center" vertical="center"/>
    </xf>
    <xf numFmtId="0" fontId="0" fillId="0" borderId="0" xfId="0" applyFont="1" applyBorder="1" applyAlignment="1">
      <alignment horizontal="center" vertical="center" wrapText="1"/>
    </xf>
    <xf numFmtId="0" fontId="0" fillId="0" borderId="0" xfId="0" applyFont="1" applyBorder="1" applyAlignment="1">
      <alignment horizontal="center" vertical="center"/>
    </xf>
    <xf numFmtId="0" fontId="3" fillId="0" borderId="0" xfId="1" applyFont="1" applyBorder="1" applyAlignment="1">
      <alignment horizontal="center"/>
    </xf>
    <xf numFmtId="0" fontId="24" fillId="0" borderId="0" xfId="0" applyFont="1" applyBorder="1" applyAlignment="1">
      <alignment horizontal="left" wrapText="1"/>
    </xf>
    <xf numFmtId="0" fontId="0" fillId="4" borderId="1" xfId="0" applyFont="1" applyFill="1" applyBorder="1" applyAlignment="1">
      <alignment horizontal="center"/>
    </xf>
    <xf numFmtId="0" fontId="0" fillId="4" borderId="2" xfId="0" applyFont="1" applyFill="1" applyBorder="1" applyAlignment="1">
      <alignment horizontal="center"/>
    </xf>
    <xf numFmtId="0" fontId="0" fillId="4" borderId="3" xfId="0" applyFont="1" applyFill="1" applyBorder="1" applyAlignment="1">
      <alignment horizontal="center"/>
    </xf>
    <xf numFmtId="0" fontId="0" fillId="0" borderId="9" xfId="0" applyBorder="1"/>
    <xf numFmtId="0" fontId="0" fillId="0" borderId="4" xfId="0" applyBorder="1"/>
    <xf numFmtId="0" fontId="0" fillId="0" borderId="5" xfId="0" applyBorder="1"/>
    <xf numFmtId="0" fontId="47" fillId="4" borderId="9" xfId="0" applyFont="1" applyFill="1" applyBorder="1" applyAlignment="1">
      <alignment horizontal="center" vertical="center" wrapText="1"/>
    </xf>
    <xf numFmtId="0" fontId="47" fillId="4" borderId="4" xfId="0" applyFont="1" applyFill="1" applyBorder="1" applyAlignment="1">
      <alignment horizontal="center" vertical="center" wrapText="1"/>
    </xf>
    <xf numFmtId="0" fontId="47" fillId="4" borderId="5" xfId="0" applyFont="1" applyFill="1" applyBorder="1" applyAlignment="1">
      <alignment horizontal="center" vertical="center" wrapText="1"/>
    </xf>
    <xf numFmtId="166" fontId="16" fillId="0" borderId="10" xfId="3" applyNumberFormat="1" applyFont="1" applyFill="1" applyBorder="1" applyAlignment="1">
      <alignment vertical="center"/>
    </xf>
    <xf numFmtId="166" fontId="16" fillId="0" borderId="11" xfId="0" applyNumberFormat="1" applyFont="1" applyFill="1" applyBorder="1" applyAlignment="1">
      <alignment vertical="center"/>
    </xf>
    <xf numFmtId="166" fontId="16" fillId="0" borderId="8" xfId="0" applyNumberFormat="1" applyFont="1" applyFill="1" applyBorder="1" applyAlignment="1">
      <alignment vertical="center"/>
    </xf>
    <xf numFmtId="0" fontId="47" fillId="4" borderId="1" xfId="0" applyFont="1" applyFill="1" applyBorder="1" applyAlignment="1">
      <alignment horizontal="center" vertical="center" wrapText="1"/>
    </xf>
    <xf numFmtId="0" fontId="47" fillId="4" borderId="2" xfId="0" applyFont="1" applyFill="1" applyBorder="1" applyAlignment="1">
      <alignment horizontal="center" vertical="center" wrapText="1"/>
    </xf>
    <xf numFmtId="0" fontId="47" fillId="4" borderId="3" xfId="0" applyFont="1" applyFill="1" applyBorder="1" applyAlignment="1">
      <alignment horizontal="center" vertical="center" wrapText="1"/>
    </xf>
    <xf numFmtId="0" fontId="2" fillId="0" borderId="0" xfId="0" applyFont="1" applyFill="1" applyAlignment="1">
      <alignment vertical="top"/>
    </xf>
    <xf numFmtId="44" fontId="0" fillId="0" borderId="6" xfId="4" applyFont="1" applyFill="1" applyBorder="1" applyAlignment="1">
      <alignment vertical="center"/>
    </xf>
    <xf numFmtId="44" fontId="0" fillId="0" borderId="0" xfId="4" applyFont="1" applyFill="1" applyBorder="1" applyAlignment="1">
      <alignment vertical="center"/>
    </xf>
    <xf numFmtId="44" fontId="0" fillId="0" borderId="7" xfId="4" applyFont="1" applyFill="1" applyBorder="1" applyAlignment="1">
      <alignment vertical="center"/>
    </xf>
    <xf numFmtId="0" fontId="18" fillId="0" borderId="0" xfId="0" applyFont="1" applyFill="1" applyAlignment="1">
      <alignment wrapText="1"/>
    </xf>
    <xf numFmtId="0" fontId="22" fillId="0" borderId="0" xfId="1" applyFont="1" applyFill="1" applyBorder="1"/>
    <xf numFmtId="0" fontId="0" fillId="0" borderId="0" xfId="0" applyFill="1"/>
    <xf numFmtId="166" fontId="16" fillId="0" borderId="17" xfId="3" applyNumberFormat="1" applyFont="1" applyBorder="1" applyAlignment="1">
      <alignment horizontal="center" vertical="center"/>
    </xf>
    <xf numFmtId="169" fontId="16" fillId="0" borderId="17" xfId="3" applyNumberFormat="1" applyFont="1" applyBorder="1" applyAlignment="1">
      <alignment vertical="center"/>
    </xf>
    <xf numFmtId="166" fontId="16" fillId="4" borderId="17" xfId="3" applyNumberFormat="1" applyFont="1" applyFill="1" applyBorder="1" applyAlignment="1">
      <alignment horizontal="center" vertical="center"/>
    </xf>
    <xf numFmtId="43" fontId="16" fillId="4" borderId="17" xfId="2" applyNumberFormat="1" applyFont="1" applyFill="1" applyBorder="1" applyAlignment="1">
      <alignment horizontal="right" vertical="center"/>
    </xf>
    <xf numFmtId="168" fontId="16" fillId="0" borderId="17" xfId="3" applyNumberFormat="1" applyFont="1" applyBorder="1" applyAlignment="1">
      <alignment vertical="center"/>
    </xf>
    <xf numFmtId="168" fontId="16" fillId="0" borderId="17" xfId="2" applyNumberFormat="1" applyFont="1" applyBorder="1" applyAlignment="1">
      <alignment horizontal="center" vertical="center"/>
    </xf>
    <xf numFmtId="166" fontId="16" fillId="4" borderId="17" xfId="0" applyNumberFormat="1" applyFont="1" applyFill="1" applyBorder="1" applyAlignment="1">
      <alignment vertical="center"/>
    </xf>
    <xf numFmtId="166" fontId="16" fillId="4" borderId="17" xfId="3" applyNumberFormat="1" applyFont="1" applyFill="1" applyBorder="1" applyAlignment="1">
      <alignment vertical="center"/>
    </xf>
    <xf numFmtId="164" fontId="16" fillId="4" borderId="17" xfId="2" applyNumberFormat="1" applyFont="1" applyFill="1" applyBorder="1" applyAlignment="1">
      <alignment horizontal="right" vertical="center"/>
    </xf>
    <xf numFmtId="0" fontId="2" fillId="0" borderId="17" xfId="0" applyFont="1" applyBorder="1" applyAlignment="1">
      <alignment horizontal="center"/>
    </xf>
    <xf numFmtId="3" fontId="0" fillId="0" borderId="17" xfId="0" applyNumberFormat="1" applyBorder="1" applyAlignment="1">
      <alignment horizontal="center"/>
    </xf>
    <xf numFmtId="0" fontId="16" fillId="0" borderId="0" xfId="0" applyFont="1" applyFill="1" applyBorder="1"/>
    <xf numFmtId="0" fontId="0" fillId="0" borderId="0" xfId="0" applyFont="1" applyFill="1" applyBorder="1"/>
    <xf numFmtId="43" fontId="16" fillId="0" borderId="9" xfId="3" applyNumberFormat="1" applyFont="1" applyBorder="1"/>
    <xf numFmtId="43" fontId="16" fillId="0" borderId="4" xfId="3" applyNumberFormat="1" applyFont="1" applyBorder="1"/>
    <xf numFmtId="43" fontId="16" fillId="0" borderId="5" xfId="3" applyNumberFormat="1" applyFont="1" applyBorder="1"/>
    <xf numFmtId="43" fontId="16" fillId="0" borderId="6" xfId="3" applyNumberFormat="1" applyFont="1" applyFill="1" applyBorder="1"/>
    <xf numFmtId="43" fontId="16" fillId="0" borderId="0" xfId="3" applyNumberFormat="1" applyFont="1" applyFill="1" applyBorder="1"/>
    <xf numFmtId="43" fontId="16" fillId="0" borderId="7" xfId="3" applyNumberFormat="1" applyFont="1" applyFill="1" applyBorder="1"/>
    <xf numFmtId="43" fontId="16" fillId="0" borderId="6" xfId="3" applyNumberFormat="1" applyFont="1" applyBorder="1"/>
    <xf numFmtId="43" fontId="16" fillId="0" borderId="0" xfId="3" applyNumberFormat="1" applyFont="1" applyBorder="1"/>
    <xf numFmtId="43" fontId="16" fillId="0" borderId="7" xfId="3" applyNumberFormat="1" applyFont="1" applyBorder="1"/>
    <xf numFmtId="0" fontId="0" fillId="0" borderId="0" xfId="0" applyBorder="1" applyAlignment="1">
      <alignment horizontal="left"/>
    </xf>
    <xf numFmtId="0" fontId="2" fillId="0" borderId="0" xfId="0" applyFont="1" applyAlignment="1">
      <alignment horizontal="center" vertical="center"/>
    </xf>
    <xf numFmtId="0" fontId="2" fillId="0" borderId="0" xfId="0" applyFont="1" applyBorder="1" applyAlignment="1">
      <alignment horizontal="center" vertical="center"/>
    </xf>
    <xf numFmtId="0" fontId="0" fillId="0" borderId="0" xfId="0" applyFont="1" applyAlignment="1">
      <alignment horizontal="center" vertical="center" wrapText="1"/>
    </xf>
    <xf numFmtId="0" fontId="4" fillId="0" borderId="0" xfId="0" applyFont="1" applyBorder="1" applyAlignment="1">
      <alignment horizontal="center" vertical="center"/>
    </xf>
    <xf numFmtId="0" fontId="0" fillId="0" borderId="0" xfId="0" applyAlignment="1">
      <alignment horizontal="center" vertical="center"/>
    </xf>
    <xf numFmtId="0" fontId="2" fillId="0" borderId="17" xfId="0" applyFont="1" applyBorder="1" applyAlignment="1">
      <alignment horizontal="center" vertical="center" wrapText="1"/>
    </xf>
    <xf numFmtId="0" fontId="0" fillId="0" borderId="17" xfId="0" applyFont="1" applyBorder="1" applyAlignment="1">
      <alignment horizontal="center" vertical="center"/>
    </xf>
    <xf numFmtId="164" fontId="0" fillId="0" borderId="17" xfId="2" applyNumberFormat="1" applyFont="1" applyBorder="1" applyAlignment="1">
      <alignment horizontal="center" vertical="center"/>
    </xf>
    <xf numFmtId="0" fontId="2" fillId="0" borderId="0" xfId="0" applyFont="1" applyFill="1" applyAlignment="1">
      <alignment horizontal="center"/>
    </xf>
    <xf numFmtId="0" fontId="22" fillId="0" borderId="0" xfId="1" applyFont="1" applyFill="1" applyBorder="1" applyAlignment="1">
      <alignment horizontal="center" vertical="center"/>
    </xf>
    <xf numFmtId="0" fontId="0" fillId="0" borderId="11" xfId="0" applyFont="1" applyFill="1" applyBorder="1" applyAlignment="1">
      <alignment horizontal="center" vertical="center"/>
    </xf>
    <xf numFmtId="0" fontId="0" fillId="0" borderId="0" xfId="0" applyFill="1" applyAlignment="1">
      <alignment horizontal="center" vertical="center"/>
    </xf>
    <xf numFmtId="0" fontId="23" fillId="0" borderId="0" xfId="0" applyFont="1" applyFill="1" applyBorder="1" applyAlignment="1">
      <alignment horizontal="center" vertical="center"/>
    </xf>
    <xf numFmtId="1" fontId="0" fillId="0" borderId="9" xfId="3" applyNumberFormat="1" applyFont="1" applyBorder="1" applyAlignment="1">
      <alignment horizontal="center" vertical="center" wrapText="1"/>
    </xf>
    <xf numFmtId="1" fontId="0" fillId="0" borderId="4" xfId="3" applyNumberFormat="1" applyFont="1" applyBorder="1" applyAlignment="1">
      <alignment horizontal="center" vertical="center"/>
    </xf>
    <xf numFmtId="1" fontId="0" fillId="0" borderId="5" xfId="3" applyNumberFormat="1" applyFont="1" applyBorder="1" applyAlignment="1">
      <alignment horizontal="center" vertical="center"/>
    </xf>
    <xf numFmtId="165" fontId="0" fillId="0" borderId="6" xfId="4" applyNumberFormat="1" applyFont="1" applyBorder="1" applyAlignment="1">
      <alignment horizontal="center" vertical="center" wrapText="1"/>
    </xf>
    <xf numFmtId="166" fontId="0" fillId="0" borderId="17" xfId="3" applyNumberFormat="1" applyFont="1" applyBorder="1" applyAlignment="1">
      <alignment horizontal="left" vertical="center"/>
    </xf>
    <xf numFmtId="173" fontId="0" fillId="0" borderId="17" xfId="3" applyNumberFormat="1" applyFont="1" applyBorder="1" applyAlignment="1">
      <alignment horizontal="left" vertical="center" wrapText="1"/>
    </xf>
    <xf numFmtId="173" fontId="0" fillId="0" borderId="17" xfId="3" applyNumberFormat="1" applyFont="1" applyBorder="1" applyAlignment="1">
      <alignment horizontal="left" vertical="center"/>
    </xf>
    <xf numFmtId="173" fontId="0" fillId="0" borderId="17" xfId="3" applyNumberFormat="1" applyFont="1" applyFill="1" applyBorder="1" applyAlignment="1">
      <alignment horizontal="left" vertical="center"/>
    </xf>
    <xf numFmtId="173" fontId="0" fillId="0" borderId="17" xfId="3" applyNumberFormat="1" applyFont="1" applyFill="1" applyBorder="1" applyAlignment="1">
      <alignment horizontal="left" vertical="center" wrapText="1"/>
    </xf>
    <xf numFmtId="164" fontId="0" fillId="4" borderId="6" xfId="2" applyNumberFormat="1" applyFont="1" applyFill="1" applyBorder="1" applyAlignment="1">
      <alignment horizontal="center" vertical="center"/>
    </xf>
    <xf numFmtId="164" fontId="0" fillId="4" borderId="0" xfId="2" applyNumberFormat="1" applyFont="1" applyFill="1" applyBorder="1" applyAlignment="1">
      <alignment horizontal="center" vertical="center"/>
    </xf>
    <xf numFmtId="164" fontId="0" fillId="4" borderId="7" xfId="2" applyNumberFormat="1" applyFont="1" applyFill="1" applyBorder="1" applyAlignment="1">
      <alignment horizontal="center" vertical="center"/>
    </xf>
    <xf numFmtId="43" fontId="0" fillId="0" borderId="9" xfId="3" applyFont="1" applyBorder="1" applyAlignment="1">
      <alignment horizontal="center" vertical="center"/>
    </xf>
    <xf numFmtId="43" fontId="0" fillId="0" borderId="4" xfId="3" applyFont="1" applyBorder="1" applyAlignment="1">
      <alignment horizontal="center" vertical="center"/>
    </xf>
    <xf numFmtId="43" fontId="0" fillId="0" borderId="5" xfId="3" applyFont="1" applyBorder="1" applyAlignment="1">
      <alignment horizontal="center" vertical="center"/>
    </xf>
    <xf numFmtId="43" fontId="0" fillId="0" borderId="6" xfId="3" applyFont="1" applyBorder="1" applyAlignment="1">
      <alignment horizontal="center" vertical="center"/>
    </xf>
    <xf numFmtId="43" fontId="0" fillId="0" borderId="0" xfId="3" applyFont="1" applyBorder="1" applyAlignment="1">
      <alignment horizontal="center" vertical="center"/>
    </xf>
    <xf numFmtId="43" fontId="0" fillId="0" borderId="7" xfId="3" applyFont="1" applyBorder="1" applyAlignment="1">
      <alignment horizontal="center" vertical="center"/>
    </xf>
    <xf numFmtId="166" fontId="11" fillId="0" borderId="17" xfId="3" applyNumberFormat="1" applyFont="1" applyFill="1" applyBorder="1" applyAlignment="1">
      <alignment horizontal="center" vertical="center"/>
    </xf>
    <xf numFmtId="166" fontId="11" fillId="5" borderId="17" xfId="3" applyNumberFormat="1" applyFont="1" applyFill="1" applyBorder="1" applyAlignment="1">
      <alignment horizontal="center"/>
    </xf>
    <xf numFmtId="0" fontId="11" fillId="5" borderId="17" xfId="0" applyFont="1" applyFill="1" applyBorder="1" applyAlignment="1">
      <alignment horizontal="center"/>
    </xf>
    <xf numFmtId="165" fontId="43" fillId="10" borderId="17" xfId="4" applyNumberFormat="1" applyFont="1" applyFill="1" applyBorder="1" applyAlignment="1">
      <alignment horizontal="center" vertical="center"/>
    </xf>
    <xf numFmtId="165" fontId="11" fillId="0" borderId="17" xfId="4" applyNumberFormat="1" applyFont="1" applyFill="1" applyBorder="1" applyAlignment="1">
      <alignment horizontal="center" vertical="center"/>
    </xf>
    <xf numFmtId="165" fontId="11" fillId="4" borderId="17" xfId="0" applyNumberFormat="1" applyFont="1" applyFill="1" applyBorder="1" applyAlignment="1">
      <alignment horizontal="center" vertical="center"/>
    </xf>
    <xf numFmtId="165" fontId="11" fillId="4" borderId="17" xfId="4" applyNumberFormat="1" applyFont="1" applyFill="1" applyBorder="1" applyAlignment="1">
      <alignment horizontal="center" vertical="center"/>
    </xf>
    <xf numFmtId="0" fontId="0" fillId="4" borderId="17" xfId="3" applyNumberFormat="1" applyFont="1" applyFill="1" applyBorder="1" applyAlignment="1">
      <alignment vertical="center"/>
    </xf>
    <xf numFmtId="166" fontId="0" fillId="0" borderId="17" xfId="0" applyNumberFormat="1" applyFont="1" applyBorder="1" applyAlignment="1">
      <alignment horizontal="left" vertical="center"/>
    </xf>
    <xf numFmtId="0" fontId="1" fillId="0" borderId="0" xfId="0" applyFont="1" applyFill="1"/>
    <xf numFmtId="1" fontId="0" fillId="0" borderId="6" xfId="3" applyNumberFormat="1" applyFont="1" applyBorder="1" applyAlignment="1">
      <alignment horizontal="center" vertical="center"/>
    </xf>
    <xf numFmtId="0" fontId="16" fillId="0" borderId="18" xfId="0" applyFont="1" applyBorder="1" applyAlignment="1">
      <alignment horizontal="left" vertical="top" wrapText="1"/>
    </xf>
    <xf numFmtId="0" fontId="16" fillId="0" borderId="19" xfId="0" applyFont="1" applyBorder="1" applyAlignment="1">
      <alignment horizontal="left" vertical="top" wrapText="1"/>
    </xf>
    <xf numFmtId="0" fontId="16" fillId="0" borderId="20" xfId="0" applyFont="1" applyBorder="1" applyAlignment="1">
      <alignment horizontal="left" vertical="top" wrapText="1"/>
    </xf>
    <xf numFmtId="0" fontId="0" fillId="0" borderId="1" xfId="0" applyFont="1" applyBorder="1" applyAlignment="1">
      <alignment horizontal="left"/>
    </xf>
    <xf numFmtId="0" fontId="0" fillId="0" borderId="2" xfId="0" applyFont="1" applyBorder="1" applyAlignment="1">
      <alignment horizontal="left"/>
    </xf>
    <xf numFmtId="0" fontId="0" fillId="0" borderId="3" xfId="0" applyFont="1" applyBorder="1" applyAlignment="1">
      <alignment horizontal="left"/>
    </xf>
    <xf numFmtId="3" fontId="16" fillId="0" borderId="10" xfId="2" applyNumberFormat="1" applyFont="1" applyBorder="1" applyAlignment="1">
      <alignment horizontal="left" vertical="center" wrapText="1"/>
    </xf>
    <xf numFmtId="3" fontId="16" fillId="0" borderId="11" xfId="2" applyNumberFormat="1" applyFont="1" applyBorder="1" applyAlignment="1">
      <alignment horizontal="left" vertical="center" wrapText="1"/>
    </xf>
    <xf numFmtId="3" fontId="16" fillId="0" borderId="8" xfId="2" applyNumberFormat="1" applyFont="1" applyBorder="1" applyAlignment="1">
      <alignment horizontal="left" vertical="center" wrapText="1"/>
    </xf>
    <xf numFmtId="0" fontId="7" fillId="0" borderId="0" xfId="0" applyFont="1" applyBorder="1" applyAlignment="1">
      <alignment horizontal="center"/>
    </xf>
    <xf numFmtId="0" fontId="16" fillId="0" borderId="10" xfId="0" applyFont="1" applyBorder="1" applyAlignment="1">
      <alignment horizontal="left" vertical="top" wrapText="1"/>
    </xf>
    <xf numFmtId="0" fontId="16" fillId="0" borderId="11" xfId="0" applyFont="1" applyBorder="1" applyAlignment="1">
      <alignment horizontal="left" vertical="top" wrapText="1"/>
    </xf>
    <xf numFmtId="0" fontId="16" fillId="0" borderId="8" xfId="0" applyFont="1" applyBorder="1" applyAlignment="1">
      <alignment horizontal="left" vertical="top" wrapText="1"/>
    </xf>
    <xf numFmtId="0" fontId="0" fillId="0" borderId="17" xfId="0" applyFont="1" applyBorder="1" applyAlignment="1">
      <alignment horizontal="left" vertical="top" wrapText="1"/>
    </xf>
    <xf numFmtId="0" fontId="0" fillId="0" borderId="1" xfId="0" applyFont="1" applyBorder="1" applyAlignment="1">
      <alignment horizontal="center" vertical="center"/>
    </xf>
    <xf numFmtId="0" fontId="0" fillId="0" borderId="2" xfId="0" applyFont="1" applyBorder="1" applyAlignment="1">
      <alignment horizontal="center" vertical="center"/>
    </xf>
    <xf numFmtId="0" fontId="0" fillId="0" borderId="0" xfId="0" applyFont="1" applyAlignment="1">
      <alignment horizontal="left" vertical="center"/>
    </xf>
    <xf numFmtId="0" fontId="2" fillId="0" borderId="0" xfId="0" applyFont="1" applyAlignment="1">
      <alignment horizontal="right"/>
    </xf>
    <xf numFmtId="0" fontId="2" fillId="0" borderId="7" xfId="0" applyFont="1" applyBorder="1" applyAlignment="1">
      <alignment horizontal="right"/>
    </xf>
    <xf numFmtId="0" fontId="1" fillId="0" borderId="0" xfId="0" applyFont="1" applyAlignment="1">
      <alignment horizontal="center"/>
    </xf>
    <xf numFmtId="0" fontId="0" fillId="0" borderId="10" xfId="0" applyFont="1" applyBorder="1" applyAlignment="1">
      <alignment horizontal="left" vertical="top"/>
    </xf>
    <xf numFmtId="0" fontId="0" fillId="0" borderId="11" xfId="0" applyFont="1" applyBorder="1" applyAlignment="1">
      <alignment horizontal="left" vertical="top"/>
    </xf>
    <xf numFmtId="0" fontId="0" fillId="0" borderId="8" xfId="0" applyFont="1" applyBorder="1" applyAlignment="1">
      <alignment horizontal="left" vertical="top"/>
    </xf>
    <xf numFmtId="164" fontId="0" fillId="0" borderId="9" xfId="2" applyNumberFormat="1" applyFont="1" applyBorder="1" applyAlignment="1">
      <alignment horizontal="center"/>
    </xf>
    <xf numFmtId="164" fontId="0" fillId="0" borderId="4" xfId="2" applyNumberFormat="1" applyFont="1" applyBorder="1" applyAlignment="1">
      <alignment horizontal="center"/>
    </xf>
    <xf numFmtId="164" fontId="0" fillId="0" borderId="5" xfId="2" applyNumberFormat="1" applyFont="1" applyBorder="1" applyAlignment="1">
      <alignment horizontal="center"/>
    </xf>
    <xf numFmtId="164" fontId="0" fillId="0" borderId="6" xfId="2" applyNumberFormat="1" applyFont="1" applyBorder="1" applyAlignment="1">
      <alignment horizontal="center"/>
    </xf>
    <xf numFmtId="164" fontId="0" fillId="0" borderId="0" xfId="2" applyNumberFormat="1" applyFont="1" applyBorder="1" applyAlignment="1">
      <alignment horizontal="center"/>
    </xf>
    <xf numFmtId="164" fontId="0" fillId="0" borderId="7" xfId="2" applyNumberFormat="1" applyFont="1" applyBorder="1" applyAlignment="1">
      <alignment horizontal="center"/>
    </xf>
    <xf numFmtId="0" fontId="0" fillId="0" borderId="9" xfId="0" applyFont="1" applyBorder="1" applyAlignment="1">
      <alignment horizontal="center"/>
    </xf>
    <xf numFmtId="0" fontId="0" fillId="0" borderId="4" xfId="0" applyFont="1" applyBorder="1" applyAlignment="1">
      <alignment horizontal="center"/>
    </xf>
    <xf numFmtId="0" fontId="0" fillId="0" borderId="5" xfId="0" applyFont="1" applyBorder="1" applyAlignment="1">
      <alignment horizontal="center"/>
    </xf>
    <xf numFmtId="0" fontId="2" fillId="0" borderId="1" xfId="0" applyFont="1" applyBorder="1" applyAlignment="1">
      <alignment horizontal="center" wrapText="1"/>
    </xf>
    <xf numFmtId="0" fontId="2" fillId="0" borderId="2" xfId="0" applyFont="1" applyBorder="1" applyAlignment="1">
      <alignment horizontal="center" wrapText="1"/>
    </xf>
    <xf numFmtId="0" fontId="7" fillId="0" borderId="0" xfId="0" applyFont="1" applyAlignment="1">
      <alignment horizontal="left"/>
    </xf>
    <xf numFmtId="0" fontId="2" fillId="0" borderId="0" xfId="0" applyFont="1" applyAlignment="1">
      <alignment horizontal="left"/>
    </xf>
    <xf numFmtId="0" fontId="0" fillId="0" borderId="0" xfId="0" applyFont="1" applyFill="1" applyBorder="1" applyAlignment="1">
      <alignment horizontal="left" vertical="top" wrapText="1"/>
    </xf>
    <xf numFmtId="0" fontId="0" fillId="0" borderId="10" xfId="0" applyFont="1" applyBorder="1" applyAlignment="1">
      <alignment horizontal="left"/>
    </xf>
    <xf numFmtId="0" fontId="0" fillId="0" borderId="11" xfId="0" applyFont="1" applyBorder="1" applyAlignment="1">
      <alignment horizontal="left"/>
    </xf>
    <xf numFmtId="0" fontId="0" fillId="0" borderId="8" xfId="0" applyFont="1" applyBorder="1" applyAlignment="1">
      <alignment horizontal="left"/>
    </xf>
    <xf numFmtId="0" fontId="0" fillId="0" borderId="3" xfId="0" applyFont="1" applyBorder="1" applyAlignment="1">
      <alignment horizontal="center" vertical="center"/>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0" fontId="0" fillId="0" borderId="8" xfId="0" applyFont="1" applyBorder="1" applyAlignment="1">
      <alignment horizontal="left" vertical="top" wrapText="1"/>
    </xf>
    <xf numFmtId="173" fontId="0" fillId="0" borderId="17" xfId="3" applyNumberFormat="1" applyFont="1" applyBorder="1" applyAlignment="1">
      <alignment horizontal="left"/>
    </xf>
    <xf numFmtId="0" fontId="16" fillId="0" borderId="1" xfId="0" applyFont="1" applyBorder="1" applyAlignment="1">
      <alignment horizontal="left" vertical="top" wrapText="1"/>
    </xf>
    <xf numFmtId="0" fontId="16" fillId="0" borderId="2" xfId="0" applyFont="1" applyBorder="1" applyAlignment="1">
      <alignment horizontal="left" vertical="top" wrapText="1"/>
    </xf>
    <xf numFmtId="0" fontId="16" fillId="0" borderId="3" xfId="0" applyFont="1" applyBorder="1" applyAlignment="1">
      <alignment horizontal="left" vertical="top" wrapText="1"/>
    </xf>
    <xf numFmtId="0" fontId="4" fillId="0" borderId="1" xfId="0" applyFont="1" applyBorder="1" applyAlignment="1">
      <alignment horizontal="left"/>
    </xf>
    <xf numFmtId="0" fontId="4" fillId="0" borderId="2" xfId="0" applyFont="1" applyBorder="1" applyAlignment="1">
      <alignment horizontal="left"/>
    </xf>
    <xf numFmtId="0" fontId="4" fillId="0" borderId="3" xfId="0" applyFont="1" applyBorder="1" applyAlignment="1">
      <alignment horizontal="left"/>
    </xf>
    <xf numFmtId="0" fontId="4" fillId="0" borderId="17" xfId="0" applyFont="1" applyBorder="1" applyAlignment="1">
      <alignment horizontal="left" vertical="top" wrapText="1"/>
    </xf>
    <xf numFmtId="0" fontId="0" fillId="0" borderId="17" xfId="0" applyBorder="1" applyAlignment="1">
      <alignment horizontal="left" vertical="top" wrapText="1"/>
    </xf>
    <xf numFmtId="49" fontId="0" fillId="0" borderId="10" xfId="4" applyNumberFormat="1" applyFont="1" applyBorder="1" applyAlignment="1">
      <alignment horizontal="left" vertical="top" wrapText="1"/>
    </xf>
    <xf numFmtId="49" fontId="0" fillId="0" borderId="11" xfId="4" applyNumberFormat="1" applyFont="1" applyBorder="1" applyAlignment="1">
      <alignment horizontal="left" vertical="top" wrapText="1"/>
    </xf>
    <xf numFmtId="49" fontId="0" fillId="0" borderId="8" xfId="4" applyNumberFormat="1" applyFont="1" applyBorder="1" applyAlignment="1">
      <alignment horizontal="left" vertical="top" wrapText="1"/>
    </xf>
    <xf numFmtId="0" fontId="0" fillId="0" borderId="1" xfId="0" applyNumberFormat="1" applyFont="1" applyFill="1" applyBorder="1" applyAlignment="1">
      <alignment horizontal="left" vertical="center" wrapText="1"/>
    </xf>
    <xf numFmtId="0" fontId="0" fillId="0" borderId="2" xfId="0" applyNumberFormat="1" applyFont="1" applyFill="1" applyBorder="1" applyAlignment="1">
      <alignment horizontal="left" vertical="center"/>
    </xf>
    <xf numFmtId="0" fontId="0" fillId="0" borderId="3" xfId="0" applyNumberFormat="1" applyFont="1" applyFill="1" applyBorder="1" applyAlignment="1">
      <alignment horizontal="left" vertical="center"/>
    </xf>
    <xf numFmtId="0" fontId="0" fillId="0" borderId="11" xfId="0" applyBorder="1" applyAlignment="1">
      <alignment horizontal="left" vertical="top"/>
    </xf>
    <xf numFmtId="0" fontId="0" fillId="0" borderId="8" xfId="0" applyBorder="1" applyAlignment="1">
      <alignment horizontal="left" vertical="top"/>
    </xf>
    <xf numFmtId="0" fontId="16" fillId="0" borderId="4" xfId="0" applyFont="1" applyBorder="1" applyAlignment="1">
      <alignment horizontal="left" vertical="top" wrapText="1"/>
    </xf>
    <xf numFmtId="0" fontId="0" fillId="0" borderId="1" xfId="0" applyFont="1" applyBorder="1" applyAlignment="1">
      <alignment horizontal="center"/>
    </xf>
    <xf numFmtId="0" fontId="0" fillId="0" borderId="2" xfId="0" applyFont="1" applyBorder="1" applyAlignment="1">
      <alignment horizontal="center"/>
    </xf>
    <xf numFmtId="0" fontId="0" fillId="0" borderId="3" xfId="0" applyFont="1" applyBorder="1" applyAlignment="1">
      <alignment horizontal="center"/>
    </xf>
    <xf numFmtId="0" fontId="24" fillId="0" borderId="10" xfId="0" applyFont="1" applyBorder="1" applyAlignment="1">
      <alignment horizontal="left" vertical="top" wrapText="1"/>
    </xf>
    <xf numFmtId="0" fontId="0" fillId="0" borderId="10" xfId="0" applyFont="1" applyBorder="1" applyAlignment="1">
      <alignment horizontal="left" wrapText="1"/>
    </xf>
    <xf numFmtId="0" fontId="24" fillId="0" borderId="10" xfId="0" applyFont="1" applyBorder="1" applyAlignment="1">
      <alignment horizontal="left" wrapText="1"/>
    </xf>
    <xf numFmtId="0" fontId="0" fillId="0" borderId="11" xfId="0" applyFont="1" applyBorder="1" applyAlignment="1">
      <alignment horizontal="left" wrapText="1"/>
    </xf>
    <xf numFmtId="0" fontId="0" fillId="0" borderId="8" xfId="0" applyFont="1" applyBorder="1" applyAlignment="1">
      <alignment horizontal="left" wrapText="1"/>
    </xf>
    <xf numFmtId="0" fontId="0" fillId="0" borderId="10" xfId="0" applyBorder="1" applyAlignment="1">
      <alignment horizontal="left"/>
    </xf>
    <xf numFmtId="0" fontId="0" fillId="0" borderId="11" xfId="0" applyBorder="1" applyAlignment="1">
      <alignment horizontal="left"/>
    </xf>
    <xf numFmtId="0" fontId="0" fillId="0" borderId="8" xfId="0" applyBorder="1" applyAlignment="1">
      <alignment horizontal="left"/>
    </xf>
    <xf numFmtId="0" fontId="28" fillId="0" borderId="0" xfId="0" applyFont="1" applyFill="1"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0" fillId="0" borderId="8" xfId="0" applyBorder="1" applyAlignment="1">
      <alignment horizontal="left" wrapText="1"/>
    </xf>
    <xf numFmtId="0" fontId="15" fillId="0" borderId="0" xfId="0" applyFont="1" applyFill="1" applyBorder="1" applyAlignment="1">
      <alignment horizontal="left" wrapText="1"/>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0" fillId="0" borderId="10" xfId="4" applyNumberFormat="1" applyFont="1" applyBorder="1" applyAlignment="1">
      <alignment horizontal="left" vertical="top" wrapText="1"/>
    </xf>
    <xf numFmtId="0" fontId="0" fillId="0" borderId="11" xfId="4" applyNumberFormat="1" applyFont="1" applyBorder="1" applyAlignment="1">
      <alignment horizontal="left" vertical="top" wrapText="1"/>
    </xf>
    <xf numFmtId="0" fontId="0" fillId="0" borderId="8" xfId="4" applyNumberFormat="1" applyFont="1" applyBorder="1" applyAlignment="1">
      <alignment horizontal="left" vertical="top" wrapText="1"/>
    </xf>
    <xf numFmtId="166" fontId="0" fillId="0" borderId="10" xfId="3" applyNumberFormat="1" applyFont="1" applyBorder="1" applyAlignment="1">
      <alignment horizontal="left" vertical="center" wrapText="1"/>
    </xf>
    <xf numFmtId="166" fontId="0" fillId="0" borderId="11" xfId="3" applyNumberFormat="1" applyFont="1" applyBorder="1" applyAlignment="1">
      <alignment horizontal="left" vertical="center" wrapText="1"/>
    </xf>
    <xf numFmtId="166" fontId="0" fillId="0" borderId="8" xfId="3" applyNumberFormat="1" applyFont="1" applyBorder="1" applyAlignment="1">
      <alignment horizontal="left" vertical="center" wrapText="1"/>
    </xf>
    <xf numFmtId="166" fontId="0" fillId="0" borderId="10" xfId="3" applyNumberFormat="1" applyFont="1" applyBorder="1" applyAlignment="1">
      <alignment horizontal="left" vertical="top" wrapText="1"/>
    </xf>
    <xf numFmtId="166" fontId="0" fillId="0" borderId="11" xfId="3" applyNumberFormat="1" applyFont="1" applyBorder="1" applyAlignment="1">
      <alignment horizontal="left" vertical="top" wrapText="1"/>
    </xf>
    <xf numFmtId="166" fontId="0" fillId="0" borderId="8" xfId="3" applyNumberFormat="1" applyFont="1" applyBorder="1" applyAlignment="1">
      <alignment horizontal="left" vertical="top" wrapText="1"/>
    </xf>
    <xf numFmtId="171" fontId="0" fillId="8" borderId="10" xfId="3" applyNumberFormat="1" applyFont="1" applyFill="1" applyBorder="1" applyAlignment="1">
      <alignment horizontal="left" vertical="center"/>
    </xf>
    <xf numFmtId="171" fontId="0" fillId="8" borderId="11" xfId="3" applyNumberFormat="1" applyFont="1" applyFill="1" applyBorder="1" applyAlignment="1">
      <alignment horizontal="left" vertical="center"/>
    </xf>
    <xf numFmtId="171" fontId="0" fillId="8" borderId="8" xfId="3" applyNumberFormat="1" applyFont="1" applyFill="1" applyBorder="1" applyAlignment="1">
      <alignment horizontal="left" vertical="center"/>
    </xf>
  </cellXfs>
  <cellStyles count="5">
    <cellStyle name="Comma" xfId="3" builtinId="3"/>
    <cellStyle name="Currency" xfId="4" builtinId="4"/>
    <cellStyle name="Hyperlink" xfId="1"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sharedStrings" Target="sharedStrings.xml"/><Relationship Id="rId21" Type="http://schemas.openxmlformats.org/officeDocument/2006/relationships/worksheet" Target="worksheets/sheet21.xml"/><Relationship Id="rId34" Type="http://schemas.openxmlformats.org/officeDocument/2006/relationships/externalLink" Target="externalLinks/externalLink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3.xml"/><Relationship Id="rId38"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2.xml"/><Relationship Id="rId37" Type="http://schemas.openxmlformats.org/officeDocument/2006/relationships/theme" Target="theme/theme1.xml"/><Relationship Id="rId40"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5.xml"/><Relationship Id="rId8" Type="http://schemas.openxmlformats.org/officeDocument/2006/relationships/worksheet" Target="worksheets/sheet8.xml"/><Relationship Id="rId3" Type="http://schemas.openxmlformats.org/officeDocument/2006/relationships/worksheet" Target="worksheets/sheet3.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13.xml><?xml version="1.0" encoding="utf-8"?>
<formControlPr xmlns="http://schemas.microsoft.com/office/spreadsheetml/2009/9/main" objectType="Button" lockText="1"/>
</file>

<file path=xl/ctrlProps/ctrlProp14.xml><?xml version="1.0" encoding="utf-8"?>
<formControlPr xmlns="http://schemas.microsoft.com/office/spreadsheetml/2009/9/main" objectType="Button" lockText="1"/>
</file>

<file path=xl/ctrlProps/ctrlProp15.xml><?xml version="1.0" encoding="utf-8"?>
<formControlPr xmlns="http://schemas.microsoft.com/office/spreadsheetml/2009/9/main" objectType="Button" lockText="1"/>
</file>

<file path=xl/ctrlProps/ctrlProp16.xml><?xml version="1.0" encoding="utf-8"?>
<formControlPr xmlns="http://schemas.microsoft.com/office/spreadsheetml/2009/9/main" objectType="Button" lockText="1"/>
</file>

<file path=xl/ctrlProps/ctrlProp17.xml><?xml version="1.0" encoding="utf-8"?>
<formControlPr xmlns="http://schemas.microsoft.com/office/spreadsheetml/2009/9/main" objectType="Button" lockText="1"/>
</file>

<file path=xl/ctrlProps/ctrlProp18.xml><?xml version="1.0" encoding="utf-8"?>
<formControlPr xmlns="http://schemas.microsoft.com/office/spreadsheetml/2009/9/main" objectType="Button" lockText="1"/>
</file>

<file path=xl/ctrlProps/ctrlProp19.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20.xml><?xml version="1.0" encoding="utf-8"?>
<formControlPr xmlns="http://schemas.microsoft.com/office/spreadsheetml/2009/9/main" objectType="Button" lockText="1"/>
</file>

<file path=xl/ctrlProps/ctrlProp21.xml><?xml version="1.0" encoding="utf-8"?>
<formControlPr xmlns="http://schemas.microsoft.com/office/spreadsheetml/2009/9/main" objectType="Button" lockText="1"/>
</file>

<file path=xl/ctrlProps/ctrlProp22.xml><?xml version="1.0" encoding="utf-8"?>
<formControlPr xmlns="http://schemas.microsoft.com/office/spreadsheetml/2009/9/main" objectType="Button" lockText="1"/>
</file>

<file path=xl/ctrlProps/ctrlProp23.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image" Target="../media/image4.png"/><Relationship Id="rId1" Type="http://schemas.openxmlformats.org/officeDocument/2006/relationships/image" Target="../media/image3.png"/><Relationship Id="rId5" Type="http://schemas.openxmlformats.org/officeDocument/2006/relationships/image" Target="../media/image7.png"/><Relationship Id="rId4" Type="http://schemas.openxmlformats.org/officeDocument/2006/relationships/image" Target="../media/image6.png"/></Relationships>
</file>

<file path=xl/drawings/_rels/drawing5.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image" Target="../media/image9.png"/><Relationship Id="rId1" Type="http://schemas.openxmlformats.org/officeDocument/2006/relationships/image" Target="../media/image8.png"/><Relationship Id="rId6" Type="http://schemas.openxmlformats.org/officeDocument/2006/relationships/image" Target="../media/image13.png"/><Relationship Id="rId5" Type="http://schemas.openxmlformats.org/officeDocument/2006/relationships/image" Target="../media/image12.png"/><Relationship Id="rId4" Type="http://schemas.openxmlformats.org/officeDocument/2006/relationships/image" Target="../media/image11.png"/></Relationships>
</file>

<file path=xl/drawings/_rels/drawing6.xml.rels><?xml version="1.0" encoding="UTF-8" standalone="yes"?>
<Relationships xmlns="http://schemas.openxmlformats.org/package/2006/relationships"><Relationship Id="rId3" Type="http://schemas.openxmlformats.org/officeDocument/2006/relationships/image" Target="../media/image16.png"/><Relationship Id="rId2" Type="http://schemas.openxmlformats.org/officeDocument/2006/relationships/image" Target="../media/image15.png"/><Relationship Id="rId1" Type="http://schemas.openxmlformats.org/officeDocument/2006/relationships/image" Target="../media/image14.png"/><Relationship Id="rId6" Type="http://schemas.openxmlformats.org/officeDocument/2006/relationships/image" Target="../media/image19.png"/><Relationship Id="rId5" Type="http://schemas.openxmlformats.org/officeDocument/2006/relationships/image" Target="../media/image18.png"/><Relationship Id="rId4" Type="http://schemas.openxmlformats.org/officeDocument/2006/relationships/image" Target="../media/image17.png"/></Relationships>
</file>

<file path=xl/drawings/drawing1.xml><?xml version="1.0" encoding="utf-8"?>
<xdr:wsDr xmlns:xdr="http://schemas.openxmlformats.org/drawingml/2006/spreadsheetDrawing" xmlns:a="http://schemas.openxmlformats.org/drawingml/2006/main">
  <xdr:oneCellAnchor>
    <xdr:from>
      <xdr:col>4</xdr:col>
      <xdr:colOff>0</xdr:colOff>
      <xdr:row>34</xdr:row>
      <xdr:rowOff>0</xdr:rowOff>
    </xdr:from>
    <xdr:ext cx="314325" cy="297180"/>
    <xdr:sp macro="" textlink="">
      <xdr:nvSpPr>
        <xdr:cNvPr id="2" name="AutoShape 1" descr="Image result for miso capacity zone map">
          <a:extLst>
            <a:ext uri="{FF2B5EF4-FFF2-40B4-BE49-F238E27FC236}">
              <a16:creationId xmlns:a16="http://schemas.microsoft.com/office/drawing/2014/main" id="{00000000-0008-0000-0000-000002000000}"/>
            </a:ext>
          </a:extLst>
        </xdr:cNvPr>
        <xdr:cNvSpPr>
          <a:spLocks noChangeAspect="1" noChangeArrowheads="1"/>
        </xdr:cNvSpPr>
      </xdr:nvSpPr>
      <xdr:spPr bwMode="auto">
        <a:xfrm>
          <a:off x="502920" y="4777740"/>
          <a:ext cx="314325" cy="297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5</xdr:col>
      <xdr:colOff>0</xdr:colOff>
      <xdr:row>34</xdr:row>
      <xdr:rowOff>0</xdr:rowOff>
    </xdr:from>
    <xdr:ext cx="314325" cy="297180"/>
    <xdr:sp macro="" textlink="">
      <xdr:nvSpPr>
        <xdr:cNvPr id="3" name="AutoShape 1" descr="Image result for miso capacity zone map">
          <a:extLst>
            <a:ext uri="{FF2B5EF4-FFF2-40B4-BE49-F238E27FC236}">
              <a16:creationId xmlns:a16="http://schemas.microsoft.com/office/drawing/2014/main" id="{00000000-0008-0000-0000-000003000000}"/>
            </a:ext>
          </a:extLst>
        </xdr:cNvPr>
        <xdr:cNvSpPr>
          <a:spLocks noChangeAspect="1" noChangeArrowheads="1"/>
        </xdr:cNvSpPr>
      </xdr:nvSpPr>
      <xdr:spPr bwMode="auto">
        <a:xfrm>
          <a:off x="1455420" y="4777740"/>
          <a:ext cx="314325" cy="297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8</xdr:col>
      <xdr:colOff>0</xdr:colOff>
      <xdr:row>34</xdr:row>
      <xdr:rowOff>0</xdr:rowOff>
    </xdr:from>
    <xdr:ext cx="314325" cy="297180"/>
    <xdr:sp macro="" textlink="">
      <xdr:nvSpPr>
        <xdr:cNvPr id="4" name="AutoShape 1" descr="Image result for miso capacity zone map">
          <a:extLst>
            <a:ext uri="{FF2B5EF4-FFF2-40B4-BE49-F238E27FC236}">
              <a16:creationId xmlns:a16="http://schemas.microsoft.com/office/drawing/2014/main" id="{00000000-0008-0000-0000-000004000000}"/>
            </a:ext>
          </a:extLst>
        </xdr:cNvPr>
        <xdr:cNvSpPr>
          <a:spLocks noChangeAspect="1" noChangeArrowheads="1"/>
        </xdr:cNvSpPr>
      </xdr:nvSpPr>
      <xdr:spPr bwMode="auto">
        <a:xfrm>
          <a:off x="960120" y="4770120"/>
          <a:ext cx="314325" cy="297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9</xdr:col>
      <xdr:colOff>0</xdr:colOff>
      <xdr:row>34</xdr:row>
      <xdr:rowOff>0</xdr:rowOff>
    </xdr:from>
    <xdr:ext cx="314325" cy="297180"/>
    <xdr:sp macro="" textlink="">
      <xdr:nvSpPr>
        <xdr:cNvPr id="5" name="AutoShape 1" descr="Image result for miso capacity zone map">
          <a:extLst>
            <a:ext uri="{FF2B5EF4-FFF2-40B4-BE49-F238E27FC236}">
              <a16:creationId xmlns:a16="http://schemas.microsoft.com/office/drawing/2014/main" id="{00000000-0008-0000-0000-000005000000}"/>
            </a:ext>
          </a:extLst>
        </xdr:cNvPr>
        <xdr:cNvSpPr>
          <a:spLocks noChangeAspect="1" noChangeArrowheads="1"/>
        </xdr:cNvSpPr>
      </xdr:nvSpPr>
      <xdr:spPr bwMode="auto">
        <a:xfrm>
          <a:off x="2080260" y="4770120"/>
          <a:ext cx="314325" cy="297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34</xdr:row>
      <xdr:rowOff>0</xdr:rowOff>
    </xdr:from>
    <xdr:ext cx="314325" cy="297180"/>
    <xdr:sp macro="" textlink="">
      <xdr:nvSpPr>
        <xdr:cNvPr id="8" name="AutoShape 1" descr="Image result for miso capacity zone map">
          <a:extLst>
            <a:ext uri="{FF2B5EF4-FFF2-40B4-BE49-F238E27FC236}">
              <a16:creationId xmlns:a16="http://schemas.microsoft.com/office/drawing/2014/main" id="{00000000-0008-0000-0000-000008000000}"/>
            </a:ext>
          </a:extLst>
        </xdr:cNvPr>
        <xdr:cNvSpPr>
          <a:spLocks noChangeAspect="1" noChangeArrowheads="1"/>
        </xdr:cNvSpPr>
      </xdr:nvSpPr>
      <xdr:spPr bwMode="auto">
        <a:xfrm>
          <a:off x="1706880" y="4770120"/>
          <a:ext cx="314325" cy="297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4</xdr:col>
      <xdr:colOff>0</xdr:colOff>
      <xdr:row>34</xdr:row>
      <xdr:rowOff>0</xdr:rowOff>
    </xdr:from>
    <xdr:ext cx="314325" cy="297180"/>
    <xdr:sp macro="" textlink="">
      <xdr:nvSpPr>
        <xdr:cNvPr id="10" name="AutoShape 1" descr="Image result for miso capacity zone map">
          <a:extLst>
            <a:ext uri="{FF2B5EF4-FFF2-40B4-BE49-F238E27FC236}">
              <a16:creationId xmlns:a16="http://schemas.microsoft.com/office/drawing/2014/main" id="{00000000-0008-0000-0000-00000A000000}"/>
            </a:ext>
          </a:extLst>
        </xdr:cNvPr>
        <xdr:cNvSpPr>
          <a:spLocks noChangeAspect="1" noChangeArrowheads="1"/>
        </xdr:cNvSpPr>
      </xdr:nvSpPr>
      <xdr:spPr bwMode="auto">
        <a:xfrm>
          <a:off x="1706880" y="4770120"/>
          <a:ext cx="314325" cy="29718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4</xdr:row>
          <xdr:rowOff>0</xdr:rowOff>
        </xdr:from>
        <xdr:to>
          <xdr:col>1</xdr:col>
          <xdr:colOff>83820</xdr:colOff>
          <xdr:row>5</xdr:row>
          <xdr:rowOff>30480</xdr:rowOff>
        </xdr:to>
        <xdr:sp macro="" textlink="">
          <xdr:nvSpPr>
            <xdr:cNvPr id="54273" name="Button 1" descr="Add Zone" hidden="1">
              <a:extLst>
                <a:ext uri="{63B3BB69-23CF-44E3-9099-C40C66FF867C}">
                  <a14:compatExt spid="_x0000_s54273"/>
                </a:ext>
                <a:ext uri="{FF2B5EF4-FFF2-40B4-BE49-F238E27FC236}">
                  <a16:creationId xmlns:a16="http://schemas.microsoft.com/office/drawing/2014/main" id="{00000000-0008-0000-1600-000001D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4</xdr:row>
          <xdr:rowOff>0</xdr:rowOff>
        </xdr:from>
        <xdr:to>
          <xdr:col>1</xdr:col>
          <xdr:colOff>83820</xdr:colOff>
          <xdr:row>5</xdr:row>
          <xdr:rowOff>30480</xdr:rowOff>
        </xdr:to>
        <xdr:sp macro="" textlink="">
          <xdr:nvSpPr>
            <xdr:cNvPr id="55297" name="Button 1" descr="Add Zone" hidden="1">
              <a:extLst>
                <a:ext uri="{63B3BB69-23CF-44E3-9099-C40C66FF867C}">
                  <a14:compatExt spid="_x0000_s55297"/>
                </a:ext>
                <a:ext uri="{FF2B5EF4-FFF2-40B4-BE49-F238E27FC236}">
                  <a16:creationId xmlns:a16="http://schemas.microsoft.com/office/drawing/2014/main" id="{00000000-0008-0000-1700-000001D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xdr:colOff>
          <xdr:row>3</xdr:row>
          <xdr:rowOff>22860</xdr:rowOff>
        </xdr:from>
        <xdr:to>
          <xdr:col>1</xdr:col>
          <xdr:colOff>99060</xdr:colOff>
          <xdr:row>6</xdr:row>
          <xdr:rowOff>0</xdr:rowOff>
        </xdr:to>
        <xdr:sp macro="" textlink="">
          <xdr:nvSpPr>
            <xdr:cNvPr id="25602" name="Button 2" hidden="1">
              <a:extLst>
                <a:ext uri="{63B3BB69-23CF-44E3-9099-C40C66FF867C}">
                  <a14:compatExt spid="_x0000_s25602"/>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xdr:row>
          <xdr:rowOff>22860</xdr:rowOff>
        </xdr:from>
        <xdr:to>
          <xdr:col>1</xdr:col>
          <xdr:colOff>99060</xdr:colOff>
          <xdr:row>6</xdr:row>
          <xdr:rowOff>0</xdr:rowOff>
        </xdr:to>
        <xdr:sp macro="" textlink="">
          <xdr:nvSpPr>
            <xdr:cNvPr id="25603" name="Button 3" hidden="1">
              <a:extLst>
                <a:ext uri="{63B3BB69-23CF-44E3-9099-C40C66FF867C}">
                  <a14:compatExt spid="_x0000_s25603"/>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7620</xdr:colOff>
          <xdr:row>3</xdr:row>
          <xdr:rowOff>22860</xdr:rowOff>
        </xdr:from>
        <xdr:to>
          <xdr:col>1</xdr:col>
          <xdr:colOff>99060</xdr:colOff>
          <xdr:row>6</xdr:row>
          <xdr:rowOff>0</xdr:rowOff>
        </xdr:to>
        <xdr:sp macro="" textlink="">
          <xdr:nvSpPr>
            <xdr:cNvPr id="25604" name="Button 4" hidden="1">
              <a:extLst>
                <a:ext uri="{63B3BB69-23CF-44E3-9099-C40C66FF867C}">
                  <a14:compatExt spid="_x0000_s25604"/>
                </a:ext>
                <a:ext uri="{FF2B5EF4-FFF2-40B4-BE49-F238E27FC236}">
                  <a16:creationId xmlns:a16="http://schemas.microsoft.com/office/drawing/2014/main" id="{00000000-0008-0000-1800-00000264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drawings/drawing1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xdr:colOff>
          <xdr:row>4</xdr:row>
          <xdr:rowOff>22860</xdr:rowOff>
        </xdr:from>
        <xdr:to>
          <xdr:col>1</xdr:col>
          <xdr:colOff>83820</xdr:colOff>
          <xdr:row>6</xdr:row>
          <xdr:rowOff>7620</xdr:rowOff>
        </xdr:to>
        <xdr:sp macro="" textlink="">
          <xdr:nvSpPr>
            <xdr:cNvPr id="60419" name="Button 3" hidden="1">
              <a:extLst>
                <a:ext uri="{63B3BB69-23CF-44E3-9099-C40C66FF867C}">
                  <a14:compatExt spid="_x0000_s60419"/>
                </a:ext>
                <a:ext uri="{FF2B5EF4-FFF2-40B4-BE49-F238E27FC236}">
                  <a16:creationId xmlns:a16="http://schemas.microsoft.com/office/drawing/2014/main" id="{00000000-0008-0000-1900-000003EC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drawings/drawing1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xdr:colOff>
          <xdr:row>4</xdr:row>
          <xdr:rowOff>22860</xdr:rowOff>
        </xdr:from>
        <xdr:to>
          <xdr:col>1</xdr:col>
          <xdr:colOff>83820</xdr:colOff>
          <xdr:row>6</xdr:row>
          <xdr:rowOff>7620</xdr:rowOff>
        </xdr:to>
        <xdr:sp macro="" textlink="">
          <xdr:nvSpPr>
            <xdr:cNvPr id="83970" name="Button 2" hidden="1">
              <a:extLst>
                <a:ext uri="{63B3BB69-23CF-44E3-9099-C40C66FF867C}">
                  <a14:compatExt spid="_x0000_s83970"/>
                </a:ext>
                <a:ext uri="{FF2B5EF4-FFF2-40B4-BE49-F238E27FC236}">
                  <a16:creationId xmlns:a16="http://schemas.microsoft.com/office/drawing/2014/main" id="{00000000-0008-0000-1A00-0000024801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drawings/drawing1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3</xdr:row>
          <xdr:rowOff>0</xdr:rowOff>
        </xdr:from>
        <xdr:to>
          <xdr:col>1</xdr:col>
          <xdr:colOff>76200</xdr:colOff>
          <xdr:row>6</xdr:row>
          <xdr:rowOff>22860</xdr:rowOff>
        </xdr:to>
        <xdr:sp macro="" textlink="">
          <xdr:nvSpPr>
            <xdr:cNvPr id="84994" name="Button 2" hidden="1">
              <a:extLst>
                <a:ext uri="{63B3BB69-23CF-44E3-9099-C40C66FF867C}">
                  <a14:compatExt spid="_x0000_s84994"/>
                </a:ext>
                <a:ext uri="{FF2B5EF4-FFF2-40B4-BE49-F238E27FC236}">
                  <a16:creationId xmlns:a16="http://schemas.microsoft.com/office/drawing/2014/main" id="{00000000-0008-0000-1B00-0000024C01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oneCellAnchor>
    <xdr:from>
      <xdr:col>0</xdr:col>
      <xdr:colOff>601980</xdr:colOff>
      <xdr:row>6</xdr:row>
      <xdr:rowOff>114300</xdr:rowOff>
    </xdr:from>
    <xdr:ext cx="1592580" cy="438150"/>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1B00-000006000000}"/>
                </a:ext>
              </a:extLst>
            </xdr:cNvPr>
            <xdr:cNvSpPr txBox="1"/>
          </xdr:nvSpPr>
          <xdr:spPr>
            <a:xfrm>
              <a:off x="601980" y="1226820"/>
              <a:ext cx="1592580" cy="438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𝑠</m:t>
                            </m:r>
                            <m:r>
                              <a:rPr lang="en-US" sz="1100" b="0" i="1">
                                <a:latin typeface="Cambria Math" panose="02040503050406030204" pitchFamily="18" charset="0"/>
                              </a:rPr>
                              <m:t>=1</m:t>
                            </m:r>
                          </m:sub>
                          <m:sup>
                            <m:r>
                              <a:rPr lang="en-US" sz="1100" b="0" i="1">
                                <a:latin typeface="Cambria Math" panose="02040503050406030204" pitchFamily="18" charset="0"/>
                              </a:rPr>
                              <m:t>𝑛</m:t>
                            </m:r>
                          </m:sup>
                          <m:e>
                            <m:d>
                              <m:dPr>
                                <m:ctrlPr>
                                  <a:rPr lang="en-US" sz="1100" i="1">
                                    <a:latin typeface="Cambria Math" panose="02040503050406030204" pitchFamily="18" charset="0"/>
                                  </a:rPr>
                                </m:ctrlPr>
                              </m:dPr>
                              <m:e>
                                <m:sSub>
                                  <m:sSubPr>
                                    <m:ctrlPr>
                                      <a:rPr lang="en-US" sz="1100" i="1">
                                        <a:latin typeface="Cambria Math" panose="02040503050406030204" pitchFamily="18" charset="0"/>
                                      </a:rPr>
                                    </m:ctrlPr>
                                  </m:sSubPr>
                                  <m:e>
                                    <m:r>
                                      <a:rPr lang="en-US" sz="1100" b="0" i="1">
                                        <a:latin typeface="Cambria Math" panose="02040503050406030204" pitchFamily="18" charset="0"/>
                                      </a:rPr>
                                      <m:t>𝐶</m:t>
                                    </m:r>
                                  </m:e>
                                  <m:sub>
                                    <m:r>
                                      <a:rPr lang="en-US" sz="1100" b="0" i="1">
                                        <a:latin typeface="Cambria Math" panose="02040503050406030204" pitchFamily="18" charset="0"/>
                                      </a:rPr>
                                      <m:t>𝑠</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𝑇</m:t>
                                    </m:r>
                                  </m:e>
                                  <m:sub>
                                    <m:r>
                                      <a:rPr lang="en-US" sz="1100" b="0" i="1">
                                        <a:latin typeface="Cambria Math" panose="02040503050406030204" pitchFamily="18" charset="0"/>
                                      </a:rPr>
                                      <m:t>𝑠</m:t>
                                    </m:r>
                                  </m:sub>
                                </m:sSub>
                              </m:e>
                            </m:d>
                          </m:e>
                        </m:nary>
                      </m:num>
                      <m:den>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𝑠</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i="1">
                                    <a:latin typeface="Cambria Math" panose="02040503050406030204" pitchFamily="18" charset="0"/>
                                  </a:rPr>
                                </m:ctrlPr>
                              </m:sSubPr>
                              <m:e>
                                <m:r>
                                  <a:rPr lang="en-US" sz="1100" b="0" i="1">
                                    <a:latin typeface="Cambria Math" panose="02040503050406030204" pitchFamily="18" charset="0"/>
                                  </a:rPr>
                                  <m:t>𝑇</m:t>
                                </m:r>
                              </m:e>
                              <m:sub>
                                <m:r>
                                  <a:rPr lang="en-US" sz="1100" b="0" i="1">
                                    <a:latin typeface="Cambria Math" panose="02040503050406030204" pitchFamily="18" charset="0"/>
                                  </a:rPr>
                                  <m:t>𝑆</m:t>
                                </m:r>
                              </m:sub>
                            </m:sSub>
                          </m:e>
                        </m:nary>
                      </m:den>
                    </m:f>
                  </m:oMath>
                </m:oMathPara>
              </a14:m>
              <a:endParaRPr lang="en-US" sz="1100"/>
            </a:p>
          </xdr:txBody>
        </xdr:sp>
      </mc:Choice>
      <mc:Fallback xmlns="">
        <xdr:sp macro="" textlink="">
          <xdr:nvSpPr>
            <xdr:cNvPr id="6" name="TextBox 5">
              <a:extLst>
                <a:ext uri="{FF2B5EF4-FFF2-40B4-BE49-F238E27FC236}">
                  <a16:creationId xmlns:a16="http://schemas.microsoft.com/office/drawing/2014/main" id="{3E43E3BC-45FD-4033-8CD5-E825F53F551F}"/>
                </a:ext>
              </a:extLst>
            </xdr:cNvPr>
            <xdr:cNvSpPr txBox="1"/>
          </xdr:nvSpPr>
          <xdr:spPr>
            <a:xfrm>
              <a:off x="601980" y="1226820"/>
              <a:ext cx="1592580" cy="438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i="0">
                  <a:latin typeface="Cambria Math" panose="02040503050406030204" pitchFamily="18" charset="0"/>
                </a:rPr>
                <a:t>(∑24_(</a:t>
              </a:r>
              <a:r>
                <a:rPr lang="en-US" sz="1100" b="0" i="0">
                  <a:latin typeface="Cambria Math" panose="02040503050406030204" pitchFamily="18" charset="0"/>
                </a:rPr>
                <a:t>𝑠=1)^𝑛▒(𝐶_𝑠∗𝑇_𝑠 ) )/(∑24_(𝑠=1)^𝑛▒𝑇_𝑆 )</a:t>
              </a:r>
              <a:endParaRPr lang="en-US" sz="1100"/>
            </a:p>
          </xdr:txBody>
        </xdr:sp>
      </mc:Fallback>
    </mc:AlternateContent>
    <xdr:clientData/>
  </xdr:oneCellAnchor>
  <xdr:oneCellAnchor>
    <xdr:from>
      <xdr:col>1</xdr:col>
      <xdr:colOff>53340</xdr:colOff>
      <xdr:row>6</xdr:row>
      <xdr:rowOff>571500</xdr:rowOff>
    </xdr:from>
    <xdr:ext cx="1613968" cy="172227"/>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1B00-000007000000}"/>
                </a:ext>
              </a:extLst>
            </xdr:cNvPr>
            <xdr:cNvSpPr txBox="1"/>
          </xdr:nvSpPr>
          <xdr:spPr>
            <a:xfrm>
              <a:off x="944880" y="1684020"/>
              <a:ext cx="161396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𝑇</m:t>
                        </m:r>
                      </m:e>
                      <m:sub>
                        <m:r>
                          <a:rPr lang="en-US" sz="1100" b="0" i="1">
                            <a:latin typeface="Cambria Math" panose="02040503050406030204" pitchFamily="18" charset="0"/>
                          </a:rPr>
                          <m:t>𝑠</m:t>
                        </m:r>
                      </m:sub>
                    </m:sSub>
                    <m:r>
                      <a:rPr lang="en-US" sz="1100" b="0" i="1">
                        <a:latin typeface="Cambria Math" panose="02040503050406030204" pitchFamily="18" charset="0"/>
                      </a:rPr>
                      <m:t>=</m:t>
                    </m:r>
                    <m:r>
                      <a:rPr lang="en-US" sz="1100" b="0" i="1">
                        <a:latin typeface="Cambria Math" panose="02040503050406030204" pitchFamily="18" charset="0"/>
                      </a:rPr>
                      <m:t>𝐷𝑢𝑟𝑎𝑡𝑖𝑜𝑛</m:t>
                    </m:r>
                    <m:r>
                      <a:rPr lang="en-US" sz="1100" b="0" i="1">
                        <a:latin typeface="Cambria Math" panose="02040503050406030204" pitchFamily="18" charset="0"/>
                      </a:rPr>
                      <m:t> </m:t>
                    </m:r>
                    <m:r>
                      <a:rPr lang="en-US" sz="1100" b="0" i="1">
                        <a:latin typeface="Cambria Math" panose="02040503050406030204" pitchFamily="18" charset="0"/>
                      </a:rPr>
                      <m:t>𝑜𝑓</m:t>
                    </m:r>
                    <m:r>
                      <a:rPr lang="en-US" sz="1100" b="0" i="1">
                        <a:latin typeface="Cambria Math" panose="02040503050406030204" pitchFamily="18" charset="0"/>
                      </a:rPr>
                      <m:t> </m:t>
                    </m:r>
                    <m:r>
                      <a:rPr lang="en-US" sz="1100" b="0" i="1">
                        <a:latin typeface="Cambria Math" panose="02040503050406030204" pitchFamily="18" charset="0"/>
                      </a:rPr>
                      <m:t>𝐸𝑣𝑒𝑛𝑡</m:t>
                    </m:r>
                    <m:r>
                      <a:rPr lang="en-US" sz="1100" b="0" i="1">
                        <a:latin typeface="Cambria Math" panose="02040503050406030204" pitchFamily="18" charset="0"/>
                      </a:rPr>
                      <m:t> </m:t>
                    </m:r>
                    <m:r>
                      <a:rPr lang="en-US" sz="1100" b="0" i="1">
                        <a:latin typeface="Cambria Math" panose="02040503050406030204" pitchFamily="18" charset="0"/>
                      </a:rPr>
                      <m:t>𝑠</m:t>
                    </m:r>
                  </m:oMath>
                </m:oMathPara>
              </a14:m>
              <a:endParaRPr lang="en-US" sz="1100"/>
            </a:p>
          </xdr:txBody>
        </xdr:sp>
      </mc:Choice>
      <mc:Fallback xmlns="">
        <xdr:sp macro="" textlink="">
          <xdr:nvSpPr>
            <xdr:cNvPr id="7" name="TextBox 6">
              <a:extLst>
                <a:ext uri="{FF2B5EF4-FFF2-40B4-BE49-F238E27FC236}">
                  <a16:creationId xmlns:a16="http://schemas.microsoft.com/office/drawing/2014/main" id="{9A141E31-29B7-47F6-88DC-42812D6788D6}"/>
                </a:ext>
              </a:extLst>
            </xdr:cNvPr>
            <xdr:cNvSpPr txBox="1"/>
          </xdr:nvSpPr>
          <xdr:spPr>
            <a:xfrm>
              <a:off x="944880" y="1684020"/>
              <a:ext cx="161396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𝑇_𝑠=𝐷𝑢𝑟𝑎𝑡𝑖𝑜𝑛 𝑜𝑓 𝐸𝑣𝑒𝑛𝑡 𝑠</a:t>
              </a:r>
              <a:endParaRPr lang="en-US" sz="1100"/>
            </a:p>
          </xdr:txBody>
        </xdr:sp>
      </mc:Fallback>
    </mc:AlternateContent>
    <xdr:clientData/>
  </xdr:oneCellAnchor>
  <xdr:oneCellAnchor>
    <xdr:from>
      <xdr:col>1</xdr:col>
      <xdr:colOff>7620</xdr:colOff>
      <xdr:row>6</xdr:row>
      <xdr:rowOff>807720</xdr:rowOff>
    </xdr:from>
    <xdr:ext cx="3833806" cy="172227"/>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1B00-000008000000}"/>
                </a:ext>
              </a:extLst>
            </xdr:cNvPr>
            <xdr:cNvSpPr txBox="1"/>
          </xdr:nvSpPr>
          <xdr:spPr>
            <a:xfrm>
              <a:off x="899160" y="1920240"/>
              <a:ext cx="383380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𝐶</m:t>
                        </m:r>
                      </m:e>
                      <m:sub>
                        <m:r>
                          <a:rPr lang="en-US" sz="1100" b="0" i="1">
                            <a:latin typeface="Cambria Math" panose="02040503050406030204" pitchFamily="18" charset="0"/>
                          </a:rPr>
                          <m:t>𝑆</m:t>
                        </m:r>
                      </m:sub>
                    </m:sSub>
                    <m:r>
                      <a:rPr lang="en-US" sz="1100" b="0" i="1">
                        <a:latin typeface="Cambria Math" panose="02040503050406030204" pitchFamily="18" charset="0"/>
                      </a:rPr>
                      <m:t>=</m:t>
                    </m:r>
                    <m:r>
                      <a:rPr lang="en-US" sz="1100" b="0" i="1">
                        <a:latin typeface="Cambria Math" panose="02040503050406030204" pitchFamily="18" charset="0"/>
                      </a:rPr>
                      <m:t>𝐴𝑣𝑒𝑟𝑎𝑔𝑒</m:t>
                    </m:r>
                    <m:r>
                      <a:rPr lang="en-US" sz="1100" b="0" i="1">
                        <a:latin typeface="Cambria Math" panose="02040503050406030204" pitchFamily="18" charset="0"/>
                      </a:rPr>
                      <m:t> </m:t>
                    </m:r>
                    <m:r>
                      <a:rPr lang="en-US" sz="1100" b="0" i="1">
                        <a:latin typeface="Cambria Math" panose="02040503050406030204" pitchFamily="18" charset="0"/>
                      </a:rPr>
                      <m:t>𝐶𝑎𝑝𝑎𝑐𝑖𝑡𝑦</m:t>
                    </m:r>
                    <m:r>
                      <a:rPr lang="en-US" sz="1100" b="0" i="1">
                        <a:latin typeface="Cambria Math" panose="02040503050406030204" pitchFamily="18" charset="0"/>
                      </a:rPr>
                      <m:t> </m:t>
                    </m:r>
                    <m:r>
                      <a:rPr lang="en-US" sz="1100" b="0" i="1">
                        <a:latin typeface="Cambria Math" panose="02040503050406030204" pitchFamily="18" charset="0"/>
                      </a:rPr>
                      <m:t>𝑂𝑣𝑒𝑟</m:t>
                    </m:r>
                    <m:r>
                      <a:rPr lang="en-US" sz="1100" b="0" i="1">
                        <a:latin typeface="Cambria Math" panose="02040503050406030204" pitchFamily="18" charset="0"/>
                      </a:rPr>
                      <m:t>−</m:t>
                    </m:r>
                    <m:r>
                      <a:rPr lang="en-US" sz="1100" b="0" i="1">
                        <a:latin typeface="Cambria Math" panose="02040503050406030204" pitchFamily="18" charset="0"/>
                      </a:rPr>
                      <m:t>𝑝𝑒𝑟𝑓𝑜𝑟𝑚𝑎𝑛𝑐𝑒</m:t>
                    </m:r>
                    <m:r>
                      <a:rPr lang="en-US" sz="1100" b="0" i="1">
                        <a:latin typeface="Cambria Math" panose="02040503050406030204" pitchFamily="18" charset="0"/>
                      </a:rPr>
                      <m:t> </m:t>
                    </m:r>
                    <m:r>
                      <a:rPr lang="en-US" sz="1100" b="0" i="1">
                        <a:latin typeface="Cambria Math" panose="02040503050406030204" pitchFamily="18" charset="0"/>
                      </a:rPr>
                      <m:t>𝑑𝑢𝑟𝑖𝑛𝑔</m:t>
                    </m:r>
                    <m:r>
                      <a:rPr lang="en-US" sz="1100" b="0" i="1">
                        <a:latin typeface="Cambria Math" panose="02040503050406030204" pitchFamily="18" charset="0"/>
                      </a:rPr>
                      <m:t> </m:t>
                    </m:r>
                    <m:r>
                      <a:rPr lang="en-US" sz="1100" b="0" i="1">
                        <a:latin typeface="Cambria Math" panose="02040503050406030204" pitchFamily="18" charset="0"/>
                      </a:rPr>
                      <m:t>𝐸𝑣𝑒𝑛𝑡</m:t>
                    </m:r>
                    <m:r>
                      <a:rPr lang="en-US" sz="1100" b="0" i="1">
                        <a:latin typeface="Cambria Math" panose="02040503050406030204" pitchFamily="18" charset="0"/>
                      </a:rPr>
                      <m:t> </m:t>
                    </m:r>
                    <m:r>
                      <a:rPr lang="en-US" sz="1100" b="0" i="1">
                        <a:latin typeface="Cambria Math" panose="02040503050406030204" pitchFamily="18" charset="0"/>
                      </a:rPr>
                      <m:t>𝑠</m:t>
                    </m:r>
                  </m:oMath>
                </m:oMathPara>
              </a14:m>
              <a:endParaRPr lang="en-US" sz="1100"/>
            </a:p>
          </xdr:txBody>
        </xdr:sp>
      </mc:Choice>
      <mc:Fallback xmlns="">
        <xdr:sp macro="" textlink="">
          <xdr:nvSpPr>
            <xdr:cNvPr id="8" name="TextBox 7">
              <a:extLst>
                <a:ext uri="{FF2B5EF4-FFF2-40B4-BE49-F238E27FC236}">
                  <a16:creationId xmlns:a16="http://schemas.microsoft.com/office/drawing/2014/main" id="{147B526D-005F-4D04-B41F-AB0B44F0B294}"/>
                </a:ext>
              </a:extLst>
            </xdr:cNvPr>
            <xdr:cNvSpPr txBox="1"/>
          </xdr:nvSpPr>
          <xdr:spPr>
            <a:xfrm>
              <a:off x="899160" y="1920240"/>
              <a:ext cx="3833806"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𝐶_𝑆=𝐴𝑣𝑒𝑟𝑎𝑔𝑒 𝐶𝑎𝑝𝑎𝑐𝑖𝑡𝑦 𝑂𝑣𝑒𝑟−𝑝𝑒𝑟𝑓𝑜𝑟𝑚𝑎𝑛𝑐𝑒 𝑑𝑢𝑟𝑖𝑛𝑔 𝐸𝑣𝑒𝑛𝑡 𝑠</a:t>
              </a:r>
              <a:endParaRPr lang="en-US" sz="1100"/>
            </a:p>
          </xdr:txBody>
        </xdr:sp>
      </mc:Fallback>
    </mc:AlternateContent>
    <xdr:clientData/>
  </xdr:oneCellAnchor>
</xdr:wsDr>
</file>

<file path=xl/drawings/drawing1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xdr:colOff>
          <xdr:row>4</xdr:row>
          <xdr:rowOff>22860</xdr:rowOff>
        </xdr:from>
        <xdr:to>
          <xdr:col>1</xdr:col>
          <xdr:colOff>76200</xdr:colOff>
          <xdr:row>5</xdr:row>
          <xdr:rowOff>30480</xdr:rowOff>
        </xdr:to>
        <xdr:sp macro="" textlink="">
          <xdr:nvSpPr>
            <xdr:cNvPr id="86019" name="Button 3" hidden="1">
              <a:extLst>
                <a:ext uri="{63B3BB69-23CF-44E3-9099-C40C66FF867C}">
                  <a14:compatExt spid="_x0000_s86019"/>
                </a:ext>
                <a:ext uri="{FF2B5EF4-FFF2-40B4-BE49-F238E27FC236}">
                  <a16:creationId xmlns:a16="http://schemas.microsoft.com/office/drawing/2014/main" id="{00000000-0008-0000-1C00-0000035001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oneCellAnchor>
    <xdr:from>
      <xdr:col>0</xdr:col>
      <xdr:colOff>647700</xdr:colOff>
      <xdr:row>6</xdr:row>
      <xdr:rowOff>220980</xdr:rowOff>
    </xdr:from>
    <xdr:ext cx="1592580" cy="43815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1C00-000007000000}"/>
                </a:ext>
              </a:extLst>
            </xdr:cNvPr>
            <xdr:cNvSpPr txBox="1"/>
          </xdr:nvSpPr>
          <xdr:spPr>
            <a:xfrm>
              <a:off x="647700" y="1363980"/>
              <a:ext cx="1592580" cy="438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pPr/>
              <a14:m>
                <m:oMathPara xmlns:m="http://schemas.openxmlformats.org/officeDocument/2006/math">
                  <m:oMathParaPr>
                    <m:jc m:val="centerGroup"/>
                  </m:oMathParaPr>
                  <m:oMath xmlns:m="http://schemas.openxmlformats.org/officeDocument/2006/math">
                    <m:f>
                      <m:fPr>
                        <m:ctrlPr>
                          <a:rPr lang="en-US" sz="1100" i="1">
                            <a:latin typeface="Cambria Math" panose="02040503050406030204" pitchFamily="18" charset="0"/>
                          </a:rPr>
                        </m:ctrlPr>
                      </m:fPr>
                      <m:num>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𝑠</m:t>
                            </m:r>
                            <m:r>
                              <a:rPr lang="en-US" sz="1100" b="0" i="1">
                                <a:latin typeface="Cambria Math" panose="02040503050406030204" pitchFamily="18" charset="0"/>
                              </a:rPr>
                              <m:t>=1</m:t>
                            </m:r>
                          </m:sub>
                          <m:sup>
                            <m:r>
                              <a:rPr lang="en-US" sz="1100" b="0" i="1">
                                <a:latin typeface="Cambria Math" panose="02040503050406030204" pitchFamily="18" charset="0"/>
                              </a:rPr>
                              <m:t>𝑛</m:t>
                            </m:r>
                          </m:sup>
                          <m:e>
                            <m:d>
                              <m:dPr>
                                <m:ctrlPr>
                                  <a:rPr lang="en-US" sz="1100" i="1">
                                    <a:latin typeface="Cambria Math" panose="02040503050406030204" pitchFamily="18" charset="0"/>
                                  </a:rPr>
                                </m:ctrlPr>
                              </m:dPr>
                              <m:e>
                                <m:sSub>
                                  <m:sSubPr>
                                    <m:ctrlPr>
                                      <a:rPr lang="en-US" sz="1100" i="1">
                                        <a:latin typeface="Cambria Math" panose="02040503050406030204" pitchFamily="18" charset="0"/>
                                      </a:rPr>
                                    </m:ctrlPr>
                                  </m:sSubPr>
                                  <m:e>
                                    <m:r>
                                      <a:rPr lang="en-US" sz="1100" b="0" i="1">
                                        <a:latin typeface="Cambria Math" panose="02040503050406030204" pitchFamily="18" charset="0"/>
                                      </a:rPr>
                                      <m:t>𝐶</m:t>
                                    </m:r>
                                  </m:e>
                                  <m:sub>
                                    <m:r>
                                      <a:rPr lang="en-US" sz="1100" b="0" i="1">
                                        <a:latin typeface="Cambria Math" panose="02040503050406030204" pitchFamily="18" charset="0"/>
                                      </a:rPr>
                                      <m:t>𝑠</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𝑇</m:t>
                                    </m:r>
                                  </m:e>
                                  <m:sub>
                                    <m:r>
                                      <a:rPr lang="en-US" sz="1100" b="0" i="1">
                                        <a:latin typeface="Cambria Math" panose="02040503050406030204" pitchFamily="18" charset="0"/>
                                      </a:rPr>
                                      <m:t>𝑠</m:t>
                                    </m:r>
                                  </m:sub>
                                </m:sSub>
                              </m:e>
                            </m:d>
                          </m:e>
                        </m:nary>
                      </m:num>
                      <m:den>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𝑠</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i="1">
                                    <a:latin typeface="Cambria Math" panose="02040503050406030204" pitchFamily="18" charset="0"/>
                                  </a:rPr>
                                </m:ctrlPr>
                              </m:sSubPr>
                              <m:e>
                                <m:r>
                                  <a:rPr lang="en-US" sz="1100" b="0" i="1">
                                    <a:latin typeface="Cambria Math" panose="02040503050406030204" pitchFamily="18" charset="0"/>
                                  </a:rPr>
                                  <m:t>𝑇</m:t>
                                </m:r>
                              </m:e>
                              <m:sub>
                                <m:r>
                                  <a:rPr lang="en-US" sz="1100" b="0" i="1">
                                    <a:latin typeface="Cambria Math" panose="02040503050406030204" pitchFamily="18" charset="0"/>
                                  </a:rPr>
                                  <m:t>𝑆</m:t>
                                </m:r>
                              </m:sub>
                            </m:sSub>
                          </m:e>
                        </m:nary>
                      </m:den>
                    </m:f>
                  </m:oMath>
                </m:oMathPara>
              </a14:m>
              <a:endParaRPr lang="en-US" sz="1100"/>
            </a:p>
          </xdr:txBody>
        </xdr:sp>
      </mc:Choice>
      <mc:Fallback xmlns="">
        <xdr:sp macro="" textlink="">
          <xdr:nvSpPr>
            <xdr:cNvPr id="7" name="TextBox 6">
              <a:extLst>
                <a:ext uri="{FF2B5EF4-FFF2-40B4-BE49-F238E27FC236}">
                  <a16:creationId xmlns:a16="http://schemas.microsoft.com/office/drawing/2014/main" id="{094011DD-9EC5-49F0-A5FB-D946ECC29E96}"/>
                </a:ext>
              </a:extLst>
            </xdr:cNvPr>
            <xdr:cNvSpPr txBox="1"/>
          </xdr:nvSpPr>
          <xdr:spPr>
            <a:xfrm>
              <a:off x="647700" y="1363980"/>
              <a:ext cx="1592580" cy="438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100" i="0">
                  <a:latin typeface="Cambria Math" panose="02040503050406030204" pitchFamily="18" charset="0"/>
                </a:rPr>
                <a:t>(∑24_(</a:t>
              </a:r>
              <a:r>
                <a:rPr lang="en-US" sz="1100" b="0" i="0">
                  <a:latin typeface="Cambria Math" panose="02040503050406030204" pitchFamily="18" charset="0"/>
                </a:rPr>
                <a:t>𝑠=1)^𝑛▒(𝐶_𝑠∗𝑇_𝑠 ) )/(∑24_(𝑠=1)^𝑛▒𝑇_𝑆 )</a:t>
              </a:r>
              <a:endParaRPr lang="en-US" sz="1100"/>
            </a:p>
          </xdr:txBody>
        </xdr:sp>
      </mc:Fallback>
    </mc:AlternateContent>
    <xdr:clientData/>
  </xdr:oneCellAnchor>
  <xdr:oneCellAnchor>
    <xdr:from>
      <xdr:col>1</xdr:col>
      <xdr:colOff>129540</xdr:colOff>
      <xdr:row>6</xdr:row>
      <xdr:rowOff>731520</xdr:rowOff>
    </xdr:from>
    <xdr:ext cx="1613968" cy="172227"/>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1C00-000008000000}"/>
                </a:ext>
              </a:extLst>
            </xdr:cNvPr>
            <xdr:cNvSpPr txBox="1"/>
          </xdr:nvSpPr>
          <xdr:spPr>
            <a:xfrm>
              <a:off x="838200" y="1874520"/>
              <a:ext cx="161396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𝑇</m:t>
                        </m:r>
                      </m:e>
                      <m:sub>
                        <m:r>
                          <a:rPr lang="en-US" sz="1100" b="0" i="1">
                            <a:latin typeface="Cambria Math" panose="02040503050406030204" pitchFamily="18" charset="0"/>
                          </a:rPr>
                          <m:t>𝑠</m:t>
                        </m:r>
                      </m:sub>
                    </m:sSub>
                    <m:r>
                      <a:rPr lang="en-US" sz="1100" b="0" i="1">
                        <a:latin typeface="Cambria Math" panose="02040503050406030204" pitchFamily="18" charset="0"/>
                      </a:rPr>
                      <m:t>=</m:t>
                    </m:r>
                    <m:r>
                      <a:rPr lang="en-US" sz="1100" b="0" i="1">
                        <a:latin typeface="Cambria Math" panose="02040503050406030204" pitchFamily="18" charset="0"/>
                      </a:rPr>
                      <m:t>𝐷𝑢𝑟𝑎𝑡𝑖𝑜𝑛</m:t>
                    </m:r>
                    <m:r>
                      <a:rPr lang="en-US" sz="1100" b="0" i="1">
                        <a:latin typeface="Cambria Math" panose="02040503050406030204" pitchFamily="18" charset="0"/>
                      </a:rPr>
                      <m:t> </m:t>
                    </m:r>
                    <m:r>
                      <a:rPr lang="en-US" sz="1100" b="0" i="1">
                        <a:latin typeface="Cambria Math" panose="02040503050406030204" pitchFamily="18" charset="0"/>
                      </a:rPr>
                      <m:t>𝑜𝑓</m:t>
                    </m:r>
                    <m:r>
                      <a:rPr lang="en-US" sz="1100" b="0" i="1">
                        <a:latin typeface="Cambria Math" panose="02040503050406030204" pitchFamily="18" charset="0"/>
                      </a:rPr>
                      <m:t> </m:t>
                    </m:r>
                    <m:r>
                      <a:rPr lang="en-US" sz="1100" b="0" i="1">
                        <a:latin typeface="Cambria Math" panose="02040503050406030204" pitchFamily="18" charset="0"/>
                      </a:rPr>
                      <m:t>𝐸𝑣𝑒𝑛𝑡</m:t>
                    </m:r>
                    <m:r>
                      <a:rPr lang="en-US" sz="1100" b="0" i="1">
                        <a:latin typeface="Cambria Math" panose="02040503050406030204" pitchFamily="18" charset="0"/>
                      </a:rPr>
                      <m:t> </m:t>
                    </m:r>
                    <m:r>
                      <a:rPr lang="en-US" sz="1100" b="0" i="1">
                        <a:latin typeface="Cambria Math" panose="02040503050406030204" pitchFamily="18" charset="0"/>
                      </a:rPr>
                      <m:t>𝑠</m:t>
                    </m:r>
                  </m:oMath>
                </m:oMathPara>
              </a14:m>
              <a:endParaRPr lang="en-US" sz="1100"/>
            </a:p>
          </xdr:txBody>
        </xdr:sp>
      </mc:Choice>
      <mc:Fallback xmlns="">
        <xdr:sp macro="" textlink="">
          <xdr:nvSpPr>
            <xdr:cNvPr id="8" name="TextBox 7">
              <a:extLst>
                <a:ext uri="{FF2B5EF4-FFF2-40B4-BE49-F238E27FC236}">
                  <a16:creationId xmlns:a16="http://schemas.microsoft.com/office/drawing/2014/main" id="{1E5F2E52-174C-4006-8116-1BBE3ADED7ED}"/>
                </a:ext>
              </a:extLst>
            </xdr:cNvPr>
            <xdr:cNvSpPr txBox="1"/>
          </xdr:nvSpPr>
          <xdr:spPr>
            <a:xfrm>
              <a:off x="838200" y="1874520"/>
              <a:ext cx="1613968"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𝑇_𝑠=𝐷𝑢𝑟𝑎𝑡𝑖𝑜𝑛 𝑜𝑓 𝐸𝑣𝑒𝑛𝑡 𝑠</a:t>
              </a:r>
              <a:endParaRPr lang="en-US" sz="1100"/>
            </a:p>
          </xdr:txBody>
        </xdr:sp>
      </mc:Fallback>
    </mc:AlternateContent>
    <xdr:clientData/>
  </xdr:oneCellAnchor>
  <xdr:oneCellAnchor>
    <xdr:from>
      <xdr:col>1</xdr:col>
      <xdr:colOff>99060</xdr:colOff>
      <xdr:row>6</xdr:row>
      <xdr:rowOff>975360</xdr:rowOff>
    </xdr:from>
    <xdr:ext cx="3921522" cy="172227"/>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1C00-00000A000000}"/>
                </a:ext>
              </a:extLst>
            </xdr:cNvPr>
            <xdr:cNvSpPr txBox="1"/>
          </xdr:nvSpPr>
          <xdr:spPr>
            <a:xfrm>
              <a:off x="807720" y="2118360"/>
              <a:ext cx="392152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𝐶</m:t>
                        </m:r>
                      </m:e>
                      <m:sub>
                        <m:r>
                          <a:rPr lang="en-US" sz="1100" b="0" i="1">
                            <a:latin typeface="Cambria Math" panose="02040503050406030204" pitchFamily="18" charset="0"/>
                          </a:rPr>
                          <m:t>𝑆</m:t>
                        </m:r>
                      </m:sub>
                    </m:sSub>
                    <m:r>
                      <a:rPr lang="en-US" sz="1100" b="0" i="1">
                        <a:latin typeface="Cambria Math" panose="02040503050406030204" pitchFamily="18" charset="0"/>
                      </a:rPr>
                      <m:t>=</m:t>
                    </m:r>
                    <m:r>
                      <a:rPr lang="en-US" sz="1100" b="0" i="1">
                        <a:latin typeface="Cambria Math" panose="02040503050406030204" pitchFamily="18" charset="0"/>
                      </a:rPr>
                      <m:t>𝐴𝑣𝑒𝑟𝑎𝑔𝑒</m:t>
                    </m:r>
                    <m:r>
                      <a:rPr lang="en-US" sz="1100" b="0" i="1">
                        <a:latin typeface="Cambria Math" panose="02040503050406030204" pitchFamily="18" charset="0"/>
                      </a:rPr>
                      <m:t> </m:t>
                    </m:r>
                    <m:r>
                      <a:rPr lang="en-US" sz="1100" b="0" i="1">
                        <a:latin typeface="Cambria Math" panose="02040503050406030204" pitchFamily="18" charset="0"/>
                      </a:rPr>
                      <m:t>𝐶𝑎𝑝𝑎𝑐𝑖𝑡𝑦</m:t>
                    </m:r>
                    <m:r>
                      <a:rPr lang="en-US" sz="1100" b="0" i="1">
                        <a:latin typeface="Cambria Math" panose="02040503050406030204" pitchFamily="18" charset="0"/>
                      </a:rPr>
                      <m:t> </m:t>
                    </m:r>
                    <m:r>
                      <a:rPr lang="en-US" sz="1100" b="0" i="1">
                        <a:latin typeface="Cambria Math" panose="02040503050406030204" pitchFamily="18" charset="0"/>
                      </a:rPr>
                      <m:t>𝑈𝑛𝑑𝑒𝑟</m:t>
                    </m:r>
                    <m:r>
                      <a:rPr lang="en-US" sz="1100" b="0" i="1">
                        <a:latin typeface="Cambria Math" panose="02040503050406030204" pitchFamily="18" charset="0"/>
                      </a:rPr>
                      <m:t>−</m:t>
                    </m:r>
                    <m:r>
                      <a:rPr lang="en-US" sz="1100" b="0" i="1">
                        <a:latin typeface="Cambria Math" panose="02040503050406030204" pitchFamily="18" charset="0"/>
                      </a:rPr>
                      <m:t>𝑝𝑒𝑟𝑓𝑜𝑟𝑚𝑎𝑛𝑐𝑒</m:t>
                    </m:r>
                    <m:r>
                      <a:rPr lang="en-US" sz="1100" b="0" i="1">
                        <a:latin typeface="Cambria Math" panose="02040503050406030204" pitchFamily="18" charset="0"/>
                      </a:rPr>
                      <m:t> </m:t>
                    </m:r>
                    <m:r>
                      <a:rPr lang="en-US" sz="1100" b="0" i="1">
                        <a:latin typeface="Cambria Math" panose="02040503050406030204" pitchFamily="18" charset="0"/>
                      </a:rPr>
                      <m:t>𝑑𝑢𝑟𝑖𝑛𝑔</m:t>
                    </m:r>
                    <m:r>
                      <a:rPr lang="en-US" sz="1100" b="0" i="1">
                        <a:latin typeface="Cambria Math" panose="02040503050406030204" pitchFamily="18" charset="0"/>
                      </a:rPr>
                      <m:t> </m:t>
                    </m:r>
                    <m:r>
                      <a:rPr lang="en-US" sz="1100" b="0" i="1">
                        <a:latin typeface="Cambria Math" panose="02040503050406030204" pitchFamily="18" charset="0"/>
                      </a:rPr>
                      <m:t>𝐸𝑣𝑒𝑛𝑡</m:t>
                    </m:r>
                    <m:r>
                      <a:rPr lang="en-US" sz="1100" b="0" i="1">
                        <a:latin typeface="Cambria Math" panose="02040503050406030204" pitchFamily="18" charset="0"/>
                      </a:rPr>
                      <m:t> </m:t>
                    </m:r>
                    <m:r>
                      <a:rPr lang="en-US" sz="1100" b="0" i="1">
                        <a:latin typeface="Cambria Math" panose="02040503050406030204" pitchFamily="18" charset="0"/>
                      </a:rPr>
                      <m:t>𝑠</m:t>
                    </m:r>
                  </m:oMath>
                </m:oMathPara>
              </a14:m>
              <a:endParaRPr lang="en-US" sz="1100"/>
            </a:p>
          </xdr:txBody>
        </xdr:sp>
      </mc:Choice>
      <mc:Fallback xmlns="">
        <xdr:sp macro="" textlink="">
          <xdr:nvSpPr>
            <xdr:cNvPr id="10" name="TextBox 9">
              <a:extLst>
                <a:ext uri="{FF2B5EF4-FFF2-40B4-BE49-F238E27FC236}">
                  <a16:creationId xmlns:a16="http://schemas.microsoft.com/office/drawing/2014/main" id="{313DA5C4-6A3F-4F5C-89B7-D279CCC30881}"/>
                </a:ext>
              </a:extLst>
            </xdr:cNvPr>
            <xdr:cNvSpPr txBox="1"/>
          </xdr:nvSpPr>
          <xdr:spPr>
            <a:xfrm>
              <a:off x="807720" y="2118360"/>
              <a:ext cx="3921522"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𝐶_𝑆=𝐴𝑣𝑒𝑟𝑎𝑔𝑒 𝐶𝑎𝑝𝑎𝑐𝑖𝑡𝑦 𝑈𝑛𝑑𝑒𝑟−𝑝𝑒𝑟𝑓𝑜𝑟𝑚𝑎𝑛𝑐𝑒 𝑑𝑢𝑟𝑖𝑛𝑔 𝐸𝑣𝑒𝑛𝑡 𝑠</a:t>
              </a:r>
              <a:endParaRPr lang="en-US" sz="1100"/>
            </a:p>
          </xdr:txBody>
        </xdr:sp>
      </mc:Fallback>
    </mc:AlternateContent>
    <xdr:clientData/>
  </xdr:oneCellAnchor>
</xdr:wsDr>
</file>

<file path=xl/drawings/drawing1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xdr:colOff>
          <xdr:row>4</xdr:row>
          <xdr:rowOff>22860</xdr:rowOff>
        </xdr:from>
        <xdr:to>
          <xdr:col>1</xdr:col>
          <xdr:colOff>83820</xdr:colOff>
          <xdr:row>6</xdr:row>
          <xdr:rowOff>7620</xdr:rowOff>
        </xdr:to>
        <xdr:sp macro="" textlink="">
          <xdr:nvSpPr>
            <xdr:cNvPr id="87042" name="Button 2" hidden="1">
              <a:extLst>
                <a:ext uri="{63B3BB69-23CF-44E3-9099-C40C66FF867C}">
                  <a14:compatExt spid="_x0000_s87042"/>
                </a:ext>
                <a:ext uri="{FF2B5EF4-FFF2-40B4-BE49-F238E27FC236}">
                  <a16:creationId xmlns:a16="http://schemas.microsoft.com/office/drawing/2014/main" id="{00000000-0008-0000-1D00-0000025401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61271</xdr:colOff>
      <xdr:row>3</xdr:row>
      <xdr:rowOff>248971</xdr:rowOff>
    </xdr:from>
    <xdr:to>
      <xdr:col>1</xdr:col>
      <xdr:colOff>1509071</xdr:colOff>
      <xdr:row>3</xdr:row>
      <xdr:rowOff>393751</xdr:rowOff>
    </xdr:to>
    <xdr:pic>
      <xdr:nvPicPr>
        <xdr:cNvPr id="3" name="Picture 2">
          <a:extLst>
            <a:ext uri="{FF2B5EF4-FFF2-40B4-BE49-F238E27FC236}">
              <a16:creationId xmlns:a16="http://schemas.microsoft.com/office/drawing/2014/main" id="{00000000-0008-0000-0200-000003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20026" y="816583"/>
          <a:ext cx="144780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13608</xdr:colOff>
      <xdr:row>3</xdr:row>
      <xdr:rowOff>0</xdr:rowOff>
    </xdr:from>
    <xdr:to>
      <xdr:col>1</xdr:col>
      <xdr:colOff>2802528</xdr:colOff>
      <xdr:row>3</xdr:row>
      <xdr:rowOff>144780</xdr:rowOff>
    </xdr:to>
    <xdr:pic>
      <xdr:nvPicPr>
        <xdr:cNvPr id="9" name="Picture 8">
          <a:extLst>
            <a:ext uri="{FF2B5EF4-FFF2-40B4-BE49-F238E27FC236}">
              <a16:creationId xmlns:a16="http://schemas.microsoft.com/office/drawing/2014/main" id="{00000000-0008-0000-0200-000009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69447" y="551089"/>
          <a:ext cx="278892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1</xdr:col>
      <xdr:colOff>1554</xdr:colOff>
      <xdr:row>3</xdr:row>
      <xdr:rowOff>666362</xdr:rowOff>
    </xdr:from>
    <xdr:ext cx="1680268" cy="371384"/>
    <mc:AlternateContent xmlns:mc="http://schemas.openxmlformats.org/markup-compatibility/2006" xmlns:a14="http://schemas.microsoft.com/office/drawing/2010/main">
      <mc:Choice Requires="a14">
        <xdr:sp macro="" textlink="">
          <xdr:nvSpPr>
            <xdr:cNvPr id="6" name="TextBox 5">
              <a:extLst>
                <a:ext uri="{FF2B5EF4-FFF2-40B4-BE49-F238E27FC236}">
                  <a16:creationId xmlns:a16="http://schemas.microsoft.com/office/drawing/2014/main" id="{00000000-0008-0000-0200-000006000000}"/>
                </a:ext>
              </a:extLst>
            </xdr:cNvPr>
            <xdr:cNvSpPr txBox="1"/>
          </xdr:nvSpPr>
          <xdr:spPr>
            <a:xfrm>
              <a:off x="460309" y="1233974"/>
              <a:ext cx="1680268" cy="371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𝐻𝑅</m:t>
                        </m:r>
                      </m:e>
                      <m:sub>
                        <m:r>
                          <a:rPr lang="en-US" sz="1100" b="0" i="1">
                            <a:latin typeface="Cambria Math" panose="02040503050406030204" pitchFamily="18" charset="0"/>
                          </a:rPr>
                          <m:t>𝑇</m:t>
                        </m:r>
                      </m:sub>
                    </m:sSub>
                    <m:r>
                      <a:rPr lang="en-US" sz="1100" b="0" i="1">
                        <a:latin typeface="Cambria Math" panose="02040503050406030204" pitchFamily="18" charset="0"/>
                      </a:rPr>
                      <m:t>= </m:t>
                    </m:r>
                    <m:f>
                      <m:fPr>
                        <m:ctrlPr>
                          <a:rPr lang="en-US" sz="1100" b="0" i="1">
                            <a:latin typeface="Cambria Math" panose="02040503050406030204" pitchFamily="18" charset="0"/>
                          </a:rPr>
                        </m:ctrlPr>
                      </m:fPr>
                      <m:num>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panose="02040503050406030204" pitchFamily="18" charset="0"/>
                                      </a:rPr>
                                      <m:t>𝐻𝑅</m:t>
                                    </m:r>
                                  </m:e>
                                  <m:sub>
                                    <m:r>
                                      <a:rPr lang="en-US" sz="1100" b="0" i="1">
                                        <a:latin typeface="Cambria Math" panose="02040503050406030204" pitchFamily="18" charset="0"/>
                                      </a:rPr>
                                      <m:t>𝑖</m:t>
                                    </m:r>
                                  </m:sub>
                                </m:sSub>
                                <m:r>
                                  <a:rPr lang="en-US" sz="1100" b="0" i="1">
                                    <a:latin typeface="Cambria Math" panose="02040503050406030204" pitchFamily="18" charset="0"/>
                                  </a:rPr>
                                  <m:t>∗ </m:t>
                                </m:r>
                                <m:sSub>
                                  <m:sSubPr>
                                    <m:ctrlPr>
                                      <a:rPr lang="en-US" sz="1100" b="0" i="1">
                                        <a:latin typeface="Cambria Math" panose="02040503050406030204" pitchFamily="18" charset="0"/>
                                      </a:rPr>
                                    </m:ctrlPr>
                                  </m:sSubPr>
                                  <m:e>
                                    <m:r>
                                      <a:rPr lang="en-US" sz="1100" b="0" i="1">
                                        <a:latin typeface="Cambria Math" panose="02040503050406030204" pitchFamily="18" charset="0"/>
                                      </a:rPr>
                                      <m:t>𝑀𝑊h</m:t>
                                    </m:r>
                                  </m:e>
                                  <m:sub>
                                    <m:r>
                                      <a:rPr lang="en-US" sz="1100" b="0" i="1">
                                        <a:latin typeface="Cambria Math" panose="02040503050406030204" pitchFamily="18" charset="0"/>
                                      </a:rPr>
                                      <m:t>𝑖</m:t>
                                    </m:r>
                                  </m:sub>
                                </m:sSub>
                              </m:e>
                            </m:d>
                          </m:e>
                        </m:nary>
                      </m:num>
                      <m:den>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b="0" i="1">
                                    <a:latin typeface="Cambria Math" panose="02040503050406030204" pitchFamily="18" charset="0"/>
                                  </a:rPr>
                                </m:ctrlPr>
                              </m:sSubPr>
                              <m:e>
                                <m:r>
                                  <a:rPr lang="en-US" sz="1100" b="0" i="1">
                                    <a:latin typeface="Cambria Math" panose="02040503050406030204" pitchFamily="18" charset="0"/>
                                  </a:rPr>
                                  <m:t>𝑀𝑊h</m:t>
                                </m:r>
                              </m:e>
                              <m:sub>
                                <m:r>
                                  <a:rPr lang="en-US" sz="1100" b="0" i="1">
                                    <a:latin typeface="Cambria Math" panose="02040503050406030204" pitchFamily="18" charset="0"/>
                                  </a:rPr>
                                  <m:t>𝑖</m:t>
                                </m:r>
                              </m:sub>
                            </m:sSub>
                          </m:e>
                        </m:nary>
                      </m:den>
                    </m:f>
                  </m:oMath>
                </m:oMathPara>
              </a14:m>
              <a:endParaRPr lang="en-US" sz="1100"/>
            </a:p>
          </xdr:txBody>
        </xdr:sp>
      </mc:Choice>
      <mc:Fallback xmlns="">
        <xdr:sp macro="" textlink="">
          <xdr:nvSpPr>
            <xdr:cNvPr id="6" name="TextBox 5">
              <a:extLst>
                <a:ext uri="{FF2B5EF4-FFF2-40B4-BE49-F238E27FC236}">
                  <a16:creationId xmlns:a16="http://schemas.microsoft.com/office/drawing/2014/main" id="{4977D4B5-9C87-4127-A124-EB0A29698118}"/>
                </a:ext>
              </a:extLst>
            </xdr:cNvPr>
            <xdr:cNvSpPr txBox="1"/>
          </xdr:nvSpPr>
          <xdr:spPr>
            <a:xfrm>
              <a:off x="460309" y="1233974"/>
              <a:ext cx="1680268" cy="37138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a:t>
              </a:r>
              <a:r>
                <a:rPr lang="en-US" sz="1100" b="0" i="0">
                  <a:latin typeface="Cambria Math" panose="02040503050406030204" pitchFamily="18" charset="0"/>
                </a:rPr>
                <a:t>𝐻𝑅〗_𝑇=  (∑24_(𝑖=1)^𝑛▒(〖𝐻𝑅〗_𝑖∗ 〖𝑀𝑊ℎ〗_𝑖 ) )/(∑24_(𝑖=1)^𝑛▒〖𝑀𝑊ℎ〗_𝑖 )</a:t>
              </a:r>
              <a:endParaRPr lang="en-US" sz="1100"/>
            </a:p>
          </xdr:txBody>
        </xdr:sp>
      </mc:Fallback>
    </mc:AlternateContent>
    <xdr:clientData/>
  </xdr:oneCellAnchor>
  <xdr:oneCellAnchor>
    <xdr:from>
      <xdr:col>1</xdr:col>
      <xdr:colOff>15550</xdr:colOff>
      <xdr:row>3</xdr:row>
      <xdr:rowOff>412103</xdr:rowOff>
    </xdr:from>
    <xdr:ext cx="2449287" cy="239809"/>
    <xdr:sp macro="" textlink="">
      <xdr:nvSpPr>
        <xdr:cNvPr id="12" name="TextBox 11">
          <a:extLst>
            <a:ext uri="{FF2B5EF4-FFF2-40B4-BE49-F238E27FC236}">
              <a16:creationId xmlns:a16="http://schemas.microsoft.com/office/drawing/2014/main" id="{00000000-0008-0000-0200-00000C000000}"/>
            </a:ext>
          </a:extLst>
        </xdr:cNvPr>
        <xdr:cNvSpPr txBox="1"/>
      </xdr:nvSpPr>
      <xdr:spPr>
        <a:xfrm>
          <a:off x="474305" y="979715"/>
          <a:ext cx="2449287" cy="23980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000" i="1">
              <a:latin typeface="Times New Roman" panose="02020603050405020304" pitchFamily="18" charset="0"/>
              <a:cs typeface="Times New Roman" panose="02020603050405020304" pitchFamily="18" charset="0"/>
            </a:rPr>
            <a:t>MWh</a:t>
          </a:r>
          <a:r>
            <a:rPr lang="en-US" sz="1000" i="1" baseline="-25000">
              <a:latin typeface="Times New Roman" panose="02020603050405020304" pitchFamily="18" charset="0"/>
              <a:cs typeface="Times New Roman" panose="02020603050405020304" pitchFamily="18" charset="0"/>
            </a:rPr>
            <a:t>i</a:t>
          </a:r>
          <a:r>
            <a:rPr lang="en-US" sz="1000" i="1">
              <a:latin typeface="Times New Roman" panose="02020603050405020304" pitchFamily="18" charset="0"/>
              <a:cs typeface="Times New Roman" panose="02020603050405020304" pitchFamily="18" charset="0"/>
            </a:rPr>
            <a:t> - Total</a:t>
          </a:r>
          <a:r>
            <a:rPr lang="en-US" sz="1000" i="1" baseline="0">
              <a:latin typeface="Times New Roman" panose="02020603050405020304" pitchFamily="18" charset="0"/>
              <a:cs typeface="Times New Roman" panose="02020603050405020304" pitchFamily="18" charset="0"/>
            </a:rPr>
            <a:t> Production of Resource i</a:t>
          </a:r>
          <a:endParaRPr lang="en-US" sz="1000" i="1">
            <a:latin typeface="Times New Roman" panose="02020603050405020304" pitchFamily="18" charset="0"/>
            <a:cs typeface="Times New Roman" panose="02020603050405020304" pitchFamily="18" charset="0"/>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1310640</xdr:colOff>
      <xdr:row>3</xdr:row>
      <xdr:rowOff>160020</xdr:rowOff>
    </xdr:to>
    <xdr:pic>
      <xdr:nvPicPr>
        <xdr:cNvPr id="2" name="Picture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03860" y="548640"/>
          <a:ext cx="300228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xdr:colOff>
      <xdr:row>3</xdr:row>
      <xdr:rowOff>510540</xdr:rowOff>
    </xdr:from>
    <xdr:to>
      <xdr:col>2</xdr:col>
      <xdr:colOff>1805940</xdr:colOff>
      <xdr:row>3</xdr:row>
      <xdr:rowOff>670560</xdr:rowOff>
    </xdr:to>
    <xdr:pic>
      <xdr:nvPicPr>
        <xdr:cNvPr id="5" name="Picture 4">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1480" y="1059180"/>
          <a:ext cx="348996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xdr:colOff>
      <xdr:row>3</xdr:row>
      <xdr:rowOff>754380</xdr:rowOff>
    </xdr:from>
    <xdr:to>
      <xdr:col>4</xdr:col>
      <xdr:colOff>297180</xdr:colOff>
      <xdr:row>3</xdr:row>
      <xdr:rowOff>914400</xdr:rowOff>
    </xdr:to>
    <xdr:pic>
      <xdr:nvPicPr>
        <xdr:cNvPr id="6" name="Picture 5">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11480" y="1303020"/>
          <a:ext cx="446532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3</xdr:row>
      <xdr:rowOff>0</xdr:rowOff>
    </xdr:from>
    <xdr:to>
      <xdr:col>2</xdr:col>
      <xdr:colOff>1310640</xdr:colOff>
      <xdr:row>3</xdr:row>
      <xdr:rowOff>160020</xdr:rowOff>
    </xdr:to>
    <xdr:pic>
      <xdr:nvPicPr>
        <xdr:cNvPr id="10" name="Picture 9">
          <a:extLst>
            <a:ext uri="{FF2B5EF4-FFF2-40B4-BE49-F238E27FC236}">
              <a16:creationId xmlns:a16="http://schemas.microsoft.com/office/drawing/2014/main" id="{00000000-0008-0000-0600-00000A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03860" y="548640"/>
          <a:ext cx="300228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22860</xdr:colOff>
      <xdr:row>3</xdr:row>
      <xdr:rowOff>213359</xdr:rowOff>
    </xdr:from>
    <xdr:to>
      <xdr:col>2</xdr:col>
      <xdr:colOff>419100</xdr:colOff>
      <xdr:row>3</xdr:row>
      <xdr:rowOff>380708</xdr:rowOff>
    </xdr:to>
    <xdr:pic>
      <xdr:nvPicPr>
        <xdr:cNvPr id="11" name="Picture 10">
          <a:extLst>
            <a:ext uri="{FF2B5EF4-FFF2-40B4-BE49-F238E27FC236}">
              <a16:creationId xmlns:a16="http://schemas.microsoft.com/office/drawing/2014/main" id="{00000000-0008-0000-0600-00000B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26720" y="777239"/>
          <a:ext cx="2087880" cy="1673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22860</xdr:colOff>
      <xdr:row>3</xdr:row>
      <xdr:rowOff>342900</xdr:rowOff>
    </xdr:from>
    <xdr:to>
      <xdr:col>1</xdr:col>
      <xdr:colOff>929640</xdr:colOff>
      <xdr:row>3</xdr:row>
      <xdr:rowOff>502920</xdr:rowOff>
    </xdr:to>
    <xdr:pic>
      <xdr:nvPicPr>
        <xdr:cNvPr id="12" name="Picture 11">
          <a:extLst>
            <a:ext uri="{FF2B5EF4-FFF2-40B4-BE49-F238E27FC236}">
              <a16:creationId xmlns:a16="http://schemas.microsoft.com/office/drawing/2014/main" id="{00000000-0008-0000-0600-00000C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426720" y="891540"/>
          <a:ext cx="90678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9</xdr:col>
      <xdr:colOff>106680</xdr:colOff>
      <xdr:row>3</xdr:row>
      <xdr:rowOff>476250</xdr:rowOff>
    </xdr:from>
    <xdr:ext cx="65" cy="172227"/>
    <xdr:sp macro="" textlink="">
      <xdr:nvSpPr>
        <xdr:cNvPr id="3" name="TextBox 2">
          <a:extLst>
            <a:ext uri="{FF2B5EF4-FFF2-40B4-BE49-F238E27FC236}">
              <a16:creationId xmlns:a16="http://schemas.microsoft.com/office/drawing/2014/main" id="{00000000-0008-0000-0600-000003000000}"/>
            </a:ext>
          </a:extLst>
        </xdr:cNvPr>
        <xdr:cNvSpPr txBox="1"/>
      </xdr:nvSpPr>
      <xdr:spPr>
        <a:xfrm>
          <a:off x="6705600" y="104013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1</xdr:col>
      <xdr:colOff>60960</xdr:colOff>
      <xdr:row>3</xdr:row>
      <xdr:rowOff>1002030</xdr:rowOff>
    </xdr:from>
    <xdr:ext cx="2080260" cy="613410"/>
    <mc:AlternateContent xmlns:mc="http://schemas.openxmlformats.org/markup-compatibility/2006" xmlns:a14="http://schemas.microsoft.com/office/drawing/2010/main">
      <mc:Choice Requires="a14">
        <xdr:sp macro="" textlink="">
          <xdr:nvSpPr>
            <xdr:cNvPr id="7" name="TextBox 6">
              <a:extLst>
                <a:ext uri="{FF2B5EF4-FFF2-40B4-BE49-F238E27FC236}">
                  <a16:creationId xmlns:a16="http://schemas.microsoft.com/office/drawing/2014/main" id="{00000000-0008-0000-0600-000007000000}"/>
                </a:ext>
              </a:extLst>
            </xdr:cNvPr>
            <xdr:cNvSpPr txBox="1"/>
          </xdr:nvSpPr>
          <xdr:spPr>
            <a:xfrm>
              <a:off x="464820" y="1565910"/>
              <a:ext cx="2080260" cy="6134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14:m>
                <m:oMath xmlns:m="http://schemas.openxmlformats.org/officeDocument/2006/math">
                  <m:sSub>
                    <m:sSubPr>
                      <m:ctrlPr>
                        <a:rPr lang="en-US" sz="1400" i="1">
                          <a:latin typeface="Cambria Math" panose="02040503050406030204" pitchFamily="18" charset="0"/>
                        </a:rPr>
                      </m:ctrlPr>
                    </m:sSubPr>
                    <m:e>
                      <m:r>
                        <a:rPr lang="en-US" sz="1400" b="0" i="1">
                          <a:latin typeface="Cambria Math" panose="02040503050406030204" pitchFamily="18" charset="0"/>
                        </a:rPr>
                        <m:t>𝑇</m:t>
                      </m:r>
                    </m:e>
                    <m:sub>
                      <m:r>
                        <a:rPr lang="en-US" sz="1400" b="0" i="1">
                          <a:latin typeface="Cambria Math" panose="02040503050406030204" pitchFamily="18" charset="0"/>
                        </a:rPr>
                        <m:t>𝑘</m:t>
                      </m:r>
                    </m:sub>
                  </m:sSub>
                  <m:r>
                    <a:rPr lang="en-US" sz="1400" b="0" i="1">
                      <a:latin typeface="Cambria Math" panose="02040503050406030204" pitchFamily="18" charset="0"/>
                    </a:rPr>
                    <m:t>= </m:t>
                  </m:r>
                  <m:f>
                    <m:fPr>
                      <m:ctrlPr>
                        <a:rPr lang="en-US" sz="1400" b="0" i="1">
                          <a:latin typeface="Cambria Math" panose="02040503050406030204" pitchFamily="18" charset="0"/>
                        </a:rPr>
                      </m:ctrlPr>
                    </m:fPr>
                    <m:num>
                      <m:f>
                        <m:fPr>
                          <m:ctrlPr>
                            <a:rPr lang="en-US" sz="1400" b="0" i="1">
                              <a:latin typeface="Cambria Math" panose="02040503050406030204" pitchFamily="18" charset="0"/>
                            </a:rPr>
                          </m:ctrlPr>
                        </m:fPr>
                        <m:num>
                          <m:nary>
                            <m:naryPr>
                              <m:chr m:val="∑"/>
                              <m:ctrlPr>
                                <a:rPr lang="en-US" sz="1400" b="0" i="1">
                                  <a:latin typeface="Cambria Math" panose="02040503050406030204" pitchFamily="18" charset="0"/>
                                </a:rPr>
                              </m:ctrlPr>
                            </m:naryPr>
                            <m:sub>
                              <m:r>
                                <m:rPr>
                                  <m:brk m:alnAt="23"/>
                                </m:rPr>
                                <a:rPr lang="en-US" sz="1400" b="0" i="1">
                                  <a:latin typeface="Cambria Math" panose="02040503050406030204" pitchFamily="18" charset="0"/>
                                </a:rPr>
                                <m:t>𝑖</m:t>
                              </m:r>
                              <m:r>
                                <a:rPr lang="en-US" sz="1400" b="0" i="1">
                                  <a:latin typeface="Cambria Math" panose="02040503050406030204" pitchFamily="18" charset="0"/>
                                </a:rPr>
                                <m:t>=1</m:t>
                              </m:r>
                            </m:sub>
                            <m:sup>
                              <m:r>
                                <a:rPr lang="en-US" sz="1400" b="0" i="1">
                                  <a:latin typeface="Cambria Math" panose="02040503050406030204" pitchFamily="18" charset="0"/>
                                </a:rPr>
                                <m:t>𝑁</m:t>
                              </m:r>
                            </m:sup>
                            <m:e>
                              <m:sSub>
                                <m:sSubPr>
                                  <m:ctrlPr>
                                    <a:rPr lang="en-US" sz="1400" b="0" i="1">
                                      <a:latin typeface="Cambria Math" panose="02040503050406030204" pitchFamily="18" charset="0"/>
                                    </a:rPr>
                                  </m:ctrlPr>
                                </m:sSubPr>
                                <m:e>
                                  <m:r>
                                    <a:rPr lang="en-US" sz="1400" b="0" i="1">
                                      <a:latin typeface="Cambria Math" panose="02040503050406030204" pitchFamily="18" charset="0"/>
                                    </a:rPr>
                                    <m:t>𝑀𝑊</m:t>
                                  </m:r>
                                </m:e>
                                <m:sub>
                                  <m:r>
                                    <a:rPr lang="en-US" sz="1400" b="0" i="1">
                                      <a:latin typeface="Cambria Math" panose="02040503050406030204" pitchFamily="18" charset="0"/>
                                    </a:rPr>
                                    <m:t>𝑖𝑘</m:t>
                                  </m:r>
                                </m:sub>
                              </m:sSub>
                            </m:e>
                          </m:nary>
                        </m:num>
                        <m:den>
                          <m:sSub>
                            <m:sSubPr>
                              <m:ctrlPr>
                                <a:rPr lang="en-US" sz="1400" b="0" i="1">
                                  <a:latin typeface="Cambria Math" panose="02040503050406030204" pitchFamily="18" charset="0"/>
                                </a:rPr>
                              </m:ctrlPr>
                            </m:sSubPr>
                            <m:e>
                              <m:r>
                                <a:rPr lang="en-US" sz="1400" b="0" i="1">
                                  <a:latin typeface="Cambria Math" panose="02040503050406030204" pitchFamily="18" charset="0"/>
                                </a:rPr>
                                <m:t>𝑃𝑚𝑎𝑥</m:t>
                              </m:r>
                            </m:e>
                            <m:sub>
                              <m:r>
                                <a:rPr lang="en-US" sz="1400" b="0" i="1">
                                  <a:latin typeface="Cambria Math" panose="02040503050406030204" pitchFamily="18" charset="0"/>
                                </a:rPr>
                                <m:t>𝑖𝑘</m:t>
                              </m:r>
                            </m:sub>
                          </m:sSub>
                        </m:den>
                      </m:f>
                    </m:num>
                    <m:den>
                      <m:r>
                        <a:rPr lang="en-US" sz="1400" b="0" i="1">
                          <a:latin typeface="Cambria Math" panose="02040503050406030204" pitchFamily="18" charset="0"/>
                        </a:rPr>
                        <m:t>𝑁</m:t>
                      </m:r>
                    </m:den>
                  </m:f>
                </m:oMath>
              </a14:m>
              <a:r>
                <a:rPr lang="en-US" sz="1100"/>
                <a:t> * 100</a:t>
              </a:r>
            </a:p>
          </xdr:txBody>
        </xdr:sp>
      </mc:Choice>
      <mc:Fallback xmlns="">
        <xdr:sp macro="" textlink="">
          <xdr:nvSpPr>
            <xdr:cNvPr id="7" name="TextBox 6">
              <a:extLst>
                <a:ext uri="{FF2B5EF4-FFF2-40B4-BE49-F238E27FC236}">
                  <a16:creationId xmlns:a16="http://schemas.microsoft.com/office/drawing/2014/main" id="{ACCC5FE7-448A-476D-9374-A1F4FBD6E407}"/>
                </a:ext>
              </a:extLst>
            </xdr:cNvPr>
            <xdr:cNvSpPr txBox="1"/>
          </xdr:nvSpPr>
          <xdr:spPr>
            <a:xfrm>
              <a:off x="464820" y="1565910"/>
              <a:ext cx="2080260" cy="61341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noAutofit/>
            </a:bodyPr>
            <a:lstStyle/>
            <a:p>
              <a:r>
                <a:rPr lang="en-US" sz="1400" b="0" i="0">
                  <a:latin typeface="Cambria Math" panose="02040503050406030204" pitchFamily="18" charset="0"/>
                </a:rPr>
                <a:t>𝑇_𝑘=  ((∑24_(𝑖=1)^𝑁▒〖𝑀𝑊〗_𝑖𝑘 )/〖𝑃𝑚𝑎𝑥〗_𝑖𝑘 )/𝑁</a:t>
              </a:r>
              <a:r>
                <a:rPr lang="en-US" sz="1100"/>
                <a:t> * 100</a:t>
              </a:r>
            </a:p>
          </xdr:txBody>
        </xdr:sp>
      </mc:Fallback>
    </mc:AlternateContent>
    <xdr:clientData/>
  </xdr:oneCellAnchor>
</xdr:wsDr>
</file>

<file path=xl/drawings/drawing4.xml><?xml version="1.0" encoding="utf-8"?>
<xdr:wsDr xmlns:xdr="http://schemas.openxmlformats.org/drawingml/2006/spreadsheetDrawing" xmlns:a="http://schemas.openxmlformats.org/drawingml/2006/main">
  <xdr:oneCellAnchor>
    <xdr:from>
      <xdr:col>1</xdr:col>
      <xdr:colOff>30480</xdr:colOff>
      <xdr:row>4</xdr:row>
      <xdr:rowOff>1158240</xdr:rowOff>
    </xdr:from>
    <xdr:ext cx="1285032" cy="345416"/>
    <mc:AlternateContent xmlns:mc="http://schemas.openxmlformats.org/markup-compatibility/2006" xmlns:a14="http://schemas.microsoft.com/office/drawing/2010/main">
      <mc:Choice Requires="a14">
        <xdr:sp macro="" textlink="">
          <xdr:nvSpPr>
            <xdr:cNvPr id="9" name="TextBox 8">
              <a:extLst>
                <a:ext uri="{FF2B5EF4-FFF2-40B4-BE49-F238E27FC236}">
                  <a16:creationId xmlns:a16="http://schemas.microsoft.com/office/drawing/2014/main" id="{00000000-0008-0000-0D00-000009000000}"/>
                </a:ext>
              </a:extLst>
            </xdr:cNvPr>
            <xdr:cNvSpPr txBox="1"/>
          </xdr:nvSpPr>
          <xdr:spPr>
            <a:xfrm>
              <a:off x="487680" y="1950720"/>
              <a:ext cx="1285032" cy="345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𝑃𝐶</m:t>
                    </m:r>
                    <m:r>
                      <a:rPr lang="en-US" sz="1100" b="0" i="1">
                        <a:latin typeface="Cambria Math" panose="02040503050406030204" pitchFamily="18" charset="0"/>
                      </a:rPr>
                      <m:t>= </m:t>
                    </m:r>
                    <m:f>
                      <m:fPr>
                        <m:ctrlPr>
                          <a:rPr lang="en-US" sz="1100" b="0" i="1">
                            <a:latin typeface="Cambria Math" panose="02040503050406030204" pitchFamily="18" charset="0"/>
                          </a:rPr>
                        </m:ctrlPr>
                      </m:fPr>
                      <m:num>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𝑁</m:t>
                            </m:r>
                          </m:sup>
                          <m:e>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𝑃</m:t>
                                </m:r>
                              </m:e>
                              <m:sub>
                                <m:r>
                                  <a:rPr lang="en-US" sz="1100" b="0" i="1">
                                    <a:latin typeface="Cambria Math" panose="02040503050406030204" pitchFamily="18" charset="0"/>
                                  </a:rPr>
                                  <m:t>𝑖</m:t>
                                </m:r>
                              </m:sub>
                            </m:sSub>
                            <m:r>
                              <a:rPr lang="en-US" sz="1100" b="0" i="1">
                                <a:latin typeface="Cambria Math" panose="02040503050406030204" pitchFamily="18" charset="0"/>
                              </a:rPr>
                              <m:t> − </m:t>
                            </m:r>
                            <m:sSub>
                              <m:sSubPr>
                                <m:ctrlPr>
                                  <a:rPr lang="en-US" sz="1100" b="0" i="1">
                                    <a:latin typeface="Cambria Math" panose="02040503050406030204" pitchFamily="18" charset="0"/>
                                  </a:rPr>
                                </m:ctrlPr>
                              </m:sSubPr>
                              <m:e>
                                <m:r>
                                  <a:rPr lang="en-US" sz="1100" b="0" i="1">
                                    <a:latin typeface="Cambria Math" panose="02040503050406030204" pitchFamily="18" charset="0"/>
                                  </a:rPr>
                                  <m:t>𝐶</m:t>
                                </m:r>
                              </m:e>
                              <m:sub>
                                <m:r>
                                  <a:rPr lang="en-US" sz="1100" b="0" i="1">
                                    <a:latin typeface="Cambria Math" panose="02040503050406030204" pitchFamily="18" charset="0"/>
                                  </a:rPr>
                                  <m:t>𝑖</m:t>
                                </m:r>
                              </m:sub>
                            </m:sSub>
                            <m:r>
                              <a:rPr lang="en-US" sz="1100" b="0" i="1">
                                <a:latin typeface="Cambria Math" panose="02040503050406030204" pitchFamily="18" charset="0"/>
                              </a:rPr>
                              <m:t>)</m:t>
                            </m:r>
                          </m:e>
                        </m:nary>
                      </m:num>
                      <m:den>
                        <m:r>
                          <a:rPr lang="en-US" sz="1100" b="0" i="1">
                            <a:latin typeface="Cambria Math" panose="02040503050406030204" pitchFamily="18" charset="0"/>
                          </a:rPr>
                          <m:t>𝑡</m:t>
                        </m:r>
                      </m:den>
                    </m:f>
                  </m:oMath>
                </m:oMathPara>
              </a14:m>
              <a:endParaRPr lang="en-US" sz="1100"/>
            </a:p>
          </xdr:txBody>
        </xdr:sp>
      </mc:Choice>
      <mc:Fallback xmlns="">
        <xdr:sp macro="" textlink="">
          <xdr:nvSpPr>
            <xdr:cNvPr id="9" name="TextBox 8">
              <a:extLst>
                <a:ext uri="{FF2B5EF4-FFF2-40B4-BE49-F238E27FC236}">
                  <a16:creationId xmlns:a16="http://schemas.microsoft.com/office/drawing/2014/main" id="{A6BA57B4-E6E0-4B99-A969-5666FA74609D}"/>
                </a:ext>
              </a:extLst>
            </xdr:cNvPr>
            <xdr:cNvSpPr txBox="1"/>
          </xdr:nvSpPr>
          <xdr:spPr>
            <a:xfrm>
              <a:off x="487680" y="1950720"/>
              <a:ext cx="1285032" cy="34541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𝑃𝐶=  (∑24_(𝑖=1)^𝑁▒〖(𝑃_𝑖  − 𝐶_𝑖)〗)/𝑡</a:t>
              </a:r>
              <a:endParaRPr lang="en-US" sz="1100"/>
            </a:p>
          </xdr:txBody>
        </xdr:sp>
      </mc:Fallback>
    </mc:AlternateContent>
    <xdr:clientData/>
  </xdr:oneCellAnchor>
</xdr:wsDr>
</file>

<file path=xl/drawings/drawing5.xml><?xml version="1.0" encoding="utf-8"?>
<xdr:wsDr xmlns:xdr="http://schemas.openxmlformats.org/drawingml/2006/spreadsheetDrawing" xmlns:a="http://schemas.openxmlformats.org/drawingml/2006/main">
  <xdr:twoCellAnchor>
    <xdr:from>
      <xdr:col>1</xdr:col>
      <xdr:colOff>45720</xdr:colOff>
      <xdr:row>4</xdr:row>
      <xdr:rowOff>76200</xdr:rowOff>
    </xdr:from>
    <xdr:to>
      <xdr:col>1</xdr:col>
      <xdr:colOff>1668780</xdr:colOff>
      <xdr:row>4</xdr:row>
      <xdr:rowOff>236220</xdr:rowOff>
    </xdr:to>
    <xdr:pic>
      <xdr:nvPicPr>
        <xdr:cNvPr id="16" name="Picture 15">
          <a:extLst>
            <a:ext uri="{FF2B5EF4-FFF2-40B4-BE49-F238E27FC236}">
              <a16:creationId xmlns:a16="http://schemas.microsoft.com/office/drawing/2014/main" id="{00000000-0008-0000-0E00-000010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74395" y="10220325"/>
          <a:ext cx="162306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30480</xdr:colOff>
      <xdr:row>4</xdr:row>
      <xdr:rowOff>266700</xdr:rowOff>
    </xdr:from>
    <xdr:to>
      <xdr:col>1</xdr:col>
      <xdr:colOff>1775460</xdr:colOff>
      <xdr:row>4</xdr:row>
      <xdr:rowOff>441960</xdr:rowOff>
    </xdr:to>
    <xdr:pic>
      <xdr:nvPicPr>
        <xdr:cNvPr id="17" name="Picture 16">
          <a:extLst>
            <a:ext uri="{FF2B5EF4-FFF2-40B4-BE49-F238E27FC236}">
              <a16:creationId xmlns:a16="http://schemas.microsoft.com/office/drawing/2014/main" id="{00000000-0008-0000-0E00-000011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9155" y="10410825"/>
          <a:ext cx="1744980" cy="175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xdr:colOff>
      <xdr:row>4</xdr:row>
      <xdr:rowOff>487680</xdr:rowOff>
    </xdr:from>
    <xdr:to>
      <xdr:col>1</xdr:col>
      <xdr:colOff>3398520</xdr:colOff>
      <xdr:row>4</xdr:row>
      <xdr:rowOff>662940</xdr:rowOff>
    </xdr:to>
    <xdr:pic>
      <xdr:nvPicPr>
        <xdr:cNvPr id="18" name="Picture 17">
          <a:extLst>
            <a:ext uri="{FF2B5EF4-FFF2-40B4-BE49-F238E27FC236}">
              <a16:creationId xmlns:a16="http://schemas.microsoft.com/office/drawing/2014/main" id="{00000000-0008-0000-0E00-000012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36295" y="10631805"/>
          <a:ext cx="3390900" cy="175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7620</xdr:colOff>
      <xdr:row>4</xdr:row>
      <xdr:rowOff>723900</xdr:rowOff>
    </xdr:from>
    <xdr:to>
      <xdr:col>1</xdr:col>
      <xdr:colOff>1828800</xdr:colOff>
      <xdr:row>4</xdr:row>
      <xdr:rowOff>883920</xdr:rowOff>
    </xdr:to>
    <xdr:pic>
      <xdr:nvPicPr>
        <xdr:cNvPr id="19" name="Picture 18">
          <a:extLst>
            <a:ext uri="{FF2B5EF4-FFF2-40B4-BE49-F238E27FC236}">
              <a16:creationId xmlns:a16="http://schemas.microsoft.com/office/drawing/2014/main" id="{00000000-0008-0000-0E00-000013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61060" y="1455420"/>
          <a:ext cx="182118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30480</xdr:colOff>
      <xdr:row>4</xdr:row>
      <xdr:rowOff>960120</xdr:rowOff>
    </xdr:from>
    <xdr:to>
      <xdr:col>1</xdr:col>
      <xdr:colOff>3566160</xdr:colOff>
      <xdr:row>4</xdr:row>
      <xdr:rowOff>1135380</xdr:rowOff>
    </xdr:to>
    <xdr:pic>
      <xdr:nvPicPr>
        <xdr:cNvPr id="20" name="Picture 19">
          <a:extLst>
            <a:ext uri="{FF2B5EF4-FFF2-40B4-BE49-F238E27FC236}">
              <a16:creationId xmlns:a16="http://schemas.microsoft.com/office/drawing/2014/main" id="{00000000-0008-0000-0E00-000014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59155" y="11104245"/>
          <a:ext cx="3535680" cy="1752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15240</xdr:colOff>
      <xdr:row>4</xdr:row>
      <xdr:rowOff>1150620</xdr:rowOff>
    </xdr:from>
    <xdr:to>
      <xdr:col>1</xdr:col>
      <xdr:colOff>1242060</xdr:colOff>
      <xdr:row>4</xdr:row>
      <xdr:rowOff>1310640</xdr:rowOff>
    </xdr:to>
    <xdr:pic>
      <xdr:nvPicPr>
        <xdr:cNvPr id="21" name="Picture 20">
          <a:extLst>
            <a:ext uri="{FF2B5EF4-FFF2-40B4-BE49-F238E27FC236}">
              <a16:creationId xmlns:a16="http://schemas.microsoft.com/office/drawing/2014/main" id="{00000000-0008-0000-0E00-000015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843915" y="11294745"/>
          <a:ext cx="122682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0</xdr:col>
      <xdr:colOff>830580</xdr:colOff>
      <xdr:row>4</xdr:row>
      <xdr:rowOff>1310640</xdr:rowOff>
    </xdr:from>
    <xdr:ext cx="2914836" cy="195118"/>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0E00-00000A000000}"/>
                </a:ext>
              </a:extLst>
            </xdr:cNvPr>
            <xdr:cNvSpPr txBox="1"/>
          </xdr:nvSpPr>
          <xdr:spPr>
            <a:xfrm>
              <a:off x="830580" y="2042160"/>
              <a:ext cx="2914836" cy="195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sSub>
                      <m:sSubPr>
                        <m:ctrlPr>
                          <a:rPr lang="en-US" sz="1100" i="1">
                            <a:latin typeface="Cambria Math" panose="02040503050406030204" pitchFamily="18" charset="0"/>
                          </a:rPr>
                        </m:ctrlPr>
                      </m:sSubPr>
                      <m:e>
                        <m:r>
                          <a:rPr lang="en-US" sz="1100" b="0" i="1">
                            <a:latin typeface="Cambria Math" panose="02040503050406030204" pitchFamily="18" charset="0"/>
                          </a:rPr>
                          <m:t>𝑃</m:t>
                        </m:r>
                      </m:e>
                      <m:sub>
                        <m:r>
                          <a:rPr lang="en-US" sz="1100" b="0" i="1">
                            <a:latin typeface="Cambria Math" panose="02040503050406030204" pitchFamily="18" charset="0"/>
                          </a:rPr>
                          <m:t>𝑎𝑑𝑗</m:t>
                        </m:r>
                      </m:sub>
                    </m:sSub>
                    <m:r>
                      <a:rPr lang="en-US" sz="1100" b="0" i="1">
                        <a:latin typeface="Cambria Math" panose="02040503050406030204" pitchFamily="18" charset="0"/>
                      </a:rPr>
                      <m:t>=</m:t>
                    </m:r>
                    <m:r>
                      <a:rPr lang="en-US" sz="1100" b="0" i="1">
                        <a:latin typeface="Cambria Math" panose="02040503050406030204" pitchFamily="18" charset="0"/>
                      </a:rPr>
                      <m:t>𝐿𝑀𝑃</m:t>
                    </m:r>
                    <m:d>
                      <m:dPr>
                        <m:begChr m:val="["/>
                        <m:endChr m:val="]"/>
                        <m:ctrlPr>
                          <a:rPr lang="en-US" sz="1100" b="0" i="1">
                            <a:latin typeface="Cambria Math" panose="02040503050406030204" pitchFamily="18" charset="0"/>
                          </a:rPr>
                        </m:ctrlPr>
                      </m:dPr>
                      <m:e>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panose="02040503050406030204" pitchFamily="18" charset="0"/>
                                  </a:rPr>
                                  <m:t>𝐹</m:t>
                                </m:r>
                              </m:e>
                              <m:sub>
                                <m:r>
                                  <a:rPr lang="en-US" sz="1100" b="0" i="1">
                                    <a:latin typeface="Cambria Math" panose="02040503050406030204" pitchFamily="18" charset="0"/>
                                  </a:rPr>
                                  <m:t>𝑔𝑎𝑠</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𝐴𝑑𝑗</m:t>
                                </m:r>
                              </m:e>
                              <m:sub>
                                <m:r>
                                  <a:rPr lang="en-US" sz="1100" b="0" i="1">
                                    <a:latin typeface="Cambria Math" panose="02040503050406030204" pitchFamily="18" charset="0"/>
                                  </a:rPr>
                                  <m:t>𝑔𝑎𝑠</m:t>
                                </m:r>
                              </m:sub>
                            </m:sSub>
                          </m:e>
                        </m:d>
                        <m:r>
                          <a:rPr lang="en-US" sz="1100" b="0" i="1">
                            <a:latin typeface="Cambria Math" panose="02040503050406030204" pitchFamily="18" charset="0"/>
                          </a:rPr>
                          <m:t>+</m:t>
                        </m:r>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panose="02040503050406030204" pitchFamily="18" charset="0"/>
                                  </a:rPr>
                                  <m:t>𝐹</m:t>
                                </m:r>
                              </m:e>
                              <m:sub>
                                <m:r>
                                  <a:rPr lang="en-US" sz="1100" b="0" i="1">
                                    <a:latin typeface="Cambria Math" panose="02040503050406030204" pitchFamily="18" charset="0"/>
                                  </a:rPr>
                                  <m:t>𝑐𝑜𝑎𝑙</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𝐴𝑑𝑗</m:t>
                                </m:r>
                              </m:e>
                              <m:sub>
                                <m:r>
                                  <a:rPr lang="en-US" sz="1100" b="0" i="1">
                                    <a:latin typeface="Cambria Math" panose="02040503050406030204" pitchFamily="18" charset="0"/>
                                  </a:rPr>
                                  <m:t>𝑐𝑜𝑎𝑙</m:t>
                                </m:r>
                              </m:sub>
                            </m:sSub>
                          </m:e>
                        </m:d>
                      </m:e>
                    </m:d>
                  </m:oMath>
                </m:oMathPara>
              </a14:m>
              <a:endParaRPr lang="en-US" sz="1100"/>
            </a:p>
          </xdr:txBody>
        </xdr:sp>
      </mc:Choice>
      <mc:Fallback xmlns="">
        <xdr:sp macro="" textlink="">
          <xdr:nvSpPr>
            <xdr:cNvPr id="10" name="TextBox 9">
              <a:extLst>
                <a:ext uri="{FF2B5EF4-FFF2-40B4-BE49-F238E27FC236}">
                  <a16:creationId xmlns:a16="http://schemas.microsoft.com/office/drawing/2014/main" id="{D2C76B09-72F4-44BF-96AB-2CB9B5B234D3}"/>
                </a:ext>
              </a:extLst>
            </xdr:cNvPr>
            <xdr:cNvSpPr txBox="1"/>
          </xdr:nvSpPr>
          <xdr:spPr>
            <a:xfrm>
              <a:off x="830580" y="2042160"/>
              <a:ext cx="2914836" cy="1951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b="0" i="0">
                  <a:latin typeface="Cambria Math" panose="02040503050406030204" pitchFamily="18" charset="0"/>
                </a:rPr>
                <a:t>𝑃_𝑎𝑑𝑗=𝐿𝑀𝑃[(𝐹_𝑔𝑎𝑠∗〖𝐴𝑑𝑗〗_𝑔𝑎𝑠 )+(𝐹_𝑐𝑜𝑎𝑙∗〖𝐴𝑑𝑗〗_𝑐𝑜𝑎𝑙 )]</a:t>
              </a:r>
              <a:endParaRPr lang="en-US" sz="1100"/>
            </a:p>
          </xdr:txBody>
        </xdr:sp>
      </mc:Fallback>
    </mc:AlternateContent>
    <xdr:clientData/>
  </xdr:oneCellAnchor>
</xdr:wsDr>
</file>

<file path=xl/drawings/drawing6.xml><?xml version="1.0" encoding="utf-8"?>
<xdr:wsDr xmlns:xdr="http://schemas.openxmlformats.org/drawingml/2006/spreadsheetDrawing" xmlns:a="http://schemas.openxmlformats.org/drawingml/2006/main">
  <xdr:twoCellAnchor>
    <xdr:from>
      <xdr:col>1</xdr:col>
      <xdr:colOff>22860</xdr:colOff>
      <xdr:row>7</xdr:row>
      <xdr:rowOff>342900</xdr:rowOff>
    </xdr:from>
    <xdr:to>
      <xdr:col>1</xdr:col>
      <xdr:colOff>1219200</xdr:colOff>
      <xdr:row>7</xdr:row>
      <xdr:rowOff>502920</xdr:rowOff>
    </xdr:to>
    <xdr:pic>
      <xdr:nvPicPr>
        <xdr:cNvPr id="15" name="Picture 14">
          <a:extLst>
            <a:ext uri="{FF2B5EF4-FFF2-40B4-BE49-F238E27FC236}">
              <a16:creationId xmlns:a16="http://schemas.microsoft.com/office/drawing/2014/main" id="{00000000-0008-0000-0F00-00000F000000}"/>
            </a:ext>
          </a:extLst>
        </xdr:cNvPr>
        <xdr:cNvPicPr>
          <a:picLocks noChangeAspect="1" noChangeArrowheads="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4360" y="1074420"/>
          <a:ext cx="119634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711926</xdr:colOff>
      <xdr:row>7</xdr:row>
      <xdr:rowOff>556416</xdr:rowOff>
    </xdr:from>
    <xdr:to>
      <xdr:col>1</xdr:col>
      <xdr:colOff>3317966</xdr:colOff>
      <xdr:row>7</xdr:row>
      <xdr:rowOff>716436</xdr:rowOff>
    </xdr:to>
    <xdr:pic>
      <xdr:nvPicPr>
        <xdr:cNvPr id="16" name="Picture 15">
          <a:extLst>
            <a:ext uri="{FF2B5EF4-FFF2-40B4-BE49-F238E27FC236}">
              <a16:creationId xmlns:a16="http://schemas.microsoft.com/office/drawing/2014/main" id="{00000000-0008-0000-0F00-000010000000}"/>
            </a:ext>
          </a:extLst>
        </xdr:cNvPr>
        <xdr:cNvPicPr>
          <a:picLocks noChangeAspect="1" noChangeArrowheads="1"/>
        </xdr:cNvPicPr>
      </xdr:nvPicPr>
      <xdr:blipFill>
        <a:blip xmlns:r="http://schemas.openxmlformats.org/officeDocument/2006/relationships" r:embed="rId2">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11926" y="1862702"/>
          <a:ext cx="3321387"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30480</xdr:colOff>
      <xdr:row>7</xdr:row>
      <xdr:rowOff>970084</xdr:rowOff>
    </xdr:from>
    <xdr:to>
      <xdr:col>1</xdr:col>
      <xdr:colOff>2217420</xdr:colOff>
      <xdr:row>7</xdr:row>
      <xdr:rowOff>1130104</xdr:rowOff>
    </xdr:to>
    <xdr:pic>
      <xdr:nvPicPr>
        <xdr:cNvPr id="17" name="Picture 16">
          <a:extLst>
            <a:ext uri="{FF2B5EF4-FFF2-40B4-BE49-F238E27FC236}">
              <a16:creationId xmlns:a16="http://schemas.microsoft.com/office/drawing/2014/main" id="{00000000-0008-0000-0F00-000011000000}"/>
            </a:ext>
          </a:extLst>
        </xdr:cNvPr>
        <xdr:cNvPicPr>
          <a:picLocks noChangeAspect="1" noChangeArrowheads="1"/>
        </xdr:cNvPicPr>
      </xdr:nvPicPr>
      <xdr:blipFill>
        <a:blip xmlns:r="http://schemas.openxmlformats.org/officeDocument/2006/relationships" r:embed="rId3">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604911" y="1696915"/>
          <a:ext cx="218694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23446</xdr:colOff>
      <xdr:row>7</xdr:row>
      <xdr:rowOff>1248508</xdr:rowOff>
    </xdr:from>
    <xdr:to>
      <xdr:col>1</xdr:col>
      <xdr:colOff>1753186</xdr:colOff>
      <xdr:row>7</xdr:row>
      <xdr:rowOff>1408528</xdr:rowOff>
    </xdr:to>
    <xdr:pic>
      <xdr:nvPicPr>
        <xdr:cNvPr id="13" name="Picture 12">
          <a:extLst>
            <a:ext uri="{FF2B5EF4-FFF2-40B4-BE49-F238E27FC236}">
              <a16:creationId xmlns:a16="http://schemas.microsoft.com/office/drawing/2014/main" id="{00000000-0008-0000-0F00-00000D000000}"/>
            </a:ext>
          </a:extLst>
        </xdr:cNvPr>
        <xdr:cNvPicPr>
          <a:picLocks noChangeAspect="1" noChangeArrowheads="1"/>
        </xdr:cNvPicPr>
      </xdr:nvPicPr>
      <xdr:blipFill>
        <a:blip xmlns:r="http://schemas.openxmlformats.org/officeDocument/2006/relationships" r:embed="rId4">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97877" y="1975339"/>
          <a:ext cx="172974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11723</xdr:colOff>
      <xdr:row>7</xdr:row>
      <xdr:rowOff>756138</xdr:rowOff>
    </xdr:from>
    <xdr:to>
      <xdr:col>1</xdr:col>
      <xdr:colOff>3006383</xdr:colOff>
      <xdr:row>7</xdr:row>
      <xdr:rowOff>916158</xdr:rowOff>
    </xdr:to>
    <xdr:pic>
      <xdr:nvPicPr>
        <xdr:cNvPr id="18" name="Picture 17">
          <a:extLst>
            <a:ext uri="{FF2B5EF4-FFF2-40B4-BE49-F238E27FC236}">
              <a16:creationId xmlns:a16="http://schemas.microsoft.com/office/drawing/2014/main" id="{00000000-0008-0000-0F00-000012000000}"/>
            </a:ext>
          </a:extLst>
        </xdr:cNvPr>
        <xdr:cNvPicPr>
          <a:picLocks noChangeAspect="1" noChangeArrowheads="1"/>
        </xdr:cNvPicPr>
      </xdr:nvPicPr>
      <xdr:blipFill>
        <a:blip xmlns:r="http://schemas.openxmlformats.org/officeDocument/2006/relationships" r:embed="rId5">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6154" y="1482969"/>
          <a:ext cx="299466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11723</xdr:colOff>
      <xdr:row>7</xdr:row>
      <xdr:rowOff>1488831</xdr:rowOff>
    </xdr:from>
    <xdr:to>
      <xdr:col>1</xdr:col>
      <xdr:colOff>3113063</xdr:colOff>
      <xdr:row>7</xdr:row>
      <xdr:rowOff>1648851</xdr:rowOff>
    </xdr:to>
    <xdr:pic>
      <xdr:nvPicPr>
        <xdr:cNvPr id="23" name="Picture 22">
          <a:extLst>
            <a:ext uri="{FF2B5EF4-FFF2-40B4-BE49-F238E27FC236}">
              <a16:creationId xmlns:a16="http://schemas.microsoft.com/office/drawing/2014/main" id="{00000000-0008-0000-0F00-000017000000}"/>
            </a:ext>
          </a:extLst>
        </xdr:cNvPr>
        <xdr:cNvPicPr>
          <a:picLocks noChangeAspect="1" noChangeArrowheads="1"/>
        </xdr:cNvPicPr>
      </xdr:nvPicPr>
      <xdr:blipFill>
        <a:blip xmlns:r="http://schemas.openxmlformats.org/officeDocument/2006/relationships" r:embed="rId6">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586154" y="2215662"/>
          <a:ext cx="3101340" cy="1600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xdr:from>
          <xdr:col>1</xdr:col>
          <xdr:colOff>83820</xdr:colOff>
          <xdr:row>2</xdr:row>
          <xdr:rowOff>0</xdr:rowOff>
        </xdr:from>
        <xdr:to>
          <xdr:col>1</xdr:col>
          <xdr:colOff>266700</xdr:colOff>
          <xdr:row>4</xdr:row>
          <xdr:rowOff>7620</xdr:rowOff>
        </xdr:to>
        <xdr:sp macro="" textlink="">
          <xdr:nvSpPr>
            <xdr:cNvPr id="6148" name="Button 4" hidden="1">
              <a:extLst>
                <a:ext uri="{63B3BB69-23CF-44E3-9099-C40C66FF867C}">
                  <a14:compatExt spid="_x0000_s6148"/>
                </a:ext>
                <a:ext uri="{FF2B5EF4-FFF2-40B4-BE49-F238E27FC236}">
                  <a16:creationId xmlns:a16="http://schemas.microsoft.com/office/drawing/2014/main" id="{00000000-0008-0000-0F00-0000041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oneCellAnchor>
    <xdr:from>
      <xdr:col>0</xdr:col>
      <xdr:colOff>707572</xdr:colOff>
      <xdr:row>7</xdr:row>
      <xdr:rowOff>124408</xdr:rowOff>
    </xdr:from>
    <xdr:ext cx="5829673" cy="172227"/>
    <mc:AlternateContent xmlns:mc="http://schemas.openxmlformats.org/markup-compatibility/2006" xmlns:a14="http://schemas.microsoft.com/office/drawing/2010/main">
      <mc:Choice Requires="a14">
        <xdr:sp macro="" textlink="">
          <xdr:nvSpPr>
            <xdr:cNvPr id="21" name="TextBox 20">
              <a:extLst>
                <a:ext uri="{FF2B5EF4-FFF2-40B4-BE49-F238E27FC236}">
                  <a16:creationId xmlns:a16="http://schemas.microsoft.com/office/drawing/2014/main" id="{00000000-0008-0000-0F00-000015000000}"/>
                </a:ext>
              </a:extLst>
            </xdr:cNvPr>
            <xdr:cNvSpPr txBox="1"/>
          </xdr:nvSpPr>
          <xdr:spPr>
            <a:xfrm>
              <a:off x="707572" y="1430694"/>
              <a:ext cx="582967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r>
                      <a:rPr lang="en-US" sz="1100" b="0" i="1">
                        <a:latin typeface="Cambria Math" panose="02040503050406030204" pitchFamily="18" charset="0"/>
                      </a:rPr>
                      <m:t>𝑖</m:t>
                    </m:r>
                    <m:r>
                      <a:rPr lang="en-US" sz="1100" b="0" i="1">
                        <a:latin typeface="Cambria Math" panose="02040503050406030204" pitchFamily="18" charset="0"/>
                      </a:rPr>
                      <m:t>=</m:t>
                    </m:r>
                    <m:r>
                      <a:rPr lang="en-US" sz="1100" b="0" i="1">
                        <a:latin typeface="Cambria Math" panose="02040503050406030204" pitchFamily="18" charset="0"/>
                      </a:rPr>
                      <m:t>h𝑜𝑢𝑟𝑠</m:t>
                    </m:r>
                    <m:r>
                      <a:rPr lang="en-US" sz="1100" b="0" i="1">
                        <a:latin typeface="Cambria Math" panose="02040503050406030204" pitchFamily="18" charset="0"/>
                      </a:rPr>
                      <m:t> </m:t>
                    </m:r>
                    <m:r>
                      <a:rPr lang="en-US" sz="1100" b="0" i="1">
                        <a:latin typeface="Cambria Math" panose="02040503050406030204" pitchFamily="18" charset="0"/>
                      </a:rPr>
                      <m:t>𝑖𝑛</m:t>
                    </m:r>
                    <m:r>
                      <a:rPr lang="en-US" sz="1100" b="0" i="1">
                        <a:latin typeface="Cambria Math" panose="02040503050406030204" pitchFamily="18" charset="0"/>
                      </a:rPr>
                      <m:t> </m:t>
                    </m:r>
                    <m:r>
                      <a:rPr lang="en-US" sz="1100" b="0" i="1">
                        <a:latin typeface="Cambria Math" panose="02040503050406030204" pitchFamily="18" charset="0"/>
                      </a:rPr>
                      <m:t>𝑟𝑒𝑝𝑜𝑟𝑡𝑖𝑛𝑔</m:t>
                    </m:r>
                    <m:r>
                      <a:rPr lang="en-US" sz="1100" b="0" i="1">
                        <a:latin typeface="Cambria Math" panose="02040503050406030204" pitchFamily="18" charset="0"/>
                      </a:rPr>
                      <m:t> </m:t>
                    </m:r>
                    <m:r>
                      <a:rPr lang="en-US" sz="1100" b="0" i="1">
                        <a:latin typeface="Cambria Math" panose="02040503050406030204" pitchFamily="18" charset="0"/>
                      </a:rPr>
                      <m:t>𝑦𝑒𝑎𝑟</m:t>
                    </m:r>
                    <m:r>
                      <a:rPr lang="en-US" sz="1100" b="0" i="1">
                        <a:latin typeface="Cambria Math" panose="02040503050406030204" pitchFamily="18" charset="0"/>
                      </a:rPr>
                      <m:t> (</m:t>
                    </m:r>
                    <m:r>
                      <a:rPr lang="en-US" sz="1100" b="0" i="1">
                        <a:latin typeface="Cambria Math" panose="02040503050406030204" pitchFamily="18" charset="0"/>
                      </a:rPr>
                      <m:t>𝑒</m:t>
                    </m:r>
                    <m:r>
                      <a:rPr lang="en-US" sz="1100" b="0" i="1">
                        <a:latin typeface="Cambria Math" panose="02040503050406030204" pitchFamily="18" charset="0"/>
                      </a:rPr>
                      <m:t>.</m:t>
                    </m:r>
                    <m:r>
                      <a:rPr lang="en-US" sz="1100" b="0" i="1">
                        <a:latin typeface="Cambria Math" panose="02040503050406030204" pitchFamily="18" charset="0"/>
                      </a:rPr>
                      <m:t>𝑔</m:t>
                    </m:r>
                    <m:r>
                      <a:rPr lang="en-US" sz="1100" b="0" i="1">
                        <a:latin typeface="Cambria Math" panose="02040503050406030204" pitchFamily="18" charset="0"/>
                      </a:rPr>
                      <m:t>., 8,784 </m:t>
                    </m:r>
                    <m:r>
                      <a:rPr lang="en-US" sz="1100" b="0" i="1">
                        <a:latin typeface="Cambria Math" panose="02040503050406030204" pitchFamily="18" charset="0"/>
                      </a:rPr>
                      <m:t>h𝑜𝑢𝑟𝑠</m:t>
                    </m:r>
                    <m:r>
                      <a:rPr lang="en-US" sz="1100" b="0" i="1">
                        <a:latin typeface="Cambria Math" panose="02040503050406030204" pitchFamily="18" charset="0"/>
                      </a:rPr>
                      <m:t> </m:t>
                    </m:r>
                    <m:r>
                      <a:rPr lang="en-US" sz="1100" b="0" i="1">
                        <a:latin typeface="Cambria Math" panose="02040503050406030204" pitchFamily="18" charset="0"/>
                      </a:rPr>
                      <m:t>𝑖𝑛</m:t>
                    </m:r>
                    <m:r>
                      <a:rPr lang="en-US" sz="1100" b="0" i="1">
                        <a:latin typeface="Cambria Math" panose="02040503050406030204" pitchFamily="18" charset="0"/>
                      </a:rPr>
                      <m:t> </m:t>
                    </m:r>
                    <m:r>
                      <a:rPr lang="en-US" sz="1100" b="0" i="1">
                        <a:latin typeface="Cambria Math" panose="02040503050406030204" pitchFamily="18" charset="0"/>
                      </a:rPr>
                      <m:t>𝑙𝑒𝑎𝑝</m:t>
                    </m:r>
                    <m:r>
                      <a:rPr lang="en-US" sz="1100" b="0" i="1">
                        <a:latin typeface="Cambria Math" panose="02040503050406030204" pitchFamily="18" charset="0"/>
                      </a:rPr>
                      <m:t> </m:t>
                    </m:r>
                    <m:r>
                      <a:rPr lang="en-US" sz="1100" b="0" i="1">
                        <a:latin typeface="Cambria Math" panose="02040503050406030204" pitchFamily="18" charset="0"/>
                      </a:rPr>
                      <m:t>𝑦𝑒𝑎𝑟𝑠</m:t>
                    </m:r>
                    <m:r>
                      <a:rPr lang="en-US" sz="1100" b="0" i="1">
                        <a:latin typeface="Cambria Math" panose="02040503050406030204" pitchFamily="18" charset="0"/>
                      </a:rPr>
                      <m:t> </m:t>
                    </m:r>
                    <m:r>
                      <a:rPr lang="en-US" sz="1100" b="0" i="1">
                        <a:latin typeface="Cambria Math" panose="02040503050406030204" pitchFamily="18" charset="0"/>
                      </a:rPr>
                      <m:t>𝑎𝑛𝑑</m:t>
                    </m:r>
                    <m:r>
                      <a:rPr lang="en-US" sz="1100" b="0" i="1">
                        <a:latin typeface="Cambria Math" panose="02040503050406030204" pitchFamily="18" charset="0"/>
                      </a:rPr>
                      <m:t> 8,760 </m:t>
                    </m:r>
                    <m:r>
                      <a:rPr lang="en-US" sz="1100" b="0" i="1">
                        <a:latin typeface="Cambria Math" panose="02040503050406030204" pitchFamily="18" charset="0"/>
                      </a:rPr>
                      <m:t>h𝑜𝑢𝑟𝑠</m:t>
                    </m:r>
                    <m:r>
                      <a:rPr lang="en-US" sz="1100" b="0" i="1">
                        <a:latin typeface="Cambria Math" panose="02040503050406030204" pitchFamily="18" charset="0"/>
                      </a:rPr>
                      <m:t> </m:t>
                    </m:r>
                    <m:r>
                      <a:rPr lang="en-US" sz="1100" b="0" i="1">
                        <a:latin typeface="Cambria Math" panose="02040503050406030204" pitchFamily="18" charset="0"/>
                      </a:rPr>
                      <m:t>𝑖𝑛</m:t>
                    </m:r>
                    <m:r>
                      <a:rPr lang="en-US" sz="1100" b="0" i="1">
                        <a:latin typeface="Cambria Math" panose="02040503050406030204" pitchFamily="18" charset="0"/>
                      </a:rPr>
                      <m:t> </m:t>
                    </m:r>
                    <m:r>
                      <a:rPr lang="en-US" sz="1100" b="0" i="1">
                        <a:latin typeface="Cambria Math" panose="02040503050406030204" pitchFamily="18" charset="0"/>
                      </a:rPr>
                      <m:t>𝑜𝑡h𝑒𝑟</m:t>
                    </m:r>
                    <m:r>
                      <a:rPr lang="en-US" sz="1100" b="0" i="1">
                        <a:latin typeface="Cambria Math" panose="02040503050406030204" pitchFamily="18" charset="0"/>
                      </a:rPr>
                      <m:t> </m:t>
                    </m:r>
                    <m:r>
                      <a:rPr lang="en-US" sz="1100" b="0" i="1">
                        <a:latin typeface="Cambria Math" panose="02040503050406030204" pitchFamily="18" charset="0"/>
                      </a:rPr>
                      <m:t>𝑦𝑒𝑎𝑟𝑠</m:t>
                    </m:r>
                    <m:r>
                      <a:rPr lang="en-US" sz="1100" b="0" i="1">
                        <a:latin typeface="Cambria Math" panose="02040503050406030204" pitchFamily="18" charset="0"/>
                      </a:rPr>
                      <m:t>)</m:t>
                    </m:r>
                  </m:oMath>
                </m:oMathPara>
              </a14:m>
              <a:endParaRPr lang="en-US" sz="1100"/>
            </a:p>
          </xdr:txBody>
        </xdr:sp>
      </mc:Choice>
      <mc:Fallback xmlns="">
        <xdr:sp macro="" textlink="">
          <xdr:nvSpPr>
            <xdr:cNvPr id="21" name="TextBox 20">
              <a:extLst>
                <a:ext uri="{FF2B5EF4-FFF2-40B4-BE49-F238E27FC236}">
                  <a16:creationId xmlns:a16="http://schemas.microsoft.com/office/drawing/2014/main" id="{00000000-0008-0000-0F00-000015000000}"/>
                </a:ext>
              </a:extLst>
            </xdr:cNvPr>
            <xdr:cNvSpPr txBox="1"/>
          </xdr:nvSpPr>
          <xdr:spPr>
            <a:xfrm>
              <a:off x="707572" y="1430694"/>
              <a:ext cx="5829673"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latin typeface="Cambria Math" panose="02040503050406030204" pitchFamily="18" charset="0"/>
                </a:rPr>
                <a:t>𝑖=ℎ𝑜𝑢𝑟𝑠 𝑖𝑛 𝑟𝑒𝑝𝑜𝑟𝑡𝑖𝑛𝑔 𝑦𝑒𝑎𝑟 (𝑒.𝑔., 8,784 ℎ𝑜𝑢𝑟𝑠 𝑖𝑛 𝑙𝑒𝑎𝑝 𝑦𝑒𝑎𝑟𝑠 𝑎𝑛𝑑 8,760 ℎ𝑜𝑢𝑟𝑠 𝑖𝑛 𝑜𝑡ℎ𝑒𝑟 𝑦𝑒𝑎𝑟𝑠)</a:t>
              </a:r>
              <a:endParaRPr lang="en-US" sz="1100"/>
            </a:p>
          </xdr:txBody>
        </xdr:sp>
      </mc:Fallback>
    </mc:AlternateContent>
    <xdr:clientData/>
  </xdr:oneCellAnchor>
  <xdr:oneCellAnchor>
    <xdr:from>
      <xdr:col>1</xdr:col>
      <xdr:colOff>124408</xdr:colOff>
      <xdr:row>8</xdr:row>
      <xdr:rowOff>132184</xdr:rowOff>
    </xdr:from>
    <xdr:ext cx="2089483" cy="462178"/>
    <mc:AlternateContent xmlns:mc="http://schemas.openxmlformats.org/markup-compatibility/2006" xmlns:a14="http://schemas.microsoft.com/office/drawing/2010/main">
      <mc:Choice Requires="a14">
        <xdr:sp macro="" textlink="">
          <xdr:nvSpPr>
            <xdr:cNvPr id="26" name="TextBox 25">
              <a:extLst>
                <a:ext uri="{FF2B5EF4-FFF2-40B4-BE49-F238E27FC236}">
                  <a16:creationId xmlns:a16="http://schemas.microsoft.com/office/drawing/2014/main" id="{00000000-0008-0000-0F00-00001A000000}"/>
                </a:ext>
              </a:extLst>
            </xdr:cNvPr>
            <xdr:cNvSpPr txBox="1"/>
          </xdr:nvSpPr>
          <xdr:spPr>
            <a:xfrm>
              <a:off x="839755" y="3195735"/>
              <a:ext cx="2089483" cy="4621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m:t>
                                </m:r>
                              </m:sub>
                            </m:sSub>
                          </m:num>
                          <m:den>
                            <m:r>
                              <a:rPr lang="en-US" sz="1100" b="0" i="1">
                                <a:latin typeface="Cambria Math" panose="02040503050406030204" pitchFamily="18" charset="0"/>
                              </a:rPr>
                              <m:t>𝑀𝑊</m:t>
                            </m:r>
                          </m:den>
                        </m:f>
                      </m:e>
                    </m:nary>
                    <m:r>
                      <a:rPr lang="en-US" sz="1100" b="0" i="1">
                        <a:latin typeface="Cambria Math" panose="02040503050406030204" pitchFamily="18" charset="0"/>
                      </a:rPr>
                      <m:t>∗ </m:t>
                    </m:r>
                    <m:nary>
                      <m:naryPr>
                        <m:chr m:val="∑"/>
                        <m:ctrlPr>
                          <a:rPr lang="en-US" sz="1100" b="0" i="1">
                            <a:latin typeface="Cambria Math" panose="02040503050406030204" pitchFamily="18" charset="0"/>
                          </a:rPr>
                        </m:ctrlPr>
                      </m:naryPr>
                      <m:sub>
                        <m: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panose="02040503050406030204" pitchFamily="18" charset="0"/>
                                      </a:rPr>
                                      <m:t>𝑅𝑇</m:t>
                                    </m:r>
                                  </m:e>
                                  <m:sub>
                                    <m:r>
                                      <a:rPr lang="en-US" sz="1100" b="0" i="1">
                                        <a:latin typeface="Cambria Math" panose="02040503050406030204" pitchFamily="18" charset="0"/>
                                      </a:rPr>
                                      <m:t>𝑖𝑘</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e>
                            </m:d>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num>
                          <m:den>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e>
                            </m:nary>
                          </m:den>
                        </m:f>
                      </m:e>
                    </m:nary>
                  </m:oMath>
                </m:oMathPara>
              </a14:m>
              <a:endParaRPr lang="en-US" sz="1100"/>
            </a:p>
          </xdr:txBody>
        </xdr:sp>
      </mc:Choice>
      <mc:Fallback xmlns="">
        <xdr:sp macro="" textlink="">
          <xdr:nvSpPr>
            <xdr:cNvPr id="26" name="TextBox 25">
              <a:extLst>
                <a:ext uri="{FF2B5EF4-FFF2-40B4-BE49-F238E27FC236}">
                  <a16:creationId xmlns:a16="http://schemas.microsoft.com/office/drawing/2014/main" id="{E2160689-C6BB-464D-88C4-F5AF08D80282}"/>
                </a:ext>
              </a:extLst>
            </xdr:cNvPr>
            <xdr:cNvSpPr txBox="1"/>
          </xdr:nvSpPr>
          <xdr:spPr>
            <a:xfrm>
              <a:off x="839755" y="3195735"/>
              <a:ext cx="2089483" cy="4621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∑24_(</a:t>
              </a:r>
              <a:r>
                <a:rPr lang="en-US" sz="1100" b="0" i="0">
                  <a:latin typeface="Cambria Math" panose="02040503050406030204" pitchFamily="18" charset="0"/>
                </a:rPr>
                <a:t>𝑖=1)^𝑛▒〖𝑀𝑊〗_𝑖/𝑀𝑊∗ ∑24_(𝑘=1)^𝑛▒((〖𝑅𝑇〗_𝑖𝑘−〖𝐷𝐴〗_𝑖𝑘 ) 〖𝑀𝑊〗_𝑖𝑘)/(∑24_(𝑘=1)^𝑛▒〖𝑀𝑊〗_𝑖𝑘 )</a:t>
              </a:r>
              <a:endParaRPr lang="en-US" sz="1100"/>
            </a:p>
          </xdr:txBody>
        </xdr:sp>
      </mc:Fallback>
    </mc:AlternateContent>
    <xdr:clientData/>
  </xdr:oneCellAnchor>
  <xdr:oneCellAnchor>
    <xdr:from>
      <xdr:col>3</xdr:col>
      <xdr:colOff>23327</xdr:colOff>
      <xdr:row>8</xdr:row>
      <xdr:rowOff>77755</xdr:rowOff>
    </xdr:from>
    <xdr:ext cx="2142125" cy="555730"/>
    <mc:AlternateContent xmlns:mc="http://schemas.openxmlformats.org/markup-compatibility/2006" xmlns:a14="http://schemas.microsoft.com/office/drawing/2010/main">
      <mc:Choice Requires="a14">
        <xdr:sp macro="" textlink="">
          <xdr:nvSpPr>
            <xdr:cNvPr id="27" name="TextBox 26">
              <a:extLst>
                <a:ext uri="{FF2B5EF4-FFF2-40B4-BE49-F238E27FC236}">
                  <a16:creationId xmlns:a16="http://schemas.microsoft.com/office/drawing/2014/main" id="{00000000-0008-0000-0F00-00001B000000}"/>
                </a:ext>
              </a:extLst>
            </xdr:cNvPr>
            <xdr:cNvSpPr txBox="1"/>
          </xdr:nvSpPr>
          <xdr:spPr>
            <a:xfrm>
              <a:off x="6375919" y="3141306"/>
              <a:ext cx="2142125" cy="55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m:t>
                                </m:r>
                              </m:sub>
                            </m:sSub>
                          </m:num>
                          <m:den>
                            <m:r>
                              <a:rPr lang="en-US" sz="1100" b="0" i="1">
                                <a:latin typeface="Cambria Math" panose="02040503050406030204" pitchFamily="18" charset="0"/>
                              </a:rPr>
                              <m:t>𝑀𝑊</m:t>
                            </m:r>
                          </m:den>
                        </m:f>
                      </m:e>
                    </m:nary>
                    <m:r>
                      <a:rPr lang="en-US" sz="1100" b="0" i="1">
                        <a:latin typeface="Cambria Math" panose="02040503050406030204" pitchFamily="18" charset="0"/>
                      </a:rPr>
                      <m:t>∗ </m:t>
                    </m:r>
                    <m:nary>
                      <m:naryPr>
                        <m:chr m:val="∑"/>
                        <m:ctrlPr>
                          <a:rPr lang="en-US" sz="1100" b="0" i="1">
                            <a:latin typeface="Cambria Math" panose="02040503050406030204" pitchFamily="18" charset="0"/>
                          </a:rPr>
                        </m:ctrlPr>
                      </m:naryPr>
                      <m:sub>
                        <m: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panose="02040503050406030204" pitchFamily="18" charset="0"/>
                                          </a:rPr>
                                          <m:t>𝑅𝑇</m:t>
                                        </m:r>
                                      </m:e>
                                      <m:sub>
                                        <m:r>
                                          <a:rPr lang="en-US" sz="1100" b="0" i="1">
                                            <a:latin typeface="Cambria Math" panose="02040503050406030204" pitchFamily="18" charset="0"/>
                                          </a:rPr>
                                          <m:t>𝑖𝑘</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num>
                                  <m:den>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den>
                                </m:f>
                              </m:e>
                            </m:d>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num>
                          <m:den>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e>
                            </m:nary>
                          </m:den>
                        </m:f>
                      </m:e>
                    </m:nary>
                  </m:oMath>
                </m:oMathPara>
              </a14:m>
              <a:endParaRPr lang="en-US" sz="1100"/>
            </a:p>
          </xdr:txBody>
        </xdr:sp>
      </mc:Choice>
      <mc:Fallback xmlns="">
        <xdr:sp macro="" textlink="">
          <xdr:nvSpPr>
            <xdr:cNvPr id="27" name="TextBox 26">
              <a:extLst>
                <a:ext uri="{FF2B5EF4-FFF2-40B4-BE49-F238E27FC236}">
                  <a16:creationId xmlns:a16="http://schemas.microsoft.com/office/drawing/2014/main" id="{2184CAA2-5E15-4E9D-818B-2288E358C838}"/>
                </a:ext>
              </a:extLst>
            </xdr:cNvPr>
            <xdr:cNvSpPr txBox="1"/>
          </xdr:nvSpPr>
          <xdr:spPr>
            <a:xfrm>
              <a:off x="6375919" y="3141306"/>
              <a:ext cx="2142125" cy="55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∑24_(</a:t>
              </a:r>
              <a:r>
                <a:rPr lang="en-US" sz="1100" b="0" i="0">
                  <a:latin typeface="Cambria Math" panose="02040503050406030204" pitchFamily="18" charset="0"/>
                </a:rPr>
                <a:t>𝑖=1)^𝑛▒〖𝑀𝑊〗_𝑖/𝑀𝑊∗ ∑24_(𝑘=1)^𝑛▒(((〖𝑅𝑇〗_𝑖𝑘−〖𝐷𝐴〗_𝑖𝑘)/〖𝐷𝐴〗_𝑖𝑘 ) 〖𝑀𝑊〗_𝑖𝑘)/(∑24_(𝑘=1)^𝑛▒〖𝑀𝑊〗_𝑖𝑘 )</a:t>
              </a:r>
              <a:endParaRPr lang="en-US" sz="1100"/>
            </a:p>
          </xdr:txBody>
        </xdr:sp>
      </mc:Fallback>
    </mc:AlternateContent>
    <xdr:clientData/>
  </xdr:oneCellAnchor>
  <xdr:oneCellAnchor>
    <xdr:from>
      <xdr:col>1</xdr:col>
      <xdr:colOff>93306</xdr:colOff>
      <xdr:row>9</xdr:row>
      <xdr:rowOff>194388</xdr:rowOff>
    </xdr:from>
    <xdr:ext cx="2185534" cy="462178"/>
    <mc:AlternateContent xmlns:mc="http://schemas.openxmlformats.org/markup-compatibility/2006" xmlns:a14="http://schemas.microsoft.com/office/drawing/2010/main">
      <mc:Choice Requires="a14">
        <xdr:sp macro="" textlink="">
          <xdr:nvSpPr>
            <xdr:cNvPr id="28" name="TextBox 27">
              <a:extLst>
                <a:ext uri="{FF2B5EF4-FFF2-40B4-BE49-F238E27FC236}">
                  <a16:creationId xmlns:a16="http://schemas.microsoft.com/office/drawing/2014/main" id="{00000000-0008-0000-0F00-00001C000000}"/>
                </a:ext>
              </a:extLst>
            </xdr:cNvPr>
            <xdr:cNvSpPr txBox="1"/>
          </xdr:nvSpPr>
          <xdr:spPr>
            <a:xfrm>
              <a:off x="808653" y="3988837"/>
              <a:ext cx="2185534" cy="4621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m:t>
                                </m:r>
                              </m:sub>
                            </m:sSub>
                          </m:num>
                          <m:den>
                            <m:r>
                              <a:rPr lang="en-US" sz="1100" b="0" i="1">
                                <a:latin typeface="Cambria Math" panose="02040503050406030204" pitchFamily="18" charset="0"/>
                              </a:rPr>
                              <m:t>𝑀𝑊</m:t>
                            </m:r>
                          </m:den>
                        </m:f>
                      </m:e>
                    </m:nary>
                    <m:r>
                      <a:rPr lang="en-US" sz="1100" b="0" i="1">
                        <a:latin typeface="Cambria Math" panose="02040503050406030204" pitchFamily="18" charset="0"/>
                      </a:rPr>
                      <m:t>∗ </m:t>
                    </m:r>
                    <m:nary>
                      <m:naryPr>
                        <m:chr m:val="∑"/>
                        <m:ctrlPr>
                          <a:rPr lang="en-US" sz="1100" b="0" i="1">
                            <a:latin typeface="Cambria Math" panose="02040503050406030204" pitchFamily="18" charset="0"/>
                          </a:rPr>
                        </m:ctrlPr>
                      </m:naryPr>
                      <m:sub>
                        <m: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𝑅𝑇</m:t>
                                    </m:r>
                                  </m:e>
                                  <m:sub>
                                    <m:r>
                                      <a:rPr lang="en-US" sz="1100" b="0" i="1">
                                        <a:latin typeface="Cambria Math" panose="02040503050406030204" pitchFamily="18" charset="0"/>
                                      </a:rPr>
                                      <m:t>𝑖𝑘</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r>
                                  <a:rPr lang="en-US" sz="1100" b="0" i="1">
                                    <a:latin typeface="Cambria Math" panose="02040503050406030204" pitchFamily="18" charset="0"/>
                                  </a:rPr>
                                  <m:t>|</m:t>
                                </m:r>
                              </m:e>
                            </m:d>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num>
                          <m:den>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e>
                            </m:nary>
                          </m:den>
                        </m:f>
                      </m:e>
                    </m:nary>
                  </m:oMath>
                </m:oMathPara>
              </a14:m>
              <a:endParaRPr lang="en-US" sz="1100"/>
            </a:p>
          </xdr:txBody>
        </xdr:sp>
      </mc:Choice>
      <mc:Fallback xmlns="">
        <xdr:sp macro="" textlink="">
          <xdr:nvSpPr>
            <xdr:cNvPr id="28" name="TextBox 27">
              <a:extLst>
                <a:ext uri="{FF2B5EF4-FFF2-40B4-BE49-F238E27FC236}">
                  <a16:creationId xmlns:a16="http://schemas.microsoft.com/office/drawing/2014/main" id="{98E269D4-463C-48EA-ACFC-89B959782EA9}"/>
                </a:ext>
              </a:extLst>
            </xdr:cNvPr>
            <xdr:cNvSpPr txBox="1"/>
          </xdr:nvSpPr>
          <xdr:spPr>
            <a:xfrm>
              <a:off x="808653" y="3988837"/>
              <a:ext cx="2185534" cy="4621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∑24_(</a:t>
              </a:r>
              <a:r>
                <a:rPr lang="en-US" sz="1100" b="0" i="0">
                  <a:latin typeface="Cambria Math" panose="02040503050406030204" pitchFamily="18" charset="0"/>
                </a:rPr>
                <a:t>𝑖=1)^𝑛▒〖𝑀𝑊〗_𝑖/𝑀𝑊∗ ∑24_(𝑘=1)^𝑛▒((|〖𝑅𝑇〗_𝑖𝑘−〖𝐷𝐴〗_𝑖𝑘 |) 〖𝑀𝑊〗_𝑖𝑘)/(∑24_(𝑘=1)^𝑛▒〖𝑀𝑊〗_𝑖𝑘 )</a:t>
              </a:r>
              <a:endParaRPr lang="en-US" sz="1100"/>
            </a:p>
          </xdr:txBody>
        </xdr:sp>
      </mc:Fallback>
    </mc:AlternateContent>
    <xdr:clientData/>
  </xdr:oneCellAnchor>
  <xdr:oneCellAnchor>
    <xdr:from>
      <xdr:col>3</xdr:col>
      <xdr:colOff>7776</xdr:colOff>
      <xdr:row>9</xdr:row>
      <xdr:rowOff>101082</xdr:rowOff>
    </xdr:from>
    <xdr:ext cx="2231380" cy="547073"/>
    <mc:AlternateContent xmlns:mc="http://schemas.openxmlformats.org/markup-compatibility/2006" xmlns:a14="http://schemas.microsoft.com/office/drawing/2010/main">
      <mc:Choice Requires="a14">
        <xdr:sp macro="" textlink="">
          <xdr:nvSpPr>
            <xdr:cNvPr id="29" name="TextBox 28">
              <a:extLst>
                <a:ext uri="{FF2B5EF4-FFF2-40B4-BE49-F238E27FC236}">
                  <a16:creationId xmlns:a16="http://schemas.microsoft.com/office/drawing/2014/main" id="{00000000-0008-0000-0F00-00001D000000}"/>
                </a:ext>
              </a:extLst>
            </xdr:cNvPr>
            <xdr:cNvSpPr txBox="1"/>
          </xdr:nvSpPr>
          <xdr:spPr>
            <a:xfrm>
              <a:off x="6360368" y="3895531"/>
              <a:ext cx="2231380" cy="547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m:t>
                                </m:r>
                              </m:sub>
                            </m:sSub>
                          </m:num>
                          <m:den>
                            <m:r>
                              <a:rPr lang="en-US" sz="1100" b="0" i="1">
                                <a:latin typeface="Cambria Math" panose="02040503050406030204" pitchFamily="18" charset="0"/>
                              </a:rPr>
                              <m:t>𝑀𝑊</m:t>
                            </m:r>
                          </m:den>
                        </m:f>
                      </m:e>
                    </m:nary>
                    <m:r>
                      <a:rPr lang="en-US" sz="1100" b="0" i="1">
                        <a:latin typeface="Cambria Math" panose="02040503050406030204" pitchFamily="18" charset="0"/>
                      </a:rPr>
                      <m:t>∗ </m:t>
                    </m:r>
                    <m:nary>
                      <m:naryPr>
                        <m:chr m:val="∑"/>
                        <m:ctrlPr>
                          <a:rPr lang="en-US" sz="1100" b="0" i="1">
                            <a:latin typeface="Cambria Math" panose="02040503050406030204" pitchFamily="18" charset="0"/>
                          </a:rPr>
                        </m:ctrlPr>
                      </m:naryPr>
                      <m:sub>
                        <m: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𝑅𝑇</m:t>
                                        </m:r>
                                      </m:e>
                                      <m:sub>
                                        <m:r>
                                          <a:rPr lang="en-US" sz="1100" b="0" i="1">
                                            <a:latin typeface="Cambria Math" panose="02040503050406030204" pitchFamily="18" charset="0"/>
                                          </a:rPr>
                                          <m:t>𝑖𝑘</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r>
                                      <a:rPr lang="en-US" sz="1100" b="0" i="1">
                                        <a:latin typeface="Cambria Math" panose="02040503050406030204" pitchFamily="18" charset="0"/>
                                      </a:rPr>
                                      <m:t>|</m:t>
                                    </m:r>
                                  </m:num>
                                  <m:den>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den>
                                </m:f>
                              </m:e>
                            </m:d>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num>
                          <m:den>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e>
                            </m:nary>
                          </m:den>
                        </m:f>
                      </m:e>
                    </m:nary>
                  </m:oMath>
                </m:oMathPara>
              </a14:m>
              <a:endParaRPr lang="en-US" sz="1100"/>
            </a:p>
          </xdr:txBody>
        </xdr:sp>
      </mc:Choice>
      <mc:Fallback xmlns="">
        <xdr:sp macro="" textlink="">
          <xdr:nvSpPr>
            <xdr:cNvPr id="29" name="TextBox 28">
              <a:extLst>
                <a:ext uri="{FF2B5EF4-FFF2-40B4-BE49-F238E27FC236}">
                  <a16:creationId xmlns:a16="http://schemas.microsoft.com/office/drawing/2014/main" id="{318C1E8E-9AB1-45AE-B2F4-F767B1F87B41}"/>
                </a:ext>
              </a:extLst>
            </xdr:cNvPr>
            <xdr:cNvSpPr txBox="1"/>
          </xdr:nvSpPr>
          <xdr:spPr>
            <a:xfrm>
              <a:off x="6360368" y="3895531"/>
              <a:ext cx="2231380" cy="547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latin typeface="Cambria Math" panose="02040503050406030204" pitchFamily="18" charset="0"/>
                </a:rPr>
                <a:t>∑24_(</a:t>
              </a:r>
              <a:r>
                <a:rPr lang="en-US" sz="1100" b="0" i="0">
                  <a:latin typeface="Cambria Math" panose="02040503050406030204" pitchFamily="18" charset="0"/>
                </a:rPr>
                <a:t>𝑖=1)^𝑛▒〖𝑀𝑊〗_𝑖/𝑀𝑊∗ ∑24_(𝑘=1)^𝑛▒(((|〖𝑅𝑇〗_𝑖𝑘−〖𝐷𝐴〗_𝑖𝑘 |)/〖𝐷𝐴〗_𝑖𝑘 ) 〖𝑀𝑊〗_𝑖𝑘)/(∑24_(𝑘=1)^𝑛▒〖𝑀𝑊〗_𝑖𝑘 )</a:t>
              </a:r>
              <a:endParaRPr lang="en-US" sz="1100"/>
            </a:p>
          </xdr:txBody>
        </xdr:sp>
      </mc:Fallback>
    </mc:AlternateContent>
    <xdr:clientData/>
  </xdr:oneCellAnchor>
  <xdr:oneCellAnchor>
    <xdr:from>
      <xdr:col>1</xdr:col>
      <xdr:colOff>124408</xdr:colOff>
      <xdr:row>8</xdr:row>
      <xdr:rowOff>132184</xdr:rowOff>
    </xdr:from>
    <xdr:ext cx="2089483" cy="462178"/>
    <mc:AlternateContent xmlns:mc="http://schemas.openxmlformats.org/markup-compatibility/2006" xmlns:a14="http://schemas.microsoft.com/office/drawing/2010/main">
      <mc:Choice Requires="a14">
        <xdr:sp macro="" textlink="">
          <xdr:nvSpPr>
            <xdr:cNvPr id="14" name="TextBox 13">
              <a:extLst>
                <a:ext uri="{FF2B5EF4-FFF2-40B4-BE49-F238E27FC236}">
                  <a16:creationId xmlns:a16="http://schemas.microsoft.com/office/drawing/2014/main" id="{00000000-0008-0000-0F00-00001A000000}"/>
                </a:ext>
              </a:extLst>
            </xdr:cNvPr>
            <xdr:cNvSpPr txBox="1"/>
          </xdr:nvSpPr>
          <xdr:spPr>
            <a:xfrm>
              <a:off x="878788" y="3172564"/>
              <a:ext cx="2089483" cy="4621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m:t>
                                </m:r>
                              </m:sub>
                            </m:sSub>
                          </m:num>
                          <m:den>
                            <m:r>
                              <a:rPr lang="en-US" sz="1100" b="0" i="1">
                                <a:latin typeface="Cambria Math" panose="02040503050406030204" pitchFamily="18" charset="0"/>
                              </a:rPr>
                              <m:t>𝑀𝑊</m:t>
                            </m:r>
                          </m:den>
                        </m:f>
                      </m:e>
                    </m:nary>
                    <m:r>
                      <a:rPr lang="en-US" sz="1100" b="0" i="1">
                        <a:latin typeface="Cambria Math" panose="02040503050406030204" pitchFamily="18" charset="0"/>
                      </a:rPr>
                      <m:t>∗ </m:t>
                    </m:r>
                    <m:nary>
                      <m:naryPr>
                        <m:chr m:val="∑"/>
                        <m:ctrlPr>
                          <a:rPr lang="en-US" sz="1100" b="0" i="1">
                            <a:latin typeface="Cambria Math" panose="02040503050406030204" pitchFamily="18" charset="0"/>
                          </a:rPr>
                        </m:ctrlPr>
                      </m:naryPr>
                      <m:sub>
                        <m: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sSub>
                                  <m:sSubPr>
                                    <m:ctrlPr>
                                      <a:rPr lang="en-US" sz="1100" b="0" i="1">
                                        <a:latin typeface="Cambria Math" panose="02040503050406030204" pitchFamily="18" charset="0"/>
                                      </a:rPr>
                                    </m:ctrlPr>
                                  </m:sSubPr>
                                  <m:e>
                                    <m:r>
                                      <a:rPr lang="en-US" sz="1100" b="0" i="1">
                                        <a:latin typeface="Cambria Math" panose="02040503050406030204" pitchFamily="18" charset="0"/>
                                      </a:rPr>
                                      <m:t>𝑅𝑇</m:t>
                                    </m:r>
                                  </m:e>
                                  <m:sub>
                                    <m:r>
                                      <a:rPr lang="en-US" sz="1100" b="0" i="1">
                                        <a:latin typeface="Cambria Math" panose="02040503050406030204" pitchFamily="18" charset="0"/>
                                      </a:rPr>
                                      <m:t>𝑖𝑘</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e>
                            </m:d>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num>
                          <m:den>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e>
                            </m:nary>
                          </m:den>
                        </m:f>
                      </m:e>
                    </m:nary>
                  </m:oMath>
                </m:oMathPara>
              </a14:m>
              <a:endParaRPr lang="en-US" sz="1100"/>
            </a:p>
          </xdr:txBody>
        </xdr:sp>
      </mc:Choice>
      <mc:Fallback xmlns="">
        <xdr:sp macro="" textlink="">
          <xdr:nvSpPr>
            <xdr:cNvPr id="14" name="TextBox 13">
              <a:extLst>
                <a:ext uri="{FF2B5EF4-FFF2-40B4-BE49-F238E27FC236}">
                  <a16:creationId xmlns:a16="http://schemas.microsoft.com/office/drawing/2014/main" id="{00000000-0008-0000-0F00-00001A000000}"/>
                </a:ext>
              </a:extLst>
            </xdr:cNvPr>
            <xdr:cNvSpPr txBox="1"/>
          </xdr:nvSpPr>
          <xdr:spPr>
            <a:xfrm>
              <a:off x="878788" y="3172564"/>
              <a:ext cx="2089483" cy="4621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a:t>
              </a:r>
              <a:r>
                <a:rPr lang="en-US" sz="1100" b="0" i="0">
                  <a:latin typeface="Cambria Math" panose="02040503050406030204" pitchFamily="18" charset="0"/>
                </a:rPr>
                <a:t>_(𝑖=1)^𝑛▒〖𝑀𝑊〗_𝑖/𝑀𝑊∗ ∑_(𝑘=1)^𝑛▒((〖𝑅𝑇〗_𝑖𝑘−〖𝐷𝐴〗_𝑖𝑘 ) 〖𝑀𝑊〗_𝑖𝑘)/(∑_(𝑘=1)^𝑛▒〖𝑀𝑊〗_𝑖𝑘 )</a:t>
              </a:r>
              <a:endParaRPr lang="en-US" sz="1100"/>
            </a:p>
          </xdr:txBody>
        </xdr:sp>
      </mc:Fallback>
    </mc:AlternateContent>
    <xdr:clientData/>
  </xdr:oneCellAnchor>
  <xdr:oneCellAnchor>
    <xdr:from>
      <xdr:col>3</xdr:col>
      <xdr:colOff>23327</xdr:colOff>
      <xdr:row>8</xdr:row>
      <xdr:rowOff>77755</xdr:rowOff>
    </xdr:from>
    <xdr:ext cx="2142125" cy="555730"/>
    <mc:AlternateContent xmlns:mc="http://schemas.openxmlformats.org/markup-compatibility/2006" xmlns:a14="http://schemas.microsoft.com/office/drawing/2010/main">
      <mc:Choice Requires="a14">
        <xdr:sp macro="" textlink="">
          <xdr:nvSpPr>
            <xdr:cNvPr id="19" name="TextBox 18">
              <a:extLst>
                <a:ext uri="{FF2B5EF4-FFF2-40B4-BE49-F238E27FC236}">
                  <a16:creationId xmlns:a16="http://schemas.microsoft.com/office/drawing/2014/main" id="{00000000-0008-0000-0F00-00001B000000}"/>
                </a:ext>
              </a:extLst>
            </xdr:cNvPr>
            <xdr:cNvSpPr txBox="1"/>
          </xdr:nvSpPr>
          <xdr:spPr>
            <a:xfrm>
              <a:off x="6732737" y="3118135"/>
              <a:ext cx="2142125" cy="55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m:t>
                                </m:r>
                              </m:sub>
                            </m:sSub>
                          </m:num>
                          <m:den>
                            <m:r>
                              <a:rPr lang="en-US" sz="1100" b="0" i="1">
                                <a:latin typeface="Cambria Math" panose="02040503050406030204" pitchFamily="18" charset="0"/>
                              </a:rPr>
                              <m:t>𝑀𝑊</m:t>
                            </m:r>
                          </m:den>
                        </m:f>
                      </m:e>
                    </m:nary>
                    <m:r>
                      <a:rPr lang="en-US" sz="1100" b="0" i="1">
                        <a:latin typeface="Cambria Math" panose="02040503050406030204" pitchFamily="18" charset="0"/>
                      </a:rPr>
                      <m:t>∗ </m:t>
                    </m:r>
                    <m:nary>
                      <m:naryPr>
                        <m:chr m:val="∑"/>
                        <m:ctrlPr>
                          <a:rPr lang="en-US" sz="1100" b="0" i="1">
                            <a:latin typeface="Cambria Math" panose="02040503050406030204" pitchFamily="18" charset="0"/>
                          </a:rPr>
                        </m:ctrlPr>
                      </m:naryPr>
                      <m:sub>
                        <m: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sSub>
                                      <m:sSubPr>
                                        <m:ctrlPr>
                                          <a:rPr lang="en-US" sz="1100" b="0" i="1">
                                            <a:latin typeface="Cambria Math" panose="02040503050406030204" pitchFamily="18" charset="0"/>
                                          </a:rPr>
                                        </m:ctrlPr>
                                      </m:sSubPr>
                                      <m:e>
                                        <m:r>
                                          <a:rPr lang="en-US" sz="1100" b="0" i="1">
                                            <a:latin typeface="Cambria Math" panose="02040503050406030204" pitchFamily="18" charset="0"/>
                                          </a:rPr>
                                          <m:t>𝑅𝑇</m:t>
                                        </m:r>
                                      </m:e>
                                      <m:sub>
                                        <m:r>
                                          <a:rPr lang="en-US" sz="1100" b="0" i="1">
                                            <a:latin typeface="Cambria Math" panose="02040503050406030204" pitchFamily="18" charset="0"/>
                                          </a:rPr>
                                          <m:t>𝑖𝑘</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num>
                                  <m:den>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den>
                                </m:f>
                              </m:e>
                            </m:d>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num>
                          <m:den>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e>
                            </m:nary>
                          </m:den>
                        </m:f>
                      </m:e>
                    </m:nary>
                  </m:oMath>
                </m:oMathPara>
              </a14:m>
              <a:endParaRPr lang="en-US" sz="1100"/>
            </a:p>
          </xdr:txBody>
        </xdr:sp>
      </mc:Choice>
      <mc:Fallback xmlns="">
        <xdr:sp macro="" textlink="">
          <xdr:nvSpPr>
            <xdr:cNvPr id="19" name="TextBox 18">
              <a:extLst>
                <a:ext uri="{FF2B5EF4-FFF2-40B4-BE49-F238E27FC236}">
                  <a16:creationId xmlns:a16="http://schemas.microsoft.com/office/drawing/2014/main" id="{00000000-0008-0000-0F00-00001B000000}"/>
                </a:ext>
              </a:extLst>
            </xdr:cNvPr>
            <xdr:cNvSpPr txBox="1"/>
          </xdr:nvSpPr>
          <xdr:spPr>
            <a:xfrm>
              <a:off x="6732737" y="3118135"/>
              <a:ext cx="2142125" cy="55573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a:t>
              </a:r>
              <a:r>
                <a:rPr lang="en-US" sz="1100" b="0" i="0">
                  <a:latin typeface="Cambria Math" panose="02040503050406030204" pitchFamily="18" charset="0"/>
                </a:rPr>
                <a:t>_(𝑖=1)^𝑛▒〖𝑀𝑊〗_𝑖/𝑀𝑊∗ ∑_(𝑘=1)^𝑛▒(((〖𝑅𝑇〗_𝑖𝑘−〖𝐷𝐴〗_𝑖𝑘)/〖𝐷𝐴〗_𝑖𝑘 ) 〖𝑀𝑊〗_𝑖𝑘)/(∑_(𝑘=1)^𝑛▒〖𝑀𝑊〗_𝑖𝑘 )</a:t>
              </a:r>
              <a:endParaRPr lang="en-US" sz="1100"/>
            </a:p>
          </xdr:txBody>
        </xdr:sp>
      </mc:Fallback>
    </mc:AlternateContent>
    <xdr:clientData/>
  </xdr:oneCellAnchor>
  <xdr:oneCellAnchor>
    <xdr:from>
      <xdr:col>1</xdr:col>
      <xdr:colOff>93306</xdr:colOff>
      <xdr:row>9</xdr:row>
      <xdr:rowOff>194388</xdr:rowOff>
    </xdr:from>
    <xdr:ext cx="2185534" cy="462178"/>
    <mc:AlternateContent xmlns:mc="http://schemas.openxmlformats.org/markup-compatibility/2006" xmlns:a14="http://schemas.microsoft.com/office/drawing/2010/main">
      <mc:Choice Requires="a14">
        <xdr:sp macro="" textlink="">
          <xdr:nvSpPr>
            <xdr:cNvPr id="20" name="TextBox 19">
              <a:extLst>
                <a:ext uri="{FF2B5EF4-FFF2-40B4-BE49-F238E27FC236}">
                  <a16:creationId xmlns:a16="http://schemas.microsoft.com/office/drawing/2014/main" id="{00000000-0008-0000-0F00-00001C000000}"/>
                </a:ext>
              </a:extLst>
            </xdr:cNvPr>
            <xdr:cNvSpPr txBox="1"/>
          </xdr:nvSpPr>
          <xdr:spPr>
            <a:xfrm>
              <a:off x="847686" y="3966288"/>
              <a:ext cx="2185534" cy="4621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m:t>
                                </m:r>
                              </m:sub>
                            </m:sSub>
                          </m:num>
                          <m:den>
                            <m:r>
                              <a:rPr lang="en-US" sz="1100" b="0" i="1">
                                <a:latin typeface="Cambria Math" panose="02040503050406030204" pitchFamily="18" charset="0"/>
                              </a:rPr>
                              <m:t>𝑀𝑊</m:t>
                            </m:r>
                          </m:den>
                        </m:f>
                      </m:e>
                    </m:nary>
                    <m:r>
                      <a:rPr lang="en-US" sz="1100" b="0" i="1">
                        <a:latin typeface="Cambria Math" panose="02040503050406030204" pitchFamily="18" charset="0"/>
                      </a:rPr>
                      <m:t>∗ </m:t>
                    </m:r>
                    <m:nary>
                      <m:naryPr>
                        <m:chr m:val="∑"/>
                        <m:ctrlPr>
                          <a:rPr lang="en-US" sz="1100" b="0" i="1">
                            <a:latin typeface="Cambria Math" panose="02040503050406030204" pitchFamily="18" charset="0"/>
                          </a:rPr>
                        </m:ctrlPr>
                      </m:naryPr>
                      <m:sub>
                        <m: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𝑅𝑇</m:t>
                                    </m:r>
                                  </m:e>
                                  <m:sub>
                                    <m:r>
                                      <a:rPr lang="en-US" sz="1100" b="0" i="1">
                                        <a:latin typeface="Cambria Math" panose="02040503050406030204" pitchFamily="18" charset="0"/>
                                      </a:rPr>
                                      <m:t>𝑖𝑘</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r>
                                  <a:rPr lang="en-US" sz="1100" b="0" i="1">
                                    <a:latin typeface="Cambria Math" panose="02040503050406030204" pitchFamily="18" charset="0"/>
                                  </a:rPr>
                                  <m:t>|</m:t>
                                </m:r>
                              </m:e>
                            </m:d>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num>
                          <m:den>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e>
                            </m:nary>
                          </m:den>
                        </m:f>
                      </m:e>
                    </m:nary>
                  </m:oMath>
                </m:oMathPara>
              </a14:m>
              <a:endParaRPr lang="en-US" sz="1100"/>
            </a:p>
          </xdr:txBody>
        </xdr:sp>
      </mc:Choice>
      <mc:Fallback xmlns="">
        <xdr:sp macro="" textlink="">
          <xdr:nvSpPr>
            <xdr:cNvPr id="20" name="TextBox 19">
              <a:extLst>
                <a:ext uri="{FF2B5EF4-FFF2-40B4-BE49-F238E27FC236}">
                  <a16:creationId xmlns:a16="http://schemas.microsoft.com/office/drawing/2014/main" id="{00000000-0008-0000-0F00-00001C000000}"/>
                </a:ext>
              </a:extLst>
            </xdr:cNvPr>
            <xdr:cNvSpPr txBox="1"/>
          </xdr:nvSpPr>
          <xdr:spPr>
            <a:xfrm>
              <a:off x="847686" y="3966288"/>
              <a:ext cx="2185534" cy="46217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a:t>
              </a:r>
              <a:r>
                <a:rPr lang="en-US" sz="1100" b="0" i="0">
                  <a:latin typeface="Cambria Math" panose="02040503050406030204" pitchFamily="18" charset="0"/>
                </a:rPr>
                <a:t>_(𝑖=1)^𝑛▒〖𝑀𝑊〗_𝑖/𝑀𝑊∗ ∑_(𝑘=1)^𝑛▒((|〖𝑅𝑇〗_𝑖𝑘−〖𝐷𝐴〗_𝑖𝑘 |) 〖𝑀𝑊〗_𝑖𝑘)/(∑_(𝑘=1)^𝑛▒〖𝑀𝑊〗_𝑖𝑘 )</a:t>
              </a:r>
              <a:endParaRPr lang="en-US" sz="1100"/>
            </a:p>
          </xdr:txBody>
        </xdr:sp>
      </mc:Fallback>
    </mc:AlternateContent>
    <xdr:clientData/>
  </xdr:oneCellAnchor>
  <xdr:oneCellAnchor>
    <xdr:from>
      <xdr:col>3</xdr:col>
      <xdr:colOff>7776</xdr:colOff>
      <xdr:row>9</xdr:row>
      <xdr:rowOff>101082</xdr:rowOff>
    </xdr:from>
    <xdr:ext cx="2231380" cy="547073"/>
    <mc:AlternateContent xmlns:mc="http://schemas.openxmlformats.org/markup-compatibility/2006" xmlns:a14="http://schemas.microsoft.com/office/drawing/2010/main">
      <mc:Choice Requires="a14">
        <xdr:sp macro="" textlink="">
          <xdr:nvSpPr>
            <xdr:cNvPr id="22" name="TextBox 21">
              <a:extLst>
                <a:ext uri="{FF2B5EF4-FFF2-40B4-BE49-F238E27FC236}">
                  <a16:creationId xmlns:a16="http://schemas.microsoft.com/office/drawing/2014/main" id="{00000000-0008-0000-0F00-00001D000000}"/>
                </a:ext>
              </a:extLst>
            </xdr:cNvPr>
            <xdr:cNvSpPr txBox="1"/>
          </xdr:nvSpPr>
          <xdr:spPr>
            <a:xfrm>
              <a:off x="6717186" y="3872982"/>
              <a:ext cx="2231380" cy="547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n-US" sz="1100" i="1">
                            <a:latin typeface="Cambria Math" panose="02040503050406030204" pitchFamily="18" charset="0"/>
                          </a:rPr>
                        </m:ctrlPr>
                      </m:naryPr>
                      <m:sub>
                        <m:r>
                          <m:rPr>
                            <m:brk m:alnAt="23"/>
                          </m:rPr>
                          <a:rPr lang="en-US" sz="1100" b="0" i="1">
                            <a:latin typeface="Cambria Math" panose="02040503050406030204" pitchFamily="18" charset="0"/>
                          </a:rPr>
                          <m:t>𝑖</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i="1">
                                <a:latin typeface="Cambria Math" panose="02040503050406030204" pitchFamily="18" charset="0"/>
                              </a:rPr>
                            </m:ctrlPr>
                          </m:fPr>
                          <m:num>
                            <m:sSub>
                              <m:sSubPr>
                                <m:ctrlPr>
                                  <a:rPr lang="en-US" sz="110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m:t>
                                </m:r>
                              </m:sub>
                            </m:sSub>
                          </m:num>
                          <m:den>
                            <m:r>
                              <a:rPr lang="en-US" sz="1100" b="0" i="1">
                                <a:latin typeface="Cambria Math" panose="02040503050406030204" pitchFamily="18" charset="0"/>
                              </a:rPr>
                              <m:t>𝑀𝑊</m:t>
                            </m:r>
                          </m:den>
                        </m:f>
                      </m:e>
                    </m:nary>
                    <m:r>
                      <a:rPr lang="en-US" sz="1100" b="0" i="1">
                        <a:latin typeface="Cambria Math" panose="02040503050406030204" pitchFamily="18" charset="0"/>
                      </a:rPr>
                      <m:t>∗ </m:t>
                    </m:r>
                    <m:nary>
                      <m:naryPr>
                        <m:chr m:val="∑"/>
                        <m:ctrlPr>
                          <a:rPr lang="en-US" sz="1100" b="0" i="1">
                            <a:latin typeface="Cambria Math" panose="02040503050406030204" pitchFamily="18" charset="0"/>
                          </a:rPr>
                        </m:ctrlPr>
                      </m:naryPr>
                      <m:sub>
                        <m: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f>
                          <m:fPr>
                            <m:ctrlPr>
                              <a:rPr lang="en-US" sz="1100" b="0" i="1">
                                <a:latin typeface="Cambria Math" panose="02040503050406030204" pitchFamily="18" charset="0"/>
                              </a:rPr>
                            </m:ctrlPr>
                          </m:fPr>
                          <m:num>
                            <m:d>
                              <m:dPr>
                                <m:ctrlPr>
                                  <a:rPr lang="en-US" sz="1100" b="0" i="1">
                                    <a:latin typeface="Cambria Math" panose="02040503050406030204" pitchFamily="18" charset="0"/>
                                  </a:rPr>
                                </m:ctrlPr>
                              </m:dPr>
                              <m:e>
                                <m:f>
                                  <m:fPr>
                                    <m:ctrlPr>
                                      <a:rPr lang="en-US" sz="1100" b="0" i="1">
                                        <a:latin typeface="Cambria Math" panose="02040503050406030204" pitchFamily="18" charset="0"/>
                                      </a:rPr>
                                    </m:ctrlPr>
                                  </m:fPr>
                                  <m:num>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𝑅𝑇</m:t>
                                        </m:r>
                                      </m:e>
                                      <m:sub>
                                        <m:r>
                                          <a:rPr lang="en-US" sz="1100" b="0" i="1">
                                            <a:latin typeface="Cambria Math" panose="02040503050406030204" pitchFamily="18" charset="0"/>
                                          </a:rPr>
                                          <m:t>𝑖𝑘</m:t>
                                        </m:r>
                                      </m:sub>
                                    </m:sSub>
                                    <m:r>
                                      <a:rPr lang="en-US" sz="1100" b="0" i="1">
                                        <a:latin typeface="Cambria Math" panose="02040503050406030204" pitchFamily="18" charset="0"/>
                                      </a:rPr>
                                      <m:t>−</m:t>
                                    </m:r>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r>
                                      <a:rPr lang="en-US" sz="1100" b="0" i="1">
                                        <a:latin typeface="Cambria Math" panose="02040503050406030204" pitchFamily="18" charset="0"/>
                                      </a:rPr>
                                      <m:t>|</m:t>
                                    </m:r>
                                  </m:num>
                                  <m:den>
                                    <m:sSub>
                                      <m:sSubPr>
                                        <m:ctrlPr>
                                          <a:rPr lang="en-US" sz="1100" b="0" i="1">
                                            <a:latin typeface="Cambria Math" panose="02040503050406030204" pitchFamily="18" charset="0"/>
                                          </a:rPr>
                                        </m:ctrlPr>
                                      </m:sSubPr>
                                      <m:e>
                                        <m:r>
                                          <a:rPr lang="en-US" sz="1100" b="0" i="1">
                                            <a:latin typeface="Cambria Math" panose="02040503050406030204" pitchFamily="18" charset="0"/>
                                          </a:rPr>
                                          <m:t>𝐷𝐴</m:t>
                                        </m:r>
                                      </m:e>
                                      <m:sub>
                                        <m:r>
                                          <a:rPr lang="en-US" sz="1100" b="0" i="1">
                                            <a:latin typeface="Cambria Math" panose="02040503050406030204" pitchFamily="18" charset="0"/>
                                          </a:rPr>
                                          <m:t>𝑖𝑘</m:t>
                                        </m:r>
                                      </m:sub>
                                    </m:sSub>
                                  </m:den>
                                </m:f>
                              </m:e>
                            </m:d>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num>
                          <m:den>
                            <m:nary>
                              <m:naryPr>
                                <m:chr m:val="∑"/>
                                <m:ctrlPr>
                                  <a:rPr lang="en-US" sz="1100" b="0" i="1">
                                    <a:latin typeface="Cambria Math" panose="02040503050406030204" pitchFamily="18" charset="0"/>
                                  </a:rPr>
                                </m:ctrlPr>
                              </m:naryPr>
                              <m:sub>
                                <m:r>
                                  <m:rPr>
                                    <m:brk m:alnAt="23"/>
                                  </m:rPr>
                                  <a:rPr lang="en-US" sz="1100" b="0" i="1">
                                    <a:latin typeface="Cambria Math" panose="02040503050406030204" pitchFamily="18" charset="0"/>
                                  </a:rPr>
                                  <m:t>𝑘</m:t>
                                </m:r>
                                <m:r>
                                  <a:rPr lang="en-US" sz="1100" b="0" i="1">
                                    <a:latin typeface="Cambria Math" panose="02040503050406030204" pitchFamily="18" charset="0"/>
                                  </a:rPr>
                                  <m:t>=1</m:t>
                                </m:r>
                              </m:sub>
                              <m:sup>
                                <m:r>
                                  <a:rPr lang="en-US" sz="1100" b="0" i="1">
                                    <a:latin typeface="Cambria Math" panose="02040503050406030204" pitchFamily="18" charset="0"/>
                                  </a:rPr>
                                  <m:t>𝑛</m:t>
                                </m:r>
                              </m:sup>
                              <m:e>
                                <m:sSub>
                                  <m:sSubPr>
                                    <m:ctrlPr>
                                      <a:rPr lang="en-US" sz="1100" b="0" i="1">
                                        <a:latin typeface="Cambria Math" panose="02040503050406030204" pitchFamily="18" charset="0"/>
                                      </a:rPr>
                                    </m:ctrlPr>
                                  </m:sSubPr>
                                  <m:e>
                                    <m:r>
                                      <a:rPr lang="en-US" sz="1100" b="0" i="1">
                                        <a:latin typeface="Cambria Math" panose="02040503050406030204" pitchFamily="18" charset="0"/>
                                      </a:rPr>
                                      <m:t>𝑀𝑊</m:t>
                                    </m:r>
                                  </m:e>
                                  <m:sub>
                                    <m:r>
                                      <a:rPr lang="en-US" sz="1100" b="0" i="1">
                                        <a:latin typeface="Cambria Math" panose="02040503050406030204" pitchFamily="18" charset="0"/>
                                      </a:rPr>
                                      <m:t>𝑖𝑘</m:t>
                                    </m:r>
                                  </m:sub>
                                </m:sSub>
                              </m:e>
                            </m:nary>
                          </m:den>
                        </m:f>
                      </m:e>
                    </m:nary>
                  </m:oMath>
                </m:oMathPara>
              </a14:m>
              <a:endParaRPr lang="en-US" sz="1100"/>
            </a:p>
          </xdr:txBody>
        </xdr:sp>
      </mc:Choice>
      <mc:Fallback xmlns="">
        <xdr:sp macro="" textlink="">
          <xdr:nvSpPr>
            <xdr:cNvPr id="22" name="TextBox 21">
              <a:extLst>
                <a:ext uri="{FF2B5EF4-FFF2-40B4-BE49-F238E27FC236}">
                  <a16:creationId xmlns:a16="http://schemas.microsoft.com/office/drawing/2014/main" id="{00000000-0008-0000-0F00-00001D000000}"/>
                </a:ext>
              </a:extLst>
            </xdr:cNvPr>
            <xdr:cNvSpPr txBox="1"/>
          </xdr:nvSpPr>
          <xdr:spPr>
            <a:xfrm>
              <a:off x="6717186" y="3872982"/>
              <a:ext cx="2231380" cy="547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i="0">
                  <a:latin typeface="Cambria Math" panose="02040503050406030204" pitchFamily="18" charset="0"/>
                </a:rPr>
                <a:t>∑</a:t>
              </a:r>
              <a:r>
                <a:rPr lang="en-US" sz="1100" b="0" i="0">
                  <a:latin typeface="Cambria Math" panose="02040503050406030204" pitchFamily="18" charset="0"/>
                </a:rPr>
                <a:t>_(𝑖=1)^𝑛▒〖𝑀𝑊〗_𝑖/𝑀𝑊∗ ∑_(𝑘=1)^𝑛▒(((|〖𝑅𝑇〗_𝑖𝑘−〖𝐷𝐴〗_𝑖𝑘 |)/〖𝐷𝐴〗_𝑖𝑘 ) 〖𝑀𝑊〗_𝑖𝑘)/(∑_(𝑘=1)^𝑛▒〖𝑀𝑊〗_𝑖𝑘 )</a:t>
              </a:r>
              <a:endParaRPr lang="en-US" sz="1100"/>
            </a:p>
          </xdr:txBody>
        </xdr:sp>
      </mc:Fallback>
    </mc:AlternateContent>
    <xdr:clientData/>
  </xdr:oneCellAnchor>
  <xdr:oneCellAnchor>
    <xdr:from>
      <xdr:col>1</xdr:col>
      <xdr:colOff>2690327</xdr:colOff>
      <xdr:row>8</xdr:row>
      <xdr:rowOff>132184</xdr:rowOff>
    </xdr:from>
    <xdr:ext cx="1588255" cy="475066"/>
    <mc:AlternateContent xmlns:mc="http://schemas.openxmlformats.org/markup-compatibility/2006" xmlns:a14="http://schemas.microsoft.com/office/drawing/2010/main">
      <mc:Choice Requires="a14">
        <xdr:sp macro="" textlink="">
          <xdr:nvSpPr>
            <xdr:cNvPr id="24" name="TextBox 23">
              <a:extLst>
                <a:ext uri="{FF2B5EF4-FFF2-40B4-BE49-F238E27FC236}">
                  <a16:creationId xmlns:a16="http://schemas.microsoft.com/office/drawing/2014/main" id="{00000000-0008-0000-0F00-00001A000000}"/>
                </a:ext>
              </a:extLst>
            </xdr:cNvPr>
            <xdr:cNvSpPr txBox="1"/>
          </xdr:nvSpPr>
          <xdr:spPr>
            <a:xfrm>
              <a:off x="3444707" y="3172564"/>
              <a:ext cx="1588255" cy="4750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n-US" sz="1100" b="0" i="1">
                            <a:solidFill>
                              <a:srgbClr val="FF0000"/>
                            </a:solidFill>
                            <a:latin typeface="Cambria Math" panose="02040503050406030204" pitchFamily="18" charset="0"/>
                          </a:rPr>
                        </m:ctrlPr>
                      </m:naryPr>
                      <m:sub>
                        <m:r>
                          <a:rPr lang="en-US" sz="1100" b="0" i="1">
                            <a:solidFill>
                              <a:srgbClr val="FF0000"/>
                            </a:solidFill>
                            <a:latin typeface="Cambria Math" panose="02040503050406030204" pitchFamily="18" charset="0"/>
                          </a:rPr>
                          <m:t>𝑖</m:t>
                        </m:r>
                        <m:r>
                          <a:rPr lang="en-US" sz="1100" b="0" i="1">
                            <a:solidFill>
                              <a:srgbClr val="FF0000"/>
                            </a:solidFill>
                            <a:latin typeface="Cambria Math" panose="02040503050406030204" pitchFamily="18" charset="0"/>
                          </a:rPr>
                          <m:t>,</m:t>
                        </m:r>
                        <m:r>
                          <a:rPr lang="en-US" sz="1100" b="0" i="1">
                            <a:solidFill>
                              <a:srgbClr val="FF0000"/>
                            </a:solidFill>
                            <a:latin typeface="Cambria Math" panose="02040503050406030204" pitchFamily="18" charset="0"/>
                          </a:rPr>
                          <m:t>𝑘</m:t>
                        </m:r>
                        <m:r>
                          <a:rPr lang="en-US" sz="1100" b="0" i="1">
                            <a:solidFill>
                              <a:srgbClr val="FF0000"/>
                            </a:solidFill>
                            <a:latin typeface="Cambria Math" panose="02040503050406030204" pitchFamily="18" charset="0"/>
                          </a:rPr>
                          <m:t>=1</m:t>
                        </m:r>
                      </m:sub>
                      <m:sup>
                        <m:r>
                          <a:rPr lang="en-US" sz="1100" b="0" i="1">
                            <a:solidFill>
                              <a:srgbClr val="FF0000"/>
                            </a:solidFill>
                            <a:latin typeface="Cambria Math" panose="02040503050406030204" pitchFamily="18" charset="0"/>
                          </a:rPr>
                          <m:t>𝑛</m:t>
                        </m:r>
                      </m:sup>
                      <m:e>
                        <m:r>
                          <a:rPr lang="en-US" sz="1100" b="0" i="1">
                            <a:solidFill>
                              <a:srgbClr val="FF0000"/>
                            </a:solidFill>
                            <a:latin typeface="Cambria Math" panose="02040503050406030204" pitchFamily="18" charset="0"/>
                          </a:rPr>
                          <m:t>[</m:t>
                        </m:r>
                        <m:f>
                          <m:fPr>
                            <m:ctrlPr>
                              <a:rPr lang="en-US" sz="1100" b="0" i="1">
                                <a:solidFill>
                                  <a:srgbClr val="FF0000"/>
                                </a:solidFill>
                                <a:latin typeface="Cambria Math" panose="02040503050406030204" pitchFamily="18" charset="0"/>
                              </a:rPr>
                            </m:ctrlPr>
                          </m:fPr>
                          <m:num>
                            <m:d>
                              <m:dPr>
                                <m:ctrlPr>
                                  <a:rPr lang="en-US" sz="1100" b="0" i="1">
                                    <a:solidFill>
                                      <a:srgbClr val="FF0000"/>
                                    </a:solidFill>
                                    <a:latin typeface="Cambria Math" panose="02040503050406030204" pitchFamily="18" charset="0"/>
                                  </a:rPr>
                                </m:ctrlPr>
                              </m:dPr>
                              <m:e>
                                <m:sSub>
                                  <m:sSubPr>
                                    <m:ctrlPr>
                                      <a:rPr lang="en-US" sz="1100" b="0" i="1">
                                        <a:solidFill>
                                          <a:srgbClr val="FF0000"/>
                                        </a:solidFill>
                                        <a:latin typeface="Cambria Math" panose="02040503050406030204" pitchFamily="18" charset="0"/>
                                      </a:rPr>
                                    </m:ctrlPr>
                                  </m:sSubPr>
                                  <m:e>
                                    <m:r>
                                      <a:rPr lang="en-US" sz="1100" b="0" i="1">
                                        <a:solidFill>
                                          <a:srgbClr val="FF0000"/>
                                        </a:solidFill>
                                        <a:latin typeface="Cambria Math" panose="02040503050406030204" pitchFamily="18" charset="0"/>
                                      </a:rPr>
                                      <m:t>𝑅𝑇</m:t>
                                    </m:r>
                                  </m:e>
                                  <m:sub>
                                    <m:r>
                                      <a:rPr lang="en-US" sz="1100" b="0" i="1">
                                        <a:solidFill>
                                          <a:srgbClr val="FF0000"/>
                                        </a:solidFill>
                                        <a:latin typeface="Cambria Math" panose="02040503050406030204" pitchFamily="18" charset="0"/>
                                      </a:rPr>
                                      <m:t>𝑖𝑘</m:t>
                                    </m:r>
                                  </m:sub>
                                </m:sSub>
                                <m:r>
                                  <a:rPr lang="en-US" sz="1100" b="0" i="1">
                                    <a:solidFill>
                                      <a:srgbClr val="FF0000"/>
                                    </a:solidFill>
                                    <a:latin typeface="Cambria Math" panose="02040503050406030204" pitchFamily="18" charset="0"/>
                                  </a:rPr>
                                  <m:t>−</m:t>
                                </m:r>
                                <m:sSub>
                                  <m:sSubPr>
                                    <m:ctrlPr>
                                      <a:rPr lang="en-US" sz="1100" b="0" i="1">
                                        <a:solidFill>
                                          <a:srgbClr val="FF0000"/>
                                        </a:solidFill>
                                        <a:latin typeface="Cambria Math" panose="02040503050406030204" pitchFamily="18" charset="0"/>
                                      </a:rPr>
                                    </m:ctrlPr>
                                  </m:sSubPr>
                                  <m:e>
                                    <m:r>
                                      <a:rPr lang="en-US" sz="1100" b="0" i="1">
                                        <a:solidFill>
                                          <a:srgbClr val="FF0000"/>
                                        </a:solidFill>
                                        <a:latin typeface="Cambria Math" panose="02040503050406030204" pitchFamily="18" charset="0"/>
                                      </a:rPr>
                                      <m:t>𝐷𝐴</m:t>
                                    </m:r>
                                  </m:e>
                                  <m:sub>
                                    <m:r>
                                      <a:rPr lang="en-US" sz="1100" b="0" i="1">
                                        <a:solidFill>
                                          <a:srgbClr val="FF0000"/>
                                        </a:solidFill>
                                        <a:latin typeface="Cambria Math" panose="02040503050406030204" pitchFamily="18" charset="0"/>
                                      </a:rPr>
                                      <m:t>𝑖𝑘</m:t>
                                    </m:r>
                                  </m:sub>
                                </m:sSub>
                              </m:e>
                            </m:d>
                            <m:sSub>
                              <m:sSubPr>
                                <m:ctrlPr>
                                  <a:rPr lang="en-US" sz="1100" b="0" i="1">
                                    <a:solidFill>
                                      <a:srgbClr val="FF0000"/>
                                    </a:solidFill>
                                    <a:latin typeface="Cambria Math" panose="02040503050406030204" pitchFamily="18" charset="0"/>
                                  </a:rPr>
                                </m:ctrlPr>
                              </m:sSubPr>
                              <m:e>
                                <m:r>
                                  <a:rPr lang="en-US" sz="1100" b="0" i="1">
                                    <a:solidFill>
                                      <a:srgbClr val="FF0000"/>
                                    </a:solidFill>
                                    <a:latin typeface="Cambria Math" panose="02040503050406030204" pitchFamily="18" charset="0"/>
                                  </a:rPr>
                                  <m:t>𝑀𝑊</m:t>
                                </m:r>
                              </m:e>
                              <m:sub>
                                <m:r>
                                  <a:rPr lang="en-US" sz="1100" b="0" i="1">
                                    <a:solidFill>
                                      <a:srgbClr val="FF0000"/>
                                    </a:solidFill>
                                    <a:latin typeface="Cambria Math" panose="02040503050406030204" pitchFamily="18" charset="0"/>
                                  </a:rPr>
                                  <m:t>𝑖𝑘</m:t>
                                </m:r>
                              </m:sub>
                            </m:sSub>
                          </m:num>
                          <m:den>
                            <m:nary>
                              <m:naryPr>
                                <m:chr m:val="∑"/>
                                <m:ctrlPr>
                                  <a:rPr lang="en-US" sz="1100" b="0" i="1">
                                    <a:solidFill>
                                      <a:srgbClr val="FF0000"/>
                                    </a:solidFill>
                                    <a:latin typeface="Cambria Math" panose="02040503050406030204" pitchFamily="18" charset="0"/>
                                  </a:rPr>
                                </m:ctrlPr>
                              </m:naryPr>
                              <m:sub>
                                <m:r>
                                  <a:rPr lang="en-US" sz="1100" b="0" i="1">
                                    <a:solidFill>
                                      <a:srgbClr val="FF0000"/>
                                    </a:solidFill>
                                    <a:latin typeface="Cambria Math" panose="02040503050406030204" pitchFamily="18" charset="0"/>
                                  </a:rPr>
                                  <m:t>𝑖</m:t>
                                </m:r>
                                <m:r>
                                  <a:rPr lang="en-US" sz="1100" b="0" i="1">
                                    <a:solidFill>
                                      <a:srgbClr val="FF0000"/>
                                    </a:solidFill>
                                    <a:latin typeface="Cambria Math" panose="02040503050406030204" pitchFamily="18" charset="0"/>
                                  </a:rPr>
                                  <m:t>,</m:t>
                                </m:r>
                                <m:r>
                                  <m:rPr>
                                    <m:brk m:alnAt="23"/>
                                  </m:rPr>
                                  <a:rPr lang="en-US" sz="1100" b="0" i="1">
                                    <a:solidFill>
                                      <a:srgbClr val="FF0000"/>
                                    </a:solidFill>
                                    <a:latin typeface="Cambria Math" panose="02040503050406030204" pitchFamily="18" charset="0"/>
                                  </a:rPr>
                                  <m:t>𝑘</m:t>
                                </m:r>
                                <m:r>
                                  <a:rPr lang="en-US" sz="1100" b="0" i="1">
                                    <a:solidFill>
                                      <a:srgbClr val="FF0000"/>
                                    </a:solidFill>
                                    <a:latin typeface="Cambria Math" panose="02040503050406030204" pitchFamily="18" charset="0"/>
                                  </a:rPr>
                                  <m:t>=1</m:t>
                                </m:r>
                              </m:sub>
                              <m:sup>
                                <m:r>
                                  <a:rPr lang="en-US" sz="1100" b="0" i="1">
                                    <a:solidFill>
                                      <a:srgbClr val="FF0000"/>
                                    </a:solidFill>
                                    <a:latin typeface="Cambria Math" panose="02040503050406030204" pitchFamily="18" charset="0"/>
                                  </a:rPr>
                                  <m:t>𝑛</m:t>
                                </m:r>
                              </m:sup>
                              <m:e>
                                <m:sSub>
                                  <m:sSubPr>
                                    <m:ctrlPr>
                                      <a:rPr lang="en-US" sz="1100" b="0" i="1">
                                        <a:solidFill>
                                          <a:srgbClr val="FF0000"/>
                                        </a:solidFill>
                                        <a:latin typeface="Cambria Math" panose="02040503050406030204" pitchFamily="18" charset="0"/>
                                      </a:rPr>
                                    </m:ctrlPr>
                                  </m:sSubPr>
                                  <m:e>
                                    <m:r>
                                      <a:rPr lang="en-US" sz="1100" b="0" i="1">
                                        <a:solidFill>
                                          <a:srgbClr val="FF0000"/>
                                        </a:solidFill>
                                        <a:latin typeface="Cambria Math" panose="02040503050406030204" pitchFamily="18" charset="0"/>
                                      </a:rPr>
                                      <m:t>𝑀𝑊</m:t>
                                    </m:r>
                                  </m:e>
                                  <m:sub>
                                    <m:r>
                                      <a:rPr lang="en-US" sz="1100" b="0" i="1">
                                        <a:solidFill>
                                          <a:srgbClr val="FF0000"/>
                                        </a:solidFill>
                                        <a:latin typeface="Cambria Math" panose="02040503050406030204" pitchFamily="18" charset="0"/>
                                      </a:rPr>
                                      <m:t>𝑖𝑘</m:t>
                                    </m:r>
                                  </m:sub>
                                </m:sSub>
                              </m:e>
                            </m:nary>
                          </m:den>
                        </m:f>
                        <m:r>
                          <a:rPr lang="en-US" sz="1100" b="0" i="1">
                            <a:solidFill>
                              <a:srgbClr val="FF0000"/>
                            </a:solidFill>
                            <a:latin typeface="Cambria Math" panose="02040503050406030204" pitchFamily="18" charset="0"/>
                          </a:rPr>
                          <m:t>]</m:t>
                        </m:r>
                      </m:e>
                    </m:nary>
                  </m:oMath>
                </m:oMathPara>
              </a14:m>
              <a:endParaRPr lang="en-US" sz="1100">
                <a:solidFill>
                  <a:srgbClr val="FF0000"/>
                </a:solidFill>
              </a:endParaRPr>
            </a:p>
          </xdr:txBody>
        </xdr:sp>
      </mc:Choice>
      <mc:Fallback xmlns="">
        <xdr:sp macro="" textlink="">
          <xdr:nvSpPr>
            <xdr:cNvPr id="24" name="TextBox 23">
              <a:extLst>
                <a:ext uri="{FF2B5EF4-FFF2-40B4-BE49-F238E27FC236}">
                  <a16:creationId xmlns:a16="http://schemas.microsoft.com/office/drawing/2014/main" id="{00000000-0008-0000-0F00-00001A000000}"/>
                </a:ext>
              </a:extLst>
            </xdr:cNvPr>
            <xdr:cNvSpPr txBox="1"/>
          </xdr:nvSpPr>
          <xdr:spPr>
            <a:xfrm>
              <a:off x="3444707" y="3172564"/>
              <a:ext cx="1588255" cy="4750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solidFill>
                    <a:srgbClr val="FF0000"/>
                  </a:solidFill>
                  <a:latin typeface="Cambria Math" panose="02040503050406030204" pitchFamily="18" charset="0"/>
                </a:rPr>
                <a:t>∑_(𝑖,𝑘=1)^𝑛▒〖[((〖𝑅𝑇〗_𝑖𝑘−〖𝐷𝐴〗_𝑖𝑘 ) 〖𝑀𝑊〗_𝑖𝑘)/(∑_(𝑖,𝑘=1)^𝑛▒〖𝑀𝑊〗_𝑖𝑘 )]〗</a:t>
              </a:r>
              <a:endParaRPr lang="en-US" sz="1100">
                <a:solidFill>
                  <a:srgbClr val="FF0000"/>
                </a:solidFill>
              </a:endParaRPr>
            </a:p>
          </xdr:txBody>
        </xdr:sp>
      </mc:Fallback>
    </mc:AlternateContent>
    <xdr:clientData/>
  </xdr:oneCellAnchor>
  <xdr:oneCellAnchor>
    <xdr:from>
      <xdr:col>5</xdr:col>
      <xdr:colOff>323461</xdr:colOff>
      <xdr:row>8</xdr:row>
      <xdr:rowOff>117411</xdr:rowOff>
    </xdr:from>
    <xdr:ext cx="2028569" cy="475066"/>
    <mc:AlternateContent xmlns:mc="http://schemas.openxmlformats.org/markup-compatibility/2006" xmlns:a14="http://schemas.microsoft.com/office/drawing/2010/main">
      <mc:Choice Requires="a14">
        <xdr:sp macro="" textlink="">
          <xdr:nvSpPr>
            <xdr:cNvPr id="25" name="TextBox 24">
              <a:extLst>
                <a:ext uri="{FF2B5EF4-FFF2-40B4-BE49-F238E27FC236}">
                  <a16:creationId xmlns:a16="http://schemas.microsoft.com/office/drawing/2014/main" id="{00000000-0008-0000-0F00-00001A000000}"/>
                </a:ext>
              </a:extLst>
            </xdr:cNvPr>
            <xdr:cNvSpPr txBox="1"/>
          </xdr:nvSpPr>
          <xdr:spPr>
            <a:xfrm>
              <a:off x="9303631" y="3157791"/>
              <a:ext cx="2028569" cy="4750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n-US" sz="1100" b="0" i="1">
                            <a:solidFill>
                              <a:srgbClr val="FF0000"/>
                            </a:solidFill>
                            <a:latin typeface="Cambria Math" panose="02040503050406030204" pitchFamily="18" charset="0"/>
                          </a:rPr>
                        </m:ctrlPr>
                      </m:naryPr>
                      <m:sub>
                        <m:r>
                          <a:rPr lang="en-US" sz="1100" b="0" i="1">
                            <a:solidFill>
                              <a:srgbClr val="FF0000"/>
                            </a:solidFill>
                            <a:latin typeface="Cambria Math" panose="02040503050406030204" pitchFamily="18" charset="0"/>
                          </a:rPr>
                          <m:t>𝑖</m:t>
                        </m:r>
                        <m:r>
                          <a:rPr lang="en-US" sz="1100" b="0" i="1">
                            <a:solidFill>
                              <a:srgbClr val="FF0000"/>
                            </a:solidFill>
                            <a:latin typeface="Cambria Math" panose="02040503050406030204" pitchFamily="18" charset="0"/>
                          </a:rPr>
                          <m:t>,</m:t>
                        </m:r>
                        <m:r>
                          <a:rPr lang="en-US" sz="1100" b="0" i="1">
                            <a:solidFill>
                              <a:srgbClr val="FF0000"/>
                            </a:solidFill>
                            <a:latin typeface="Cambria Math" panose="02040503050406030204" pitchFamily="18" charset="0"/>
                          </a:rPr>
                          <m:t>𝑘</m:t>
                        </m:r>
                        <m:r>
                          <a:rPr lang="en-US" sz="1100" b="0" i="1">
                            <a:solidFill>
                              <a:srgbClr val="FF0000"/>
                            </a:solidFill>
                            <a:latin typeface="Cambria Math" panose="02040503050406030204" pitchFamily="18" charset="0"/>
                          </a:rPr>
                          <m:t>=1</m:t>
                        </m:r>
                      </m:sub>
                      <m:sup>
                        <m:r>
                          <a:rPr lang="en-US" sz="1100" b="0" i="1">
                            <a:solidFill>
                              <a:srgbClr val="FF0000"/>
                            </a:solidFill>
                            <a:latin typeface="Cambria Math" panose="02040503050406030204" pitchFamily="18" charset="0"/>
                          </a:rPr>
                          <m:t>𝑛</m:t>
                        </m:r>
                      </m:sup>
                      <m:e>
                        <m:r>
                          <a:rPr lang="en-US" sz="1100" b="0" i="1">
                            <a:solidFill>
                              <a:srgbClr val="FF0000"/>
                            </a:solidFill>
                            <a:latin typeface="Cambria Math" panose="02040503050406030204" pitchFamily="18" charset="0"/>
                          </a:rPr>
                          <m:t>[</m:t>
                        </m:r>
                        <m:f>
                          <m:fPr>
                            <m:ctrlPr>
                              <a:rPr lang="en-US" sz="1100" b="0" i="1">
                                <a:solidFill>
                                  <a:srgbClr val="FF0000"/>
                                </a:solidFill>
                                <a:latin typeface="Cambria Math" panose="02040503050406030204" pitchFamily="18" charset="0"/>
                              </a:rPr>
                            </m:ctrlPr>
                          </m:fPr>
                          <m:num>
                            <m:d>
                              <m:dPr>
                                <m:ctrlPr>
                                  <a:rPr lang="en-US" sz="1100" b="0" i="1">
                                    <a:solidFill>
                                      <a:srgbClr val="FF0000"/>
                                    </a:solidFill>
                                    <a:latin typeface="Cambria Math" panose="02040503050406030204" pitchFamily="18" charset="0"/>
                                  </a:rPr>
                                </m:ctrlPr>
                              </m:dPr>
                              <m:e>
                                <m:sSub>
                                  <m:sSubPr>
                                    <m:ctrlPr>
                                      <a:rPr lang="en-US" sz="1100" b="0" i="1">
                                        <a:solidFill>
                                          <a:srgbClr val="FF0000"/>
                                        </a:solidFill>
                                        <a:latin typeface="Cambria Math" panose="02040503050406030204" pitchFamily="18" charset="0"/>
                                      </a:rPr>
                                    </m:ctrlPr>
                                  </m:sSubPr>
                                  <m:e>
                                    <m:r>
                                      <a:rPr lang="en-US" sz="1100" b="0" i="1">
                                        <a:solidFill>
                                          <a:srgbClr val="FF0000"/>
                                        </a:solidFill>
                                        <a:latin typeface="Cambria Math" panose="02040503050406030204" pitchFamily="18" charset="0"/>
                                      </a:rPr>
                                      <m:t>(</m:t>
                                    </m:r>
                                    <m:r>
                                      <a:rPr lang="en-US" sz="1100" b="0" i="1">
                                        <a:solidFill>
                                          <a:srgbClr val="FF0000"/>
                                        </a:solidFill>
                                        <a:latin typeface="Cambria Math" panose="02040503050406030204" pitchFamily="18" charset="0"/>
                                      </a:rPr>
                                      <m:t>𝑅𝑇</m:t>
                                    </m:r>
                                  </m:e>
                                  <m:sub>
                                    <m:r>
                                      <a:rPr lang="en-US" sz="1100" b="0" i="1">
                                        <a:solidFill>
                                          <a:srgbClr val="FF0000"/>
                                        </a:solidFill>
                                        <a:latin typeface="Cambria Math" panose="02040503050406030204" pitchFamily="18" charset="0"/>
                                      </a:rPr>
                                      <m:t>𝑖𝑘</m:t>
                                    </m:r>
                                  </m:sub>
                                </m:sSub>
                                <m:r>
                                  <a:rPr lang="en-US" sz="1100" b="0" i="1">
                                    <a:solidFill>
                                      <a:srgbClr val="FF0000"/>
                                    </a:solidFill>
                                    <a:latin typeface="Cambria Math" panose="02040503050406030204" pitchFamily="18" charset="0"/>
                                  </a:rPr>
                                  <m:t>−</m:t>
                                </m:r>
                                <m:sSub>
                                  <m:sSubPr>
                                    <m:ctrlPr>
                                      <a:rPr lang="en-US" sz="1100" b="0" i="1">
                                        <a:solidFill>
                                          <a:srgbClr val="FF0000"/>
                                        </a:solidFill>
                                        <a:latin typeface="Cambria Math" panose="02040503050406030204" pitchFamily="18" charset="0"/>
                                      </a:rPr>
                                    </m:ctrlPr>
                                  </m:sSubPr>
                                  <m:e>
                                    <m:r>
                                      <a:rPr lang="en-US" sz="1100" b="0" i="1">
                                        <a:solidFill>
                                          <a:srgbClr val="FF0000"/>
                                        </a:solidFill>
                                        <a:latin typeface="Cambria Math" panose="02040503050406030204" pitchFamily="18" charset="0"/>
                                      </a:rPr>
                                      <m:t>𝐷𝐴</m:t>
                                    </m:r>
                                  </m:e>
                                  <m:sub>
                                    <m:r>
                                      <a:rPr lang="en-US" sz="1100" b="0" i="1">
                                        <a:solidFill>
                                          <a:srgbClr val="FF0000"/>
                                        </a:solidFill>
                                        <a:latin typeface="Cambria Math" panose="02040503050406030204" pitchFamily="18" charset="0"/>
                                      </a:rPr>
                                      <m:t>𝑖𝑘</m:t>
                                    </m:r>
                                  </m:sub>
                                </m:sSub>
                                <m:r>
                                  <a:rPr lang="en-US" sz="1100" b="0" i="1">
                                    <a:solidFill>
                                      <a:srgbClr val="FF0000"/>
                                    </a:solidFill>
                                    <a:latin typeface="Cambria Math" panose="02040503050406030204" pitchFamily="18" charset="0"/>
                                  </a:rPr>
                                  <m:t>)/</m:t>
                                </m:r>
                                <m:sSub>
                                  <m:sSubPr>
                                    <m:ctrlPr>
                                      <a:rPr lang="en-US" sz="1100" b="0" i="1">
                                        <a:solidFill>
                                          <a:srgbClr val="FF0000"/>
                                        </a:solidFill>
                                        <a:effectLst/>
                                        <a:latin typeface="Cambria Math" panose="02040503050406030204" pitchFamily="18" charset="0"/>
                                        <a:ea typeface="+mn-ea"/>
                                        <a:cs typeface="+mn-cs"/>
                                      </a:rPr>
                                    </m:ctrlPr>
                                  </m:sSubPr>
                                  <m:e>
                                    <m:r>
                                      <a:rPr lang="en-US" sz="1100" b="0" i="1">
                                        <a:solidFill>
                                          <a:srgbClr val="FF0000"/>
                                        </a:solidFill>
                                        <a:effectLst/>
                                        <a:latin typeface="Cambria Math" panose="02040503050406030204" pitchFamily="18" charset="0"/>
                                        <a:ea typeface="+mn-ea"/>
                                        <a:cs typeface="+mn-cs"/>
                                      </a:rPr>
                                      <m:t>𝐷𝐴</m:t>
                                    </m:r>
                                  </m:e>
                                  <m:sub>
                                    <m:r>
                                      <a:rPr lang="en-US" sz="1100" b="0" i="1">
                                        <a:solidFill>
                                          <a:srgbClr val="FF0000"/>
                                        </a:solidFill>
                                        <a:effectLst/>
                                        <a:latin typeface="Cambria Math" panose="02040503050406030204" pitchFamily="18" charset="0"/>
                                        <a:ea typeface="+mn-ea"/>
                                        <a:cs typeface="+mn-cs"/>
                                      </a:rPr>
                                      <m:t>𝑖𝑘</m:t>
                                    </m:r>
                                  </m:sub>
                                </m:sSub>
                              </m:e>
                            </m:d>
                            <m:sSub>
                              <m:sSubPr>
                                <m:ctrlPr>
                                  <a:rPr lang="en-US" sz="1100" b="0" i="1">
                                    <a:solidFill>
                                      <a:srgbClr val="FF0000"/>
                                    </a:solidFill>
                                    <a:latin typeface="Cambria Math" panose="02040503050406030204" pitchFamily="18" charset="0"/>
                                  </a:rPr>
                                </m:ctrlPr>
                              </m:sSubPr>
                              <m:e>
                                <m:r>
                                  <a:rPr lang="en-US" sz="1100" b="0" i="1">
                                    <a:solidFill>
                                      <a:srgbClr val="FF0000"/>
                                    </a:solidFill>
                                    <a:latin typeface="Cambria Math" panose="02040503050406030204" pitchFamily="18" charset="0"/>
                                  </a:rPr>
                                  <m:t>𝑀𝑊</m:t>
                                </m:r>
                              </m:e>
                              <m:sub>
                                <m:r>
                                  <a:rPr lang="en-US" sz="1100" b="0" i="1">
                                    <a:solidFill>
                                      <a:srgbClr val="FF0000"/>
                                    </a:solidFill>
                                    <a:latin typeface="Cambria Math" panose="02040503050406030204" pitchFamily="18" charset="0"/>
                                  </a:rPr>
                                  <m:t>𝑖𝑘</m:t>
                                </m:r>
                              </m:sub>
                            </m:sSub>
                          </m:num>
                          <m:den>
                            <m:nary>
                              <m:naryPr>
                                <m:chr m:val="∑"/>
                                <m:ctrlPr>
                                  <a:rPr lang="en-US" sz="1100" b="0" i="1">
                                    <a:solidFill>
                                      <a:srgbClr val="FF0000"/>
                                    </a:solidFill>
                                    <a:latin typeface="Cambria Math" panose="02040503050406030204" pitchFamily="18" charset="0"/>
                                  </a:rPr>
                                </m:ctrlPr>
                              </m:naryPr>
                              <m:sub>
                                <m:r>
                                  <a:rPr lang="en-US" sz="1100" b="0" i="1">
                                    <a:solidFill>
                                      <a:srgbClr val="FF0000"/>
                                    </a:solidFill>
                                    <a:latin typeface="Cambria Math" panose="02040503050406030204" pitchFamily="18" charset="0"/>
                                  </a:rPr>
                                  <m:t>𝑖</m:t>
                                </m:r>
                                <m:r>
                                  <a:rPr lang="en-US" sz="1100" b="0" i="1">
                                    <a:solidFill>
                                      <a:srgbClr val="FF0000"/>
                                    </a:solidFill>
                                    <a:latin typeface="Cambria Math" panose="02040503050406030204" pitchFamily="18" charset="0"/>
                                  </a:rPr>
                                  <m:t>,</m:t>
                                </m:r>
                                <m:r>
                                  <m:rPr>
                                    <m:brk m:alnAt="23"/>
                                  </m:rPr>
                                  <a:rPr lang="en-US" sz="1100" b="0" i="1">
                                    <a:solidFill>
                                      <a:srgbClr val="FF0000"/>
                                    </a:solidFill>
                                    <a:latin typeface="Cambria Math" panose="02040503050406030204" pitchFamily="18" charset="0"/>
                                  </a:rPr>
                                  <m:t>𝑘</m:t>
                                </m:r>
                                <m:r>
                                  <a:rPr lang="en-US" sz="1100" b="0" i="1">
                                    <a:solidFill>
                                      <a:srgbClr val="FF0000"/>
                                    </a:solidFill>
                                    <a:latin typeface="Cambria Math" panose="02040503050406030204" pitchFamily="18" charset="0"/>
                                  </a:rPr>
                                  <m:t>=1</m:t>
                                </m:r>
                              </m:sub>
                              <m:sup>
                                <m:r>
                                  <a:rPr lang="en-US" sz="1100" b="0" i="1">
                                    <a:solidFill>
                                      <a:srgbClr val="FF0000"/>
                                    </a:solidFill>
                                    <a:latin typeface="Cambria Math" panose="02040503050406030204" pitchFamily="18" charset="0"/>
                                  </a:rPr>
                                  <m:t>𝑛</m:t>
                                </m:r>
                              </m:sup>
                              <m:e>
                                <m:sSub>
                                  <m:sSubPr>
                                    <m:ctrlPr>
                                      <a:rPr lang="en-US" sz="1100" b="0" i="1">
                                        <a:solidFill>
                                          <a:srgbClr val="FF0000"/>
                                        </a:solidFill>
                                        <a:latin typeface="Cambria Math" panose="02040503050406030204" pitchFamily="18" charset="0"/>
                                      </a:rPr>
                                    </m:ctrlPr>
                                  </m:sSubPr>
                                  <m:e>
                                    <m:r>
                                      <a:rPr lang="en-US" sz="1100" b="0" i="1">
                                        <a:solidFill>
                                          <a:srgbClr val="FF0000"/>
                                        </a:solidFill>
                                        <a:latin typeface="Cambria Math" panose="02040503050406030204" pitchFamily="18" charset="0"/>
                                      </a:rPr>
                                      <m:t>𝑀𝑊</m:t>
                                    </m:r>
                                  </m:e>
                                  <m:sub>
                                    <m:r>
                                      <a:rPr lang="en-US" sz="1100" b="0" i="1">
                                        <a:solidFill>
                                          <a:srgbClr val="FF0000"/>
                                        </a:solidFill>
                                        <a:latin typeface="Cambria Math" panose="02040503050406030204" pitchFamily="18" charset="0"/>
                                      </a:rPr>
                                      <m:t>𝑖𝑘</m:t>
                                    </m:r>
                                  </m:sub>
                                </m:sSub>
                              </m:e>
                            </m:nary>
                          </m:den>
                        </m:f>
                        <m:r>
                          <a:rPr lang="en-US" sz="1100" b="0" i="1">
                            <a:solidFill>
                              <a:srgbClr val="FF0000"/>
                            </a:solidFill>
                            <a:latin typeface="Cambria Math" panose="02040503050406030204" pitchFamily="18" charset="0"/>
                          </a:rPr>
                          <m:t>]</m:t>
                        </m:r>
                      </m:e>
                    </m:nary>
                  </m:oMath>
                </m:oMathPara>
              </a14:m>
              <a:endParaRPr lang="en-US" sz="1100">
                <a:solidFill>
                  <a:srgbClr val="FF0000"/>
                </a:solidFill>
              </a:endParaRPr>
            </a:p>
          </xdr:txBody>
        </xdr:sp>
      </mc:Choice>
      <mc:Fallback xmlns="">
        <xdr:sp macro="" textlink="">
          <xdr:nvSpPr>
            <xdr:cNvPr id="25" name="TextBox 24">
              <a:extLst>
                <a:ext uri="{FF2B5EF4-FFF2-40B4-BE49-F238E27FC236}">
                  <a16:creationId xmlns:a16="http://schemas.microsoft.com/office/drawing/2014/main" id="{00000000-0008-0000-0F00-00001A000000}"/>
                </a:ext>
              </a:extLst>
            </xdr:cNvPr>
            <xdr:cNvSpPr txBox="1"/>
          </xdr:nvSpPr>
          <xdr:spPr>
            <a:xfrm>
              <a:off x="9303631" y="3157791"/>
              <a:ext cx="2028569" cy="4750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solidFill>
                    <a:srgbClr val="FF0000"/>
                  </a:solidFill>
                  <a:latin typeface="Cambria Math" panose="02040503050406030204" pitchFamily="18" charset="0"/>
                </a:rPr>
                <a:t>∑_(𝑖,𝑘=1)^𝑛▒〖[((〖(𝑅𝑇〗_𝑖𝑘−〖𝐷𝐴〗_𝑖𝑘)/</a:t>
              </a:r>
              <a:r>
                <a:rPr lang="en-US" sz="1100" b="0" i="0">
                  <a:solidFill>
                    <a:srgbClr val="FF0000"/>
                  </a:solidFill>
                  <a:effectLst/>
                  <a:latin typeface="Cambria Math" panose="02040503050406030204" pitchFamily="18" charset="0"/>
                  <a:ea typeface="+mn-ea"/>
                  <a:cs typeface="+mn-cs"/>
                </a:rPr>
                <a:t>〖𝐷𝐴〗_𝑖𝑘 ) 〖</a:t>
              </a:r>
              <a:r>
                <a:rPr lang="en-US" sz="1100" b="0" i="0">
                  <a:solidFill>
                    <a:srgbClr val="FF0000"/>
                  </a:solidFill>
                  <a:latin typeface="Cambria Math" panose="02040503050406030204" pitchFamily="18" charset="0"/>
                </a:rPr>
                <a:t>𝑀𝑊〗_𝑖𝑘)/(∑_(𝑖,𝑘=1)^𝑛▒〖𝑀𝑊〗_𝑖𝑘 )]〗</a:t>
              </a:r>
              <a:endParaRPr lang="en-US" sz="1100">
                <a:solidFill>
                  <a:srgbClr val="FF0000"/>
                </a:solidFill>
              </a:endParaRPr>
            </a:p>
          </xdr:txBody>
        </xdr:sp>
      </mc:Fallback>
    </mc:AlternateContent>
    <xdr:clientData/>
  </xdr:oneCellAnchor>
  <xdr:oneCellAnchor>
    <xdr:from>
      <xdr:col>1</xdr:col>
      <xdr:colOff>2690326</xdr:colOff>
      <xdr:row>9</xdr:row>
      <xdr:rowOff>178837</xdr:rowOff>
    </xdr:from>
    <xdr:ext cx="1668342" cy="475066"/>
    <mc:AlternateContent xmlns:mc="http://schemas.openxmlformats.org/markup-compatibility/2006" xmlns:a14="http://schemas.microsoft.com/office/drawing/2010/main">
      <mc:Choice Requires="a14">
        <xdr:sp macro="" textlink="">
          <xdr:nvSpPr>
            <xdr:cNvPr id="30" name="TextBox 29">
              <a:extLst>
                <a:ext uri="{FF2B5EF4-FFF2-40B4-BE49-F238E27FC236}">
                  <a16:creationId xmlns:a16="http://schemas.microsoft.com/office/drawing/2014/main" id="{00000000-0008-0000-0F00-00001A000000}"/>
                </a:ext>
              </a:extLst>
            </xdr:cNvPr>
            <xdr:cNvSpPr txBox="1"/>
          </xdr:nvSpPr>
          <xdr:spPr>
            <a:xfrm>
              <a:off x="3444706" y="3950737"/>
              <a:ext cx="1668342" cy="4750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n-US" sz="1100" b="0" i="1">
                            <a:solidFill>
                              <a:srgbClr val="FF0000"/>
                            </a:solidFill>
                            <a:latin typeface="Cambria Math" panose="02040503050406030204" pitchFamily="18" charset="0"/>
                          </a:rPr>
                        </m:ctrlPr>
                      </m:naryPr>
                      <m:sub>
                        <m:r>
                          <a:rPr lang="en-US" sz="1100" b="0" i="1">
                            <a:solidFill>
                              <a:srgbClr val="FF0000"/>
                            </a:solidFill>
                            <a:latin typeface="Cambria Math" panose="02040503050406030204" pitchFamily="18" charset="0"/>
                          </a:rPr>
                          <m:t>𝑖</m:t>
                        </m:r>
                        <m:r>
                          <a:rPr lang="en-US" sz="1100" b="0" i="1">
                            <a:solidFill>
                              <a:srgbClr val="FF0000"/>
                            </a:solidFill>
                            <a:latin typeface="Cambria Math" panose="02040503050406030204" pitchFamily="18" charset="0"/>
                          </a:rPr>
                          <m:t>,</m:t>
                        </m:r>
                        <m:r>
                          <a:rPr lang="en-US" sz="1100" b="0" i="1">
                            <a:solidFill>
                              <a:srgbClr val="FF0000"/>
                            </a:solidFill>
                            <a:latin typeface="Cambria Math" panose="02040503050406030204" pitchFamily="18" charset="0"/>
                          </a:rPr>
                          <m:t>𝑘</m:t>
                        </m:r>
                        <m:r>
                          <a:rPr lang="en-US" sz="1100" b="0" i="1">
                            <a:solidFill>
                              <a:srgbClr val="FF0000"/>
                            </a:solidFill>
                            <a:latin typeface="Cambria Math" panose="02040503050406030204" pitchFamily="18" charset="0"/>
                          </a:rPr>
                          <m:t>=1</m:t>
                        </m:r>
                      </m:sub>
                      <m:sup>
                        <m:r>
                          <a:rPr lang="en-US" sz="1100" b="0" i="1">
                            <a:solidFill>
                              <a:srgbClr val="FF0000"/>
                            </a:solidFill>
                            <a:latin typeface="Cambria Math" panose="02040503050406030204" pitchFamily="18" charset="0"/>
                          </a:rPr>
                          <m:t>𝑛</m:t>
                        </m:r>
                      </m:sup>
                      <m:e>
                        <m:r>
                          <a:rPr lang="en-US" sz="1100" b="0" i="1">
                            <a:solidFill>
                              <a:srgbClr val="FF0000"/>
                            </a:solidFill>
                            <a:latin typeface="Cambria Math" panose="02040503050406030204" pitchFamily="18" charset="0"/>
                          </a:rPr>
                          <m:t>[</m:t>
                        </m:r>
                        <m:f>
                          <m:fPr>
                            <m:ctrlPr>
                              <a:rPr lang="en-US" sz="1100" b="0" i="1">
                                <a:solidFill>
                                  <a:srgbClr val="FF0000"/>
                                </a:solidFill>
                                <a:latin typeface="Cambria Math" panose="02040503050406030204" pitchFamily="18" charset="0"/>
                              </a:rPr>
                            </m:ctrlPr>
                          </m:fPr>
                          <m:num>
                            <m:d>
                              <m:dPr>
                                <m:ctrlPr>
                                  <a:rPr lang="en-US" sz="1100" b="0" i="1">
                                    <a:solidFill>
                                      <a:srgbClr val="FF0000"/>
                                    </a:solidFill>
                                    <a:latin typeface="Cambria Math" panose="02040503050406030204" pitchFamily="18" charset="0"/>
                                  </a:rPr>
                                </m:ctrlPr>
                              </m:dPr>
                              <m:e>
                                <m:r>
                                  <a:rPr lang="en-US" sz="1100" b="0" i="1">
                                    <a:solidFill>
                                      <a:srgbClr val="FF0000"/>
                                    </a:solidFill>
                                    <a:latin typeface="Cambria Math" panose="02040503050406030204" pitchFamily="18" charset="0"/>
                                  </a:rPr>
                                  <m:t>|</m:t>
                                </m:r>
                                <m:sSub>
                                  <m:sSubPr>
                                    <m:ctrlPr>
                                      <a:rPr lang="en-US" sz="1100" b="0" i="1">
                                        <a:solidFill>
                                          <a:srgbClr val="FF0000"/>
                                        </a:solidFill>
                                        <a:latin typeface="Cambria Math" panose="02040503050406030204" pitchFamily="18" charset="0"/>
                                      </a:rPr>
                                    </m:ctrlPr>
                                  </m:sSubPr>
                                  <m:e>
                                    <m:r>
                                      <a:rPr lang="en-US" sz="1100" b="0" i="1">
                                        <a:solidFill>
                                          <a:srgbClr val="FF0000"/>
                                        </a:solidFill>
                                        <a:latin typeface="Cambria Math" panose="02040503050406030204" pitchFamily="18" charset="0"/>
                                      </a:rPr>
                                      <m:t>𝑅𝑇</m:t>
                                    </m:r>
                                  </m:e>
                                  <m:sub>
                                    <m:r>
                                      <a:rPr lang="en-US" sz="1100" b="0" i="1">
                                        <a:solidFill>
                                          <a:srgbClr val="FF0000"/>
                                        </a:solidFill>
                                        <a:latin typeface="Cambria Math" panose="02040503050406030204" pitchFamily="18" charset="0"/>
                                      </a:rPr>
                                      <m:t>𝑖𝑘</m:t>
                                    </m:r>
                                  </m:sub>
                                </m:sSub>
                                <m:r>
                                  <a:rPr lang="en-US" sz="1100" b="0" i="1">
                                    <a:solidFill>
                                      <a:srgbClr val="FF0000"/>
                                    </a:solidFill>
                                    <a:latin typeface="Cambria Math" panose="02040503050406030204" pitchFamily="18" charset="0"/>
                                  </a:rPr>
                                  <m:t>−</m:t>
                                </m:r>
                                <m:sSub>
                                  <m:sSubPr>
                                    <m:ctrlPr>
                                      <a:rPr lang="en-US" sz="1100" b="0" i="1">
                                        <a:solidFill>
                                          <a:srgbClr val="FF0000"/>
                                        </a:solidFill>
                                        <a:latin typeface="Cambria Math" panose="02040503050406030204" pitchFamily="18" charset="0"/>
                                      </a:rPr>
                                    </m:ctrlPr>
                                  </m:sSubPr>
                                  <m:e>
                                    <m:r>
                                      <a:rPr lang="en-US" sz="1100" b="0" i="1">
                                        <a:solidFill>
                                          <a:srgbClr val="FF0000"/>
                                        </a:solidFill>
                                        <a:latin typeface="Cambria Math" panose="02040503050406030204" pitchFamily="18" charset="0"/>
                                      </a:rPr>
                                      <m:t>𝐷𝐴</m:t>
                                    </m:r>
                                  </m:e>
                                  <m:sub>
                                    <m:r>
                                      <a:rPr lang="en-US" sz="1100" b="0" i="1">
                                        <a:solidFill>
                                          <a:srgbClr val="FF0000"/>
                                        </a:solidFill>
                                        <a:latin typeface="Cambria Math" panose="02040503050406030204" pitchFamily="18" charset="0"/>
                                      </a:rPr>
                                      <m:t>𝑖𝑘</m:t>
                                    </m:r>
                                  </m:sub>
                                </m:sSub>
                                <m:r>
                                  <a:rPr lang="en-US" sz="1100" b="0" i="1">
                                    <a:solidFill>
                                      <a:srgbClr val="FF0000"/>
                                    </a:solidFill>
                                    <a:latin typeface="Cambria Math" panose="02040503050406030204" pitchFamily="18" charset="0"/>
                                  </a:rPr>
                                  <m:t>|</m:t>
                                </m:r>
                              </m:e>
                            </m:d>
                            <m:sSub>
                              <m:sSubPr>
                                <m:ctrlPr>
                                  <a:rPr lang="en-US" sz="1100" b="0" i="1">
                                    <a:solidFill>
                                      <a:srgbClr val="FF0000"/>
                                    </a:solidFill>
                                    <a:latin typeface="Cambria Math" panose="02040503050406030204" pitchFamily="18" charset="0"/>
                                  </a:rPr>
                                </m:ctrlPr>
                              </m:sSubPr>
                              <m:e>
                                <m:r>
                                  <a:rPr lang="en-US" sz="1100" b="0" i="1">
                                    <a:solidFill>
                                      <a:srgbClr val="FF0000"/>
                                    </a:solidFill>
                                    <a:latin typeface="Cambria Math" panose="02040503050406030204" pitchFamily="18" charset="0"/>
                                  </a:rPr>
                                  <m:t>𝑀𝑊</m:t>
                                </m:r>
                              </m:e>
                              <m:sub>
                                <m:r>
                                  <a:rPr lang="en-US" sz="1100" b="0" i="1">
                                    <a:solidFill>
                                      <a:srgbClr val="FF0000"/>
                                    </a:solidFill>
                                    <a:latin typeface="Cambria Math" panose="02040503050406030204" pitchFamily="18" charset="0"/>
                                  </a:rPr>
                                  <m:t>𝑖𝑘</m:t>
                                </m:r>
                              </m:sub>
                            </m:sSub>
                          </m:num>
                          <m:den>
                            <m:nary>
                              <m:naryPr>
                                <m:chr m:val="∑"/>
                                <m:ctrlPr>
                                  <a:rPr lang="en-US" sz="1100" b="0" i="1">
                                    <a:solidFill>
                                      <a:srgbClr val="FF0000"/>
                                    </a:solidFill>
                                    <a:latin typeface="Cambria Math" panose="02040503050406030204" pitchFamily="18" charset="0"/>
                                  </a:rPr>
                                </m:ctrlPr>
                              </m:naryPr>
                              <m:sub>
                                <m:r>
                                  <a:rPr lang="en-US" sz="1100" b="0" i="1">
                                    <a:solidFill>
                                      <a:srgbClr val="FF0000"/>
                                    </a:solidFill>
                                    <a:latin typeface="Cambria Math" panose="02040503050406030204" pitchFamily="18" charset="0"/>
                                  </a:rPr>
                                  <m:t>𝑖</m:t>
                                </m:r>
                                <m:r>
                                  <a:rPr lang="en-US" sz="1100" b="0" i="1">
                                    <a:solidFill>
                                      <a:srgbClr val="FF0000"/>
                                    </a:solidFill>
                                    <a:latin typeface="Cambria Math" panose="02040503050406030204" pitchFamily="18" charset="0"/>
                                  </a:rPr>
                                  <m:t>,</m:t>
                                </m:r>
                                <m:r>
                                  <m:rPr>
                                    <m:brk m:alnAt="23"/>
                                  </m:rPr>
                                  <a:rPr lang="en-US" sz="1100" b="0" i="1">
                                    <a:solidFill>
                                      <a:srgbClr val="FF0000"/>
                                    </a:solidFill>
                                    <a:latin typeface="Cambria Math" panose="02040503050406030204" pitchFamily="18" charset="0"/>
                                  </a:rPr>
                                  <m:t>𝑘</m:t>
                                </m:r>
                                <m:r>
                                  <a:rPr lang="en-US" sz="1100" b="0" i="1">
                                    <a:solidFill>
                                      <a:srgbClr val="FF0000"/>
                                    </a:solidFill>
                                    <a:latin typeface="Cambria Math" panose="02040503050406030204" pitchFamily="18" charset="0"/>
                                  </a:rPr>
                                  <m:t>=1</m:t>
                                </m:r>
                              </m:sub>
                              <m:sup>
                                <m:r>
                                  <a:rPr lang="en-US" sz="1100" b="0" i="1">
                                    <a:solidFill>
                                      <a:srgbClr val="FF0000"/>
                                    </a:solidFill>
                                    <a:latin typeface="Cambria Math" panose="02040503050406030204" pitchFamily="18" charset="0"/>
                                  </a:rPr>
                                  <m:t>𝑛</m:t>
                                </m:r>
                              </m:sup>
                              <m:e>
                                <m:sSub>
                                  <m:sSubPr>
                                    <m:ctrlPr>
                                      <a:rPr lang="en-US" sz="1100" b="0" i="1">
                                        <a:solidFill>
                                          <a:srgbClr val="FF0000"/>
                                        </a:solidFill>
                                        <a:latin typeface="Cambria Math" panose="02040503050406030204" pitchFamily="18" charset="0"/>
                                      </a:rPr>
                                    </m:ctrlPr>
                                  </m:sSubPr>
                                  <m:e>
                                    <m:r>
                                      <a:rPr lang="en-US" sz="1100" b="0" i="1">
                                        <a:solidFill>
                                          <a:srgbClr val="FF0000"/>
                                        </a:solidFill>
                                        <a:latin typeface="Cambria Math" panose="02040503050406030204" pitchFamily="18" charset="0"/>
                                      </a:rPr>
                                      <m:t>𝑀𝑊</m:t>
                                    </m:r>
                                  </m:e>
                                  <m:sub>
                                    <m:r>
                                      <a:rPr lang="en-US" sz="1100" b="0" i="1">
                                        <a:solidFill>
                                          <a:srgbClr val="FF0000"/>
                                        </a:solidFill>
                                        <a:latin typeface="Cambria Math" panose="02040503050406030204" pitchFamily="18" charset="0"/>
                                      </a:rPr>
                                      <m:t>𝑖𝑘</m:t>
                                    </m:r>
                                  </m:sub>
                                </m:sSub>
                              </m:e>
                            </m:nary>
                          </m:den>
                        </m:f>
                        <m:r>
                          <a:rPr lang="en-US" sz="1100" b="0" i="1">
                            <a:solidFill>
                              <a:srgbClr val="FF0000"/>
                            </a:solidFill>
                            <a:latin typeface="Cambria Math" panose="02040503050406030204" pitchFamily="18" charset="0"/>
                          </a:rPr>
                          <m:t>]</m:t>
                        </m:r>
                      </m:e>
                    </m:nary>
                  </m:oMath>
                </m:oMathPara>
              </a14:m>
              <a:endParaRPr lang="en-US" sz="1100">
                <a:solidFill>
                  <a:srgbClr val="FF0000"/>
                </a:solidFill>
              </a:endParaRPr>
            </a:p>
          </xdr:txBody>
        </xdr:sp>
      </mc:Choice>
      <mc:Fallback xmlns="">
        <xdr:sp macro="" textlink="">
          <xdr:nvSpPr>
            <xdr:cNvPr id="30" name="TextBox 29">
              <a:extLst>
                <a:ext uri="{FF2B5EF4-FFF2-40B4-BE49-F238E27FC236}">
                  <a16:creationId xmlns:a16="http://schemas.microsoft.com/office/drawing/2014/main" id="{00000000-0008-0000-0F00-00001A000000}"/>
                </a:ext>
              </a:extLst>
            </xdr:cNvPr>
            <xdr:cNvSpPr txBox="1"/>
          </xdr:nvSpPr>
          <xdr:spPr>
            <a:xfrm>
              <a:off x="3444706" y="3950737"/>
              <a:ext cx="1668342" cy="4750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solidFill>
                    <a:srgbClr val="FF0000"/>
                  </a:solidFill>
                  <a:latin typeface="Cambria Math" panose="02040503050406030204" pitchFamily="18" charset="0"/>
                </a:rPr>
                <a:t>∑_(𝑖,𝑘=1)^𝑛▒〖[((|〖𝑅𝑇〗_𝑖𝑘−〖𝐷𝐴〗_𝑖𝑘 |) 〖𝑀𝑊〗_𝑖𝑘)/(∑_(𝑖,𝑘=1)^𝑛▒〖𝑀𝑊〗_𝑖𝑘 )]〗</a:t>
              </a:r>
              <a:endParaRPr lang="en-US" sz="1100">
                <a:solidFill>
                  <a:srgbClr val="FF0000"/>
                </a:solidFill>
              </a:endParaRPr>
            </a:p>
          </xdr:txBody>
        </xdr:sp>
      </mc:Fallback>
    </mc:AlternateContent>
    <xdr:clientData/>
  </xdr:oneCellAnchor>
  <xdr:oneCellAnchor>
    <xdr:from>
      <xdr:col>5</xdr:col>
      <xdr:colOff>338235</xdr:colOff>
      <xdr:row>9</xdr:row>
      <xdr:rowOff>151622</xdr:rowOff>
    </xdr:from>
    <xdr:ext cx="2086790" cy="475066"/>
    <mc:AlternateContent xmlns:mc="http://schemas.openxmlformats.org/markup-compatibility/2006" xmlns:a14="http://schemas.microsoft.com/office/drawing/2010/main">
      <mc:Choice Requires="a14">
        <xdr:sp macro="" textlink="">
          <xdr:nvSpPr>
            <xdr:cNvPr id="31" name="TextBox 30">
              <a:extLst>
                <a:ext uri="{FF2B5EF4-FFF2-40B4-BE49-F238E27FC236}">
                  <a16:creationId xmlns:a16="http://schemas.microsoft.com/office/drawing/2014/main" id="{00000000-0008-0000-0F00-00001A000000}"/>
                </a:ext>
              </a:extLst>
            </xdr:cNvPr>
            <xdr:cNvSpPr txBox="1"/>
          </xdr:nvSpPr>
          <xdr:spPr>
            <a:xfrm>
              <a:off x="9318405" y="3923522"/>
              <a:ext cx="2086790" cy="4750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ctrlPr>
                          <a:rPr lang="en-US" sz="1100" b="0" i="1">
                            <a:solidFill>
                              <a:srgbClr val="FF0000"/>
                            </a:solidFill>
                            <a:latin typeface="Cambria Math" panose="02040503050406030204" pitchFamily="18" charset="0"/>
                          </a:rPr>
                        </m:ctrlPr>
                      </m:naryPr>
                      <m:sub>
                        <m:r>
                          <a:rPr lang="en-US" sz="1100" b="0" i="1">
                            <a:solidFill>
                              <a:srgbClr val="FF0000"/>
                            </a:solidFill>
                            <a:latin typeface="Cambria Math" panose="02040503050406030204" pitchFamily="18" charset="0"/>
                          </a:rPr>
                          <m:t>𝑖</m:t>
                        </m:r>
                        <m:r>
                          <a:rPr lang="en-US" sz="1100" b="0" i="1">
                            <a:solidFill>
                              <a:srgbClr val="FF0000"/>
                            </a:solidFill>
                            <a:latin typeface="Cambria Math" panose="02040503050406030204" pitchFamily="18" charset="0"/>
                          </a:rPr>
                          <m:t>,</m:t>
                        </m:r>
                        <m:r>
                          <a:rPr lang="en-US" sz="1100" b="0" i="1">
                            <a:solidFill>
                              <a:srgbClr val="FF0000"/>
                            </a:solidFill>
                            <a:latin typeface="Cambria Math" panose="02040503050406030204" pitchFamily="18" charset="0"/>
                          </a:rPr>
                          <m:t>𝑘</m:t>
                        </m:r>
                        <m:r>
                          <a:rPr lang="en-US" sz="1100" b="0" i="1">
                            <a:solidFill>
                              <a:srgbClr val="FF0000"/>
                            </a:solidFill>
                            <a:latin typeface="Cambria Math" panose="02040503050406030204" pitchFamily="18" charset="0"/>
                          </a:rPr>
                          <m:t>=1</m:t>
                        </m:r>
                      </m:sub>
                      <m:sup>
                        <m:r>
                          <a:rPr lang="en-US" sz="1100" b="0" i="1">
                            <a:solidFill>
                              <a:srgbClr val="FF0000"/>
                            </a:solidFill>
                            <a:latin typeface="Cambria Math" panose="02040503050406030204" pitchFamily="18" charset="0"/>
                          </a:rPr>
                          <m:t>𝑛</m:t>
                        </m:r>
                      </m:sup>
                      <m:e>
                        <m:r>
                          <a:rPr lang="en-US" sz="1100" b="0" i="1">
                            <a:solidFill>
                              <a:srgbClr val="FF0000"/>
                            </a:solidFill>
                            <a:latin typeface="Cambria Math" panose="02040503050406030204" pitchFamily="18" charset="0"/>
                          </a:rPr>
                          <m:t>[</m:t>
                        </m:r>
                        <m:f>
                          <m:fPr>
                            <m:ctrlPr>
                              <a:rPr lang="en-US" sz="1100" b="0" i="1">
                                <a:solidFill>
                                  <a:srgbClr val="FF0000"/>
                                </a:solidFill>
                                <a:latin typeface="Cambria Math" panose="02040503050406030204" pitchFamily="18" charset="0"/>
                              </a:rPr>
                            </m:ctrlPr>
                          </m:fPr>
                          <m:num>
                            <m:d>
                              <m:dPr>
                                <m:ctrlPr>
                                  <a:rPr lang="en-US" sz="1100" b="0" i="1">
                                    <a:solidFill>
                                      <a:srgbClr val="FF0000"/>
                                    </a:solidFill>
                                    <a:latin typeface="Cambria Math" panose="02040503050406030204" pitchFamily="18" charset="0"/>
                                  </a:rPr>
                                </m:ctrlPr>
                              </m:dPr>
                              <m:e>
                                <m:sSub>
                                  <m:sSubPr>
                                    <m:ctrlPr>
                                      <a:rPr lang="en-US" sz="1100" b="0" i="1">
                                        <a:solidFill>
                                          <a:srgbClr val="FF0000"/>
                                        </a:solidFill>
                                        <a:latin typeface="Cambria Math" panose="02040503050406030204" pitchFamily="18" charset="0"/>
                                      </a:rPr>
                                    </m:ctrlPr>
                                  </m:sSubPr>
                                  <m:e>
                                    <m:r>
                                      <a:rPr lang="en-US" sz="1100" b="0" i="1">
                                        <a:solidFill>
                                          <a:srgbClr val="FF0000"/>
                                        </a:solidFill>
                                        <a:latin typeface="Cambria Math" panose="02040503050406030204" pitchFamily="18" charset="0"/>
                                      </a:rPr>
                                      <m:t>(|</m:t>
                                    </m:r>
                                    <m:r>
                                      <a:rPr lang="en-US" sz="1100" b="0" i="1">
                                        <a:solidFill>
                                          <a:srgbClr val="FF0000"/>
                                        </a:solidFill>
                                        <a:latin typeface="Cambria Math" panose="02040503050406030204" pitchFamily="18" charset="0"/>
                                      </a:rPr>
                                      <m:t>𝑅𝑇</m:t>
                                    </m:r>
                                  </m:e>
                                  <m:sub>
                                    <m:r>
                                      <a:rPr lang="en-US" sz="1100" b="0" i="1">
                                        <a:solidFill>
                                          <a:srgbClr val="FF0000"/>
                                        </a:solidFill>
                                        <a:latin typeface="Cambria Math" panose="02040503050406030204" pitchFamily="18" charset="0"/>
                                      </a:rPr>
                                      <m:t>𝑖𝑘</m:t>
                                    </m:r>
                                  </m:sub>
                                </m:sSub>
                                <m:r>
                                  <a:rPr lang="en-US" sz="1100" b="0" i="1">
                                    <a:solidFill>
                                      <a:srgbClr val="FF0000"/>
                                    </a:solidFill>
                                    <a:latin typeface="Cambria Math" panose="02040503050406030204" pitchFamily="18" charset="0"/>
                                  </a:rPr>
                                  <m:t>−</m:t>
                                </m:r>
                                <m:sSub>
                                  <m:sSubPr>
                                    <m:ctrlPr>
                                      <a:rPr lang="en-US" sz="1100" b="0" i="1">
                                        <a:solidFill>
                                          <a:srgbClr val="FF0000"/>
                                        </a:solidFill>
                                        <a:latin typeface="Cambria Math" panose="02040503050406030204" pitchFamily="18" charset="0"/>
                                      </a:rPr>
                                    </m:ctrlPr>
                                  </m:sSubPr>
                                  <m:e>
                                    <m:r>
                                      <a:rPr lang="en-US" sz="1100" b="0" i="1">
                                        <a:solidFill>
                                          <a:srgbClr val="FF0000"/>
                                        </a:solidFill>
                                        <a:latin typeface="Cambria Math" panose="02040503050406030204" pitchFamily="18" charset="0"/>
                                      </a:rPr>
                                      <m:t>𝐷𝐴</m:t>
                                    </m:r>
                                  </m:e>
                                  <m:sub>
                                    <m:r>
                                      <a:rPr lang="en-US" sz="1100" b="0" i="1">
                                        <a:solidFill>
                                          <a:srgbClr val="FF0000"/>
                                        </a:solidFill>
                                        <a:latin typeface="Cambria Math" panose="02040503050406030204" pitchFamily="18" charset="0"/>
                                      </a:rPr>
                                      <m:t>𝑖𝑘</m:t>
                                    </m:r>
                                  </m:sub>
                                </m:sSub>
                                <m:r>
                                  <a:rPr lang="en-US" sz="1100" b="0" i="1">
                                    <a:solidFill>
                                      <a:srgbClr val="FF0000"/>
                                    </a:solidFill>
                                    <a:latin typeface="Cambria Math" panose="02040503050406030204" pitchFamily="18" charset="0"/>
                                  </a:rPr>
                                  <m:t>|)/</m:t>
                                </m:r>
                                <m:sSub>
                                  <m:sSubPr>
                                    <m:ctrlPr>
                                      <a:rPr lang="en-US" sz="1100" b="0" i="1">
                                        <a:solidFill>
                                          <a:srgbClr val="FF0000"/>
                                        </a:solidFill>
                                        <a:effectLst/>
                                        <a:latin typeface="Cambria Math" panose="02040503050406030204" pitchFamily="18" charset="0"/>
                                        <a:ea typeface="+mn-ea"/>
                                        <a:cs typeface="+mn-cs"/>
                                      </a:rPr>
                                    </m:ctrlPr>
                                  </m:sSubPr>
                                  <m:e>
                                    <m:r>
                                      <a:rPr lang="en-US" sz="1100" b="0" i="1">
                                        <a:solidFill>
                                          <a:srgbClr val="FF0000"/>
                                        </a:solidFill>
                                        <a:effectLst/>
                                        <a:latin typeface="Cambria Math" panose="02040503050406030204" pitchFamily="18" charset="0"/>
                                        <a:ea typeface="+mn-ea"/>
                                        <a:cs typeface="+mn-cs"/>
                                      </a:rPr>
                                      <m:t>𝐷𝐴</m:t>
                                    </m:r>
                                  </m:e>
                                  <m:sub>
                                    <m:r>
                                      <a:rPr lang="en-US" sz="1100" b="0" i="1">
                                        <a:solidFill>
                                          <a:srgbClr val="FF0000"/>
                                        </a:solidFill>
                                        <a:effectLst/>
                                        <a:latin typeface="Cambria Math" panose="02040503050406030204" pitchFamily="18" charset="0"/>
                                        <a:ea typeface="+mn-ea"/>
                                        <a:cs typeface="+mn-cs"/>
                                      </a:rPr>
                                      <m:t>𝑖𝑘</m:t>
                                    </m:r>
                                  </m:sub>
                                </m:sSub>
                              </m:e>
                            </m:d>
                            <m:sSub>
                              <m:sSubPr>
                                <m:ctrlPr>
                                  <a:rPr lang="en-US" sz="1100" b="0" i="1">
                                    <a:solidFill>
                                      <a:srgbClr val="FF0000"/>
                                    </a:solidFill>
                                    <a:latin typeface="Cambria Math" panose="02040503050406030204" pitchFamily="18" charset="0"/>
                                  </a:rPr>
                                </m:ctrlPr>
                              </m:sSubPr>
                              <m:e>
                                <m:r>
                                  <a:rPr lang="en-US" sz="1100" b="0" i="1">
                                    <a:solidFill>
                                      <a:srgbClr val="FF0000"/>
                                    </a:solidFill>
                                    <a:latin typeface="Cambria Math" panose="02040503050406030204" pitchFamily="18" charset="0"/>
                                  </a:rPr>
                                  <m:t>𝑀𝑊</m:t>
                                </m:r>
                              </m:e>
                              <m:sub>
                                <m:r>
                                  <a:rPr lang="en-US" sz="1100" b="0" i="1">
                                    <a:solidFill>
                                      <a:srgbClr val="FF0000"/>
                                    </a:solidFill>
                                    <a:latin typeface="Cambria Math" panose="02040503050406030204" pitchFamily="18" charset="0"/>
                                  </a:rPr>
                                  <m:t>𝑖𝑘</m:t>
                                </m:r>
                              </m:sub>
                            </m:sSub>
                          </m:num>
                          <m:den>
                            <m:nary>
                              <m:naryPr>
                                <m:chr m:val="∑"/>
                                <m:ctrlPr>
                                  <a:rPr lang="en-US" sz="1100" b="0" i="1">
                                    <a:solidFill>
                                      <a:srgbClr val="FF0000"/>
                                    </a:solidFill>
                                    <a:latin typeface="Cambria Math" panose="02040503050406030204" pitchFamily="18" charset="0"/>
                                  </a:rPr>
                                </m:ctrlPr>
                              </m:naryPr>
                              <m:sub>
                                <m:r>
                                  <a:rPr lang="en-US" sz="1100" b="0" i="1">
                                    <a:solidFill>
                                      <a:srgbClr val="FF0000"/>
                                    </a:solidFill>
                                    <a:latin typeface="Cambria Math" panose="02040503050406030204" pitchFamily="18" charset="0"/>
                                  </a:rPr>
                                  <m:t>𝑖</m:t>
                                </m:r>
                                <m:r>
                                  <a:rPr lang="en-US" sz="1100" b="0" i="1">
                                    <a:solidFill>
                                      <a:srgbClr val="FF0000"/>
                                    </a:solidFill>
                                    <a:latin typeface="Cambria Math" panose="02040503050406030204" pitchFamily="18" charset="0"/>
                                  </a:rPr>
                                  <m:t>,</m:t>
                                </m:r>
                                <m:r>
                                  <m:rPr>
                                    <m:brk m:alnAt="23"/>
                                  </m:rPr>
                                  <a:rPr lang="en-US" sz="1100" b="0" i="1">
                                    <a:solidFill>
                                      <a:srgbClr val="FF0000"/>
                                    </a:solidFill>
                                    <a:latin typeface="Cambria Math" panose="02040503050406030204" pitchFamily="18" charset="0"/>
                                  </a:rPr>
                                  <m:t>𝑘</m:t>
                                </m:r>
                                <m:r>
                                  <a:rPr lang="en-US" sz="1100" b="0" i="1">
                                    <a:solidFill>
                                      <a:srgbClr val="FF0000"/>
                                    </a:solidFill>
                                    <a:latin typeface="Cambria Math" panose="02040503050406030204" pitchFamily="18" charset="0"/>
                                  </a:rPr>
                                  <m:t>=1</m:t>
                                </m:r>
                              </m:sub>
                              <m:sup>
                                <m:r>
                                  <a:rPr lang="en-US" sz="1100" b="0" i="1">
                                    <a:solidFill>
                                      <a:srgbClr val="FF0000"/>
                                    </a:solidFill>
                                    <a:latin typeface="Cambria Math" panose="02040503050406030204" pitchFamily="18" charset="0"/>
                                  </a:rPr>
                                  <m:t>𝑛</m:t>
                                </m:r>
                              </m:sup>
                              <m:e>
                                <m:sSub>
                                  <m:sSubPr>
                                    <m:ctrlPr>
                                      <a:rPr lang="en-US" sz="1100" b="0" i="1">
                                        <a:solidFill>
                                          <a:srgbClr val="FF0000"/>
                                        </a:solidFill>
                                        <a:latin typeface="Cambria Math" panose="02040503050406030204" pitchFamily="18" charset="0"/>
                                      </a:rPr>
                                    </m:ctrlPr>
                                  </m:sSubPr>
                                  <m:e>
                                    <m:r>
                                      <a:rPr lang="en-US" sz="1100" b="0" i="1">
                                        <a:solidFill>
                                          <a:srgbClr val="FF0000"/>
                                        </a:solidFill>
                                        <a:latin typeface="Cambria Math" panose="02040503050406030204" pitchFamily="18" charset="0"/>
                                      </a:rPr>
                                      <m:t>𝑀𝑊</m:t>
                                    </m:r>
                                  </m:e>
                                  <m:sub>
                                    <m:r>
                                      <a:rPr lang="en-US" sz="1100" b="0" i="1">
                                        <a:solidFill>
                                          <a:srgbClr val="FF0000"/>
                                        </a:solidFill>
                                        <a:latin typeface="Cambria Math" panose="02040503050406030204" pitchFamily="18" charset="0"/>
                                      </a:rPr>
                                      <m:t>𝑖𝑘</m:t>
                                    </m:r>
                                  </m:sub>
                                </m:sSub>
                              </m:e>
                            </m:nary>
                          </m:den>
                        </m:f>
                        <m:r>
                          <a:rPr lang="en-US" sz="1100" b="0" i="1">
                            <a:solidFill>
                              <a:srgbClr val="FF0000"/>
                            </a:solidFill>
                            <a:latin typeface="Cambria Math" panose="02040503050406030204" pitchFamily="18" charset="0"/>
                          </a:rPr>
                          <m:t>]</m:t>
                        </m:r>
                      </m:e>
                    </m:nary>
                  </m:oMath>
                </m:oMathPara>
              </a14:m>
              <a:endParaRPr lang="en-US" sz="1100">
                <a:solidFill>
                  <a:srgbClr val="FF0000"/>
                </a:solidFill>
              </a:endParaRPr>
            </a:p>
          </xdr:txBody>
        </xdr:sp>
      </mc:Choice>
      <mc:Fallback xmlns="">
        <xdr:sp macro="" textlink="">
          <xdr:nvSpPr>
            <xdr:cNvPr id="31" name="TextBox 30">
              <a:extLst>
                <a:ext uri="{FF2B5EF4-FFF2-40B4-BE49-F238E27FC236}">
                  <a16:creationId xmlns:a16="http://schemas.microsoft.com/office/drawing/2014/main" id="{00000000-0008-0000-0F00-00001A000000}"/>
                </a:ext>
              </a:extLst>
            </xdr:cNvPr>
            <xdr:cNvSpPr txBox="1"/>
          </xdr:nvSpPr>
          <xdr:spPr>
            <a:xfrm>
              <a:off x="9318405" y="3923522"/>
              <a:ext cx="2086790" cy="47506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r>
                <a:rPr lang="en-US" sz="1100" b="0" i="0">
                  <a:solidFill>
                    <a:srgbClr val="FF0000"/>
                  </a:solidFill>
                  <a:latin typeface="Cambria Math" panose="02040503050406030204" pitchFamily="18" charset="0"/>
                </a:rPr>
                <a:t>∑_(𝑖,𝑘=1)^𝑛▒〖[((〖(|𝑅𝑇〗_𝑖𝑘−〖𝐷𝐴〗_𝑖𝑘 |)/</a:t>
              </a:r>
              <a:r>
                <a:rPr lang="en-US" sz="1100" b="0" i="0">
                  <a:solidFill>
                    <a:srgbClr val="FF0000"/>
                  </a:solidFill>
                  <a:effectLst/>
                  <a:latin typeface="Cambria Math" panose="02040503050406030204" pitchFamily="18" charset="0"/>
                  <a:ea typeface="+mn-ea"/>
                  <a:cs typeface="+mn-cs"/>
                </a:rPr>
                <a:t>〖𝐷𝐴〗_𝑖𝑘 ) 〖</a:t>
              </a:r>
              <a:r>
                <a:rPr lang="en-US" sz="1100" b="0" i="0">
                  <a:solidFill>
                    <a:srgbClr val="FF0000"/>
                  </a:solidFill>
                  <a:latin typeface="Cambria Math" panose="02040503050406030204" pitchFamily="18" charset="0"/>
                </a:rPr>
                <a:t>𝑀𝑊〗_𝑖𝑘)/(∑_(𝑖,𝑘=1)^𝑛▒〖𝑀𝑊〗_𝑖𝑘 )]〗</a:t>
              </a:r>
              <a:endParaRPr lang="en-US" sz="1100">
                <a:solidFill>
                  <a:srgbClr val="FF0000"/>
                </a:solidFill>
              </a:endParaRPr>
            </a:p>
          </xdr:txBody>
        </xdr:sp>
      </mc:Fallback>
    </mc:AlternateContent>
    <xdr:clientData/>
  </xdr:oneCellAnchor>
</xdr:wsDr>
</file>

<file path=xl/drawings/drawing7.xml><?xml version="1.0" encoding="utf-8"?>
<xdr:wsDr xmlns:xdr="http://schemas.openxmlformats.org/drawingml/2006/spreadsheetDrawing" xmlns:a="http://schemas.openxmlformats.org/drawingml/2006/main">
  <xdr:oneCellAnchor>
    <xdr:from>
      <xdr:col>0</xdr:col>
      <xdr:colOff>457200</xdr:colOff>
      <xdr:row>8</xdr:row>
      <xdr:rowOff>1280160</xdr:rowOff>
    </xdr:from>
    <xdr:ext cx="3173561" cy="410818"/>
    <mc:AlternateContent xmlns:mc="http://schemas.openxmlformats.org/markup-compatibility/2006" xmlns:a14="http://schemas.microsoft.com/office/drawing/2010/main">
      <mc:Choice Requires="a14">
        <xdr:sp macro="" textlink="">
          <xdr:nvSpPr>
            <xdr:cNvPr id="8" name="TextBox 7">
              <a:extLst>
                <a:ext uri="{FF2B5EF4-FFF2-40B4-BE49-F238E27FC236}">
                  <a16:creationId xmlns:a16="http://schemas.microsoft.com/office/drawing/2014/main" id="{00000000-0008-0000-1300-000008000000}"/>
                </a:ext>
              </a:extLst>
            </xdr:cNvPr>
            <xdr:cNvSpPr txBox="1"/>
          </xdr:nvSpPr>
          <xdr:spPr>
            <a:xfrm>
              <a:off x="457200" y="5173980"/>
              <a:ext cx="3173561" cy="410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en-US" sz="1100" i="1">
                            <a:solidFill>
                              <a:sysClr val="windowText" lastClr="000000"/>
                            </a:solidFill>
                            <a:latin typeface="Cambria Math" panose="02040503050406030204" pitchFamily="18" charset="0"/>
                          </a:rPr>
                        </m:ctrlPr>
                      </m:naryPr>
                      <m:sub>
                        <m:r>
                          <m:rPr>
                            <m:brk m:alnAt="7"/>
                          </m:rP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𝑘</m:t>
                        </m:r>
                      </m:sub>
                      <m:sup/>
                      <m:e>
                        <m:d>
                          <m:dPr>
                            <m:ctrlPr>
                              <a:rPr lang="en-US" sz="1100" b="0" i="1">
                                <a:solidFill>
                                  <a:sysClr val="windowText" lastClr="000000"/>
                                </a:solidFill>
                                <a:latin typeface="Cambria Math" panose="02040503050406030204" pitchFamily="18" charset="0"/>
                              </a:rPr>
                            </m:ctrlPr>
                          </m:dPr>
                          <m:e>
                            <m:r>
                              <a:rPr lang="en-US" sz="1100" b="0" i="1">
                                <a:solidFill>
                                  <a:sysClr val="windowText" lastClr="000000"/>
                                </a:solidFill>
                                <a:latin typeface="Cambria Math" panose="02040503050406030204" pitchFamily="18" charset="0"/>
                              </a:rPr>
                              <m:t>𝐴𝑉𝐸</m:t>
                            </m:r>
                            <m:d>
                              <m:dPr>
                                <m:ctrlPr>
                                  <a:rPr lang="en-US" sz="1100" b="0" i="1">
                                    <a:solidFill>
                                      <a:sysClr val="windowText" lastClr="000000"/>
                                    </a:solidFill>
                                    <a:latin typeface="Cambria Math" panose="02040503050406030204" pitchFamily="18" charset="0"/>
                                  </a:rPr>
                                </m:ctrlPr>
                              </m:dPr>
                              <m:e>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𝑖</m:t>
                                    </m:r>
                                  </m:sub>
                                </m:sSub>
                                <m:r>
                                  <a:rPr lang="en-US" sz="1100" b="0" i="1">
                                    <a:solidFill>
                                      <a:sysClr val="windowText" lastClr="000000"/>
                                    </a:solidFill>
                                    <a:latin typeface="Cambria Math" panose="02040503050406030204" pitchFamily="18" charset="0"/>
                                  </a:rPr>
                                  <m:t>, </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−1</m:t>
                                    </m:r>
                                  </m:sub>
                                </m:sSub>
                                <m:r>
                                  <a:rPr lang="en-US" sz="1100" b="0" i="1">
                                    <a:solidFill>
                                      <a:sysClr val="windowText" lastClr="000000"/>
                                    </a:solidFill>
                                    <a:latin typeface="Cambria Math" panose="02040503050406030204" pitchFamily="18" charset="0"/>
                                  </a:rPr>
                                  <m:t>, </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−2</m:t>
                                    </m:r>
                                  </m:sub>
                                </m:sSub>
                              </m:e>
                            </m:d>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𝐴𝑉𝐸</m:t>
                            </m:r>
                            <m:d>
                              <m:dPr>
                                <m:ctrlPr>
                                  <a:rPr lang="en-US" sz="1100" b="0" i="1">
                                    <a:solidFill>
                                      <a:sysClr val="windowText" lastClr="000000"/>
                                    </a:solidFill>
                                    <a:latin typeface="Cambria Math" panose="02040503050406030204" pitchFamily="18" charset="0"/>
                                  </a:rPr>
                                </m:ctrlPr>
                              </m:dPr>
                              <m:e>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𝑘</m:t>
                                    </m:r>
                                  </m:sub>
                                </m:sSub>
                              </m:e>
                            </m:d>
                          </m:e>
                        </m:d>
                        <m:r>
                          <a:rPr lang="en-US" sz="1100" b="0" i="1">
                            <a:solidFill>
                              <a:sysClr val="windowText" lastClr="000000"/>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𝑇</m:t>
                            </m:r>
                          </m:e>
                          <m:sub>
                            <m:r>
                              <a:rPr lang="en-US" sz="1100" b="0" i="1">
                                <a:solidFill>
                                  <a:sysClr val="windowText" lastClr="000000"/>
                                </a:solidFill>
                                <a:latin typeface="Cambria Math" panose="02040503050406030204" pitchFamily="18" charset="0"/>
                              </a:rPr>
                              <m:t>𝑠</m:t>
                            </m:r>
                          </m:sub>
                        </m:sSub>
                      </m:e>
                    </m:nary>
                  </m:oMath>
                </m:oMathPara>
              </a14:m>
              <a:endParaRPr lang="en-US" sz="1100">
                <a:solidFill>
                  <a:sysClr val="windowText" lastClr="000000"/>
                </a:solidFill>
              </a:endParaRPr>
            </a:p>
          </xdr:txBody>
        </xdr:sp>
      </mc:Choice>
      <mc:Fallback xmlns="">
        <xdr:sp macro="" textlink="">
          <xdr:nvSpPr>
            <xdr:cNvPr id="8" name="TextBox 7">
              <a:extLst>
                <a:ext uri="{FF2B5EF4-FFF2-40B4-BE49-F238E27FC236}">
                  <a16:creationId xmlns:a16="http://schemas.microsoft.com/office/drawing/2014/main" id="{20393281-85EB-4E74-AD56-74D61A58B347}"/>
                </a:ext>
              </a:extLst>
            </xdr:cNvPr>
            <xdr:cNvSpPr txBox="1"/>
          </xdr:nvSpPr>
          <xdr:spPr>
            <a:xfrm>
              <a:off x="457200" y="5173980"/>
              <a:ext cx="3173561" cy="410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ysClr val="windowText" lastClr="000000"/>
                  </a:solidFill>
                  <a:latin typeface="Cambria Math" panose="02040503050406030204" pitchFamily="18" charset="0"/>
                </a:rPr>
                <a:t>∑8_(</a:t>
              </a:r>
              <a:r>
                <a:rPr lang="en-US" sz="1100" b="0" i="0">
                  <a:solidFill>
                    <a:sysClr val="windowText" lastClr="000000"/>
                  </a:solidFill>
                  <a:latin typeface="Cambria Math" panose="02040503050406030204" pitchFamily="18" charset="0"/>
                </a:rPr>
                <a:t>𝑖+𝑘)▒〖(𝐴𝑉𝐸(〖𝑀𝑊〗_𝑖, 〖𝑀𝑊〗_(𝑖−1), 〖𝑀𝑊〗_(𝑖−2) )−𝐴𝑉𝐸(〖𝑀𝑊〗_𝑘 ))∗𝑇_𝑠 〗</a:t>
              </a:r>
              <a:endParaRPr lang="en-US" sz="1100">
                <a:solidFill>
                  <a:sysClr val="windowText" lastClr="000000"/>
                </a:solidFill>
              </a:endParaRPr>
            </a:p>
          </xdr:txBody>
        </xdr:sp>
      </mc:Fallback>
    </mc:AlternateContent>
    <xdr:clientData/>
  </xdr:oneCellAnchor>
  <xdr:oneCellAnchor>
    <xdr:from>
      <xdr:col>1</xdr:col>
      <xdr:colOff>22860</xdr:colOff>
      <xdr:row>9</xdr:row>
      <xdr:rowOff>624840</xdr:rowOff>
    </xdr:from>
    <xdr:ext cx="3071675" cy="434543"/>
    <mc:AlternateContent xmlns:mc="http://schemas.openxmlformats.org/markup-compatibility/2006" xmlns:a14="http://schemas.microsoft.com/office/drawing/2010/main">
      <mc:Choice Requires="a14">
        <xdr:sp macro="" textlink="">
          <xdr:nvSpPr>
            <xdr:cNvPr id="10" name="TextBox 9">
              <a:extLst>
                <a:ext uri="{FF2B5EF4-FFF2-40B4-BE49-F238E27FC236}">
                  <a16:creationId xmlns:a16="http://schemas.microsoft.com/office/drawing/2014/main" id="{00000000-0008-0000-1300-00000A000000}"/>
                </a:ext>
              </a:extLst>
            </xdr:cNvPr>
            <xdr:cNvSpPr txBox="1"/>
          </xdr:nvSpPr>
          <xdr:spPr>
            <a:xfrm>
              <a:off x="495300" y="6263640"/>
              <a:ext cx="3071675" cy="43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en-US" sz="1100" i="1">
                            <a:solidFill>
                              <a:sysClr val="windowText" lastClr="000000"/>
                            </a:solidFill>
                            <a:latin typeface="Cambria Math" panose="02040503050406030204" pitchFamily="18" charset="0"/>
                          </a:rPr>
                        </m:ctrlPr>
                      </m:naryPr>
                      <m:sub>
                        <m:r>
                          <m:rPr>
                            <m:brk m:alnAt="7"/>
                          </m:rP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𝑘</m:t>
                        </m:r>
                      </m:sub>
                      <m:sup/>
                      <m:e>
                        <m:f>
                          <m:fPr>
                            <m:ctrlPr>
                              <a:rPr lang="en-US" sz="1100" i="1">
                                <a:solidFill>
                                  <a:sysClr val="windowText" lastClr="000000"/>
                                </a:solidFill>
                                <a:latin typeface="Cambria Math" panose="02040503050406030204" pitchFamily="18" charset="0"/>
                              </a:rPr>
                            </m:ctrlPr>
                          </m:fPr>
                          <m:num>
                            <m:d>
                              <m:dPr>
                                <m:ctrlPr>
                                  <a:rPr lang="en-US" sz="1100" b="0" i="1">
                                    <a:solidFill>
                                      <a:sysClr val="windowText" lastClr="000000"/>
                                    </a:solidFill>
                                    <a:effectLst/>
                                    <a:latin typeface="Cambria Math" panose="02040503050406030204" pitchFamily="18" charset="0"/>
                                    <a:ea typeface="+mn-ea"/>
                                    <a:cs typeface="+mn-cs"/>
                                  </a:rPr>
                                </m:ctrlPr>
                              </m:dPr>
                              <m:e>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𝑖</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−1</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−2</m:t>
                                        </m:r>
                                      </m:sub>
                                    </m:sSub>
                                  </m:e>
                                </m:d>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𝑘</m:t>
                                        </m:r>
                                      </m:sub>
                                    </m:sSub>
                                  </m:e>
                                </m:d>
                              </m:e>
                            </m:d>
                          </m:num>
                          <m:den>
                            <m:r>
                              <a:rPr lang="en-US" sz="1100" b="0" i="1">
                                <a:solidFill>
                                  <a:sysClr val="windowText" lastClr="000000"/>
                                </a:solidFill>
                                <a:latin typeface="Cambria Math" panose="02040503050406030204" pitchFamily="18" charset="0"/>
                              </a:rPr>
                              <m:t>𝑇𝑜𝑡𝑎𝑙</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𝐷𝑢𝑟𝑎𝑡𝑖𝑜𝑛</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𝑜𝑓</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𝑆h𝑜𝑟𝑡𝑎𝑔𝑒</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𝐸𝑣𝑒𝑛𝑡𝑠</m:t>
                            </m:r>
                          </m:den>
                        </m:f>
                        <m:r>
                          <a:rPr lang="en-US" sz="1100" b="0" i="1">
                            <a:solidFill>
                              <a:sysClr val="windowText" lastClr="000000"/>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𝑇</m:t>
                            </m:r>
                          </m:e>
                          <m:sub>
                            <m:r>
                              <a:rPr lang="en-US" sz="1100" b="0" i="1">
                                <a:solidFill>
                                  <a:sysClr val="windowText" lastClr="000000"/>
                                </a:solidFill>
                                <a:latin typeface="Cambria Math" panose="02040503050406030204" pitchFamily="18" charset="0"/>
                              </a:rPr>
                              <m:t>𝑠</m:t>
                            </m:r>
                          </m:sub>
                        </m:sSub>
                      </m:e>
                    </m:nary>
                  </m:oMath>
                </m:oMathPara>
              </a14:m>
              <a:endParaRPr lang="en-US" sz="1100">
                <a:solidFill>
                  <a:sysClr val="windowText" lastClr="000000"/>
                </a:solidFill>
              </a:endParaRPr>
            </a:p>
          </xdr:txBody>
        </xdr:sp>
      </mc:Choice>
      <mc:Fallback xmlns="">
        <xdr:sp macro="" textlink="">
          <xdr:nvSpPr>
            <xdr:cNvPr id="10" name="TextBox 9">
              <a:extLst>
                <a:ext uri="{FF2B5EF4-FFF2-40B4-BE49-F238E27FC236}">
                  <a16:creationId xmlns:a16="http://schemas.microsoft.com/office/drawing/2014/main" id="{0B9A4C0C-44D5-4135-A28F-38F7CF8097EF}"/>
                </a:ext>
              </a:extLst>
            </xdr:cNvPr>
            <xdr:cNvSpPr txBox="1"/>
          </xdr:nvSpPr>
          <xdr:spPr>
            <a:xfrm>
              <a:off x="495300" y="6263640"/>
              <a:ext cx="3071675" cy="43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ysClr val="windowText" lastClr="000000"/>
                  </a:solidFill>
                  <a:latin typeface="Cambria Math" panose="02040503050406030204" pitchFamily="18" charset="0"/>
                </a:rPr>
                <a:t>∑8_(</a:t>
              </a:r>
              <a:r>
                <a:rPr lang="en-US" sz="1100" b="0" i="0">
                  <a:solidFill>
                    <a:sysClr val="windowText" lastClr="000000"/>
                  </a:solidFill>
                  <a:latin typeface="Cambria Math" panose="02040503050406030204" pitchFamily="18" charset="0"/>
                </a:rPr>
                <a:t>𝑖+𝑘)▒〖(</a:t>
              </a:r>
              <a:r>
                <a:rPr lang="en-US" sz="1100" b="0" i="0">
                  <a:solidFill>
                    <a:sysClr val="windowText" lastClr="000000"/>
                  </a:solidFill>
                  <a:effectLst/>
                  <a:latin typeface="+mn-lt"/>
                  <a:ea typeface="+mn-ea"/>
                  <a:cs typeface="+mn-cs"/>
                </a:rPr>
                <a:t>(𝐴𝑉𝐸(〖𝑀𝑊〗_𝑖, 〖𝑀𝑊〗_(𝑖−1), 〖𝑀𝑊〗_(𝑖−2) )−𝐴𝑉𝐸(〖𝑀𝑊〗_𝑘 ))</a:t>
              </a:r>
              <a:r>
                <a:rPr lang="en-US" sz="1100" b="0" i="0">
                  <a:solidFill>
                    <a:sysClr val="windowText" lastClr="000000"/>
                  </a:solidFill>
                  <a:effectLst/>
                  <a:latin typeface="Cambria Math" panose="02040503050406030204" pitchFamily="18" charset="0"/>
                  <a:ea typeface="+mn-ea"/>
                  <a:cs typeface="+mn-cs"/>
                </a:rPr>
                <a:t>)/(</a:t>
              </a:r>
              <a:r>
                <a:rPr lang="en-US" sz="1100" b="0" i="0">
                  <a:solidFill>
                    <a:sysClr val="windowText" lastClr="000000"/>
                  </a:solidFill>
                  <a:latin typeface="Cambria Math" panose="02040503050406030204" pitchFamily="18" charset="0"/>
                </a:rPr>
                <a:t>𝑇𝑜𝑡𝑎𝑙 𝐷𝑢𝑟𝑎𝑡𝑖𝑜𝑛 𝑜𝑓 𝑆ℎ𝑜𝑟𝑡𝑎𝑔𝑒 𝐸𝑣𝑒𝑛𝑡𝑠)∗𝑇_𝑠 〗</a:t>
              </a:r>
              <a:endParaRPr lang="en-US" sz="1100">
                <a:solidFill>
                  <a:sysClr val="windowText" lastClr="000000"/>
                </a:solidFill>
              </a:endParaRPr>
            </a:p>
          </xdr:txBody>
        </xdr:sp>
      </mc:Fallback>
    </mc:AlternateContent>
    <xdr:clientData/>
  </xdr:oneCellAnchor>
  <xdr:oneCellAnchor>
    <xdr:from>
      <xdr:col>1</xdr:col>
      <xdr:colOff>22860</xdr:colOff>
      <xdr:row>10</xdr:row>
      <xdr:rowOff>1363980</xdr:rowOff>
    </xdr:from>
    <xdr:ext cx="3590598" cy="410818"/>
    <mc:AlternateContent xmlns:mc="http://schemas.openxmlformats.org/markup-compatibility/2006" xmlns:a14="http://schemas.microsoft.com/office/drawing/2010/main">
      <mc:Choice Requires="a14">
        <xdr:sp macro="" textlink="">
          <xdr:nvSpPr>
            <xdr:cNvPr id="12" name="TextBox 11">
              <a:extLst>
                <a:ext uri="{FF2B5EF4-FFF2-40B4-BE49-F238E27FC236}">
                  <a16:creationId xmlns:a16="http://schemas.microsoft.com/office/drawing/2014/main" id="{00000000-0008-0000-1300-00000C000000}"/>
                </a:ext>
              </a:extLst>
            </xdr:cNvPr>
            <xdr:cNvSpPr txBox="1"/>
          </xdr:nvSpPr>
          <xdr:spPr>
            <a:xfrm>
              <a:off x="495300" y="8199120"/>
              <a:ext cx="3590598" cy="410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en-US" sz="1100" i="1">
                            <a:solidFill>
                              <a:sysClr val="windowText" lastClr="000000"/>
                            </a:solidFill>
                            <a:latin typeface="Cambria Math" panose="02040503050406030204" pitchFamily="18" charset="0"/>
                          </a:rPr>
                        </m:ctrlPr>
                      </m:naryPr>
                      <m:sub>
                        <m:r>
                          <m:rPr>
                            <m:brk m:alnAt="7"/>
                          </m:rP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𝑘</m:t>
                        </m:r>
                      </m:sub>
                      <m:sup/>
                      <m:e>
                        <m:d>
                          <m:dPr>
                            <m:ctrlPr>
                              <a:rPr lang="en-US" sz="1100" b="0" i="1">
                                <a:solidFill>
                                  <a:sysClr val="windowText" lastClr="000000"/>
                                </a:solidFill>
                                <a:latin typeface="Cambria Math" panose="02040503050406030204" pitchFamily="18" charset="0"/>
                              </a:rPr>
                            </m:ctrlPr>
                          </m:dPr>
                          <m:e>
                            <m:r>
                              <a:rPr lang="en-US" sz="1100" b="0" i="1">
                                <a:solidFill>
                                  <a:sysClr val="windowText" lastClr="000000"/>
                                </a:solidFill>
                                <a:latin typeface="Cambria Math" panose="02040503050406030204" pitchFamily="18" charset="0"/>
                              </a:rPr>
                              <m:t>𝐴𝑉𝐸</m:t>
                            </m:r>
                            <m:d>
                              <m:dPr>
                                <m:ctrlPr>
                                  <a:rPr lang="en-US" sz="1100" b="0" i="1">
                                    <a:solidFill>
                                      <a:sysClr val="windowText" lastClr="000000"/>
                                    </a:solidFill>
                                    <a:latin typeface="Cambria Math" panose="02040503050406030204" pitchFamily="18" charset="0"/>
                                  </a:rPr>
                                </m:ctrlPr>
                              </m:dPr>
                              <m:e>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𝑅𝑀𝐶𝑃</m:t>
                                    </m:r>
                                  </m:e>
                                  <m:sub>
                                    <m:r>
                                      <a:rPr lang="en-US" sz="1100" b="0" i="1">
                                        <a:solidFill>
                                          <a:sysClr val="windowText" lastClr="000000"/>
                                        </a:solidFill>
                                        <a:latin typeface="Cambria Math" panose="02040503050406030204" pitchFamily="18" charset="0"/>
                                      </a:rPr>
                                      <m:t>𝑖</m:t>
                                    </m:r>
                                  </m:sub>
                                </m:sSub>
                                <m:r>
                                  <a:rPr lang="en-US" sz="1100" b="0" i="1">
                                    <a:solidFill>
                                      <a:sysClr val="windowText" lastClr="000000"/>
                                    </a:solidFill>
                                    <a:latin typeface="Cambria Math" panose="02040503050406030204" pitchFamily="18" charset="0"/>
                                  </a:rPr>
                                  <m:t>, </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𝑅𝑀𝐶𝑃</m:t>
                                    </m:r>
                                  </m:e>
                                  <m:sub>
                                    <m: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−1</m:t>
                                    </m:r>
                                  </m:sub>
                                </m:sSub>
                                <m:r>
                                  <a:rPr lang="en-US" sz="1100" b="0" i="1">
                                    <a:solidFill>
                                      <a:sysClr val="windowText" lastClr="000000"/>
                                    </a:solidFill>
                                    <a:latin typeface="Cambria Math" panose="02040503050406030204" pitchFamily="18" charset="0"/>
                                  </a:rPr>
                                  <m:t>, </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𝑅𝑀𝐶𝑃</m:t>
                                    </m:r>
                                  </m:e>
                                  <m:sub>
                                    <m: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−2</m:t>
                                    </m:r>
                                  </m:sub>
                                </m:sSub>
                              </m:e>
                            </m:d>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𝐴𝑉𝐸</m:t>
                            </m:r>
                            <m:d>
                              <m:dPr>
                                <m:ctrlPr>
                                  <a:rPr lang="en-US" sz="1100" b="0" i="1">
                                    <a:solidFill>
                                      <a:sysClr val="windowText" lastClr="000000"/>
                                    </a:solidFill>
                                    <a:latin typeface="Cambria Math" panose="02040503050406030204" pitchFamily="18" charset="0"/>
                                  </a:rPr>
                                </m:ctrlPr>
                              </m:dPr>
                              <m:e>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𝑅𝑀𝐶𝑃</m:t>
                                    </m:r>
                                  </m:e>
                                  <m:sub>
                                    <m:r>
                                      <a:rPr lang="en-US" sz="1100" b="0" i="1">
                                        <a:solidFill>
                                          <a:sysClr val="windowText" lastClr="000000"/>
                                        </a:solidFill>
                                        <a:latin typeface="Cambria Math" panose="02040503050406030204" pitchFamily="18" charset="0"/>
                                      </a:rPr>
                                      <m:t>𝑘</m:t>
                                    </m:r>
                                  </m:sub>
                                </m:sSub>
                              </m:e>
                            </m:d>
                          </m:e>
                        </m:d>
                        <m:r>
                          <a:rPr lang="en-US" sz="1100" b="0" i="1">
                            <a:solidFill>
                              <a:sysClr val="windowText" lastClr="000000"/>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𝑇</m:t>
                            </m:r>
                          </m:e>
                          <m:sub>
                            <m:r>
                              <a:rPr lang="en-US" sz="1100" b="0" i="1">
                                <a:solidFill>
                                  <a:sysClr val="windowText" lastClr="000000"/>
                                </a:solidFill>
                                <a:latin typeface="Cambria Math" panose="02040503050406030204" pitchFamily="18" charset="0"/>
                              </a:rPr>
                              <m:t>𝑠</m:t>
                            </m:r>
                          </m:sub>
                        </m:sSub>
                      </m:e>
                    </m:nary>
                  </m:oMath>
                </m:oMathPara>
              </a14:m>
              <a:endParaRPr lang="en-US" sz="1100">
                <a:solidFill>
                  <a:sysClr val="windowText" lastClr="000000"/>
                </a:solidFill>
              </a:endParaRPr>
            </a:p>
          </xdr:txBody>
        </xdr:sp>
      </mc:Choice>
      <mc:Fallback xmlns="">
        <xdr:sp macro="" textlink="">
          <xdr:nvSpPr>
            <xdr:cNvPr id="12" name="TextBox 11">
              <a:extLst>
                <a:ext uri="{FF2B5EF4-FFF2-40B4-BE49-F238E27FC236}">
                  <a16:creationId xmlns:a16="http://schemas.microsoft.com/office/drawing/2014/main" id="{27A557EA-FDB3-4A52-9853-923326A5F131}"/>
                </a:ext>
              </a:extLst>
            </xdr:cNvPr>
            <xdr:cNvSpPr txBox="1"/>
          </xdr:nvSpPr>
          <xdr:spPr>
            <a:xfrm>
              <a:off x="495300" y="8199120"/>
              <a:ext cx="3590598" cy="41081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ysClr val="windowText" lastClr="000000"/>
                  </a:solidFill>
                  <a:latin typeface="Cambria Math" panose="02040503050406030204" pitchFamily="18" charset="0"/>
                </a:rPr>
                <a:t>∑8_(</a:t>
              </a:r>
              <a:r>
                <a:rPr lang="en-US" sz="1100" b="0" i="0">
                  <a:solidFill>
                    <a:sysClr val="windowText" lastClr="000000"/>
                  </a:solidFill>
                  <a:latin typeface="Cambria Math" panose="02040503050406030204" pitchFamily="18" charset="0"/>
                </a:rPr>
                <a:t>𝑖+𝑘)▒〖(𝐴𝑉𝐸(〖𝑅𝑀𝐶𝑃〗_𝑖, 〖𝑅𝑀𝐶𝑃〗_(𝑖−1), 〖𝑅𝑀𝐶𝑃〗_(𝑖−2) )−𝐴𝑉𝐸(〖𝑅𝑀𝐶𝑃〗_𝑘 ))∗𝑇_𝑠 〗</a:t>
              </a:r>
              <a:endParaRPr lang="en-US" sz="1100">
                <a:solidFill>
                  <a:sysClr val="windowText" lastClr="000000"/>
                </a:solidFill>
              </a:endParaRPr>
            </a:p>
          </xdr:txBody>
        </xdr:sp>
      </mc:Fallback>
    </mc:AlternateContent>
    <xdr:clientData/>
  </xdr:oneCellAnchor>
  <xdr:oneCellAnchor>
    <xdr:from>
      <xdr:col>1</xdr:col>
      <xdr:colOff>38100</xdr:colOff>
      <xdr:row>11</xdr:row>
      <xdr:rowOff>845820</xdr:rowOff>
    </xdr:from>
    <xdr:ext cx="3596434" cy="434543"/>
    <mc:AlternateContent xmlns:mc="http://schemas.openxmlformats.org/markup-compatibility/2006" xmlns:a14="http://schemas.microsoft.com/office/drawing/2010/main">
      <mc:Choice Requires="a14">
        <xdr:sp macro="" textlink="">
          <xdr:nvSpPr>
            <xdr:cNvPr id="13" name="TextBox 12">
              <a:extLst>
                <a:ext uri="{FF2B5EF4-FFF2-40B4-BE49-F238E27FC236}">
                  <a16:creationId xmlns:a16="http://schemas.microsoft.com/office/drawing/2014/main" id="{00000000-0008-0000-1300-00000D000000}"/>
                </a:ext>
              </a:extLst>
            </xdr:cNvPr>
            <xdr:cNvSpPr txBox="1"/>
          </xdr:nvSpPr>
          <xdr:spPr>
            <a:xfrm>
              <a:off x="510540" y="9570720"/>
              <a:ext cx="3596434" cy="43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en-US" sz="1100" i="1">
                            <a:solidFill>
                              <a:sysClr val="windowText" lastClr="000000"/>
                            </a:solidFill>
                            <a:latin typeface="Cambria Math" panose="02040503050406030204" pitchFamily="18" charset="0"/>
                          </a:rPr>
                        </m:ctrlPr>
                      </m:naryPr>
                      <m:sub>
                        <m:r>
                          <m:rPr>
                            <m:brk m:alnAt="7"/>
                          </m:rP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𝑘</m:t>
                        </m:r>
                      </m:sub>
                      <m:sup/>
                      <m:e>
                        <m:f>
                          <m:fPr>
                            <m:ctrlPr>
                              <a:rPr lang="en-US" sz="1100" i="1">
                                <a:solidFill>
                                  <a:sysClr val="windowText" lastClr="000000"/>
                                </a:solidFill>
                                <a:latin typeface="Cambria Math" panose="02040503050406030204" pitchFamily="18" charset="0"/>
                              </a:rPr>
                            </m:ctrlPr>
                          </m:fPr>
                          <m:num>
                            <m:d>
                              <m:dPr>
                                <m:ctrlPr>
                                  <a:rPr lang="en-US" sz="1100" b="0" i="1">
                                    <a:solidFill>
                                      <a:sysClr val="windowText" lastClr="000000"/>
                                    </a:solidFill>
                                    <a:effectLst/>
                                    <a:latin typeface="Cambria Math" panose="02040503050406030204" pitchFamily="18" charset="0"/>
                                    <a:ea typeface="+mn-ea"/>
                                    <a:cs typeface="+mn-cs"/>
                                  </a:rPr>
                                </m:ctrlPr>
                              </m:dPr>
                              <m:e>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−1</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−2</m:t>
                                        </m:r>
                                      </m:sub>
                                    </m:sSub>
                                  </m:e>
                                </m:d>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𝑘</m:t>
                                        </m:r>
                                      </m:sub>
                                    </m:sSub>
                                  </m:e>
                                </m:d>
                              </m:e>
                            </m:d>
                          </m:num>
                          <m:den>
                            <m:r>
                              <a:rPr lang="en-US" sz="1100" b="0" i="1">
                                <a:solidFill>
                                  <a:sysClr val="windowText" lastClr="000000"/>
                                </a:solidFill>
                                <a:latin typeface="Cambria Math" panose="02040503050406030204" pitchFamily="18" charset="0"/>
                              </a:rPr>
                              <m:t>𝑇𝑜𝑡𝑎𝑙</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𝐷𝑢𝑟𝑎𝑡𝑖𝑜𝑛</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𝑜𝑓</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𝑆h𝑜𝑟𝑡𝑎𝑔𝑒</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𝐸𝑣𝑒𝑛𝑡𝑠</m:t>
                            </m:r>
                          </m:den>
                        </m:f>
                        <m:r>
                          <a:rPr lang="en-US" sz="1100" b="0" i="1">
                            <a:solidFill>
                              <a:sysClr val="windowText" lastClr="000000"/>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𝑇</m:t>
                            </m:r>
                          </m:e>
                          <m:sub>
                            <m:r>
                              <a:rPr lang="en-US" sz="1100" b="0" i="1">
                                <a:solidFill>
                                  <a:sysClr val="windowText" lastClr="000000"/>
                                </a:solidFill>
                                <a:latin typeface="Cambria Math" panose="02040503050406030204" pitchFamily="18" charset="0"/>
                              </a:rPr>
                              <m:t>𝑠</m:t>
                            </m:r>
                          </m:sub>
                        </m:sSub>
                      </m:e>
                    </m:nary>
                  </m:oMath>
                </m:oMathPara>
              </a14:m>
              <a:endParaRPr lang="en-US" sz="1100">
                <a:solidFill>
                  <a:sysClr val="windowText" lastClr="000000"/>
                </a:solidFill>
              </a:endParaRPr>
            </a:p>
          </xdr:txBody>
        </xdr:sp>
      </mc:Choice>
      <mc:Fallback xmlns="">
        <xdr:sp macro="" textlink="">
          <xdr:nvSpPr>
            <xdr:cNvPr id="13" name="TextBox 12">
              <a:extLst>
                <a:ext uri="{FF2B5EF4-FFF2-40B4-BE49-F238E27FC236}">
                  <a16:creationId xmlns:a16="http://schemas.microsoft.com/office/drawing/2014/main" id="{85E3C50B-CE5E-4133-AD9A-E17581C5B908}"/>
                </a:ext>
              </a:extLst>
            </xdr:cNvPr>
            <xdr:cNvSpPr txBox="1"/>
          </xdr:nvSpPr>
          <xdr:spPr>
            <a:xfrm>
              <a:off x="510540" y="9570720"/>
              <a:ext cx="3596434" cy="4345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r>
                <a:rPr lang="en-US" sz="1100" i="0">
                  <a:solidFill>
                    <a:sysClr val="windowText" lastClr="000000"/>
                  </a:solidFill>
                  <a:latin typeface="Cambria Math" panose="02040503050406030204" pitchFamily="18" charset="0"/>
                </a:rPr>
                <a:t>∑8_(</a:t>
              </a:r>
              <a:r>
                <a:rPr lang="en-US" sz="1100" b="0" i="0">
                  <a:solidFill>
                    <a:sysClr val="windowText" lastClr="000000"/>
                  </a:solidFill>
                  <a:latin typeface="Cambria Math" panose="02040503050406030204" pitchFamily="18" charset="0"/>
                </a:rPr>
                <a:t>𝑖+𝑘)▒〖(</a:t>
              </a:r>
              <a:r>
                <a:rPr lang="en-US" sz="1100" b="0" i="0">
                  <a:solidFill>
                    <a:sysClr val="windowText" lastClr="000000"/>
                  </a:solidFill>
                  <a:effectLst/>
                  <a:latin typeface="+mn-lt"/>
                  <a:ea typeface="+mn-ea"/>
                  <a:cs typeface="+mn-cs"/>
                </a:rPr>
                <a:t>(𝐴𝑉𝐸(〖</a:t>
              </a:r>
              <a:r>
                <a:rPr lang="en-US" sz="1100" b="0" i="0">
                  <a:solidFill>
                    <a:sysClr val="windowText" lastClr="000000"/>
                  </a:solidFill>
                  <a:effectLst/>
                  <a:latin typeface="Cambria Math" panose="02040503050406030204" pitchFamily="18" charset="0"/>
                  <a:ea typeface="+mn-ea"/>
                  <a:cs typeface="+mn-cs"/>
                </a:rPr>
                <a:t>𝑅𝑀𝐶𝑃</a:t>
              </a:r>
              <a:r>
                <a:rPr lang="en-US" sz="1100" b="0" i="0">
                  <a:solidFill>
                    <a:sysClr val="windowText" lastClr="000000"/>
                  </a:solidFill>
                  <a:effectLst/>
                  <a:latin typeface="+mn-lt"/>
                  <a:ea typeface="+mn-ea"/>
                  <a:cs typeface="+mn-cs"/>
                </a:rPr>
                <a:t>〗_𝑖, 〖</a:t>
              </a:r>
              <a:r>
                <a:rPr lang="en-US" sz="1100" b="0" i="0">
                  <a:solidFill>
                    <a:sysClr val="windowText" lastClr="000000"/>
                  </a:solidFill>
                  <a:effectLst/>
                  <a:latin typeface="Cambria Math" panose="02040503050406030204" pitchFamily="18" charset="0"/>
                  <a:ea typeface="+mn-ea"/>
                  <a:cs typeface="+mn-cs"/>
                </a:rPr>
                <a:t>𝑅𝑀𝐶𝑃</a:t>
              </a:r>
              <a:r>
                <a:rPr lang="en-US" sz="1100" b="0" i="0">
                  <a:solidFill>
                    <a:sysClr val="windowText" lastClr="000000"/>
                  </a:solidFill>
                  <a:effectLst/>
                  <a:latin typeface="+mn-lt"/>
                  <a:ea typeface="+mn-ea"/>
                  <a:cs typeface="+mn-cs"/>
                </a:rPr>
                <a:t>〗_(𝑖−1), 〖</a:t>
              </a:r>
              <a:r>
                <a:rPr lang="en-US" sz="1100" b="0" i="0">
                  <a:solidFill>
                    <a:sysClr val="windowText" lastClr="000000"/>
                  </a:solidFill>
                  <a:effectLst/>
                  <a:latin typeface="Cambria Math" panose="02040503050406030204" pitchFamily="18" charset="0"/>
                  <a:ea typeface="+mn-ea"/>
                  <a:cs typeface="+mn-cs"/>
                </a:rPr>
                <a:t>𝑅𝑀𝐶𝑃</a:t>
              </a:r>
              <a:r>
                <a:rPr lang="en-US" sz="1100" b="0" i="0">
                  <a:solidFill>
                    <a:sysClr val="windowText" lastClr="000000"/>
                  </a:solidFill>
                  <a:effectLst/>
                  <a:latin typeface="+mn-lt"/>
                  <a:ea typeface="+mn-ea"/>
                  <a:cs typeface="+mn-cs"/>
                </a:rPr>
                <a:t>〗_(𝑖−2) )−𝐴𝑉𝐸(〖</a:t>
              </a:r>
              <a:r>
                <a:rPr lang="en-US" sz="1100" b="0" i="0">
                  <a:solidFill>
                    <a:sysClr val="windowText" lastClr="000000"/>
                  </a:solidFill>
                  <a:effectLst/>
                  <a:latin typeface="Cambria Math" panose="02040503050406030204" pitchFamily="18" charset="0"/>
                  <a:ea typeface="+mn-ea"/>
                  <a:cs typeface="+mn-cs"/>
                </a:rPr>
                <a:t>𝑅𝑀𝐶𝑃</a:t>
              </a:r>
              <a:r>
                <a:rPr lang="en-US" sz="1100" b="0" i="0">
                  <a:solidFill>
                    <a:sysClr val="windowText" lastClr="000000"/>
                  </a:solidFill>
                  <a:effectLst/>
                  <a:latin typeface="+mn-lt"/>
                  <a:ea typeface="+mn-ea"/>
                  <a:cs typeface="+mn-cs"/>
                </a:rPr>
                <a:t>〗_𝑘 ))</a:t>
              </a:r>
              <a:r>
                <a:rPr lang="en-US" sz="1100" b="0" i="0">
                  <a:solidFill>
                    <a:sysClr val="windowText" lastClr="000000"/>
                  </a:solidFill>
                  <a:effectLst/>
                  <a:latin typeface="Cambria Math" panose="02040503050406030204" pitchFamily="18" charset="0"/>
                  <a:ea typeface="+mn-ea"/>
                  <a:cs typeface="+mn-cs"/>
                </a:rPr>
                <a:t>)/(</a:t>
              </a:r>
              <a:r>
                <a:rPr lang="en-US" sz="1100" b="0" i="0">
                  <a:solidFill>
                    <a:sysClr val="windowText" lastClr="000000"/>
                  </a:solidFill>
                  <a:latin typeface="Cambria Math" panose="02040503050406030204" pitchFamily="18" charset="0"/>
                </a:rPr>
                <a:t>𝑇𝑜𝑡𝑎𝑙 𝐷𝑢𝑟𝑎𝑡𝑖𝑜𝑛 𝑜𝑓 𝑆ℎ𝑜𝑟𝑡𝑎𝑔𝑒 𝐸𝑣𝑒𝑛𝑡𝑠)∗𝑇_𝑠 〗</a:t>
              </a:r>
              <a:endParaRPr lang="en-US" sz="1100">
                <a:solidFill>
                  <a:sysClr val="windowText" lastClr="000000"/>
                </a:solidFill>
              </a:endParaRPr>
            </a:p>
          </xdr:txBody>
        </xdr:sp>
      </mc:Fallback>
    </mc:AlternateContent>
    <xdr:clientData/>
  </xdr:oneCellAnchor>
  <xdr:oneCellAnchor>
    <xdr:from>
      <xdr:col>0</xdr:col>
      <xdr:colOff>320040</xdr:colOff>
      <xdr:row>12</xdr:row>
      <xdr:rowOff>822960</xdr:rowOff>
    </xdr:from>
    <xdr:ext cx="4061460" cy="583045"/>
    <mc:AlternateContent xmlns:mc="http://schemas.openxmlformats.org/markup-compatibility/2006" xmlns:a14="http://schemas.microsoft.com/office/drawing/2010/main">
      <mc:Choice Requires="a14">
        <xdr:sp macro="" textlink="">
          <xdr:nvSpPr>
            <xdr:cNvPr id="15" name="TextBox 14">
              <a:extLst>
                <a:ext uri="{FF2B5EF4-FFF2-40B4-BE49-F238E27FC236}">
                  <a16:creationId xmlns:a16="http://schemas.microsoft.com/office/drawing/2014/main" id="{00000000-0008-0000-1300-00000F000000}"/>
                </a:ext>
              </a:extLst>
            </xdr:cNvPr>
            <xdr:cNvSpPr txBox="1"/>
          </xdr:nvSpPr>
          <xdr:spPr>
            <a:xfrm>
              <a:off x="320040" y="11033760"/>
              <a:ext cx="4061460" cy="583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en-US" sz="1100" i="1">
                            <a:solidFill>
                              <a:sysClr val="windowText" lastClr="000000"/>
                            </a:solidFill>
                            <a:latin typeface="Cambria Math" panose="02040503050406030204" pitchFamily="18" charset="0"/>
                          </a:rPr>
                        </m:ctrlPr>
                      </m:naryPr>
                      <m:sub>
                        <m:r>
                          <m:rPr>
                            <m:brk m:alnAt="7"/>
                          </m:rP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𝑘</m:t>
                        </m:r>
                      </m:sub>
                      <m:sup/>
                      <m:e>
                        <m:d>
                          <m:dPr>
                            <m:ctrlPr>
                              <a:rPr lang="en-US" sz="1100" b="0" i="1">
                                <a:solidFill>
                                  <a:sysClr val="windowText" lastClr="000000"/>
                                </a:solidFill>
                                <a:latin typeface="Cambria Math" panose="02040503050406030204" pitchFamily="18" charset="0"/>
                              </a:rPr>
                            </m:ctrlPr>
                          </m:dPr>
                          <m:e>
                            <m:d>
                              <m:dPr>
                                <m:begChr m:val="["/>
                                <m:endChr m:val="]"/>
                                <m:ctrlPr>
                                  <a:rPr lang="en-US" sz="1100" b="0" i="1">
                                    <a:solidFill>
                                      <a:sysClr val="windowText" lastClr="000000"/>
                                    </a:solidFill>
                                    <a:latin typeface="Cambria Math" panose="02040503050406030204" pitchFamily="18" charset="0"/>
                                  </a:rPr>
                                </m:ctrlPr>
                              </m:dPr>
                              <m:e>
                                <m:r>
                                  <a:rPr lang="en-US" sz="1100" b="0" i="1">
                                    <a:solidFill>
                                      <a:sysClr val="windowText" lastClr="000000"/>
                                    </a:solidFill>
                                    <a:latin typeface="Cambria Math" panose="02040503050406030204" pitchFamily="18" charset="0"/>
                                  </a:rPr>
                                  <m:t>𝐴𝑉𝐸</m:t>
                                </m:r>
                                <m:d>
                                  <m:dPr>
                                    <m:ctrlPr>
                                      <a:rPr lang="en-US" sz="1100" b="0" i="1">
                                        <a:solidFill>
                                          <a:sysClr val="windowText" lastClr="000000"/>
                                        </a:solidFill>
                                        <a:latin typeface="Cambria Math" panose="02040503050406030204" pitchFamily="18" charset="0"/>
                                      </a:rPr>
                                    </m:ctrlPr>
                                  </m:dPr>
                                  <m:e>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𝑖</m:t>
                                        </m:r>
                                      </m:sub>
                                    </m:sSub>
                                    <m:r>
                                      <a:rPr lang="en-US" sz="1100" b="0" i="1">
                                        <a:solidFill>
                                          <a:sysClr val="windowText" lastClr="000000"/>
                                        </a:solidFill>
                                        <a:latin typeface="Cambria Math" panose="02040503050406030204" pitchFamily="18" charset="0"/>
                                      </a:rPr>
                                      <m:t>, </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−1</m:t>
                                        </m:r>
                                      </m:sub>
                                    </m:sSub>
                                    <m:r>
                                      <a:rPr lang="en-US" sz="1100" b="0" i="1">
                                        <a:solidFill>
                                          <a:sysClr val="windowText" lastClr="000000"/>
                                        </a:solidFill>
                                        <a:latin typeface="Cambria Math" panose="02040503050406030204" pitchFamily="18" charset="0"/>
                                      </a:rPr>
                                      <m:t>, </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−2</m:t>
                                        </m:r>
                                      </m:sub>
                                    </m:sSub>
                                  </m:e>
                                </m:d>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𝐴𝑉𝐸</m:t>
                                </m:r>
                                <m:d>
                                  <m:dPr>
                                    <m:ctrlPr>
                                      <a:rPr lang="en-US" sz="1100" b="0" i="1">
                                        <a:solidFill>
                                          <a:sysClr val="windowText" lastClr="000000"/>
                                        </a:solidFill>
                                        <a:latin typeface="Cambria Math" panose="02040503050406030204" pitchFamily="18" charset="0"/>
                                      </a:rPr>
                                    </m:ctrlPr>
                                  </m:dPr>
                                  <m:e>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𝑀𝑊</m:t>
                                        </m:r>
                                      </m:e>
                                      <m:sub>
                                        <m:r>
                                          <a:rPr lang="en-US" sz="1100" b="0" i="1">
                                            <a:solidFill>
                                              <a:sysClr val="windowText" lastClr="000000"/>
                                            </a:solidFill>
                                            <a:latin typeface="Cambria Math" panose="02040503050406030204" pitchFamily="18" charset="0"/>
                                          </a:rPr>
                                          <m:t>𝑘</m:t>
                                        </m:r>
                                      </m:sub>
                                    </m:sSub>
                                  </m:e>
                                </m:d>
                              </m:e>
                            </m:d>
                            <m:r>
                              <a:rPr lang="en-US" sz="1100" b="0" i="1">
                                <a:solidFill>
                                  <a:sysClr val="windowText" lastClr="000000"/>
                                </a:solidFill>
                                <a:latin typeface="Cambria Math" panose="02040503050406030204" pitchFamily="18" charset="0"/>
                              </a:rPr>
                              <m:t>∗[</m:t>
                            </m:r>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−1</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−2</m:t>
                                    </m:r>
                                  </m:sub>
                                </m:sSub>
                              </m:e>
                            </m:d>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𝑘</m:t>
                                    </m:r>
                                  </m:sub>
                                </m:sSub>
                              </m:e>
                            </m:d>
                            <m:r>
                              <a:rPr lang="en-US" sz="1100" b="0" i="1">
                                <a:solidFill>
                                  <a:sysClr val="windowText" lastClr="000000"/>
                                </a:solidFill>
                                <a:effectLst/>
                                <a:latin typeface="Cambria Math" panose="02040503050406030204" pitchFamily="18" charset="0"/>
                                <a:ea typeface="+mn-ea"/>
                                <a:cs typeface="+mn-cs"/>
                              </a:rPr>
                              <m:t>]</m:t>
                            </m:r>
                          </m:e>
                        </m:d>
                        <m:r>
                          <a:rPr lang="en-US" sz="1100" b="0" i="1">
                            <a:solidFill>
                              <a:sysClr val="windowText" lastClr="000000"/>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𝑇</m:t>
                            </m:r>
                          </m:e>
                          <m:sub>
                            <m:r>
                              <a:rPr lang="en-US" sz="1100" b="0" i="1">
                                <a:solidFill>
                                  <a:sysClr val="windowText" lastClr="000000"/>
                                </a:solidFill>
                                <a:latin typeface="Cambria Math" panose="02040503050406030204" pitchFamily="18" charset="0"/>
                              </a:rPr>
                              <m:t>𝑠</m:t>
                            </m:r>
                          </m:sub>
                        </m:sSub>
                      </m:e>
                    </m:nary>
                  </m:oMath>
                </m:oMathPara>
              </a14:m>
              <a:endParaRPr lang="en-US" sz="1100">
                <a:solidFill>
                  <a:sysClr val="windowText" lastClr="000000"/>
                </a:solidFill>
              </a:endParaRPr>
            </a:p>
          </xdr:txBody>
        </xdr:sp>
      </mc:Choice>
      <mc:Fallback xmlns="">
        <xdr:sp macro="" textlink="">
          <xdr:nvSpPr>
            <xdr:cNvPr id="15" name="TextBox 14">
              <a:extLst>
                <a:ext uri="{FF2B5EF4-FFF2-40B4-BE49-F238E27FC236}">
                  <a16:creationId xmlns:a16="http://schemas.microsoft.com/office/drawing/2014/main" id="{76DF7F8C-21DB-42E6-8C4B-0255490F3544}"/>
                </a:ext>
              </a:extLst>
            </xdr:cNvPr>
            <xdr:cNvSpPr txBox="1"/>
          </xdr:nvSpPr>
          <xdr:spPr>
            <a:xfrm>
              <a:off x="320040" y="11033760"/>
              <a:ext cx="4061460" cy="583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i="0">
                  <a:solidFill>
                    <a:sysClr val="windowText" lastClr="000000"/>
                  </a:solidFill>
                  <a:latin typeface="Cambria Math" panose="02040503050406030204" pitchFamily="18" charset="0"/>
                </a:rPr>
                <a:t>∑8_(</a:t>
              </a:r>
              <a:r>
                <a:rPr lang="en-US" sz="1100" b="0" i="0">
                  <a:solidFill>
                    <a:sysClr val="windowText" lastClr="000000"/>
                  </a:solidFill>
                  <a:latin typeface="Cambria Math" panose="02040503050406030204" pitchFamily="18" charset="0"/>
                </a:rPr>
                <a:t>𝑖+𝑘)▒〖([𝐴𝑉𝐸(〖𝑀𝑊〗_𝑖, 〖𝑀𝑊〗_(𝑖−1), 〖𝑀𝑊〗_(𝑖−2) )−𝐴𝑉𝐸(〖𝑀𝑊〗_𝑘 )]∗[</a:t>
              </a:r>
              <a:r>
                <a:rPr lang="en-US" sz="1100" b="0" i="0">
                  <a:solidFill>
                    <a:sysClr val="windowText" lastClr="000000"/>
                  </a:solidFill>
                  <a:effectLst/>
                  <a:latin typeface="+mn-lt"/>
                  <a:ea typeface="+mn-ea"/>
                  <a:cs typeface="+mn-cs"/>
                </a:rPr>
                <a:t>𝐴𝑉𝐸(〖𝑅𝑀𝐶𝑃〗_𝑖, 〖𝑅𝑀𝐶𝑃〗_(𝑖−1), 〖𝑅𝑀𝐶𝑃〗_(𝑖−2) )−𝐴𝑉𝐸(〖𝑅𝑀𝐶𝑃〗_𝑘 )</a:t>
              </a:r>
              <a:r>
                <a:rPr lang="en-US" sz="1100" b="0" i="0">
                  <a:solidFill>
                    <a:sysClr val="windowText" lastClr="000000"/>
                  </a:solidFill>
                  <a:effectLst/>
                  <a:latin typeface="Cambria Math" panose="02040503050406030204" pitchFamily="18" charset="0"/>
                  <a:ea typeface="+mn-ea"/>
                  <a:cs typeface="+mn-cs"/>
                </a:rPr>
                <a:t>])</a:t>
              </a:r>
              <a:r>
                <a:rPr lang="en-US" sz="1100" b="0" i="0">
                  <a:solidFill>
                    <a:sysClr val="windowText" lastClr="000000"/>
                  </a:solidFill>
                  <a:latin typeface="Cambria Math" panose="02040503050406030204" pitchFamily="18" charset="0"/>
                </a:rPr>
                <a:t>∗𝑇_𝑠 〗</a:t>
              </a:r>
              <a:endParaRPr lang="en-US" sz="1100">
                <a:solidFill>
                  <a:sysClr val="windowText" lastClr="000000"/>
                </a:solidFill>
              </a:endParaRPr>
            </a:p>
          </xdr:txBody>
        </xdr:sp>
      </mc:Fallback>
    </mc:AlternateContent>
    <xdr:clientData/>
  </xdr:oneCellAnchor>
  <xdr:oneCellAnchor>
    <xdr:from>
      <xdr:col>0</xdr:col>
      <xdr:colOff>190500</xdr:colOff>
      <xdr:row>13</xdr:row>
      <xdr:rowOff>723900</xdr:rowOff>
    </xdr:from>
    <xdr:ext cx="4312919" cy="623825"/>
    <mc:AlternateContent xmlns:mc="http://schemas.openxmlformats.org/markup-compatibility/2006" xmlns:a14="http://schemas.microsoft.com/office/drawing/2010/main">
      <mc:Choice Requires="a14">
        <xdr:sp macro="" textlink="">
          <xdr:nvSpPr>
            <xdr:cNvPr id="17" name="TextBox 16">
              <a:extLst>
                <a:ext uri="{FF2B5EF4-FFF2-40B4-BE49-F238E27FC236}">
                  <a16:creationId xmlns:a16="http://schemas.microsoft.com/office/drawing/2014/main" id="{00000000-0008-0000-1300-000011000000}"/>
                </a:ext>
              </a:extLst>
            </xdr:cNvPr>
            <xdr:cNvSpPr txBox="1"/>
          </xdr:nvSpPr>
          <xdr:spPr>
            <a:xfrm>
              <a:off x="190500" y="12489180"/>
              <a:ext cx="4312919" cy="6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nary>
                      <m:naryPr>
                        <m:chr m:val="∑"/>
                        <m:supHide m:val="on"/>
                        <m:ctrlPr>
                          <a:rPr lang="en-US" sz="1100" b="0" i="1">
                            <a:solidFill>
                              <a:sysClr val="windowText" lastClr="000000"/>
                            </a:solidFill>
                            <a:latin typeface="Cambria Math" panose="02040503050406030204" pitchFamily="18" charset="0"/>
                          </a:rPr>
                        </m:ctrlPr>
                      </m:naryPr>
                      <m:sub>
                        <m:r>
                          <m:rPr>
                            <m:brk m:alnAt="7"/>
                          </m:rPr>
                          <a:rPr lang="en-US" sz="1100" b="0" i="1">
                            <a:solidFill>
                              <a:sysClr val="windowText" lastClr="000000"/>
                            </a:solidFill>
                            <a:latin typeface="Cambria Math" panose="02040503050406030204" pitchFamily="18" charset="0"/>
                          </a:rPr>
                          <m:t>𝑖</m:t>
                        </m:r>
                        <m:r>
                          <a:rPr lang="en-US" sz="1100" b="0" i="1">
                            <a:solidFill>
                              <a:sysClr val="windowText" lastClr="000000"/>
                            </a:solidFill>
                            <a:latin typeface="Cambria Math" panose="02040503050406030204" pitchFamily="18" charset="0"/>
                          </a:rPr>
                          <m:t>+</m:t>
                        </m:r>
                        <m:r>
                          <a:rPr lang="en-US" sz="1100" b="0" i="1">
                            <a:solidFill>
                              <a:sysClr val="windowText" lastClr="000000"/>
                            </a:solidFill>
                            <a:latin typeface="Cambria Math" panose="02040503050406030204" pitchFamily="18" charset="0"/>
                          </a:rPr>
                          <m:t>𝑘</m:t>
                        </m:r>
                      </m:sub>
                      <m:sup/>
                      <m:e>
                        <m:f>
                          <m:fPr>
                            <m:ctrlPr>
                              <a:rPr lang="en-US" sz="1100" b="0" i="1">
                                <a:solidFill>
                                  <a:sysClr val="windowText" lastClr="000000"/>
                                </a:solidFill>
                                <a:latin typeface="Cambria Math" panose="02040503050406030204" pitchFamily="18" charset="0"/>
                              </a:rPr>
                            </m:ctrlPr>
                          </m:fPr>
                          <m:num>
                            <m:d>
                              <m:dPr>
                                <m:ctrlPr>
                                  <a:rPr lang="en-US" sz="1100" b="0" i="1">
                                    <a:solidFill>
                                      <a:sysClr val="windowText" lastClr="000000"/>
                                    </a:solidFill>
                                    <a:effectLst/>
                                    <a:latin typeface="Cambria Math" panose="02040503050406030204" pitchFamily="18" charset="0"/>
                                    <a:ea typeface="+mn-ea"/>
                                    <a:cs typeface="+mn-cs"/>
                                  </a:rPr>
                                </m:ctrlPr>
                              </m:dPr>
                              <m:e>
                                <m:eqArr>
                                  <m:eqArrPr>
                                    <m:ctrlPr>
                                      <a:rPr lang="en-US" sz="1100" b="0" i="1">
                                        <a:solidFill>
                                          <a:sysClr val="windowText" lastClr="000000"/>
                                        </a:solidFill>
                                        <a:effectLst/>
                                        <a:latin typeface="Cambria Math" panose="02040503050406030204" pitchFamily="18" charset="0"/>
                                        <a:ea typeface="+mn-ea"/>
                                        <a:cs typeface="+mn-cs"/>
                                      </a:rPr>
                                    </m:ctrlPr>
                                  </m:eqArrPr>
                                  <m:e>
                                    <m:d>
                                      <m:dPr>
                                        <m:begChr m:val="["/>
                                        <m:endChr m:val="]"/>
                                        <m:ctrlPr>
                                          <a:rPr lang="en-US" sz="1100" b="0" i="1">
                                            <a:solidFill>
                                              <a:sysClr val="windowText" lastClr="000000"/>
                                            </a:solidFill>
                                            <a:effectLst/>
                                            <a:latin typeface="Cambria Math" panose="02040503050406030204" pitchFamily="18" charset="0"/>
                                            <a:ea typeface="+mn-ea"/>
                                            <a:cs typeface="+mn-cs"/>
                                          </a:rPr>
                                        </m:ctrlPr>
                                      </m:dPr>
                                      <m:e>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𝑖</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−1</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−2</m:t>
                                                </m:r>
                                              </m:sub>
                                            </m:sSub>
                                          </m:e>
                                        </m:d>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𝑀𝑊</m:t>
                                                </m:r>
                                              </m:e>
                                              <m:sub>
                                                <m:r>
                                                  <a:rPr lang="en-US" sz="1100" b="0" i="1">
                                                    <a:solidFill>
                                                      <a:sysClr val="windowText" lastClr="000000"/>
                                                    </a:solidFill>
                                                    <a:effectLst/>
                                                    <a:latin typeface="Cambria Math" panose="02040503050406030204" pitchFamily="18" charset="0"/>
                                                    <a:ea typeface="+mn-ea"/>
                                                    <a:cs typeface="+mn-cs"/>
                                                  </a:rPr>
                                                  <m:t>𝑘</m:t>
                                                </m:r>
                                              </m:sub>
                                            </m:sSub>
                                          </m:e>
                                        </m:d>
                                      </m:e>
                                    </m:d>
                                    <m:r>
                                      <a:rPr lang="en-US" sz="1100" b="0" i="1">
                                        <a:solidFill>
                                          <a:sysClr val="windowText" lastClr="000000"/>
                                        </a:solidFill>
                                        <a:effectLst/>
                                        <a:latin typeface="Cambria Math" panose="02040503050406030204" pitchFamily="18" charset="0"/>
                                        <a:ea typeface="+mn-ea"/>
                                        <a:cs typeface="+mn-cs"/>
                                      </a:rPr>
                                      <m:t>∗</m:t>
                                    </m:r>
                                  </m:e>
                                  <m:e>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−1</m:t>
                                            </m:r>
                                          </m:sub>
                                        </m:sSub>
                                        <m:r>
                                          <a:rPr lang="en-US" sz="1100" b="0" i="1">
                                            <a:solidFill>
                                              <a:sysClr val="windowText" lastClr="000000"/>
                                            </a:solidFill>
                                            <a:effectLst/>
                                            <a:latin typeface="Cambria Math" panose="02040503050406030204" pitchFamily="18" charset="0"/>
                                            <a:ea typeface="+mn-ea"/>
                                            <a:cs typeface="+mn-cs"/>
                                          </a:rPr>
                                          <m:t>, </m:t>
                                        </m:r>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𝑖</m:t>
                                            </m:r>
                                            <m:r>
                                              <a:rPr lang="en-US" sz="1100" b="0" i="1">
                                                <a:solidFill>
                                                  <a:sysClr val="windowText" lastClr="000000"/>
                                                </a:solidFill>
                                                <a:effectLst/>
                                                <a:latin typeface="Cambria Math" panose="02040503050406030204" pitchFamily="18" charset="0"/>
                                                <a:ea typeface="+mn-ea"/>
                                                <a:cs typeface="+mn-cs"/>
                                              </a:rPr>
                                              <m:t>−2</m:t>
                                            </m:r>
                                          </m:sub>
                                        </m:sSub>
                                      </m:e>
                                    </m:d>
                                    <m:r>
                                      <a:rPr lang="en-US" sz="1100" b="0" i="1">
                                        <a:solidFill>
                                          <a:sysClr val="windowText" lastClr="000000"/>
                                        </a:solidFill>
                                        <a:effectLst/>
                                        <a:latin typeface="Cambria Math" panose="02040503050406030204" pitchFamily="18" charset="0"/>
                                        <a:ea typeface="+mn-ea"/>
                                        <a:cs typeface="+mn-cs"/>
                                      </a:rPr>
                                      <m:t>−</m:t>
                                    </m:r>
                                    <m:r>
                                      <a:rPr lang="en-US" sz="1100" b="0" i="1">
                                        <a:solidFill>
                                          <a:sysClr val="windowText" lastClr="000000"/>
                                        </a:solidFill>
                                        <a:effectLst/>
                                        <a:latin typeface="Cambria Math" panose="02040503050406030204" pitchFamily="18" charset="0"/>
                                        <a:ea typeface="+mn-ea"/>
                                        <a:cs typeface="+mn-cs"/>
                                      </a:rPr>
                                      <m:t>𝐴𝑉𝐸</m:t>
                                    </m:r>
                                    <m:d>
                                      <m:dPr>
                                        <m:ctrlPr>
                                          <a:rPr lang="en-US" sz="1100" b="0" i="1">
                                            <a:solidFill>
                                              <a:sysClr val="windowText" lastClr="000000"/>
                                            </a:solidFill>
                                            <a:effectLst/>
                                            <a:latin typeface="Cambria Math" panose="02040503050406030204" pitchFamily="18" charset="0"/>
                                            <a:ea typeface="+mn-ea"/>
                                            <a:cs typeface="+mn-cs"/>
                                          </a:rPr>
                                        </m:ctrlPr>
                                      </m:dPr>
                                      <m:e>
                                        <m:sSub>
                                          <m:sSubPr>
                                            <m:ctrlPr>
                                              <a:rPr lang="en-US" sz="1100" b="0" i="1">
                                                <a:solidFill>
                                                  <a:sysClr val="windowText" lastClr="000000"/>
                                                </a:solidFill>
                                                <a:effectLst/>
                                                <a:latin typeface="Cambria Math" panose="02040503050406030204" pitchFamily="18" charset="0"/>
                                                <a:ea typeface="+mn-ea"/>
                                                <a:cs typeface="+mn-cs"/>
                                              </a:rPr>
                                            </m:ctrlPr>
                                          </m:sSubPr>
                                          <m:e>
                                            <m:r>
                                              <a:rPr lang="en-US" sz="1100" b="0" i="1">
                                                <a:solidFill>
                                                  <a:sysClr val="windowText" lastClr="000000"/>
                                                </a:solidFill>
                                                <a:effectLst/>
                                                <a:latin typeface="Cambria Math" panose="02040503050406030204" pitchFamily="18" charset="0"/>
                                                <a:ea typeface="+mn-ea"/>
                                                <a:cs typeface="+mn-cs"/>
                                              </a:rPr>
                                              <m:t>𝑅𝑀𝐶𝑃</m:t>
                                            </m:r>
                                          </m:e>
                                          <m:sub>
                                            <m:r>
                                              <a:rPr lang="en-US" sz="1100" b="0" i="1">
                                                <a:solidFill>
                                                  <a:sysClr val="windowText" lastClr="000000"/>
                                                </a:solidFill>
                                                <a:effectLst/>
                                                <a:latin typeface="Cambria Math" panose="02040503050406030204" pitchFamily="18" charset="0"/>
                                                <a:ea typeface="+mn-ea"/>
                                                <a:cs typeface="+mn-cs"/>
                                              </a:rPr>
                                              <m:t>𝑘</m:t>
                                            </m:r>
                                          </m:sub>
                                        </m:sSub>
                                      </m:e>
                                    </m:d>
                                    <m:r>
                                      <a:rPr lang="en-US" sz="1100" b="0" i="1">
                                        <a:solidFill>
                                          <a:sysClr val="windowText" lastClr="000000"/>
                                        </a:solidFill>
                                        <a:effectLst/>
                                        <a:latin typeface="Cambria Math" panose="02040503050406030204" pitchFamily="18" charset="0"/>
                                        <a:ea typeface="+mn-ea"/>
                                        <a:cs typeface="+mn-cs"/>
                                      </a:rPr>
                                      <m:t>]</m:t>
                                    </m:r>
                                  </m:e>
                                </m:eqArr>
                              </m:e>
                            </m:d>
                          </m:num>
                          <m:den>
                            <m:r>
                              <a:rPr lang="en-US" sz="1100" b="0" i="1">
                                <a:solidFill>
                                  <a:sysClr val="windowText" lastClr="000000"/>
                                </a:solidFill>
                                <a:latin typeface="Cambria Math" panose="02040503050406030204" pitchFamily="18" charset="0"/>
                              </a:rPr>
                              <m:t>𝑇𝑜𝑡𝑎𝑙</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𝐷𝑢𝑟𝑎𝑡𝑖𝑜𝑛</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𝑜𝑓</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𝑆h𝑜𝑟𝑡𝑎𝑔𝑒</m:t>
                            </m:r>
                            <m:r>
                              <a:rPr lang="en-US" sz="1100" b="0" i="1">
                                <a:solidFill>
                                  <a:sysClr val="windowText" lastClr="000000"/>
                                </a:solidFill>
                                <a:latin typeface="Cambria Math" panose="02040503050406030204" pitchFamily="18" charset="0"/>
                              </a:rPr>
                              <m:t> </m:t>
                            </m:r>
                            <m:r>
                              <a:rPr lang="en-US" sz="1100" b="0" i="1">
                                <a:solidFill>
                                  <a:sysClr val="windowText" lastClr="000000"/>
                                </a:solidFill>
                                <a:latin typeface="Cambria Math" panose="02040503050406030204" pitchFamily="18" charset="0"/>
                              </a:rPr>
                              <m:t>𝐸𝑣𝑒𝑛𝑡𝑠</m:t>
                            </m:r>
                          </m:den>
                        </m:f>
                        <m:r>
                          <a:rPr lang="en-US" sz="1100" b="0" i="1">
                            <a:solidFill>
                              <a:sysClr val="windowText" lastClr="000000"/>
                            </a:solidFill>
                            <a:latin typeface="Cambria Math" panose="02040503050406030204" pitchFamily="18" charset="0"/>
                          </a:rPr>
                          <m:t>∗</m:t>
                        </m:r>
                        <m:sSub>
                          <m:sSubPr>
                            <m:ctrlPr>
                              <a:rPr lang="en-US" sz="1100" b="0" i="1">
                                <a:solidFill>
                                  <a:sysClr val="windowText" lastClr="000000"/>
                                </a:solidFill>
                                <a:latin typeface="Cambria Math" panose="02040503050406030204" pitchFamily="18" charset="0"/>
                              </a:rPr>
                            </m:ctrlPr>
                          </m:sSubPr>
                          <m:e>
                            <m:r>
                              <a:rPr lang="en-US" sz="1100" b="0" i="1">
                                <a:solidFill>
                                  <a:sysClr val="windowText" lastClr="000000"/>
                                </a:solidFill>
                                <a:latin typeface="Cambria Math" panose="02040503050406030204" pitchFamily="18" charset="0"/>
                              </a:rPr>
                              <m:t>𝑇</m:t>
                            </m:r>
                          </m:e>
                          <m:sub>
                            <m:r>
                              <a:rPr lang="en-US" sz="1100" b="0" i="1">
                                <a:solidFill>
                                  <a:sysClr val="windowText" lastClr="000000"/>
                                </a:solidFill>
                                <a:latin typeface="Cambria Math" panose="02040503050406030204" pitchFamily="18" charset="0"/>
                              </a:rPr>
                              <m:t>𝑠</m:t>
                            </m:r>
                          </m:sub>
                        </m:sSub>
                      </m:e>
                    </m:nary>
                  </m:oMath>
                </m:oMathPara>
              </a14:m>
              <a:endParaRPr lang="en-US" sz="1100" b="0">
                <a:solidFill>
                  <a:sysClr val="windowText" lastClr="000000"/>
                </a:solidFill>
              </a:endParaRPr>
            </a:p>
          </xdr:txBody>
        </xdr:sp>
      </mc:Choice>
      <mc:Fallback xmlns="">
        <xdr:sp macro="" textlink="">
          <xdr:nvSpPr>
            <xdr:cNvPr id="17" name="TextBox 16">
              <a:extLst>
                <a:ext uri="{FF2B5EF4-FFF2-40B4-BE49-F238E27FC236}">
                  <a16:creationId xmlns:a16="http://schemas.microsoft.com/office/drawing/2014/main" id="{AA2D9F12-EE81-47F5-BD09-FBF9AEDFB1C9}"/>
                </a:ext>
              </a:extLst>
            </xdr:cNvPr>
            <xdr:cNvSpPr txBox="1"/>
          </xdr:nvSpPr>
          <xdr:spPr>
            <a:xfrm>
              <a:off x="190500" y="12489180"/>
              <a:ext cx="4312919" cy="6238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r>
                <a:rPr lang="en-US" sz="1100" b="0" i="0">
                  <a:solidFill>
                    <a:sysClr val="windowText" lastClr="000000"/>
                  </a:solidFill>
                  <a:latin typeface="Cambria Math" panose="02040503050406030204" pitchFamily="18" charset="0"/>
                </a:rPr>
                <a:t>∑8_(𝑖+𝑘)▒〖(</a:t>
              </a:r>
              <a:r>
                <a:rPr lang="en-US" sz="1100" b="0" i="0">
                  <a:solidFill>
                    <a:sysClr val="windowText" lastClr="000000"/>
                  </a:solidFill>
                  <a:effectLst/>
                  <a:latin typeface="+mn-lt"/>
                  <a:ea typeface="+mn-ea"/>
                  <a:cs typeface="+mn-cs"/>
                </a:rPr>
                <a:t>(</a:t>
              </a:r>
              <a:r>
                <a:rPr lang="en-US" sz="1100" b="0" i="0">
                  <a:solidFill>
                    <a:sysClr val="windowText" lastClr="000000"/>
                  </a:solidFill>
                  <a:effectLst/>
                  <a:latin typeface="Cambria Math" panose="02040503050406030204" pitchFamily="18" charset="0"/>
                  <a:ea typeface="+mn-ea"/>
                  <a:cs typeface="+mn-cs"/>
                </a:rPr>
                <a:t>█(</a:t>
              </a:r>
              <a:r>
                <a:rPr lang="en-US" sz="1100" b="0" i="0">
                  <a:solidFill>
                    <a:sysClr val="windowText" lastClr="000000"/>
                  </a:solidFill>
                  <a:effectLst/>
                  <a:latin typeface="+mn-lt"/>
                  <a:ea typeface="+mn-ea"/>
                  <a:cs typeface="+mn-cs"/>
                </a:rPr>
                <a:t>[𝐴𝑉𝐸(〖𝑀𝑊〗_𝑖, 〖𝑀𝑊〗_(𝑖−1), 〖𝑀𝑊〗_(𝑖−2) )−𝐴𝑉𝐸(〖𝑀𝑊〗_𝑘 )]∗</a:t>
              </a:r>
              <a:r>
                <a:rPr lang="en-US" sz="1100" b="0" i="0">
                  <a:solidFill>
                    <a:sysClr val="windowText" lastClr="000000"/>
                  </a:solidFill>
                  <a:effectLst/>
                  <a:latin typeface="Cambria Math" panose="02040503050406030204" pitchFamily="18" charset="0"/>
                  <a:ea typeface="+mn-ea"/>
                  <a:cs typeface="+mn-cs"/>
                </a:rPr>
                <a:t>@</a:t>
              </a:r>
              <a:r>
                <a:rPr lang="en-US" sz="1100" b="0" i="0">
                  <a:solidFill>
                    <a:sysClr val="windowText" lastClr="000000"/>
                  </a:solidFill>
                  <a:effectLst/>
                  <a:latin typeface="+mn-lt"/>
                  <a:ea typeface="+mn-ea"/>
                  <a:cs typeface="+mn-cs"/>
                </a:rPr>
                <a:t>[𝐴𝑉𝐸(〖𝑅𝑀𝐶𝑃〗_𝑖, 〖𝑅𝑀𝐶𝑃〗_(𝑖−1), 〖𝑅𝑀𝐶𝑃〗_(𝑖−2) )−𝐴𝑉𝐸(〖𝑅𝑀𝐶𝑃〗_𝑘 )</a:t>
              </a:r>
              <a:r>
                <a:rPr lang="en-US" sz="1100" b="0" i="0">
                  <a:solidFill>
                    <a:sysClr val="windowText" lastClr="000000"/>
                  </a:solidFill>
                  <a:effectLst/>
                  <a:latin typeface="Cambria Math" panose="02040503050406030204" pitchFamily="18" charset="0"/>
                  <a:ea typeface="+mn-ea"/>
                  <a:cs typeface="+mn-cs"/>
                </a:rPr>
                <a:t>])</a:t>
              </a:r>
              <a:r>
                <a:rPr lang="en-US" sz="1100" b="0" i="0">
                  <a:solidFill>
                    <a:sysClr val="windowText" lastClr="000000"/>
                  </a:solidFill>
                  <a:effectLst/>
                  <a:latin typeface="+mn-lt"/>
                  <a:ea typeface="+mn-ea"/>
                  <a:cs typeface="+mn-cs"/>
                </a:rPr>
                <a:t>)</a:t>
              </a:r>
              <a:r>
                <a:rPr lang="en-US" sz="1100" b="0" i="0">
                  <a:solidFill>
                    <a:sysClr val="windowText" lastClr="000000"/>
                  </a:solidFill>
                  <a:effectLst/>
                  <a:latin typeface="Cambria Math" panose="02040503050406030204" pitchFamily="18" charset="0"/>
                  <a:ea typeface="+mn-ea"/>
                  <a:cs typeface="+mn-cs"/>
                </a:rPr>
                <a:t>)/(</a:t>
              </a:r>
              <a:r>
                <a:rPr lang="en-US" sz="1100" b="0" i="0">
                  <a:solidFill>
                    <a:sysClr val="windowText" lastClr="000000"/>
                  </a:solidFill>
                  <a:latin typeface="Cambria Math" panose="02040503050406030204" pitchFamily="18" charset="0"/>
                </a:rPr>
                <a:t>𝑇𝑜𝑡𝑎𝑙 𝐷𝑢𝑟𝑎𝑡𝑖𝑜𝑛 𝑜𝑓 𝑆ℎ𝑜𝑟𝑡𝑎𝑔𝑒 𝐸𝑣𝑒𝑛𝑡𝑠)∗𝑇_𝑠 〗</a:t>
              </a:r>
              <a:endParaRPr lang="en-US" sz="1100" b="0">
                <a:solidFill>
                  <a:sysClr val="windowText" lastClr="000000"/>
                </a:solidFill>
              </a:endParaRPr>
            </a:p>
          </xdr:txBody>
        </xdr:sp>
      </mc:Fallback>
    </mc:AlternateContent>
    <xdr:clientData/>
  </xdr:one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4</xdr:row>
          <xdr:rowOff>0</xdr:rowOff>
        </xdr:from>
        <xdr:to>
          <xdr:col>1</xdr:col>
          <xdr:colOff>182880</xdr:colOff>
          <xdr:row>6</xdr:row>
          <xdr:rowOff>7620</xdr:rowOff>
        </xdr:to>
        <xdr:sp macro="" textlink="">
          <xdr:nvSpPr>
            <xdr:cNvPr id="88066" name="Button 2" hidden="1">
              <a:extLst>
                <a:ext uri="{63B3BB69-23CF-44E3-9099-C40C66FF867C}">
                  <a14:compatExt spid="_x0000_s88066"/>
                </a:ext>
                <a:ext uri="{FF2B5EF4-FFF2-40B4-BE49-F238E27FC236}">
                  <a16:creationId xmlns:a16="http://schemas.microsoft.com/office/drawing/2014/main" id="{00000000-0008-0000-1400-0000025801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4</xdr:row>
          <xdr:rowOff>0</xdr:rowOff>
        </xdr:from>
        <xdr:to>
          <xdr:col>1</xdr:col>
          <xdr:colOff>83820</xdr:colOff>
          <xdr:row>5</xdr:row>
          <xdr:rowOff>30480</xdr:rowOff>
        </xdr:to>
        <xdr:sp macro="" textlink="">
          <xdr:nvSpPr>
            <xdr:cNvPr id="2049" name="Button 1" descr="Add Zone" hidden="1">
              <a:extLst>
                <a:ext uri="{63B3BB69-23CF-44E3-9099-C40C66FF867C}">
                  <a14:compatExt spid="_x0000_s2049"/>
                </a:ext>
                <a:ext uri="{FF2B5EF4-FFF2-40B4-BE49-F238E27FC236}">
                  <a16:creationId xmlns:a16="http://schemas.microsoft.com/office/drawing/2014/main" id="{00000000-0008-0000-1500-000001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4</xdr:row>
          <xdr:rowOff>0</xdr:rowOff>
        </xdr:from>
        <xdr:to>
          <xdr:col>1</xdr:col>
          <xdr:colOff>83820</xdr:colOff>
          <xdr:row>5</xdr:row>
          <xdr:rowOff>30480</xdr:rowOff>
        </xdr:to>
        <xdr:sp macro="" textlink="">
          <xdr:nvSpPr>
            <xdr:cNvPr id="2050" name="Button 2" descr="Add Zone" hidden="1">
              <a:extLst>
                <a:ext uri="{63B3BB69-23CF-44E3-9099-C40C66FF867C}">
                  <a14:compatExt spid="_x0000_s2050"/>
                </a:ext>
                <a:ext uri="{FF2B5EF4-FFF2-40B4-BE49-F238E27FC236}">
                  <a16:creationId xmlns:a16="http://schemas.microsoft.com/office/drawing/2014/main" id="{00000000-0008-0000-1500-000001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4</xdr:row>
          <xdr:rowOff>0</xdr:rowOff>
        </xdr:from>
        <xdr:to>
          <xdr:col>1</xdr:col>
          <xdr:colOff>83820</xdr:colOff>
          <xdr:row>5</xdr:row>
          <xdr:rowOff>30480</xdr:rowOff>
        </xdr:to>
        <xdr:sp macro="" textlink="">
          <xdr:nvSpPr>
            <xdr:cNvPr id="2051" name="Button 3" descr="Add Zone" hidden="1">
              <a:extLst>
                <a:ext uri="{63B3BB69-23CF-44E3-9099-C40C66FF867C}">
                  <a14:compatExt spid="_x0000_s2051"/>
                </a:ext>
                <a:ext uri="{FF2B5EF4-FFF2-40B4-BE49-F238E27FC236}">
                  <a16:creationId xmlns:a16="http://schemas.microsoft.com/office/drawing/2014/main" id="{00000000-0008-0000-1500-000001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4</xdr:row>
          <xdr:rowOff>0</xdr:rowOff>
        </xdr:from>
        <xdr:to>
          <xdr:col>1</xdr:col>
          <xdr:colOff>83820</xdr:colOff>
          <xdr:row>5</xdr:row>
          <xdr:rowOff>30480</xdr:rowOff>
        </xdr:to>
        <xdr:sp macro="" textlink="">
          <xdr:nvSpPr>
            <xdr:cNvPr id="2052" name="Button 4" descr="Add Zone" hidden="1">
              <a:extLst>
                <a:ext uri="{63B3BB69-23CF-44E3-9099-C40C66FF867C}">
                  <a14:compatExt spid="_x0000_s2052"/>
                </a:ext>
                <a:ext uri="{FF2B5EF4-FFF2-40B4-BE49-F238E27FC236}">
                  <a16:creationId xmlns:a16="http://schemas.microsoft.com/office/drawing/2014/main" id="{00000000-0008-0000-1500-000001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13</xdr:row>
          <xdr:rowOff>0</xdr:rowOff>
        </xdr:from>
        <xdr:to>
          <xdr:col>1</xdr:col>
          <xdr:colOff>83820</xdr:colOff>
          <xdr:row>14</xdr:row>
          <xdr:rowOff>30480</xdr:rowOff>
        </xdr:to>
        <xdr:sp macro="" textlink="">
          <xdr:nvSpPr>
            <xdr:cNvPr id="2053" name="Button 5" descr="Add Zone" hidden="1">
              <a:extLst>
                <a:ext uri="{63B3BB69-23CF-44E3-9099-C40C66FF867C}">
                  <a14:compatExt spid="_x0000_s2053"/>
                </a:ext>
                <a:ext uri="{FF2B5EF4-FFF2-40B4-BE49-F238E27FC236}">
                  <a16:creationId xmlns:a16="http://schemas.microsoft.com/office/drawing/2014/main" id="{00000000-0008-0000-1500-000001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13</xdr:row>
          <xdr:rowOff>0</xdr:rowOff>
        </xdr:from>
        <xdr:to>
          <xdr:col>1</xdr:col>
          <xdr:colOff>83820</xdr:colOff>
          <xdr:row>14</xdr:row>
          <xdr:rowOff>30480</xdr:rowOff>
        </xdr:to>
        <xdr:sp macro="" textlink="">
          <xdr:nvSpPr>
            <xdr:cNvPr id="2054" name="Button 6" descr="Add Zone" hidden="1">
              <a:extLst>
                <a:ext uri="{63B3BB69-23CF-44E3-9099-C40C66FF867C}">
                  <a14:compatExt spid="_x0000_s2054"/>
                </a:ext>
                <a:ext uri="{FF2B5EF4-FFF2-40B4-BE49-F238E27FC236}">
                  <a16:creationId xmlns:a16="http://schemas.microsoft.com/office/drawing/2014/main" id="{00000000-0008-0000-1500-000001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22</xdr:row>
          <xdr:rowOff>0</xdr:rowOff>
        </xdr:from>
        <xdr:to>
          <xdr:col>1</xdr:col>
          <xdr:colOff>83820</xdr:colOff>
          <xdr:row>23</xdr:row>
          <xdr:rowOff>30480</xdr:rowOff>
        </xdr:to>
        <xdr:sp macro="" textlink="">
          <xdr:nvSpPr>
            <xdr:cNvPr id="2055" name="Button 7" descr="Add Zone" hidden="1">
              <a:extLst>
                <a:ext uri="{63B3BB69-23CF-44E3-9099-C40C66FF867C}">
                  <a14:compatExt spid="_x0000_s2055"/>
                </a:ext>
                <a:ext uri="{FF2B5EF4-FFF2-40B4-BE49-F238E27FC236}">
                  <a16:creationId xmlns:a16="http://schemas.microsoft.com/office/drawing/2014/main" id="{00000000-0008-0000-1500-000001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22</xdr:row>
          <xdr:rowOff>0</xdr:rowOff>
        </xdr:from>
        <xdr:to>
          <xdr:col>1</xdr:col>
          <xdr:colOff>83820</xdr:colOff>
          <xdr:row>23</xdr:row>
          <xdr:rowOff>30480</xdr:rowOff>
        </xdr:to>
        <xdr:sp macro="" textlink="">
          <xdr:nvSpPr>
            <xdr:cNvPr id="2056" name="Button 8" descr="Add Zone" hidden="1">
              <a:extLst>
                <a:ext uri="{63B3BB69-23CF-44E3-9099-C40C66FF867C}">
                  <a14:compatExt spid="_x0000_s2056"/>
                </a:ext>
                <a:ext uri="{FF2B5EF4-FFF2-40B4-BE49-F238E27FC236}">
                  <a16:creationId xmlns:a16="http://schemas.microsoft.com/office/drawing/2014/main" id="{00000000-0008-0000-1500-000001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3</xdr:row>
          <xdr:rowOff>0</xdr:rowOff>
        </xdr:from>
        <xdr:to>
          <xdr:col>1</xdr:col>
          <xdr:colOff>83820</xdr:colOff>
          <xdr:row>4</xdr:row>
          <xdr:rowOff>30480</xdr:rowOff>
        </xdr:to>
        <xdr:sp macro="" textlink="">
          <xdr:nvSpPr>
            <xdr:cNvPr id="2057" name="Button 9" descr="Add Zone" hidden="1">
              <a:extLst>
                <a:ext uri="{63B3BB69-23CF-44E3-9099-C40C66FF867C}">
                  <a14:compatExt spid="_x0000_s2057"/>
                </a:ext>
                <a:ext uri="{FF2B5EF4-FFF2-40B4-BE49-F238E27FC236}">
                  <a16:creationId xmlns:a16="http://schemas.microsoft.com/office/drawing/2014/main" id="{00000000-0008-0000-1500-000001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3</xdr:row>
          <xdr:rowOff>0</xdr:rowOff>
        </xdr:from>
        <xdr:to>
          <xdr:col>1</xdr:col>
          <xdr:colOff>83820</xdr:colOff>
          <xdr:row>4</xdr:row>
          <xdr:rowOff>30480</xdr:rowOff>
        </xdr:to>
        <xdr:sp macro="" textlink="">
          <xdr:nvSpPr>
            <xdr:cNvPr id="2058" name="Button 10" descr="Add Zone" hidden="1">
              <a:extLst>
                <a:ext uri="{63B3BB69-23CF-44E3-9099-C40C66FF867C}">
                  <a14:compatExt spid="_x0000_s2058"/>
                </a:ext>
                <a:ext uri="{FF2B5EF4-FFF2-40B4-BE49-F238E27FC236}">
                  <a16:creationId xmlns:a16="http://schemas.microsoft.com/office/drawing/2014/main" id="{00000000-0008-0000-1500-000001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0</xdr:colOff>
          <xdr:row>5</xdr:row>
          <xdr:rowOff>0</xdr:rowOff>
        </xdr:from>
        <xdr:to>
          <xdr:col>1</xdr:col>
          <xdr:colOff>83820</xdr:colOff>
          <xdr:row>6</xdr:row>
          <xdr:rowOff>30480</xdr:rowOff>
        </xdr:to>
        <xdr:sp macro="" textlink="">
          <xdr:nvSpPr>
            <xdr:cNvPr id="2059" name="Button 11" descr="Add Zone" hidden="1">
              <a:extLst>
                <a:ext uri="{63B3BB69-23CF-44E3-9099-C40C66FF867C}">
                  <a14:compatExt spid="_x0000_s2059"/>
                </a:ext>
                <a:ext uri="{FF2B5EF4-FFF2-40B4-BE49-F238E27FC236}">
                  <a16:creationId xmlns:a16="http://schemas.microsoft.com/office/drawing/2014/main" id="{00000000-0008-0000-1500-000001080000}"/>
                </a:ext>
              </a:extLst>
            </xdr:cNvPr>
            <xdr:cNvSpPr/>
          </xdr:nvSpPr>
          <xdr:spPr bwMode="auto">
            <a:xfrm>
              <a:off x="0" y="0"/>
              <a:ext cx="0" cy="0"/>
            </a:xfrm>
            <a:prstGeom prst="rect">
              <a:avLst/>
            </a:prstGeom>
            <a:noFill/>
            <a:ln w="9525">
              <a:miter lim="800000"/>
              <a:headEnd/>
              <a:tailEnd/>
            </a:ln>
          </xdr:spPr>
          <xdr:txBody>
            <a:bodyPr vertOverflow="clip" wrap="square" lIns="36576" tIns="32004" rIns="36576" bIns="32004" anchor="ctr" upright="1"/>
            <a:lstStyle/>
            <a:p>
              <a:pPr algn="ctr" rtl="0">
                <a:defRPr sz="1000"/>
              </a:pPr>
              <a:r>
                <a:rPr lang="en-US" sz="1100" b="0" i="0" u="none" strike="noStrike" baseline="0">
                  <a:solidFill>
                    <a:srgbClr val="000000"/>
                  </a:solidFill>
                  <a:latin typeface="Calibri"/>
                  <a:cs typeface="Calibri"/>
                </a:rPr>
                <a:t>Add Zone</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obertsl\AppData\Local\Microsoft\Windows\INetCache\Content.Outlook\SD9950LA\FERC_03_04_DFA_IMO_Review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obertsl\AppData\Local\Microsoft\Windows\INetCache\Content.Outlook\SD9950LA\ISO_RTO%202020%20Input%20Spreadsheet.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dobertsl\AppData\Local\Microsoft\Windows\INetCache\Content.Outlook\SD9950LA\Metric%20%2316%20Congestion%20Management%20(0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dobertsl\AppData\Local\Microsoft\Windows\INetCache\Content.Outlook\SD9950LA\Source%20data\FERC%20Source%20Master.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dobertsl\AppData\Local\Microsoft\Windows\INetCache\Content.Outlook\SD9950LA\2020%20Files_SD\ISO_RTO%202020%20Input%20Spreadsheet%20Master_SD.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Users\zhangd\Desktop\IMO%20Files\FERC%20ISO%20RTO%202020\ISO_RTO%202020%20Input%20Spreadsheet_dz.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b - Historical Data"/>
      <sheetName val="Table V-2ab_GB15"/>
      <sheetName val="13 - Table V-2ab_GB16"/>
      <sheetName val="13 - Table V-2ab_GB17"/>
      <sheetName val="13 - Table V-2ab_GB18"/>
      <sheetName val="13 - Table V-2ab_GB19"/>
      <sheetName val="Table_3-2_GB15"/>
      <sheetName val="GB_Table_3-3c"/>
      <sheetName val="#3 Fuel Diversity "/>
      <sheetName val="#4 Capacity Factor"/>
    </sheetNames>
    <sheetDataSet>
      <sheetData sheetId="0">
        <row r="21">
          <cell r="B21">
            <v>9061</v>
          </cell>
          <cell r="D21">
            <v>182</v>
          </cell>
          <cell r="F21">
            <v>50524</v>
          </cell>
          <cell r="H21">
            <v>4325</v>
          </cell>
          <cell r="J21">
            <v>43041</v>
          </cell>
          <cell r="L21">
            <v>25974</v>
          </cell>
          <cell r="N21">
            <v>3986</v>
          </cell>
          <cell r="P21">
            <v>789</v>
          </cell>
          <cell r="R21">
            <v>1866</v>
          </cell>
          <cell r="T21">
            <v>51</v>
          </cell>
          <cell r="V21">
            <v>539</v>
          </cell>
          <cell r="X21">
            <v>849</v>
          </cell>
        </row>
        <row r="22">
          <cell r="B22">
            <v>9737</v>
          </cell>
          <cell r="D22">
            <v>146</v>
          </cell>
          <cell r="F22">
            <v>52027</v>
          </cell>
          <cell r="H22">
            <v>2046</v>
          </cell>
          <cell r="J22">
            <v>44620</v>
          </cell>
          <cell r="L22">
            <v>25879</v>
          </cell>
          <cell r="N22">
            <v>3984</v>
          </cell>
          <cell r="P22">
            <v>745</v>
          </cell>
          <cell r="R22">
            <v>1862</v>
          </cell>
          <cell r="T22">
            <v>52</v>
          </cell>
          <cell r="V22">
            <v>422</v>
          </cell>
          <cell r="X22">
            <v>825</v>
          </cell>
        </row>
        <row r="23">
          <cell r="B23">
            <v>7787</v>
          </cell>
          <cell r="D23">
            <v>136</v>
          </cell>
          <cell r="F23">
            <v>52450</v>
          </cell>
          <cell r="H23">
            <v>1493</v>
          </cell>
          <cell r="J23">
            <v>41638</v>
          </cell>
          <cell r="L23">
            <v>26314</v>
          </cell>
          <cell r="N23">
            <v>3943</v>
          </cell>
          <cell r="P23">
            <v>743</v>
          </cell>
          <cell r="R23">
            <v>1841</v>
          </cell>
          <cell r="T23">
            <v>54</v>
          </cell>
          <cell r="V23">
            <v>293</v>
          </cell>
          <cell r="X23">
            <v>836</v>
          </cell>
        </row>
        <row r="24">
          <cell r="B24">
            <v>6697</v>
          </cell>
          <cell r="D24">
            <v>74</v>
          </cell>
          <cell r="F24">
            <v>44135</v>
          </cell>
          <cell r="H24">
            <v>567</v>
          </cell>
          <cell r="J24">
            <v>42175</v>
          </cell>
          <cell r="L24">
            <v>29554</v>
          </cell>
          <cell r="N24">
            <v>4219</v>
          </cell>
          <cell r="P24">
            <v>730</v>
          </cell>
          <cell r="R24">
            <v>1900</v>
          </cell>
          <cell r="T24">
            <v>47</v>
          </cell>
          <cell r="V24">
            <v>288</v>
          </cell>
          <cell r="X24">
            <v>795</v>
          </cell>
        </row>
        <row r="25">
          <cell r="B25">
            <v>7594</v>
          </cell>
          <cell r="D25">
            <v>152</v>
          </cell>
          <cell r="F25">
            <v>47526</v>
          </cell>
          <cell r="H25">
            <v>692</v>
          </cell>
          <cell r="J25">
            <v>43003</v>
          </cell>
          <cell r="L25">
            <v>29045</v>
          </cell>
          <cell r="N25">
            <v>3985</v>
          </cell>
          <cell r="P25">
            <v>648</v>
          </cell>
          <cell r="R25">
            <v>1878</v>
          </cell>
          <cell r="T25">
            <v>49</v>
          </cell>
          <cell r="V25">
            <v>203</v>
          </cell>
          <cell r="X25">
            <v>811</v>
          </cell>
        </row>
      </sheetData>
      <sheetData sheetId="1">
        <row r="9">
          <cell r="E9">
            <v>759.3</v>
          </cell>
        </row>
      </sheetData>
      <sheetData sheetId="2">
        <row r="9">
          <cell r="E9">
            <v>838</v>
          </cell>
        </row>
      </sheetData>
      <sheetData sheetId="3">
        <row r="9">
          <cell r="E9">
            <v>825.4</v>
          </cell>
        </row>
      </sheetData>
      <sheetData sheetId="4">
        <row r="9">
          <cell r="E9">
            <v>815.5</v>
          </cell>
        </row>
      </sheetData>
      <sheetData sheetId="5">
        <row r="9">
          <cell r="E9">
            <v>821.5</v>
          </cell>
        </row>
      </sheetData>
      <sheetData sheetId="6"/>
      <sheetData sheetId="7">
        <row r="4">
          <cell r="C4">
            <v>43.335116999999997</v>
          </cell>
        </row>
      </sheetData>
      <sheetData sheetId="8">
        <row r="7">
          <cell r="C7">
            <v>1495</v>
          </cell>
        </row>
      </sheetData>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1 Reserve Margins"/>
      <sheetName val="#2 Heat Rates"/>
      <sheetName val="#3 Fuel Diversity "/>
      <sheetName val="#4 Capacity Factor"/>
      <sheetName val="#5 EEA Hours"/>
      <sheetName val="#6 Performance During EEA"/>
      <sheetName val="#7 Resource Availability"/>
      <sheetName val="#8 RMR Capacity "/>
      <sheetName val="#9 RMR Contract"/>
      <sheetName val="#10 Demand Response"/>
      <sheetName val="#11 UnitHours Mtgted"/>
      <sheetName val="#12 Wholesale Power"/>
      <sheetName val="#13 Price Cost Markup"/>
      <sheetName val="#14 Fuel Adj Price"/>
      <sheetName val="#15 Price Convergence"/>
      <sheetName val="#16 Congestion Management"/>
      <sheetName val="#17 Admin Cost"/>
      <sheetName val="#18 Net Revenues"/>
      <sheetName val="#19 Avail 825 Shortage"/>
      <sheetName val="#20 Net CONE Comparison"/>
      <sheetName val="#21 Resource Deliverability"/>
      <sheetName val="#22 New Capacity (Entry)"/>
      <sheetName val="#23 Capacity Retire (Exit) "/>
      <sheetName val="#24 Forecasted Demand"/>
      <sheetName val="#25 Capacity Procure"/>
      <sheetName val="#26 Capacity Obligation"/>
      <sheetName val="#27 Over Perform"/>
      <sheetName val="#28 Under Perform"/>
      <sheetName val="#29 Total Bonus"/>
      <sheetName val="ISO_RTO 2020 Input Spreadsheet"/>
    </sheetNames>
    <definedNames>
      <definedName name="Zone_Entry_21"/>
    </definedNames>
    <sheetDataSet>
      <sheetData sheetId="0" refreshError="1"/>
      <sheetData sheetId="1" refreshError="1">
        <row r="1">
          <cell r="C1" t="str">
            <v>NYISO</v>
          </cell>
        </row>
        <row r="4">
          <cell r="B4" t="str">
            <v>Reporting Period</v>
          </cell>
          <cell r="C4">
            <v>2014</v>
          </cell>
          <cell r="D4">
            <v>2015</v>
          </cell>
          <cell r="E4">
            <v>2016</v>
          </cell>
          <cell r="F4">
            <v>2017</v>
          </cell>
          <cell r="G4">
            <v>2018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 Congestion Management"/>
      <sheetName val="Metric #16 Calc"/>
      <sheetName val="2014"/>
      <sheetName val="2015"/>
      <sheetName val="2016"/>
      <sheetName val="2017"/>
      <sheetName val="2018"/>
    </sheetNames>
    <sheetDataSet>
      <sheetData sheetId="0" refreshError="1"/>
      <sheetData sheetId="1">
        <row r="14">
          <cell r="B14">
            <v>-578495036.78000009</v>
          </cell>
        </row>
        <row r="16">
          <cell r="B16">
            <v>647340810.02999997</v>
          </cell>
        </row>
        <row r="31">
          <cell r="B31">
            <v>-539664837.80999994</v>
          </cell>
        </row>
        <row r="33">
          <cell r="B33">
            <v>576759203.22000003</v>
          </cell>
        </row>
        <row r="48">
          <cell r="B48">
            <v>-438275990.31000018</v>
          </cell>
        </row>
        <row r="50">
          <cell r="B50">
            <v>538281240.93000007</v>
          </cell>
        </row>
        <row r="65">
          <cell r="B65">
            <v>-414641426.38000011</v>
          </cell>
        </row>
        <row r="67">
          <cell r="B67">
            <v>475965408.65000004</v>
          </cell>
        </row>
        <row r="82">
          <cell r="B82">
            <v>-500635410.30999994</v>
          </cell>
        </row>
        <row r="84">
          <cell r="B84">
            <v>587299278.55000007</v>
          </cell>
        </row>
      </sheetData>
      <sheetData sheetId="2" refreshError="1"/>
      <sheetData sheetId="3" refreshError="1"/>
      <sheetData sheetId="4" refreshError="1"/>
      <sheetData sheetId="5" refreshError="1"/>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8 Source Data"/>
      <sheetName val="#20 Source Data"/>
      <sheetName val="22 &amp; 23 Source Data"/>
    </sheetNames>
    <sheetDataSet>
      <sheetData sheetId="0" refreshError="1"/>
      <sheetData sheetId="1" refreshError="1">
        <row r="9">
          <cell r="J9">
            <v>115294.63174622993</v>
          </cell>
        </row>
        <row r="10">
          <cell r="J10">
            <v>109525.86524501626</v>
          </cell>
        </row>
        <row r="14">
          <cell r="J14">
            <v>143900.18975251872</v>
          </cell>
        </row>
        <row r="15">
          <cell r="J15">
            <v>158358.47916991755</v>
          </cell>
        </row>
        <row r="19">
          <cell r="J19">
            <v>176835.36580700293</v>
          </cell>
        </row>
        <row r="20">
          <cell r="J20">
            <v>193662.563776375</v>
          </cell>
        </row>
        <row r="24">
          <cell r="J24">
            <v>133980.54398856155</v>
          </cell>
        </row>
        <row r="25">
          <cell r="J25">
            <v>153154.42865273077</v>
          </cell>
        </row>
      </sheetData>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1 Reserve Margins"/>
      <sheetName val="#2 Heat Rates"/>
      <sheetName val="#3 Fuel Diversity "/>
      <sheetName val="#4 Capacity Factor"/>
      <sheetName val="#5 EEA Hours"/>
      <sheetName val="#6 Performance During EEA"/>
      <sheetName val="#7 Resource Availability"/>
      <sheetName val="#8 RMR Capacity "/>
      <sheetName val="#9 RMR Contract"/>
      <sheetName val="#10 Demand Response"/>
      <sheetName val="#11 UnitHours Mtgted"/>
      <sheetName val="#12 Wholesale Power"/>
      <sheetName val="#13 Price Cost Markup"/>
      <sheetName val="#14 Fuel Adj Price"/>
      <sheetName val="#15 Price Convergence"/>
      <sheetName val="#16 Congestion Management"/>
      <sheetName val="#17 Admin Cost"/>
      <sheetName val="#18 Net Revenues"/>
      <sheetName val="#19 Avail 825 Shortage"/>
      <sheetName val="#20 Net CONE Comparison"/>
      <sheetName val="#21 Resource Deliverability"/>
      <sheetName val="#22 New Capacity (Entry)"/>
      <sheetName val="#23 Capacity Retire (Exit) "/>
      <sheetName val="#24 Forecasted Demand"/>
      <sheetName val="#25 Capacity Procure"/>
      <sheetName val="#26 Capacity Obligation"/>
      <sheetName val="#27 Over Perform"/>
      <sheetName val="#28 Under Perform"/>
      <sheetName val="#29 Total Bonus"/>
      <sheetName val="ISO_RTO 2020 Input Spreadsheet "/>
    </sheetNames>
    <definedNames>
      <definedName name="Zone_Entry_21"/>
    </definedNames>
    <sheetDataSet>
      <sheetData sheetId="0"/>
      <sheetData sheetId="1">
        <row r="1">
          <cell r="C1" t="str">
            <v>NYISO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
      <sheetName val="#1 Reserve Margins"/>
      <sheetName val="#2 Heat Rates"/>
      <sheetName val="#3 Fuel Diversity "/>
      <sheetName val="#4 Capacity Factor"/>
      <sheetName val="#5 EEA Hours"/>
      <sheetName val="#6 Performance During EEA"/>
      <sheetName val="#7 Resource Availability"/>
      <sheetName val="#8 RMR Capacity "/>
      <sheetName val="#9 RMR Contract"/>
      <sheetName val="#10 Demand Response"/>
      <sheetName val="#11 UnitHours Mtgted"/>
      <sheetName val="#12 Wholesale Power"/>
      <sheetName val="#13 Price Cost Markup"/>
      <sheetName val="#14 Fuel Adj Price"/>
      <sheetName val="#15 Price Convergence"/>
      <sheetName val="#16 Congestion Management"/>
      <sheetName val="#17 Admin Cost"/>
      <sheetName val="#18 Net Revenues"/>
      <sheetName val="#19 Avail 825 Shortage"/>
      <sheetName val="#20 Net CONE Comparison"/>
      <sheetName val="#21 Resource Deliverability"/>
      <sheetName val="#22 New Capacity (Entry)"/>
      <sheetName val="#23 Capacity Retire (Exit) "/>
      <sheetName val="#24 Forecasted Demand"/>
      <sheetName val="#25 Capacity Procure"/>
      <sheetName val="#26 Capacity Obligation"/>
      <sheetName val="#27 Over Perform"/>
      <sheetName val="#28 Under Perform"/>
      <sheetName val="#29 Total Bonus"/>
      <sheetName val="ISO_RTO 2020 Input Spreadsheet_"/>
    </sheetNames>
    <definedNames>
      <definedName name="Zone_Entry_24"/>
    </definedNames>
    <sheetDataSet>
      <sheetData sheetId="0" refreshError="1"/>
      <sheetData sheetId="1" refreshError="1">
        <row r="1">
          <cell r="C1" t="str">
            <v>NYISO</v>
          </cell>
        </row>
        <row r="4">
          <cell r="B4" t="str">
            <v>Reporting Period</v>
          </cell>
          <cell r="C4">
            <v>2014</v>
          </cell>
          <cell r="D4">
            <v>2015</v>
          </cell>
          <cell r="E4">
            <v>2016</v>
          </cell>
          <cell r="F4">
            <v>2017</v>
          </cell>
          <cell r="G4">
            <v>2018</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sjohnson@nyiso.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16.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8.xml"/><Relationship Id="rId1" Type="http://schemas.openxmlformats.org/officeDocument/2006/relationships/printerSettings" Target="../printerSettings/printerSettings21.bin"/><Relationship Id="rId4" Type="http://schemas.openxmlformats.org/officeDocument/2006/relationships/ctrlProp" Target="../ctrlProps/ctrlProp2.xml"/></Relationships>
</file>

<file path=xl/worksheets/_rels/sheet22.xml.rels><?xml version="1.0" encoding="UTF-8" standalone="yes"?>
<Relationships xmlns="http://schemas.openxmlformats.org/package/2006/relationships"><Relationship Id="rId8" Type="http://schemas.openxmlformats.org/officeDocument/2006/relationships/ctrlProp" Target="../ctrlProps/ctrlProp7.xml"/><Relationship Id="rId13" Type="http://schemas.openxmlformats.org/officeDocument/2006/relationships/ctrlProp" Target="../ctrlProps/ctrlProp12.xml"/><Relationship Id="rId3" Type="http://schemas.openxmlformats.org/officeDocument/2006/relationships/vmlDrawing" Target="../drawings/vmlDrawing3.vml"/><Relationship Id="rId7" Type="http://schemas.openxmlformats.org/officeDocument/2006/relationships/ctrlProp" Target="../ctrlProps/ctrlProp6.xml"/><Relationship Id="rId12" Type="http://schemas.openxmlformats.org/officeDocument/2006/relationships/ctrlProp" Target="../ctrlProps/ctrlProp11.xml"/><Relationship Id="rId2" Type="http://schemas.openxmlformats.org/officeDocument/2006/relationships/drawing" Target="../drawings/drawing9.xml"/><Relationship Id="rId1" Type="http://schemas.openxmlformats.org/officeDocument/2006/relationships/printerSettings" Target="../printerSettings/printerSettings2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 Id="rId14" Type="http://schemas.openxmlformats.org/officeDocument/2006/relationships/ctrlProp" Target="../ctrlProps/ctrlProp13.xml"/></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0.xml"/><Relationship Id="rId1" Type="http://schemas.openxmlformats.org/officeDocument/2006/relationships/printerSettings" Target="../printerSettings/printerSettings23.bin"/><Relationship Id="rId4" Type="http://schemas.openxmlformats.org/officeDocument/2006/relationships/ctrlProp" Target="../ctrlProps/ctrlProp14.xml"/></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11.xml"/><Relationship Id="rId1" Type="http://schemas.openxmlformats.org/officeDocument/2006/relationships/printerSettings" Target="../printerSettings/printerSettings24.bin"/><Relationship Id="rId4" Type="http://schemas.openxmlformats.org/officeDocument/2006/relationships/ctrlProp" Target="../ctrlProps/ctrlProp15.xml"/></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12.xml"/><Relationship Id="rId1" Type="http://schemas.openxmlformats.org/officeDocument/2006/relationships/printerSettings" Target="../printerSettings/printerSettings25.bin"/><Relationship Id="rId6" Type="http://schemas.openxmlformats.org/officeDocument/2006/relationships/ctrlProp" Target="../ctrlProps/ctrlProp18.xml"/><Relationship Id="rId5" Type="http://schemas.openxmlformats.org/officeDocument/2006/relationships/ctrlProp" Target="../ctrlProps/ctrlProp17.xml"/><Relationship Id="rId4" Type="http://schemas.openxmlformats.org/officeDocument/2006/relationships/ctrlProp" Target="../ctrlProps/ctrlProp16.xml"/></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13.xml"/><Relationship Id="rId1" Type="http://schemas.openxmlformats.org/officeDocument/2006/relationships/printerSettings" Target="../printerSettings/printerSettings26.bin"/><Relationship Id="rId4" Type="http://schemas.openxmlformats.org/officeDocument/2006/relationships/ctrlProp" Target="../ctrlProps/ctrlProp19.xml"/></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4.xml"/><Relationship Id="rId1" Type="http://schemas.openxmlformats.org/officeDocument/2006/relationships/printerSettings" Target="../printerSettings/printerSettings27.bin"/><Relationship Id="rId4" Type="http://schemas.openxmlformats.org/officeDocument/2006/relationships/ctrlProp" Target="../ctrlProps/ctrlProp20.xml"/></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5.xml"/><Relationship Id="rId1" Type="http://schemas.openxmlformats.org/officeDocument/2006/relationships/printerSettings" Target="../printerSettings/printerSettings28.bin"/><Relationship Id="rId4" Type="http://schemas.openxmlformats.org/officeDocument/2006/relationships/ctrlProp" Target="../ctrlProps/ctrlProp21.xm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6.xml"/><Relationship Id="rId1" Type="http://schemas.openxmlformats.org/officeDocument/2006/relationships/printerSettings" Target="../printerSettings/printerSettings29.bin"/><Relationship Id="rId4" Type="http://schemas.openxmlformats.org/officeDocument/2006/relationships/ctrlProp" Target="../ctrlProps/ctrlProp2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7.xml"/><Relationship Id="rId1" Type="http://schemas.openxmlformats.org/officeDocument/2006/relationships/printerSettings" Target="../printerSettings/printerSettings30.bin"/><Relationship Id="rId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0"/>
    <pageSetUpPr fitToPage="1"/>
  </sheetPr>
  <dimension ref="A1:J47"/>
  <sheetViews>
    <sheetView tabSelected="1" zoomScaleNormal="100" workbookViewId="0">
      <selection activeCell="C49" sqref="C49"/>
    </sheetView>
  </sheetViews>
  <sheetFormatPr defaultRowHeight="14.4" x14ac:dyDescent="0.3"/>
  <cols>
    <col min="1" max="2" width="3.6640625" customWidth="1"/>
    <col min="3" max="3" width="48.6640625" customWidth="1"/>
    <col min="4" max="4" width="31.109375" customWidth="1"/>
    <col min="5" max="5" width="13.44140625" customWidth="1"/>
    <col min="6" max="6" width="15.6640625" customWidth="1"/>
    <col min="7" max="7" width="43.44140625" customWidth="1"/>
    <col min="8" max="8" width="4.6640625" customWidth="1"/>
    <col min="9" max="9" width="9.33203125" customWidth="1"/>
    <col min="10" max="10" width="14.5546875" customWidth="1"/>
  </cols>
  <sheetData>
    <row r="1" spans="1:6" ht="16.8" x14ac:dyDescent="0.3">
      <c r="A1" s="30"/>
      <c r="B1" s="28"/>
      <c r="C1" s="271" t="s">
        <v>277</v>
      </c>
    </row>
    <row r="2" spans="1:6" x14ac:dyDescent="0.3">
      <c r="A2" s="2"/>
      <c r="B2" s="75"/>
      <c r="C2" s="2" t="s">
        <v>59</v>
      </c>
      <c r="D2" s="61"/>
      <c r="E2" s="61"/>
    </row>
    <row r="3" spans="1:6" x14ac:dyDescent="0.3">
      <c r="A3" s="61"/>
      <c r="B3" s="61"/>
      <c r="C3" s="2"/>
      <c r="D3" s="61"/>
      <c r="E3" s="61"/>
    </row>
    <row r="4" spans="1:6" x14ac:dyDescent="0.3">
      <c r="A4" s="61"/>
      <c r="B4" s="61"/>
      <c r="C4" s="2"/>
      <c r="D4" s="61"/>
      <c r="E4" s="61"/>
    </row>
    <row r="5" spans="1:6" x14ac:dyDescent="0.3">
      <c r="A5" s="61" t="s">
        <v>18</v>
      </c>
      <c r="B5" s="61"/>
      <c r="C5" s="61"/>
      <c r="D5" s="61"/>
      <c r="E5" s="61"/>
    </row>
    <row r="6" spans="1:6" x14ac:dyDescent="0.3">
      <c r="A6" s="61" t="s">
        <v>60</v>
      </c>
      <c r="B6" s="61"/>
      <c r="C6" s="61"/>
      <c r="D6" s="61"/>
      <c r="E6" s="61"/>
    </row>
    <row r="7" spans="1:6" x14ac:dyDescent="0.3">
      <c r="A7" s="61"/>
      <c r="B7" s="61"/>
      <c r="C7" s="61"/>
      <c r="D7" s="61"/>
      <c r="E7" s="61"/>
    </row>
    <row r="8" spans="1:6" x14ac:dyDescent="0.3">
      <c r="A8" s="80" t="s">
        <v>15</v>
      </c>
      <c r="B8" s="80"/>
      <c r="C8" s="80"/>
      <c r="D8" s="80"/>
      <c r="E8" s="61"/>
    </row>
    <row r="9" spans="1:6" x14ac:dyDescent="0.3">
      <c r="A9" s="61" t="s">
        <v>19</v>
      </c>
      <c r="B9" s="61"/>
      <c r="C9" s="61"/>
      <c r="D9" s="61"/>
      <c r="E9" s="61"/>
    </row>
    <row r="10" spans="1:6" x14ac:dyDescent="0.3">
      <c r="A10" s="61" t="s">
        <v>146</v>
      </c>
      <c r="B10" s="61"/>
      <c r="C10" s="61"/>
      <c r="D10" s="61"/>
      <c r="E10" s="61"/>
    </row>
    <row r="11" spans="1:6" x14ac:dyDescent="0.3">
      <c r="A11" s="63" t="s">
        <v>16</v>
      </c>
      <c r="B11" s="63"/>
      <c r="C11" s="63"/>
      <c r="D11" s="63"/>
      <c r="E11" s="61"/>
      <c r="F11" s="31"/>
    </row>
    <row r="12" spans="1:6" x14ac:dyDescent="0.3">
      <c r="A12" s="61" t="s">
        <v>20</v>
      </c>
      <c r="B12" s="61"/>
      <c r="C12" s="61"/>
      <c r="D12" s="61"/>
      <c r="E12" s="61"/>
    </row>
    <row r="13" spans="1:6" x14ac:dyDescent="0.3">
      <c r="A13" s="61" t="s">
        <v>147</v>
      </c>
      <c r="B13" s="61"/>
      <c r="C13" s="61"/>
      <c r="D13" s="61"/>
      <c r="E13" s="61"/>
    </row>
    <row r="14" spans="1:6" x14ac:dyDescent="0.3">
      <c r="A14" s="81" t="s">
        <v>17</v>
      </c>
      <c r="B14" s="81"/>
      <c r="C14" s="81"/>
      <c r="D14" s="81"/>
      <c r="E14" s="61"/>
    </row>
    <row r="15" spans="1:6" x14ac:dyDescent="0.3">
      <c r="A15" s="61" t="s">
        <v>21</v>
      </c>
      <c r="B15" s="61"/>
      <c r="C15" s="61"/>
      <c r="D15" s="61"/>
      <c r="E15" s="61"/>
    </row>
    <row r="16" spans="1:6" x14ac:dyDescent="0.3">
      <c r="A16" s="61" t="s">
        <v>148</v>
      </c>
      <c r="B16" s="61"/>
      <c r="C16" s="61"/>
      <c r="D16" s="61"/>
      <c r="E16" s="61"/>
    </row>
    <row r="17" spans="1:5" x14ac:dyDescent="0.3">
      <c r="A17" s="61"/>
      <c r="B17" s="61"/>
      <c r="C17" s="61"/>
      <c r="D17" s="61"/>
      <c r="E17" s="61"/>
    </row>
    <row r="18" spans="1:5" x14ac:dyDescent="0.3">
      <c r="A18" s="61"/>
      <c r="B18" s="61"/>
      <c r="C18" s="61"/>
      <c r="D18" s="61"/>
      <c r="E18" s="61"/>
    </row>
    <row r="19" spans="1:5" x14ac:dyDescent="0.3">
      <c r="A19" s="61"/>
      <c r="B19" s="61"/>
      <c r="C19" s="82" t="s">
        <v>38</v>
      </c>
      <c r="D19" s="61"/>
      <c r="E19" s="61"/>
    </row>
    <row r="20" spans="1:5" x14ac:dyDescent="0.3">
      <c r="A20" s="61" t="s">
        <v>37</v>
      </c>
      <c r="B20" s="61"/>
      <c r="C20" s="61"/>
      <c r="D20" s="61"/>
      <c r="E20" s="61"/>
    </row>
    <row r="21" spans="1:5" x14ac:dyDescent="0.3">
      <c r="A21" s="61" t="s">
        <v>22</v>
      </c>
      <c r="B21" s="61"/>
      <c r="C21" s="61"/>
      <c r="D21" s="241" t="s">
        <v>280</v>
      </c>
      <c r="E21" s="61"/>
    </row>
    <row r="22" spans="1:5" x14ac:dyDescent="0.3">
      <c r="A22" s="61" t="s">
        <v>39</v>
      </c>
      <c r="B22" s="61"/>
      <c r="C22" s="61"/>
      <c r="D22" s="242" t="s">
        <v>281</v>
      </c>
      <c r="E22" s="61"/>
    </row>
    <row r="23" spans="1:5" x14ac:dyDescent="0.3">
      <c r="A23" s="61" t="s">
        <v>40</v>
      </c>
      <c r="B23" s="61"/>
      <c r="C23" s="61"/>
      <c r="D23" s="242" t="s">
        <v>283</v>
      </c>
      <c r="E23" s="61"/>
    </row>
    <row r="24" spans="1:5" x14ac:dyDescent="0.3">
      <c r="A24" s="61" t="s">
        <v>41</v>
      </c>
      <c r="B24" s="61"/>
      <c r="C24" s="61"/>
      <c r="D24" s="273" t="s">
        <v>282</v>
      </c>
      <c r="E24" s="61"/>
    </row>
    <row r="25" spans="1:5" x14ac:dyDescent="0.3">
      <c r="A25" s="61"/>
      <c r="B25" s="61"/>
      <c r="C25" s="61"/>
      <c r="D25" s="69"/>
      <c r="E25" s="61"/>
    </row>
    <row r="26" spans="1:5" x14ac:dyDescent="0.3">
      <c r="A26" s="61"/>
      <c r="B26" s="61"/>
      <c r="C26" s="61"/>
      <c r="D26" s="69"/>
      <c r="E26" s="61"/>
    </row>
    <row r="27" spans="1:5" x14ac:dyDescent="0.3">
      <c r="A27" s="61"/>
      <c r="B27" s="61"/>
      <c r="C27" s="82" t="s">
        <v>110</v>
      </c>
      <c r="D27" s="69"/>
      <c r="E27" s="61"/>
    </row>
    <row r="28" spans="1:5" x14ac:dyDescent="0.3">
      <c r="A28" t="s">
        <v>116</v>
      </c>
      <c r="B28" s="61"/>
      <c r="D28" s="69"/>
      <c r="E28" s="61"/>
    </row>
    <row r="29" spans="1:5" x14ac:dyDescent="0.3">
      <c r="A29" t="s">
        <v>117</v>
      </c>
      <c r="B29" s="61"/>
      <c r="C29" s="3"/>
      <c r="D29" s="69"/>
      <c r="E29" s="61"/>
    </row>
    <row r="30" spans="1:5" x14ac:dyDescent="0.3">
      <c r="A30" t="s">
        <v>137</v>
      </c>
      <c r="B30" s="61"/>
      <c r="D30" s="69"/>
      <c r="E30" s="61"/>
    </row>
    <row r="31" spans="1:5" x14ac:dyDescent="0.3">
      <c r="B31" s="61"/>
      <c r="C31" s="61"/>
      <c r="D31" s="83"/>
      <c r="E31" s="61"/>
    </row>
    <row r="32" spans="1:5" x14ac:dyDescent="0.3">
      <c r="B32" s="61"/>
      <c r="C32" s="61"/>
      <c r="D32" s="254" t="s">
        <v>141</v>
      </c>
      <c r="E32" s="61"/>
    </row>
    <row r="33" spans="1:10" x14ac:dyDescent="0.3">
      <c r="A33" t="s">
        <v>109</v>
      </c>
      <c r="B33" s="61"/>
      <c r="C33" s="61"/>
      <c r="D33" s="61">
        <v>2014</v>
      </c>
      <c r="E33" s="61"/>
    </row>
    <row r="34" spans="1:10" x14ac:dyDescent="0.3">
      <c r="D34" s="3"/>
      <c r="I34" s="2"/>
      <c r="J34" s="2"/>
    </row>
    <row r="35" spans="1:10" ht="15.6" x14ac:dyDescent="0.3">
      <c r="D35" s="6"/>
    </row>
    <row r="36" spans="1:10" x14ac:dyDescent="0.3">
      <c r="C36" s="270" t="s">
        <v>270</v>
      </c>
    </row>
    <row r="37" spans="1:10" x14ac:dyDescent="0.3">
      <c r="A37" s="267"/>
      <c r="C37" t="s">
        <v>269</v>
      </c>
    </row>
    <row r="39" spans="1:10" x14ac:dyDescent="0.3">
      <c r="C39" s="270" t="s">
        <v>268</v>
      </c>
    </row>
    <row r="40" spans="1:10" x14ac:dyDescent="0.3">
      <c r="A40" s="268" t="s">
        <v>261</v>
      </c>
    </row>
    <row r="41" spans="1:10" x14ac:dyDescent="0.3">
      <c r="A41" s="31" t="s">
        <v>262</v>
      </c>
    </row>
    <row r="42" spans="1:10" x14ac:dyDescent="0.3">
      <c r="A42" s="269"/>
    </row>
    <row r="43" spans="1:10" x14ac:dyDescent="0.3">
      <c r="A43" s="268" t="s">
        <v>263</v>
      </c>
    </row>
    <row r="44" spans="1:10" x14ac:dyDescent="0.3">
      <c r="A44" s="31" t="s">
        <v>264</v>
      </c>
    </row>
    <row r="45" spans="1:10" x14ac:dyDescent="0.3">
      <c r="A45" s="31" t="s">
        <v>265</v>
      </c>
    </row>
    <row r="46" spans="1:10" x14ac:dyDescent="0.3">
      <c r="A46" s="31" t="s">
        <v>266</v>
      </c>
    </row>
    <row r="47" spans="1:10" x14ac:dyDescent="0.3">
      <c r="A47" s="31" t="s">
        <v>267</v>
      </c>
    </row>
  </sheetData>
  <hyperlinks>
    <hyperlink ref="D24" r:id="rId1"/>
  </hyperlinks>
  <pageMargins left="0.25" right="0.25" top="0.75" bottom="0.75" header="0.3" footer="0.3"/>
  <pageSetup scale="71" fitToHeight="0" orientation="landscape" r:id="rId2"/>
  <headerFooter>
    <oddHeader>&amp;L&amp;"-,Bold"Federal Energy Regulatory Commission  STAFF DRAFT
&amp;C&amp;"-,Bold"&amp;K000000Common Metrics 2020&amp;R&amp;"-,Bold"Authorization: FERC-922 OMB Control No. 1902-0262</oddHeader>
    <oddFooter>&amp;R&amp;P</oddFooter>
  </headerFooter>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pageSetUpPr fitToPage="1"/>
  </sheetPr>
  <dimension ref="A1:J11"/>
  <sheetViews>
    <sheetView zoomScaleNormal="100" workbookViewId="0">
      <selection activeCell="A10" sqref="A10:XFD11"/>
    </sheetView>
  </sheetViews>
  <sheetFormatPr defaultColWidth="8.88671875" defaultRowHeight="14.4" x14ac:dyDescent="0.3"/>
  <cols>
    <col min="1" max="1" width="7.6640625" style="61" customWidth="1"/>
    <col min="2" max="2" width="81.33203125" style="61" customWidth="1"/>
    <col min="3" max="3" width="12.109375" style="61" customWidth="1"/>
    <col min="4" max="4" width="11.6640625" style="61" customWidth="1"/>
    <col min="5" max="5" width="13" style="61" customWidth="1"/>
    <col min="6" max="7" width="15.6640625" style="61" customWidth="1"/>
    <col min="8" max="8" width="14.5546875" style="61" customWidth="1"/>
    <col min="9" max="16384" width="8.88671875" style="61"/>
  </cols>
  <sheetData>
    <row r="1" spans="1:10" x14ac:dyDescent="0.3">
      <c r="A1" s="16"/>
      <c r="B1" s="57" t="s">
        <v>13</v>
      </c>
      <c r="C1" s="58" t="str">
        <f>+'#1 Reserve Margins'!C1</f>
        <v>NYISO</v>
      </c>
      <c r="D1" s="59"/>
      <c r="E1" s="59"/>
      <c r="F1" s="59"/>
      <c r="G1" s="60"/>
    </row>
    <row r="2" spans="1:10" x14ac:dyDescent="0.3">
      <c r="A2" s="18"/>
      <c r="B2" s="292"/>
      <c r="C2" s="18"/>
      <c r="D2" s="18"/>
      <c r="E2" s="18"/>
      <c r="F2" s="18"/>
      <c r="G2" s="18"/>
    </row>
    <row r="3" spans="1:10" ht="15.6" x14ac:dyDescent="0.3">
      <c r="A3" s="62" t="s">
        <v>138</v>
      </c>
      <c r="B3" s="63"/>
      <c r="C3" s="56"/>
      <c r="D3" s="64"/>
      <c r="E3" s="64"/>
      <c r="F3" s="64"/>
      <c r="G3" s="64"/>
    </row>
    <row r="4" spans="1:10" x14ac:dyDescent="0.3">
      <c r="A4" s="65"/>
      <c r="B4" s="66" t="str">
        <f>+'#1 Reserve Margins'!B4</f>
        <v>Reporting Period</v>
      </c>
      <c r="C4" s="64">
        <f>+'#1 Reserve Margins'!C4</f>
        <v>2014</v>
      </c>
      <c r="D4" s="67">
        <f>+'#1 Reserve Margins'!D4</f>
        <v>2015</v>
      </c>
      <c r="E4" s="67">
        <f>+'#1 Reserve Margins'!E4</f>
        <v>2016</v>
      </c>
      <c r="F4" s="67">
        <f>+'#1 Reserve Margins'!F4</f>
        <v>2017</v>
      </c>
      <c r="G4" s="67">
        <f>+'#1 Reserve Margins'!G4</f>
        <v>2018</v>
      </c>
    </row>
    <row r="5" spans="1:10" ht="28.8" x14ac:dyDescent="0.3">
      <c r="A5" s="38">
        <v>9</v>
      </c>
      <c r="B5" s="5" t="s">
        <v>201</v>
      </c>
      <c r="C5" s="479" t="s">
        <v>284</v>
      </c>
      <c r="D5" s="480" t="s">
        <v>284</v>
      </c>
      <c r="E5" s="480" t="s">
        <v>284</v>
      </c>
      <c r="F5" s="480" t="s">
        <v>284</v>
      </c>
      <c r="G5" s="481" t="s">
        <v>284</v>
      </c>
      <c r="J5" s="69"/>
    </row>
    <row r="6" spans="1:10" ht="28.8" x14ac:dyDescent="0.3">
      <c r="A6" s="68">
        <f>+A5+0.01</f>
        <v>9.01</v>
      </c>
      <c r="B6" s="5" t="s">
        <v>202</v>
      </c>
      <c r="C6" s="340" t="s">
        <v>284</v>
      </c>
      <c r="D6" s="341" t="s">
        <v>284</v>
      </c>
      <c r="E6" s="341" t="s">
        <v>284</v>
      </c>
      <c r="F6" s="341" t="s">
        <v>284</v>
      </c>
      <c r="G6" s="342" t="s">
        <v>284</v>
      </c>
      <c r="J6" s="69"/>
    </row>
    <row r="7" spans="1:10" x14ac:dyDescent="0.3">
      <c r="A7" s="68">
        <f>+A6+0.01</f>
        <v>9.02</v>
      </c>
      <c r="B7" s="5" t="s">
        <v>149</v>
      </c>
      <c r="C7" s="482">
        <v>0</v>
      </c>
      <c r="D7" s="191">
        <v>0</v>
      </c>
      <c r="E7" s="191">
        <v>0</v>
      </c>
      <c r="F7" s="191">
        <v>0</v>
      </c>
      <c r="G7" s="193">
        <v>0</v>
      </c>
    </row>
    <row r="8" spans="1:10" ht="48.75" customHeight="1" x14ac:dyDescent="0.3">
      <c r="A8" s="68">
        <f>+A7+0.01</f>
        <v>9.0299999999999994</v>
      </c>
      <c r="B8" s="178" t="s">
        <v>83</v>
      </c>
      <c r="C8" s="552" t="s">
        <v>317</v>
      </c>
      <c r="D8" s="553"/>
      <c r="E8" s="553"/>
      <c r="F8" s="553"/>
      <c r="G8" s="554"/>
    </row>
    <row r="9" spans="1:10" x14ac:dyDescent="0.3">
      <c r="B9" s="13"/>
    </row>
    <row r="10" spans="1:10" x14ac:dyDescent="0.3">
      <c r="A10" s="70"/>
      <c r="B10" s="5"/>
    </row>
    <row r="11" spans="1:10" x14ac:dyDescent="0.3">
      <c r="A11" s="70"/>
      <c r="B11" s="5"/>
    </row>
  </sheetData>
  <mergeCells count="1">
    <mergeCell ref="C8:G8"/>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G17"/>
  <sheetViews>
    <sheetView zoomScaleNormal="100" workbookViewId="0">
      <selection activeCell="A13" sqref="A13:XFD15"/>
    </sheetView>
  </sheetViews>
  <sheetFormatPr defaultColWidth="8.88671875" defaultRowHeight="14.4" x14ac:dyDescent="0.3"/>
  <cols>
    <col min="1" max="1" width="7.6640625" style="61" customWidth="1"/>
    <col min="2" max="2" width="72.44140625" style="61" customWidth="1"/>
    <col min="3" max="7" width="15.6640625" style="61" customWidth="1"/>
    <col min="8" max="8" width="14.5546875" style="61" customWidth="1"/>
    <col min="9" max="16384" width="8.88671875" style="61"/>
  </cols>
  <sheetData>
    <row r="1" spans="1:7" x14ac:dyDescent="0.3">
      <c r="A1" s="16"/>
      <c r="B1" s="57" t="s">
        <v>13</v>
      </c>
      <c r="C1" s="58" t="str">
        <f>+'[2]#1 Reserve Margins'!C1</f>
        <v>NYISO</v>
      </c>
      <c r="D1" s="59"/>
      <c r="E1" s="59"/>
      <c r="F1" s="59"/>
      <c r="G1" s="60"/>
    </row>
    <row r="2" spans="1:7" x14ac:dyDescent="0.3">
      <c r="A2" s="18"/>
      <c r="B2" s="250"/>
      <c r="C2" s="18"/>
      <c r="D2" s="18"/>
      <c r="E2" s="18"/>
      <c r="F2" s="18"/>
      <c r="G2" s="18"/>
    </row>
    <row r="3" spans="1:7" ht="15.6" x14ac:dyDescent="0.3">
      <c r="A3" s="62" t="s">
        <v>85</v>
      </c>
      <c r="B3" s="63"/>
      <c r="C3" s="56"/>
      <c r="D3" s="64"/>
      <c r="E3" s="64"/>
      <c r="F3" s="64"/>
      <c r="G3" s="64"/>
    </row>
    <row r="4" spans="1:7" x14ac:dyDescent="0.3">
      <c r="A4" s="275"/>
      <c r="B4" s="274" t="str">
        <f>+'[2]#1 Reserve Margins'!B4</f>
        <v>Reporting Period</v>
      </c>
      <c r="C4" s="64">
        <f>+'[2]#1 Reserve Margins'!C4</f>
        <v>2014</v>
      </c>
      <c r="D4" s="67">
        <f>+'[2]#1 Reserve Margins'!D4</f>
        <v>2015</v>
      </c>
      <c r="E4" s="67">
        <f>+'[2]#1 Reserve Margins'!E4</f>
        <v>2016</v>
      </c>
      <c r="F4" s="67">
        <f>+'[2]#1 Reserve Margins'!F4</f>
        <v>2017</v>
      </c>
      <c r="G4" s="67">
        <f>+'[2]#1 Reserve Margins'!G4</f>
        <v>2018</v>
      </c>
    </row>
    <row r="5" spans="1:7" ht="43.2" x14ac:dyDescent="0.3">
      <c r="A5" s="68">
        <v>10</v>
      </c>
      <c r="B5" s="71" t="s">
        <v>203</v>
      </c>
      <c r="C5" s="484">
        <f>85.6+1124.4+0.72</f>
        <v>1210.72</v>
      </c>
      <c r="D5" s="485">
        <f>74.7+1248.3+2.34</f>
        <v>1325.34</v>
      </c>
      <c r="E5" s="485">
        <f>74.8+1191.8+0.1</f>
        <v>1266.6999999999998</v>
      </c>
      <c r="F5" s="485">
        <f>16.3+1219.1+1.5</f>
        <v>1236.8999999999999</v>
      </c>
      <c r="G5" s="485">
        <f>5.2+0.26+1309.1</f>
        <v>1314.56</v>
      </c>
    </row>
    <row r="6" spans="1:7" x14ac:dyDescent="0.3">
      <c r="A6" s="68">
        <f>+A5+0.01</f>
        <v>10.01</v>
      </c>
      <c r="B6" s="5" t="s">
        <v>151</v>
      </c>
      <c r="C6" s="486">
        <f>'#1 Reserve Margins'!C12</f>
        <v>41984</v>
      </c>
      <c r="D6" s="486">
        <f>'#1 Reserve Margins'!D12</f>
        <v>41712</v>
      </c>
      <c r="E6" s="486">
        <f>'#1 Reserve Margins'!E12</f>
        <v>41833</v>
      </c>
      <c r="F6" s="486">
        <f>'#1 Reserve Margins'!F12</f>
        <v>42850</v>
      </c>
      <c r="G6" s="486">
        <f>'#1 Reserve Margins'!G12</f>
        <v>42043</v>
      </c>
    </row>
    <row r="7" spans="1:7" ht="43.2" x14ac:dyDescent="0.3">
      <c r="A7" s="68">
        <f>+A6+0.01</f>
        <v>10.02</v>
      </c>
      <c r="B7" s="72" t="s">
        <v>154</v>
      </c>
      <c r="C7" s="487">
        <f>C5/C6</f>
        <v>2.8837652439024392E-2</v>
      </c>
      <c r="D7" s="486">
        <f>D5/D6</f>
        <v>3.1773590333716913E-2</v>
      </c>
      <c r="E7" s="486">
        <f>E5/E6</f>
        <v>3.0279922549183654E-2</v>
      </c>
      <c r="F7" s="486">
        <f>F5/F6</f>
        <v>2.8865810968494745E-2</v>
      </c>
      <c r="G7" s="486">
        <f>G5/G6</f>
        <v>3.126703612967676E-2</v>
      </c>
    </row>
    <row r="8" spans="1:7" x14ac:dyDescent="0.3">
      <c r="A8" s="68">
        <f>+A7+0.01</f>
        <v>10.029999999999999</v>
      </c>
      <c r="B8" s="5" t="s">
        <v>152</v>
      </c>
      <c r="C8" s="487">
        <f>'#1 Reserve Margins'!C11</f>
        <v>29782</v>
      </c>
      <c r="D8" s="487">
        <f>'#1 Reserve Margins'!D11</f>
        <v>31139</v>
      </c>
      <c r="E8" s="487">
        <f>'#1 Reserve Margins'!E11</f>
        <v>32075</v>
      </c>
      <c r="F8" s="487">
        <f>'#1 Reserve Margins'!F11</f>
        <v>29699</v>
      </c>
      <c r="G8" s="487">
        <f>'#1 Reserve Margins'!G11</f>
        <v>31861</v>
      </c>
    </row>
    <row r="9" spans="1:7" ht="43.2" x14ac:dyDescent="0.3">
      <c r="A9" s="68">
        <f>+A8+0.01</f>
        <v>10.039999999999999</v>
      </c>
      <c r="B9" s="72" t="s">
        <v>153</v>
      </c>
      <c r="C9" s="487">
        <f>C5/C8</f>
        <v>4.0652743267745622E-2</v>
      </c>
      <c r="D9" s="486">
        <f>D5/D8</f>
        <v>4.2562060438678183E-2</v>
      </c>
      <c r="E9" s="486">
        <f>E5/E8</f>
        <v>3.949181605611847E-2</v>
      </c>
      <c r="F9" s="486">
        <f>F5/F8</f>
        <v>4.1647866931546512E-2</v>
      </c>
      <c r="G9" s="486">
        <f>G5/G8</f>
        <v>4.1259219735727062E-2</v>
      </c>
    </row>
    <row r="10" spans="1:7" x14ac:dyDescent="0.3">
      <c r="A10" s="68">
        <f>+A9+0.01</f>
        <v>10.049999999999999</v>
      </c>
      <c r="B10" s="31" t="s">
        <v>86</v>
      </c>
      <c r="C10" s="555" t="s">
        <v>284</v>
      </c>
      <c r="D10" s="555"/>
      <c r="E10" s="555"/>
      <c r="F10" s="555"/>
      <c r="G10" s="555"/>
    </row>
    <row r="11" spans="1:7" x14ac:dyDescent="0.3">
      <c r="A11" s="3"/>
      <c r="B11" s="3"/>
    </row>
    <row r="12" spans="1:7" x14ac:dyDescent="0.3">
      <c r="A12" s="3"/>
      <c r="B12" s="3"/>
    </row>
    <row r="13" spans="1:7" x14ac:dyDescent="0.3">
      <c r="B13" s="3"/>
    </row>
    <row r="14" spans="1:7" x14ac:dyDescent="0.3">
      <c r="B14" s="3"/>
    </row>
    <row r="15" spans="1:7" x14ac:dyDescent="0.3">
      <c r="B15" s="3"/>
    </row>
    <row r="16" spans="1:7" x14ac:dyDescent="0.3">
      <c r="B16" s="3"/>
    </row>
    <row r="17" spans="2:2" x14ac:dyDescent="0.3">
      <c r="B17" s="3"/>
    </row>
  </sheetData>
  <mergeCells count="1">
    <mergeCell ref="C10:G10"/>
  </mergeCells>
  <pageMargins left="0.25" right="0.25" top="0.75" bottom="0.75" header="0.3" footer="0.3"/>
  <pageSetup scale="84"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92D050"/>
    <pageSetUpPr fitToPage="1"/>
  </sheetPr>
  <dimension ref="A1:G11"/>
  <sheetViews>
    <sheetView zoomScaleNormal="100" workbookViewId="0">
      <selection activeCell="C9" sqref="C9:G9"/>
    </sheetView>
  </sheetViews>
  <sheetFormatPr defaultColWidth="8.88671875" defaultRowHeight="14.4" x14ac:dyDescent="0.3"/>
  <cols>
    <col min="1" max="1" width="6.6640625" style="61" customWidth="1"/>
    <col min="2" max="2" width="73.109375" style="61" customWidth="1"/>
    <col min="3" max="7" width="15.6640625" style="61" customWidth="1"/>
    <col min="8" max="8" width="14.5546875" style="61" customWidth="1"/>
    <col min="9" max="16384" width="8.88671875" style="61"/>
  </cols>
  <sheetData>
    <row r="1" spans="1:7" x14ac:dyDescent="0.3">
      <c r="A1" s="85"/>
      <c r="B1" s="57" t="s">
        <v>13</v>
      </c>
      <c r="C1" s="511" t="str">
        <f>+'#1 Reserve Margins'!C1</f>
        <v>NYISO</v>
      </c>
      <c r="D1" s="512"/>
      <c r="E1" s="512"/>
      <c r="F1" s="512"/>
      <c r="G1" s="513"/>
    </row>
    <row r="2" spans="1:7" x14ac:dyDescent="0.3">
      <c r="B2" s="293"/>
      <c r="C2" s="67"/>
      <c r="D2" s="67"/>
      <c r="E2" s="67"/>
      <c r="F2" s="67"/>
      <c r="G2" s="67"/>
    </row>
    <row r="3" spans="1:7" ht="15.6" x14ac:dyDescent="0.3">
      <c r="A3" s="62" t="s">
        <v>52</v>
      </c>
      <c r="B3" s="161"/>
      <c r="C3" s="56"/>
      <c r="D3" s="67"/>
      <c r="E3" s="67"/>
      <c r="F3" s="67"/>
      <c r="G3" s="67"/>
    </row>
    <row r="4" spans="1:7" x14ac:dyDescent="0.3">
      <c r="B4" s="66" t="str">
        <f>+'#1 Reserve Margins'!B4</f>
        <v>Reporting Period</v>
      </c>
      <c r="C4" s="64">
        <f>+'#1 Reserve Margins'!C4</f>
        <v>2014</v>
      </c>
      <c r="D4" s="67">
        <f>+'#1 Reserve Margins'!D4</f>
        <v>2015</v>
      </c>
      <c r="E4" s="67">
        <f>+'#1 Reserve Margins'!E4</f>
        <v>2016</v>
      </c>
      <c r="F4" s="67">
        <f>+'#1 Reserve Margins'!F4</f>
        <v>2017</v>
      </c>
      <c r="G4" s="67">
        <f>+'#1 Reserve Margins'!G4</f>
        <v>2018</v>
      </c>
    </row>
    <row r="5" spans="1:7" ht="43.2" x14ac:dyDescent="0.3">
      <c r="A5" s="108">
        <v>11</v>
      </c>
      <c r="B5" s="5" t="s">
        <v>204</v>
      </c>
      <c r="C5" s="491">
        <v>657</v>
      </c>
      <c r="D5" s="492">
        <v>1199</v>
      </c>
      <c r="E5" s="492">
        <v>921</v>
      </c>
      <c r="F5" s="492">
        <v>1214</v>
      </c>
      <c r="G5" s="493">
        <v>1216</v>
      </c>
    </row>
    <row r="6" spans="1:7" ht="43.2" x14ac:dyDescent="0.3">
      <c r="A6" s="108">
        <f>+A5+0.01</f>
        <v>11.01</v>
      </c>
      <c r="B6" s="5" t="s">
        <v>205</v>
      </c>
      <c r="C6" s="494">
        <v>1419</v>
      </c>
      <c r="D6" s="495">
        <v>1725</v>
      </c>
      <c r="E6" s="495">
        <v>1196</v>
      </c>
      <c r="F6" s="495">
        <v>4920</v>
      </c>
      <c r="G6" s="496">
        <v>16840</v>
      </c>
    </row>
    <row r="7" spans="1:7" ht="69.599999999999994" customHeight="1" x14ac:dyDescent="0.3">
      <c r="A7" s="108">
        <f>+A6+0.01</f>
        <v>11.02</v>
      </c>
      <c r="B7" s="33" t="s">
        <v>155</v>
      </c>
      <c r="C7" s="488">
        <f>+C5/8760</f>
        <v>7.4999999999999997E-2</v>
      </c>
      <c r="D7" s="489">
        <f>+D5/8760</f>
        <v>0.13687214611872145</v>
      </c>
      <c r="E7" s="489">
        <f>+E5/8784</f>
        <v>0.10484972677595629</v>
      </c>
      <c r="F7" s="489">
        <f>+F5/8760</f>
        <v>0.13858447488584474</v>
      </c>
      <c r="G7" s="490">
        <f>+G5/8760</f>
        <v>0.13881278538812786</v>
      </c>
    </row>
    <row r="8" spans="1:7" ht="57.6" x14ac:dyDescent="0.3">
      <c r="A8" s="108">
        <f>+A7+0.01</f>
        <v>11.03</v>
      </c>
      <c r="B8" s="5" t="s">
        <v>156</v>
      </c>
      <c r="C8" s="488">
        <f>+C6/(8760*12)</f>
        <v>1.3498858447488585E-2</v>
      </c>
      <c r="D8" s="489">
        <f>+D6/(8760*12)</f>
        <v>1.6409817351598174E-2</v>
      </c>
      <c r="E8" s="489">
        <f>+E6/(8784*12)</f>
        <v>1.1346387370977535E-2</v>
      </c>
      <c r="F8" s="489">
        <f>+F6/(8760*12)</f>
        <v>4.6803652968036527E-2</v>
      </c>
      <c r="G8" s="490">
        <f>+G6/(8760*12)</f>
        <v>0.1601978691019787</v>
      </c>
    </row>
    <row r="9" spans="1:7" ht="177" customHeight="1" x14ac:dyDescent="0.3">
      <c r="A9" s="108">
        <f>+A8+0.01</f>
        <v>11.04</v>
      </c>
      <c r="B9" s="395" t="s">
        <v>86</v>
      </c>
      <c r="C9" s="552" t="s">
        <v>318</v>
      </c>
      <c r="D9" s="553"/>
      <c r="E9" s="553"/>
      <c r="F9" s="553"/>
      <c r="G9" s="554"/>
    </row>
    <row r="11" spans="1:7" x14ac:dyDescent="0.3">
      <c r="A11" s="3"/>
      <c r="B11" s="3"/>
    </row>
  </sheetData>
  <mergeCells count="2">
    <mergeCell ref="C1:G1"/>
    <mergeCell ref="C9:G9"/>
  </mergeCells>
  <pageMargins left="0.25" right="0.25" top="0.75" bottom="0.75" header="0.3" footer="0.3"/>
  <pageSetup scale="84"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tabColor rgb="FF92D050"/>
    <pageSetUpPr fitToPage="1"/>
  </sheetPr>
  <dimension ref="A1:G28"/>
  <sheetViews>
    <sheetView topLeftCell="A16" zoomScaleNormal="100" workbookViewId="0">
      <selection activeCell="B2" sqref="B2"/>
    </sheetView>
  </sheetViews>
  <sheetFormatPr defaultRowHeight="14.4" x14ac:dyDescent="0.3"/>
  <cols>
    <col min="1" max="1" width="7.109375" customWidth="1"/>
    <col min="2" max="2" width="56.33203125" customWidth="1"/>
    <col min="3" max="3" width="19" customWidth="1"/>
    <col min="4" max="4" width="20.109375" customWidth="1"/>
    <col min="5" max="5" width="19.5546875" customWidth="1"/>
    <col min="6" max="6" width="17.33203125" customWidth="1"/>
    <col min="7" max="7" width="17.44140625" customWidth="1"/>
  </cols>
  <sheetData>
    <row r="1" spans="1:7" x14ac:dyDescent="0.3">
      <c r="A1" s="85"/>
      <c r="B1" s="57" t="s">
        <v>13</v>
      </c>
      <c r="C1" s="511" t="str">
        <f>+'#1 Reserve Margins'!C1</f>
        <v>NYISO</v>
      </c>
      <c r="D1" s="512"/>
      <c r="E1" s="512"/>
      <c r="F1" s="512"/>
      <c r="G1" s="513"/>
    </row>
    <row r="2" spans="1:7" x14ac:dyDescent="0.3">
      <c r="A2" s="86"/>
      <c r="B2" s="293"/>
      <c r="C2" s="74"/>
      <c r="D2" s="75"/>
      <c r="E2" s="75"/>
      <c r="F2" s="75"/>
      <c r="G2" s="75"/>
    </row>
    <row r="3" spans="1:7" ht="15.6" x14ac:dyDescent="0.3">
      <c r="A3" s="73" t="s">
        <v>128</v>
      </c>
      <c r="B3" s="63"/>
      <c r="C3" s="56"/>
      <c r="D3" s="249"/>
      <c r="E3" s="249"/>
      <c r="F3" s="249"/>
      <c r="G3" s="249"/>
    </row>
    <row r="4" spans="1:7" x14ac:dyDescent="0.3">
      <c r="A4" s="65"/>
      <c r="B4" s="66" t="str">
        <f>+'#1 Reserve Margins'!B4</f>
        <v>Reporting Period</v>
      </c>
      <c r="C4" s="64">
        <f>+'#1 Reserve Margins'!C4</f>
        <v>2014</v>
      </c>
      <c r="D4" s="67">
        <f>+'#1 Reserve Margins'!D4</f>
        <v>2015</v>
      </c>
      <c r="E4" s="67">
        <f>+'#1 Reserve Margins'!E4</f>
        <v>2016</v>
      </c>
      <c r="F4" s="67">
        <f>+'#1 Reserve Margins'!F4</f>
        <v>2017</v>
      </c>
      <c r="G4" s="67">
        <f>+'#1 Reserve Margins'!G4</f>
        <v>2018</v>
      </c>
    </row>
    <row r="5" spans="1:7" x14ac:dyDescent="0.3">
      <c r="A5" s="19" t="s">
        <v>0</v>
      </c>
      <c r="B5" s="18"/>
      <c r="C5" s="116"/>
      <c r="D5" s="117"/>
      <c r="E5" s="117"/>
      <c r="F5" s="117"/>
      <c r="G5" s="118"/>
    </row>
    <row r="6" spans="1:7" ht="115.2" x14ac:dyDescent="0.3">
      <c r="A6" s="119">
        <v>12</v>
      </c>
      <c r="B6" s="120" t="s">
        <v>207</v>
      </c>
      <c r="C6" s="497">
        <v>160024764</v>
      </c>
      <c r="D6" s="497">
        <v>161572341</v>
      </c>
      <c r="E6" s="497">
        <v>160798154</v>
      </c>
      <c r="F6" s="497">
        <v>156370004</v>
      </c>
      <c r="G6" s="497">
        <v>161114468</v>
      </c>
    </row>
    <row r="7" spans="1:7" x14ac:dyDescent="0.3">
      <c r="A7" s="19" t="s">
        <v>208</v>
      </c>
      <c r="B7" s="20"/>
      <c r="C7" s="498"/>
      <c r="D7" s="499"/>
      <c r="E7" s="499"/>
      <c r="F7" s="499"/>
      <c r="G7" s="499"/>
    </row>
    <row r="8" spans="1:7" ht="72" x14ac:dyDescent="0.3">
      <c r="A8" s="16">
        <v>12.01</v>
      </c>
      <c r="B8" s="121" t="s">
        <v>209</v>
      </c>
      <c r="C8" s="500">
        <v>-5427403709.9700003</v>
      </c>
      <c r="D8" s="501">
        <v>-3632484905.9100003</v>
      </c>
      <c r="E8" s="501">
        <v>-2943880130.1500001</v>
      </c>
      <c r="F8" s="501">
        <v>-2979206117.8600001</v>
      </c>
      <c r="G8" s="501">
        <v>-4058180156.5999999</v>
      </c>
    </row>
    <row r="9" spans="1:7" ht="57.6" x14ac:dyDescent="0.3">
      <c r="A9" s="16">
        <v>12.02</v>
      </c>
      <c r="B9" s="121" t="s">
        <v>210</v>
      </c>
      <c r="C9" s="501" t="s">
        <v>284</v>
      </c>
      <c r="D9" s="501" t="s">
        <v>284</v>
      </c>
      <c r="E9" s="501" t="s">
        <v>284</v>
      </c>
      <c r="F9" s="501" t="s">
        <v>284</v>
      </c>
      <c r="G9" s="501" t="s">
        <v>284</v>
      </c>
    </row>
    <row r="10" spans="1:7" ht="43.2" x14ac:dyDescent="0.3">
      <c r="A10" s="16">
        <v>12.03</v>
      </c>
      <c r="B10" s="121" t="s">
        <v>211</v>
      </c>
      <c r="C10" s="501">
        <v>-105980019.16101</v>
      </c>
      <c r="D10" s="501">
        <v>-104006853.85044901</v>
      </c>
      <c r="E10" s="501">
        <v>-134256656.74530599</v>
      </c>
      <c r="F10" s="501">
        <v>-123513776.98675698</v>
      </c>
      <c r="G10" s="501">
        <v>-137704154.41086999</v>
      </c>
    </row>
    <row r="11" spans="1:7" ht="72" x14ac:dyDescent="0.3">
      <c r="A11" s="16">
        <v>12.04</v>
      </c>
      <c r="B11" s="121" t="s">
        <v>212</v>
      </c>
      <c r="C11" s="501">
        <v>-70714513.035932004</v>
      </c>
      <c r="D11" s="501">
        <v>-74469109.928817004</v>
      </c>
      <c r="E11" s="501">
        <v>-72198730.674594</v>
      </c>
      <c r="F11" s="501">
        <v>-74109210.182288006</v>
      </c>
      <c r="G11" s="501">
        <v>-88456424.384240985</v>
      </c>
    </row>
    <row r="12" spans="1:7" ht="72" x14ac:dyDescent="0.3">
      <c r="A12" s="16">
        <v>12.05</v>
      </c>
      <c r="B12" s="121" t="s">
        <v>213</v>
      </c>
      <c r="C12" s="501">
        <v>-93590267.157512993</v>
      </c>
      <c r="D12" s="501">
        <v>-81358432.235189989</v>
      </c>
      <c r="E12" s="501">
        <v>-137480508.21676999</v>
      </c>
      <c r="F12" s="501">
        <v>-119329694.16565</v>
      </c>
      <c r="G12" s="501">
        <v>-130514980.36284801</v>
      </c>
    </row>
    <row r="13" spans="1:7" ht="72" x14ac:dyDescent="0.3">
      <c r="A13" s="16">
        <v>12.06</v>
      </c>
      <c r="B13" s="121" t="s">
        <v>214</v>
      </c>
      <c r="C13" s="501">
        <v>-113714695.490798</v>
      </c>
      <c r="D13" s="501">
        <v>-116416037.85639201</v>
      </c>
      <c r="E13" s="501">
        <v>-145878741.91466099</v>
      </c>
      <c r="F13" s="501">
        <v>-152503888.74226403</v>
      </c>
      <c r="G13" s="501">
        <v>-155447814.39316601</v>
      </c>
    </row>
    <row r="14" spans="1:7" ht="88.2" customHeight="1" x14ac:dyDescent="0.3">
      <c r="A14" s="16">
        <v>12.07</v>
      </c>
      <c r="B14" s="121" t="s">
        <v>215</v>
      </c>
      <c r="C14" s="501">
        <v>-22859717.855186023</v>
      </c>
      <c r="D14" s="501">
        <v>11804408.105033003</v>
      </c>
      <c r="E14" s="501">
        <v>23970352.438411985</v>
      </c>
      <c r="F14" s="501">
        <v>44057813.762749992</v>
      </c>
      <c r="G14" s="501">
        <v>31788116.304635964</v>
      </c>
    </row>
    <row r="15" spans="1:7" ht="57.6" x14ac:dyDescent="0.3">
      <c r="A15" s="16">
        <v>12.08</v>
      </c>
      <c r="B15" s="121" t="s">
        <v>216</v>
      </c>
      <c r="C15" s="502">
        <f>SUM(C8:C14)</f>
        <v>-5834262922.6704388</v>
      </c>
      <c r="D15" s="503">
        <f>SUM(D8:D14)</f>
        <v>-3996930931.6758151</v>
      </c>
      <c r="E15" s="503">
        <f>SUM(E8:E14)</f>
        <v>-3409724415.2629189</v>
      </c>
      <c r="F15" s="503">
        <f>SUM(F8:F14)</f>
        <v>-3404604874.1742091</v>
      </c>
      <c r="G15" s="503">
        <f>SUM(G8:G14)</f>
        <v>-4538515413.846489</v>
      </c>
    </row>
    <row r="16" spans="1:7" ht="121.5" customHeight="1" x14ac:dyDescent="0.3">
      <c r="A16" s="16">
        <v>12.09</v>
      </c>
      <c r="B16" s="39" t="s">
        <v>87</v>
      </c>
      <c r="C16" s="556" t="s">
        <v>289</v>
      </c>
      <c r="D16" s="557"/>
      <c r="E16" s="557"/>
      <c r="F16" s="557"/>
      <c r="G16" s="558"/>
    </row>
    <row r="17" spans="1:7" x14ac:dyDescent="0.3">
      <c r="A17" s="16"/>
      <c r="B17" s="5"/>
      <c r="C17" s="166"/>
      <c r="D17" s="165"/>
      <c r="E17" s="165"/>
      <c r="F17" s="165"/>
      <c r="G17" s="167"/>
    </row>
    <row r="18" spans="1:7" x14ac:dyDescent="0.3">
      <c r="A18" s="16"/>
      <c r="B18" s="5"/>
      <c r="C18" s="114"/>
      <c r="D18" s="113"/>
      <c r="E18" s="113"/>
      <c r="F18" s="113"/>
      <c r="G18" s="115"/>
    </row>
    <row r="19" spans="1:7" x14ac:dyDescent="0.3">
      <c r="A19" s="65"/>
      <c r="B19" s="66" t="str">
        <f>+'#1 Reserve Margins'!B4</f>
        <v>Reporting Period</v>
      </c>
      <c r="C19" s="122">
        <f>+'#1 Reserve Margins'!C4</f>
        <v>2014</v>
      </c>
      <c r="D19" s="123">
        <f>+'#1 Reserve Margins'!D4</f>
        <v>2015</v>
      </c>
      <c r="E19" s="123">
        <f>+'#1 Reserve Margins'!E4</f>
        <v>2016</v>
      </c>
      <c r="F19" s="123">
        <f>+'#1 Reserve Margins'!F4</f>
        <v>2017</v>
      </c>
      <c r="G19" s="124">
        <f>+'#1 Reserve Margins'!G4</f>
        <v>2018</v>
      </c>
    </row>
    <row r="20" spans="1:7" x14ac:dyDescent="0.3">
      <c r="A20" s="19" t="s">
        <v>206</v>
      </c>
      <c r="B20" s="18"/>
      <c r="C20" s="21"/>
      <c r="D20" s="26"/>
      <c r="E20" s="26"/>
      <c r="F20" s="26"/>
      <c r="G20" s="27"/>
    </row>
    <row r="21" spans="1:7" ht="28.8" x14ac:dyDescent="0.3">
      <c r="A21" s="119">
        <f>+A16+0.01</f>
        <v>12.1</v>
      </c>
      <c r="B21" s="121" t="s">
        <v>157</v>
      </c>
      <c r="C21" s="285">
        <f t="shared" ref="C21:C27" si="0">+C8/C$15</f>
        <v>0.93026381942447456</v>
      </c>
      <c r="D21" s="285">
        <f t="shared" ref="D21:G28" si="1">+D8/D$15</f>
        <v>0.9088185330205315</v>
      </c>
      <c r="E21" s="285">
        <f t="shared" si="1"/>
        <v>0.86337773134166962</v>
      </c>
      <c r="F21" s="285">
        <f t="shared" si="1"/>
        <v>0.87505194522245699</v>
      </c>
      <c r="G21" s="285">
        <f t="shared" si="1"/>
        <v>0.89416467424985679</v>
      </c>
    </row>
    <row r="22" spans="1:7" ht="28.8" x14ac:dyDescent="0.3">
      <c r="A22" s="16">
        <f>+A21+0.01</f>
        <v>12.11</v>
      </c>
      <c r="B22" s="255" t="s">
        <v>158</v>
      </c>
      <c r="C22" s="285" t="e">
        <f t="shared" si="0"/>
        <v>#VALUE!</v>
      </c>
      <c r="D22" s="285" t="e">
        <f t="shared" si="1"/>
        <v>#VALUE!</v>
      </c>
      <c r="E22" s="285" t="e">
        <f t="shared" si="1"/>
        <v>#VALUE!</v>
      </c>
      <c r="F22" s="285" t="e">
        <f t="shared" si="1"/>
        <v>#VALUE!</v>
      </c>
      <c r="G22" s="285" t="e">
        <f t="shared" si="1"/>
        <v>#VALUE!</v>
      </c>
    </row>
    <row r="23" spans="1:7" ht="28.8" x14ac:dyDescent="0.3">
      <c r="A23" s="16">
        <f t="shared" ref="A23:A28" si="2">+A22+0.01</f>
        <v>12.12</v>
      </c>
      <c r="B23" s="121" t="s">
        <v>159</v>
      </c>
      <c r="C23" s="285">
        <f t="shared" si="0"/>
        <v>1.8165108526254279E-2</v>
      </c>
      <c r="D23" s="285">
        <f t="shared" si="1"/>
        <v>2.6021679040333451E-2</v>
      </c>
      <c r="E23" s="285">
        <f t="shared" si="1"/>
        <v>3.9374635716697255E-2</v>
      </c>
      <c r="F23" s="285">
        <f t="shared" si="1"/>
        <v>3.6278446854046575E-2</v>
      </c>
      <c r="G23" s="285">
        <f t="shared" si="1"/>
        <v>3.0341233168615103E-2</v>
      </c>
    </row>
    <row r="24" spans="1:7" ht="28.8" x14ac:dyDescent="0.3">
      <c r="A24" s="16">
        <f t="shared" si="2"/>
        <v>12.129999999999999</v>
      </c>
      <c r="B24" s="121" t="s">
        <v>160</v>
      </c>
      <c r="C24" s="285">
        <f t="shared" si="0"/>
        <v>1.2120556439298213E-2</v>
      </c>
      <c r="D24" s="285">
        <f t="shared" si="1"/>
        <v>1.8631572874739152E-2</v>
      </c>
      <c r="E24" s="285">
        <f t="shared" si="1"/>
        <v>2.1174359532228314E-2</v>
      </c>
      <c r="F24" s="285">
        <f t="shared" si="1"/>
        <v>2.1767345381088689E-2</v>
      </c>
      <c r="G24" s="285">
        <f t="shared" si="1"/>
        <v>1.9490167228334312E-2</v>
      </c>
    </row>
    <row r="25" spans="1:7" ht="28.8" x14ac:dyDescent="0.3">
      <c r="A25" s="16">
        <f t="shared" si="2"/>
        <v>12.139999999999999</v>
      </c>
      <c r="B25" s="121" t="s">
        <v>161</v>
      </c>
      <c r="C25" s="285">
        <f t="shared" si="0"/>
        <v>1.6041489455993728E-2</v>
      </c>
      <c r="D25" s="285">
        <f t="shared" si="1"/>
        <v>2.0355225953598951E-2</v>
      </c>
      <c r="E25" s="285">
        <f t="shared" si="1"/>
        <v>4.0320123116509718E-2</v>
      </c>
      <c r="F25" s="285">
        <f t="shared" si="1"/>
        <v>3.504949871593941E-2</v>
      </c>
      <c r="G25" s="285">
        <f t="shared" si="1"/>
        <v>2.875719667375411E-2</v>
      </c>
    </row>
    <row r="26" spans="1:7" ht="28.8" x14ac:dyDescent="0.3">
      <c r="A26" s="16">
        <f t="shared" si="2"/>
        <v>12.149999999999999</v>
      </c>
      <c r="B26" s="121" t="s">
        <v>162</v>
      </c>
      <c r="C26" s="285">
        <f t="shared" si="0"/>
        <v>1.9490841773505279E-2</v>
      </c>
      <c r="D26" s="285">
        <f t="shared" si="1"/>
        <v>2.9126357159137004E-2</v>
      </c>
      <c r="E26" s="285">
        <f t="shared" si="1"/>
        <v>4.2783147301191052E-2</v>
      </c>
      <c r="F26" s="285">
        <f t="shared" si="1"/>
        <v>4.4793417849774426E-2</v>
      </c>
      <c r="G26" s="285">
        <f t="shared" si="1"/>
        <v>3.4250806754762268E-2</v>
      </c>
    </row>
    <row r="27" spans="1:7" ht="28.8" x14ac:dyDescent="0.3">
      <c r="A27" s="16">
        <f t="shared" si="2"/>
        <v>12.159999999999998</v>
      </c>
      <c r="B27" s="121" t="s">
        <v>163</v>
      </c>
      <c r="C27" s="285">
        <f t="shared" si="0"/>
        <v>3.9181843804740211E-3</v>
      </c>
      <c r="D27" s="285">
        <f t="shared" si="1"/>
        <v>-2.9533680483399558E-3</v>
      </c>
      <c r="E27" s="285">
        <f t="shared" si="1"/>
        <v>-7.0299970082959521E-3</v>
      </c>
      <c r="F27" s="285">
        <f t="shared" si="1"/>
        <v>-1.2940654023306087E-2</v>
      </c>
      <c r="G27" s="285">
        <f t="shared" si="1"/>
        <v>-7.0040780753226209E-3</v>
      </c>
    </row>
    <row r="28" spans="1:7" x14ac:dyDescent="0.3">
      <c r="A28" s="16">
        <f t="shared" si="2"/>
        <v>12.169999999999998</v>
      </c>
      <c r="B28" s="121" t="s">
        <v>164</v>
      </c>
      <c r="C28" s="286">
        <f>+C15/C$15</f>
        <v>1</v>
      </c>
      <c r="D28" s="286">
        <f t="shared" si="1"/>
        <v>1</v>
      </c>
      <c r="E28" s="286">
        <f t="shared" si="1"/>
        <v>1</v>
      </c>
      <c r="F28" s="286">
        <f t="shared" si="1"/>
        <v>1</v>
      </c>
      <c r="G28" s="286">
        <f t="shared" si="1"/>
        <v>1</v>
      </c>
    </row>
  </sheetData>
  <mergeCells count="2">
    <mergeCell ref="C16:G16"/>
    <mergeCell ref="C1:G1"/>
  </mergeCells>
  <pageMargins left="0.25" right="0.25" top="0.75" bottom="0.75" header="0.3" footer="0.3"/>
  <pageSetup scale="99"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G14"/>
  <sheetViews>
    <sheetView zoomScaleNormal="100" workbookViewId="0">
      <selection activeCell="C12" sqref="C12:G12"/>
    </sheetView>
  </sheetViews>
  <sheetFormatPr defaultColWidth="8.88671875" defaultRowHeight="15.6" x14ac:dyDescent="0.3"/>
  <cols>
    <col min="1" max="1" width="6.6640625" style="6" customWidth="1"/>
    <col min="2" max="2" width="73.33203125" style="6" customWidth="1"/>
    <col min="3" max="7" width="15.6640625" style="6" customWidth="1"/>
    <col min="8" max="8" width="14.5546875" style="6" customWidth="1"/>
    <col min="9" max="16384" width="8.88671875" style="6"/>
  </cols>
  <sheetData>
    <row r="1" spans="1:7" x14ac:dyDescent="0.3">
      <c r="A1" s="54"/>
      <c r="B1" s="17" t="s">
        <v>13</v>
      </c>
      <c r="C1" s="559" t="str">
        <f>+'#1 Reserve Margins'!C1</f>
        <v>NYISO</v>
      </c>
      <c r="D1" s="560"/>
      <c r="E1" s="560"/>
      <c r="F1" s="560"/>
      <c r="G1" s="561"/>
    </row>
    <row r="2" spans="1:7" x14ac:dyDescent="0.3">
      <c r="A2" s="55"/>
      <c r="B2" s="294"/>
      <c r="C2" s="56"/>
      <c r="D2" s="12"/>
      <c r="E2" s="12"/>
      <c r="F2" s="12"/>
      <c r="G2" s="12"/>
    </row>
    <row r="3" spans="1:7" x14ac:dyDescent="0.3">
      <c r="A3" s="32" t="s">
        <v>53</v>
      </c>
      <c r="B3" s="29"/>
      <c r="C3" s="56"/>
      <c r="D3" s="12"/>
      <c r="E3" s="12"/>
      <c r="F3" s="12"/>
      <c r="G3" s="12"/>
    </row>
    <row r="4" spans="1:7" x14ac:dyDescent="0.3">
      <c r="C4" s="56"/>
      <c r="D4" s="12"/>
      <c r="E4" s="12"/>
      <c r="F4" s="12"/>
      <c r="G4" s="12"/>
    </row>
    <row r="5" spans="1:7" ht="136.80000000000001" x14ac:dyDescent="0.3">
      <c r="B5" s="11" t="s">
        <v>273</v>
      </c>
      <c r="C5" s="56"/>
      <c r="D5" s="12"/>
      <c r="E5" s="12"/>
      <c r="F5" s="12"/>
      <c r="G5" s="12"/>
    </row>
    <row r="6" spans="1:7" ht="115.95" customHeight="1" x14ac:dyDescent="0.3">
      <c r="B6" s="218" t="s">
        <v>97</v>
      </c>
      <c r="C6" s="56"/>
      <c r="D6" s="12"/>
      <c r="E6" s="12"/>
      <c r="F6" s="12"/>
      <c r="G6" s="12"/>
    </row>
    <row r="7" spans="1:7" x14ac:dyDescent="0.3">
      <c r="A7" s="7"/>
      <c r="B7" s="53" t="str">
        <f>+'#1 Reserve Margins'!B4</f>
        <v>Reporting Period</v>
      </c>
      <c r="C7" s="22">
        <f>+'#1 Reserve Margins'!C4</f>
        <v>2014</v>
      </c>
      <c r="D7" s="8">
        <f>+'#1 Reserve Margins'!D4</f>
        <v>2015</v>
      </c>
      <c r="E7" s="8">
        <f>+'#1 Reserve Margins'!E4</f>
        <v>2016</v>
      </c>
      <c r="F7" s="8">
        <f>+'#1 Reserve Margins'!F4</f>
        <v>2017</v>
      </c>
      <c r="G7" s="8">
        <f>+'#1 Reserve Margins'!G4</f>
        <v>2018</v>
      </c>
    </row>
    <row r="8" spans="1:7" ht="28.8" x14ac:dyDescent="0.3">
      <c r="A8" s="108">
        <v>13</v>
      </c>
      <c r="B8" s="5" t="s">
        <v>274</v>
      </c>
      <c r="C8" s="220">
        <v>-6.7466790477944736</v>
      </c>
      <c r="D8" s="221">
        <v>-2.6276651575721566</v>
      </c>
      <c r="E8" s="221">
        <v>-2.3744343630289353</v>
      </c>
      <c r="F8" s="221">
        <v>4.8191885304387873E-2</v>
      </c>
      <c r="G8" s="222">
        <v>-1.1026693246363974</v>
      </c>
    </row>
    <row r="9" spans="1:7" ht="28.8" x14ac:dyDescent="0.3">
      <c r="A9" s="108">
        <f>+A8+0.01</f>
        <v>13.01</v>
      </c>
      <c r="B9" s="5" t="s">
        <v>275</v>
      </c>
      <c r="C9" s="223">
        <v>-34.931957844502712</v>
      </c>
      <c r="D9" s="224">
        <v>-3.5311037146010684</v>
      </c>
      <c r="E9" s="224">
        <v>0.28152451502007098</v>
      </c>
      <c r="F9" s="224">
        <v>3.9582387904898049</v>
      </c>
      <c r="G9" s="225">
        <v>4.1051654919845157</v>
      </c>
    </row>
    <row r="10" spans="1:7" ht="28.8" x14ac:dyDescent="0.3">
      <c r="A10" s="108">
        <f>+A9+0.01</f>
        <v>13.02</v>
      </c>
      <c r="B10" s="5" t="s">
        <v>276</v>
      </c>
      <c r="C10" s="223">
        <v>-7.1522612845490663</v>
      </c>
      <c r="D10" s="224">
        <v>-11.631688488414726</v>
      </c>
      <c r="E10" s="224">
        <v>-13.532421216337539</v>
      </c>
      <c r="F10" s="224">
        <v>-12.815543721078434</v>
      </c>
      <c r="G10" s="225">
        <v>-10.682298231067476</v>
      </c>
    </row>
    <row r="11" spans="1:7" ht="175.5" customHeight="1" x14ac:dyDescent="0.35">
      <c r="A11" s="108">
        <f>+A10+0.01</f>
        <v>13.03</v>
      </c>
      <c r="B11" s="219" t="s">
        <v>98</v>
      </c>
      <c r="C11" s="562" t="s">
        <v>325</v>
      </c>
      <c r="D11" s="562"/>
      <c r="E11" s="562"/>
      <c r="F11" s="562"/>
      <c r="G11" s="562"/>
    </row>
    <row r="12" spans="1:7" ht="279.75" customHeight="1" x14ac:dyDescent="0.3">
      <c r="B12" s="396" t="s">
        <v>309</v>
      </c>
      <c r="C12" s="563" t="s">
        <v>326</v>
      </c>
      <c r="D12" s="563"/>
      <c r="E12" s="563"/>
      <c r="F12" s="563"/>
      <c r="G12" s="563"/>
    </row>
    <row r="14" spans="1:7" x14ac:dyDescent="0.3">
      <c r="B14" s="11"/>
    </row>
  </sheetData>
  <mergeCells count="3">
    <mergeCell ref="C1:G1"/>
    <mergeCell ref="C11:G11"/>
    <mergeCell ref="C12:G12"/>
  </mergeCells>
  <pageMargins left="0.25" right="0.25" top="0.75" bottom="0.75" header="0.3" footer="0.3"/>
  <pageSetup scale="84"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9"/>
  <sheetViews>
    <sheetView topLeftCell="A13" zoomScaleNormal="100" workbookViewId="0">
      <selection activeCell="C14" sqref="C14:G14"/>
    </sheetView>
  </sheetViews>
  <sheetFormatPr defaultRowHeight="14.4" x14ac:dyDescent="0.3"/>
  <cols>
    <col min="1" max="1" width="12.44140625" customWidth="1"/>
    <col min="2" max="2" width="69.33203125" customWidth="1"/>
    <col min="3" max="7" width="15.6640625" customWidth="1"/>
    <col min="8" max="8" width="14.5546875" customWidth="1"/>
  </cols>
  <sheetData>
    <row r="1" spans="1:7" x14ac:dyDescent="0.3">
      <c r="A1" s="85"/>
      <c r="B1" s="57" t="s">
        <v>13</v>
      </c>
      <c r="C1" s="511" t="str">
        <f>+'#1 Reserve Margins'!C1</f>
        <v>NYISO</v>
      </c>
      <c r="D1" s="512"/>
      <c r="E1" s="512"/>
      <c r="F1" s="512"/>
      <c r="G1" s="513"/>
    </row>
    <row r="2" spans="1:7" x14ac:dyDescent="0.3">
      <c r="A2" s="86"/>
      <c r="B2" s="295"/>
      <c r="C2" s="74"/>
      <c r="D2" s="75"/>
      <c r="E2" s="75"/>
      <c r="F2" s="75"/>
      <c r="G2" s="75"/>
    </row>
    <row r="3" spans="1:7" s="61" customFormat="1" x14ac:dyDescent="0.3">
      <c r="A3" s="73" t="s">
        <v>93</v>
      </c>
      <c r="B3" s="212"/>
      <c r="C3" s="74"/>
      <c r="D3" s="75"/>
      <c r="E3" s="75"/>
      <c r="F3" s="75"/>
      <c r="G3" s="75"/>
    </row>
    <row r="4" spans="1:7" s="61" customFormat="1" x14ac:dyDescent="0.3">
      <c r="A4" s="206"/>
      <c r="B4" s="207"/>
      <c r="C4" s="74"/>
      <c r="D4" s="75"/>
      <c r="E4" s="75"/>
      <c r="F4" s="75"/>
      <c r="G4" s="75"/>
    </row>
    <row r="5" spans="1:7" s="61" customFormat="1" ht="125.1" customHeight="1" x14ac:dyDescent="0.3">
      <c r="A5" s="206"/>
      <c r="B5" s="202"/>
      <c r="C5" s="74"/>
      <c r="D5" s="75"/>
      <c r="E5" s="75"/>
      <c r="F5" s="75"/>
      <c r="G5" s="75"/>
    </row>
    <row r="6" spans="1:7" s="61" customFormat="1" x14ac:dyDescent="0.3">
      <c r="A6" s="65"/>
      <c r="B6" s="66" t="str">
        <f>+'#1 Reserve Margins'!B4</f>
        <v>Reporting Period</v>
      </c>
      <c r="C6" s="64">
        <f>+'#1 Reserve Margins'!C4</f>
        <v>2014</v>
      </c>
      <c r="D6" s="67">
        <f>+'#1 Reserve Margins'!D4</f>
        <v>2015</v>
      </c>
      <c r="E6" s="67">
        <f>+'#1 Reserve Margins'!E4</f>
        <v>2016</v>
      </c>
      <c r="F6" s="67">
        <f>+'#1 Reserve Margins'!F4</f>
        <v>2017</v>
      </c>
      <c r="G6" s="67">
        <f>+'#1 Reserve Margins'!G4</f>
        <v>2018</v>
      </c>
    </row>
    <row r="7" spans="1:7" ht="31.2" x14ac:dyDescent="0.3">
      <c r="A7" s="211">
        <v>14</v>
      </c>
      <c r="B7" s="210" t="s">
        <v>217</v>
      </c>
      <c r="C7" s="214">
        <v>52.510096305520982</v>
      </c>
      <c r="D7" s="215">
        <v>33.805841220423353</v>
      </c>
      <c r="E7" s="215">
        <v>25.674376034939474</v>
      </c>
      <c r="F7" s="215">
        <v>27.912800435865815</v>
      </c>
      <c r="G7" s="216">
        <v>35.153719489414385</v>
      </c>
    </row>
    <row r="8" spans="1:7" ht="31.2" x14ac:dyDescent="0.3">
      <c r="A8" s="211">
        <f>+A7+0.01</f>
        <v>14.01</v>
      </c>
      <c r="B8" s="210" t="s">
        <v>218</v>
      </c>
      <c r="C8" s="208">
        <v>2018</v>
      </c>
      <c r="D8" s="4">
        <v>2018</v>
      </c>
      <c r="E8" s="4">
        <v>2018</v>
      </c>
      <c r="F8" s="4">
        <v>2018</v>
      </c>
      <c r="G8" s="209">
        <v>2018</v>
      </c>
    </row>
    <row r="9" spans="1:7" ht="62.4" x14ac:dyDescent="0.3">
      <c r="A9" s="211">
        <f t="shared" ref="A9:A14" si="0">+A8+0.01</f>
        <v>14.02</v>
      </c>
      <c r="B9" s="240" t="s">
        <v>219</v>
      </c>
      <c r="C9" s="236">
        <v>0.74270329103772237</v>
      </c>
      <c r="D9" s="237">
        <v>0.78028365274490341</v>
      </c>
      <c r="E9" s="237">
        <v>0.81984692129012604</v>
      </c>
      <c r="F9" s="237">
        <v>0.87414239975606034</v>
      </c>
      <c r="G9" s="238">
        <v>0.86676235468570284</v>
      </c>
    </row>
    <row r="10" spans="1:7" ht="46.8" x14ac:dyDescent="0.3">
      <c r="A10" s="211">
        <f t="shared" si="0"/>
        <v>14.03</v>
      </c>
      <c r="B10" s="210" t="s">
        <v>220</v>
      </c>
      <c r="C10" s="236">
        <v>2.552057972674935E-2</v>
      </c>
      <c r="D10" s="237">
        <v>9.0192410475681446E-3</v>
      </c>
      <c r="E10" s="237">
        <v>7.1969841209397964E-3</v>
      </c>
      <c r="F10" s="237">
        <v>1.5246226558926666E-3</v>
      </c>
      <c r="G10" s="238">
        <v>7.9845631778561446E-4</v>
      </c>
    </row>
    <row r="11" spans="1:7" ht="46.8" x14ac:dyDescent="0.3">
      <c r="A11" s="211">
        <f t="shared" si="0"/>
        <v>14.04</v>
      </c>
      <c r="B11" s="210" t="s">
        <v>221</v>
      </c>
      <c r="C11" s="236">
        <v>1.4844124700239809</v>
      </c>
      <c r="D11" s="237">
        <v>0.89208633093525191</v>
      </c>
      <c r="E11" s="237">
        <v>0.52517985611510787</v>
      </c>
      <c r="F11" s="237">
        <v>0.71942446043165464</v>
      </c>
      <c r="G11" s="238">
        <v>1</v>
      </c>
    </row>
    <row r="12" spans="1:7" ht="46.8" x14ac:dyDescent="0.3">
      <c r="A12" s="211">
        <f t="shared" si="0"/>
        <v>14.049999999999999</v>
      </c>
      <c r="B12" s="210" t="s">
        <v>222</v>
      </c>
      <c r="C12" s="236">
        <v>1.3953601921113301</v>
      </c>
      <c r="D12" s="239">
        <v>1.23122939941928</v>
      </c>
      <c r="E12" s="239">
        <v>0.98414262935024144</v>
      </c>
      <c r="F12" s="239">
        <v>0.95168612946893372</v>
      </c>
      <c r="G12" s="238">
        <v>1</v>
      </c>
    </row>
    <row r="13" spans="1:7" ht="45.6" x14ac:dyDescent="0.3">
      <c r="A13" s="211">
        <f t="shared" si="0"/>
        <v>14.059999999999999</v>
      </c>
      <c r="B13" s="240" t="s">
        <v>223</v>
      </c>
      <c r="C13" s="397">
        <f>+C7*((C9*C11)+(C10*C12)+(1-C9-C10))</f>
        <v>71.93171981411929</v>
      </c>
      <c r="D13" s="398">
        <f>+D7*((D9*D11)+(D10*D12)+(1-D9-D10))</f>
        <v>31.029781325732586</v>
      </c>
      <c r="E13" s="398">
        <f>+E7*((E9*E11)+(E10*E12)+(1-E9-E10))</f>
        <v>15.676929121877691</v>
      </c>
      <c r="F13" s="398">
        <f>+F7*((F9*F11)+(F10*F12)+(1-F9-F10))</f>
        <v>21.064767878585357</v>
      </c>
      <c r="G13" s="399">
        <f>+G7*((G9*G11)+(G10*G12)+(1-G9-G10))</f>
        <v>35.153719489414385</v>
      </c>
    </row>
    <row r="14" spans="1:7" ht="374.25" customHeight="1" x14ac:dyDescent="0.3">
      <c r="A14" s="211">
        <f t="shared" si="0"/>
        <v>14.069999999999999</v>
      </c>
      <c r="B14" s="240" t="s">
        <v>94</v>
      </c>
      <c r="C14" s="552" t="s">
        <v>310</v>
      </c>
      <c r="D14" s="553"/>
      <c r="E14" s="553"/>
      <c r="F14" s="553"/>
      <c r="G14" s="554"/>
    </row>
    <row r="15" spans="1:7" ht="25.5" customHeight="1" x14ac:dyDescent="0.3">
      <c r="A15" s="176"/>
      <c r="B15" s="177"/>
    </row>
    <row r="16" spans="1:7" x14ac:dyDescent="0.3">
      <c r="B16" s="174"/>
    </row>
    <row r="17" spans="2:2" x14ac:dyDescent="0.3">
      <c r="B17" s="174"/>
    </row>
    <row r="18" spans="2:2" x14ac:dyDescent="0.3">
      <c r="B18" s="174"/>
    </row>
    <row r="19" spans="2:2" x14ac:dyDescent="0.3">
      <c r="B19" s="174"/>
    </row>
  </sheetData>
  <mergeCells count="2">
    <mergeCell ref="C1:G1"/>
    <mergeCell ref="C14:G14"/>
  </mergeCells>
  <pageMargins left="0.25" right="0.25" top="0.75" bottom="0.75" header="0.3" footer="0.3"/>
  <pageSetup scale="83"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3">
    <tabColor rgb="FF92D050"/>
    <pageSetUpPr fitToPage="1"/>
  </sheetPr>
  <dimension ref="A1:H23"/>
  <sheetViews>
    <sheetView zoomScale="98" zoomScaleNormal="98" workbookViewId="0">
      <selection activeCell="H16" sqref="H16"/>
    </sheetView>
  </sheetViews>
  <sheetFormatPr defaultRowHeight="14.4" x14ac:dyDescent="0.3"/>
  <cols>
    <col min="1" max="1" width="10.44140625" customWidth="1"/>
    <col min="2" max="2" width="66.5546875" customWidth="1"/>
    <col min="3" max="7" width="15.6640625" customWidth="1"/>
    <col min="8" max="8" width="14.5546875" customWidth="1"/>
  </cols>
  <sheetData>
    <row r="1" spans="1:7" x14ac:dyDescent="0.3">
      <c r="A1" s="85"/>
      <c r="B1" s="57" t="s">
        <v>13</v>
      </c>
      <c r="C1" s="511" t="str">
        <f>+'#1 Reserve Margins'!C1</f>
        <v>NYISO</v>
      </c>
      <c r="D1" s="512"/>
      <c r="E1" s="512"/>
      <c r="F1" s="512"/>
      <c r="G1" s="513"/>
    </row>
    <row r="2" spans="1:7" x14ac:dyDescent="0.3">
      <c r="A2" s="85"/>
      <c r="B2" s="296"/>
      <c r="C2" s="232"/>
      <c r="D2" s="232"/>
      <c r="E2" s="232"/>
      <c r="F2" s="232"/>
      <c r="G2" s="232"/>
    </row>
    <row r="3" spans="1:7" x14ac:dyDescent="0.3">
      <c r="A3" s="85"/>
      <c r="B3" s="57"/>
      <c r="C3" s="74"/>
      <c r="D3" s="232"/>
      <c r="E3" s="232"/>
      <c r="F3" s="232"/>
      <c r="G3" s="232"/>
    </row>
    <row r="4" spans="1:7" x14ac:dyDescent="0.3">
      <c r="A4" s="85"/>
      <c r="B4" s="57"/>
      <c r="C4" s="232"/>
      <c r="D4" s="232"/>
      <c r="E4" s="232"/>
      <c r="F4" s="232"/>
      <c r="G4" s="232"/>
    </row>
    <row r="5" spans="1:7" x14ac:dyDescent="0.3">
      <c r="A5" s="86"/>
      <c r="B5" s="251"/>
      <c r="C5" s="74"/>
      <c r="D5" s="75"/>
      <c r="E5" s="75"/>
      <c r="F5" s="75"/>
      <c r="G5" s="75"/>
    </row>
    <row r="6" spans="1:7" x14ac:dyDescent="0.3">
      <c r="A6" s="73" t="s">
        <v>54</v>
      </c>
      <c r="B6" s="63"/>
      <c r="C6" s="74"/>
      <c r="D6" s="75"/>
      <c r="E6" s="75"/>
      <c r="F6" s="75"/>
      <c r="G6" s="75"/>
    </row>
    <row r="7" spans="1:7" x14ac:dyDescent="0.3">
      <c r="A7" s="61" t="s">
        <v>29</v>
      </c>
      <c r="B7" s="61"/>
      <c r="C7" s="61"/>
      <c r="D7" s="61"/>
      <c r="E7" s="61"/>
      <c r="F7" s="61"/>
      <c r="G7" s="75"/>
    </row>
    <row r="8" spans="1:7" ht="138.75" customHeight="1" x14ac:dyDescent="0.3">
      <c r="A8" s="3"/>
      <c r="B8" s="202"/>
      <c r="C8" s="61"/>
      <c r="D8" s="213"/>
      <c r="E8" s="61"/>
      <c r="F8" s="61"/>
      <c r="G8" s="75"/>
    </row>
    <row r="9" spans="1:7" s="298" customFormat="1" ht="57.6" customHeight="1" x14ac:dyDescent="0.3">
      <c r="A9" s="259" t="s">
        <v>89</v>
      </c>
      <c r="B9" s="202"/>
      <c r="C9" s="259" t="s">
        <v>91</v>
      </c>
      <c r="D9" s="213"/>
      <c r="E9" s="305"/>
      <c r="F9" s="305"/>
      <c r="G9" s="311"/>
    </row>
    <row r="10" spans="1:7" s="298" customFormat="1" ht="63.6" customHeight="1" x14ac:dyDescent="0.3">
      <c r="A10" s="259" t="s">
        <v>90</v>
      </c>
      <c r="B10" s="213"/>
      <c r="C10" s="259" t="s">
        <v>92</v>
      </c>
      <c r="D10" s="213"/>
      <c r="E10" s="305"/>
      <c r="F10" s="305"/>
      <c r="G10" s="311"/>
    </row>
    <row r="11" spans="1:7" x14ac:dyDescent="0.3">
      <c r="A11" s="65"/>
      <c r="B11" s="233" t="s">
        <v>14</v>
      </c>
      <c r="C11" s="64">
        <f>+'#1 Reserve Margins'!C4</f>
        <v>2014</v>
      </c>
      <c r="D11" s="67">
        <f>+'#1 Reserve Margins'!D$4</f>
        <v>2015</v>
      </c>
      <c r="E11" s="67">
        <f>+'#1 Reserve Margins'!E$4</f>
        <v>2016</v>
      </c>
      <c r="F11" s="67">
        <f>+'#1 Reserve Margins'!F$4</f>
        <v>2017</v>
      </c>
      <c r="G11" s="67">
        <f>+'#1 Reserve Margins'!G$4</f>
        <v>2018</v>
      </c>
    </row>
    <row r="12" spans="1:7" ht="28.8" x14ac:dyDescent="0.3">
      <c r="A12" s="38">
        <v>15</v>
      </c>
      <c r="B12" s="39" t="s">
        <v>224</v>
      </c>
      <c r="C12" s="125">
        <v>-2.5786281918446003</v>
      </c>
      <c r="D12" s="126">
        <v>-0.23234953954566329</v>
      </c>
      <c r="E12" s="126">
        <v>0.21167790044582604</v>
      </c>
      <c r="F12" s="126">
        <v>-0.35301444696937562</v>
      </c>
      <c r="G12" s="127">
        <v>0.7974032143803671</v>
      </c>
    </row>
    <row r="13" spans="1:7" ht="28.8" x14ac:dyDescent="0.3">
      <c r="A13" s="38">
        <f>+A12+0.01</f>
        <v>15.01</v>
      </c>
      <c r="B13" s="39" t="s">
        <v>225</v>
      </c>
      <c r="C13" s="128">
        <v>20.769640460490283</v>
      </c>
      <c r="D13" s="129">
        <v>14.555553637237027</v>
      </c>
      <c r="E13" s="130">
        <v>12.082703452440708</v>
      </c>
      <c r="F13" s="130">
        <v>11.245320865708102</v>
      </c>
      <c r="G13" s="131">
        <v>13.625195538282833</v>
      </c>
    </row>
    <row r="14" spans="1:7" ht="28.8" x14ac:dyDescent="0.3">
      <c r="A14" s="38">
        <f>+A13+0.01</f>
        <v>15.02</v>
      </c>
      <c r="B14" s="39" t="s">
        <v>226</v>
      </c>
      <c r="C14" s="128">
        <v>-3.3581623338226278E-2</v>
      </c>
      <c r="D14" s="129">
        <v>1.8238351997255479E-2</v>
      </c>
      <c r="E14" s="130">
        <v>-7.6147897333231161E-3</v>
      </c>
      <c r="F14" s="130">
        <v>-8.8289804933369895E-3</v>
      </c>
      <c r="G14" s="131">
        <v>9.0191114300224376E-3</v>
      </c>
    </row>
    <row r="15" spans="1:7" ht="28.8" x14ac:dyDescent="0.3">
      <c r="A15" s="38">
        <f>+A14+0.01</f>
        <v>15.03</v>
      </c>
      <c r="B15" s="39" t="s">
        <v>227</v>
      </c>
      <c r="C15" s="128">
        <v>0.30931605367903725</v>
      </c>
      <c r="D15" s="130">
        <v>0.39996463359825996</v>
      </c>
      <c r="E15" s="130">
        <v>0.4032789813833248</v>
      </c>
      <c r="F15" s="130">
        <v>0.37606686744723494</v>
      </c>
      <c r="G15" s="131">
        <v>0.33584682143887062</v>
      </c>
    </row>
    <row r="16" spans="1:7" ht="112.2" customHeight="1" x14ac:dyDescent="0.3">
      <c r="A16" s="38">
        <f>+A15+0.01</f>
        <v>15.04</v>
      </c>
      <c r="B16" s="39" t="s">
        <v>111</v>
      </c>
      <c r="C16" s="564" t="s">
        <v>319</v>
      </c>
      <c r="D16" s="565"/>
      <c r="E16" s="565"/>
      <c r="F16" s="565"/>
      <c r="G16" s="566"/>
    </row>
    <row r="17" spans="1:8" ht="15.6" x14ac:dyDescent="0.3">
      <c r="A17" s="244" t="s">
        <v>95</v>
      </c>
      <c r="C17" s="12"/>
      <c r="D17" s="12"/>
      <c r="E17" s="12"/>
      <c r="F17" s="12"/>
      <c r="G17" s="12"/>
    </row>
    <row r="18" spans="1:8" ht="15.6" x14ac:dyDescent="0.3">
      <c r="A18" s="14"/>
      <c r="B18" s="243" t="s">
        <v>14</v>
      </c>
      <c r="C18" s="64">
        <f>+'#1 Reserve Margins'!C$4</f>
        <v>2014</v>
      </c>
      <c r="D18" s="67">
        <f>+'#1 Reserve Margins'!D$4</f>
        <v>2015</v>
      </c>
      <c r="E18" s="67">
        <f>+'#1 Reserve Margins'!E$4</f>
        <v>2016</v>
      </c>
      <c r="F18" s="67">
        <f>+'#1 Reserve Margins'!F$4</f>
        <v>2017</v>
      </c>
      <c r="G18" s="67">
        <f>+'#1 Reserve Margins'!G$4</f>
        <v>2018</v>
      </c>
    </row>
    <row r="19" spans="1:8" x14ac:dyDescent="0.3">
      <c r="A19" s="84">
        <v>15.05</v>
      </c>
      <c r="B19" s="141" t="s">
        <v>96</v>
      </c>
      <c r="C19" s="245"/>
      <c r="D19" s="246"/>
      <c r="E19" s="246"/>
      <c r="F19" s="246"/>
      <c r="G19" s="247"/>
    </row>
    <row r="20" spans="1:8" ht="28.8" x14ac:dyDescent="0.3">
      <c r="A20" s="38">
        <f>+A19+0.01</f>
        <v>15.06</v>
      </c>
      <c r="B20" s="39" t="s">
        <v>224</v>
      </c>
      <c r="C20" s="125">
        <v>0</v>
      </c>
      <c r="D20" s="126">
        <v>0</v>
      </c>
      <c r="E20" s="126">
        <v>0</v>
      </c>
      <c r="F20" s="126">
        <v>0</v>
      </c>
      <c r="G20" s="127">
        <v>0</v>
      </c>
    </row>
    <row r="21" spans="1:8" ht="28.8" x14ac:dyDescent="0.3">
      <c r="A21" s="38">
        <f>+A20+0.01</f>
        <v>15.07</v>
      </c>
      <c r="B21" s="39" t="s">
        <v>225</v>
      </c>
      <c r="C21" s="128">
        <v>0</v>
      </c>
      <c r="D21" s="129">
        <v>0</v>
      </c>
      <c r="E21" s="130">
        <v>0</v>
      </c>
      <c r="F21" s="130">
        <v>0</v>
      </c>
      <c r="G21" s="131">
        <v>0</v>
      </c>
    </row>
    <row r="22" spans="1:8" ht="28.8" x14ac:dyDescent="0.3">
      <c r="A22" s="38">
        <f>+A21+0.01</f>
        <v>15.08</v>
      </c>
      <c r="B22" s="39" t="s">
        <v>229</v>
      </c>
      <c r="C22" s="128">
        <v>0</v>
      </c>
      <c r="D22" s="129">
        <v>0</v>
      </c>
      <c r="E22" s="130">
        <v>0</v>
      </c>
      <c r="F22" s="130">
        <v>0</v>
      </c>
      <c r="G22" s="131">
        <v>0</v>
      </c>
    </row>
    <row r="23" spans="1:8" ht="28.8" x14ac:dyDescent="0.3">
      <c r="A23" s="38">
        <f>+A22+0.01</f>
        <v>15.09</v>
      </c>
      <c r="B23" s="39" t="s">
        <v>228</v>
      </c>
      <c r="C23" s="132">
        <v>0</v>
      </c>
      <c r="D23" s="133">
        <v>0</v>
      </c>
      <c r="E23" s="133">
        <v>0</v>
      </c>
      <c r="F23" s="133">
        <v>0</v>
      </c>
      <c r="G23" s="256">
        <v>0</v>
      </c>
      <c r="H23" s="3"/>
    </row>
  </sheetData>
  <mergeCells count="2">
    <mergeCell ref="C1:G1"/>
    <mergeCell ref="C16:G16"/>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8" r:id="rId4" name="Button 4">
              <controlPr defaultSize="0" print="0" autoFill="0" autoPict="0" macro="[0]!Zone_entry_15">
                <anchor moveWithCells="1" sizeWithCells="1">
                  <from>
                    <xdr:col>1</xdr:col>
                    <xdr:colOff>83820</xdr:colOff>
                    <xdr:row>2</xdr:row>
                    <xdr:rowOff>0</xdr:rowOff>
                  </from>
                  <to>
                    <xdr:col>1</xdr:col>
                    <xdr:colOff>266700</xdr:colOff>
                    <xdr:row>4</xdr:row>
                    <xdr:rowOff>7620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G12"/>
  <sheetViews>
    <sheetView topLeftCell="A7" zoomScaleNormal="100" workbookViewId="0">
      <selection activeCell="B2" sqref="B2"/>
    </sheetView>
  </sheetViews>
  <sheetFormatPr defaultRowHeight="14.4" x14ac:dyDescent="0.3"/>
  <cols>
    <col min="1" max="1" width="8.33203125" customWidth="1"/>
    <col min="2" max="2" width="73.33203125" customWidth="1"/>
    <col min="3" max="7" width="15.6640625" customWidth="1"/>
    <col min="8" max="8" width="14.5546875" customWidth="1"/>
  </cols>
  <sheetData>
    <row r="1" spans="1:7" x14ac:dyDescent="0.3">
      <c r="A1" s="85"/>
      <c r="B1" s="57" t="s">
        <v>13</v>
      </c>
      <c r="C1" s="511" t="str">
        <f>+'#1 Reserve Margins'!C1</f>
        <v>NYISO</v>
      </c>
      <c r="D1" s="512"/>
      <c r="E1" s="512"/>
      <c r="F1" s="512"/>
      <c r="G1" s="513"/>
    </row>
    <row r="2" spans="1:7" x14ac:dyDescent="0.3">
      <c r="A2" s="86"/>
      <c r="B2" s="297"/>
      <c r="C2" s="74"/>
      <c r="D2" s="75"/>
      <c r="E2" s="75"/>
      <c r="F2" s="75"/>
      <c r="G2" s="75"/>
    </row>
    <row r="3" spans="1:7" x14ac:dyDescent="0.3">
      <c r="A3" s="73" t="s">
        <v>55</v>
      </c>
      <c r="B3" s="63"/>
      <c r="C3" s="74"/>
      <c r="D3" s="75"/>
      <c r="E3" s="75"/>
      <c r="F3" s="75"/>
      <c r="G3" s="75"/>
    </row>
    <row r="4" spans="1:7" x14ac:dyDescent="0.3">
      <c r="A4" s="65"/>
      <c r="B4" s="66" t="str">
        <f>+'#1 Reserve Margins'!B4</f>
        <v>Reporting Period</v>
      </c>
      <c r="C4" s="64">
        <f>+'#1 Reserve Margins'!C4</f>
        <v>2014</v>
      </c>
      <c r="D4" s="67">
        <f>+'#1 Reserve Margins'!D4</f>
        <v>2015</v>
      </c>
      <c r="E4" s="67">
        <f>+'#1 Reserve Margins'!E4</f>
        <v>2016</v>
      </c>
      <c r="F4" s="67">
        <f>+'#1 Reserve Margins'!F4</f>
        <v>2017</v>
      </c>
      <c r="G4" s="67">
        <f>+'#1 Reserve Margins'!G4</f>
        <v>2018</v>
      </c>
    </row>
    <row r="5" spans="1:7" ht="72" x14ac:dyDescent="0.3">
      <c r="A5" s="108">
        <v>16</v>
      </c>
      <c r="B5" s="39" t="s">
        <v>271</v>
      </c>
      <c r="C5" s="386">
        <f>'[3]Metric #16 Calc'!B14*-1</f>
        <v>578495036.78000009</v>
      </c>
      <c r="D5" s="386">
        <f>'[3]Metric #16 Calc'!B31*-1</f>
        <v>539664837.80999994</v>
      </c>
      <c r="E5" s="386">
        <f>'[3]Metric #16 Calc'!B48*-1</f>
        <v>438275990.31000018</v>
      </c>
      <c r="F5" s="386">
        <f>'[3]Metric #16 Calc'!B65*-1</f>
        <v>414641426.38000011</v>
      </c>
      <c r="G5" s="386">
        <f>'[3]Metric #16 Calc'!B82*-1</f>
        <v>500635410.30999994</v>
      </c>
    </row>
    <row r="6" spans="1:7" s="31" customFormat="1" ht="57.6" x14ac:dyDescent="0.3">
      <c r="A6" s="262">
        <v>16.010000000000002</v>
      </c>
      <c r="B6" s="33" t="s">
        <v>253</v>
      </c>
      <c r="C6" s="387">
        <f>'[3]Metric #16 Calc'!B16</f>
        <v>647340810.02999997</v>
      </c>
      <c r="D6" s="387">
        <f>'[3]Metric #16 Calc'!B33</f>
        <v>576759203.22000003</v>
      </c>
      <c r="E6" s="387">
        <f>'[3]Metric #16 Calc'!B50</f>
        <v>538281240.93000007</v>
      </c>
      <c r="F6" s="387">
        <f>'[3]Metric #16 Calc'!B67</f>
        <v>475965408.65000004</v>
      </c>
      <c r="G6" s="387">
        <f>'[3]Metric #16 Calc'!B84</f>
        <v>587299278.55000007</v>
      </c>
    </row>
    <row r="7" spans="1:7" x14ac:dyDescent="0.3">
      <c r="A7" s="261">
        <v>16.02</v>
      </c>
      <c r="B7" s="39" t="s">
        <v>259</v>
      </c>
      <c r="C7" s="388">
        <f>'#12 Wholesale Power'!C6</f>
        <v>160024764</v>
      </c>
      <c r="D7" s="388">
        <f>'#12 Wholesale Power'!D6</f>
        <v>161572341</v>
      </c>
      <c r="E7" s="388">
        <f>'#12 Wholesale Power'!E6</f>
        <v>160798154</v>
      </c>
      <c r="F7" s="388">
        <f>'#12 Wholesale Power'!F6</f>
        <v>156370004</v>
      </c>
      <c r="G7" s="388">
        <f>'#12 Wholesale Power'!G6</f>
        <v>161114468</v>
      </c>
    </row>
    <row r="8" spans="1:7" ht="43.2" x14ac:dyDescent="0.3">
      <c r="A8" s="260">
        <v>16.03</v>
      </c>
      <c r="B8" s="39" t="s">
        <v>272</v>
      </c>
      <c r="C8" s="388">
        <f>C5/C7</f>
        <v>3.6150344629160029</v>
      </c>
      <c r="D8" s="388">
        <f>D5/D7</f>
        <v>3.3400818139411617</v>
      </c>
      <c r="E8" s="388">
        <f>E5/E7</f>
        <v>2.7256282451476412</v>
      </c>
      <c r="F8" s="388">
        <f>F5/F7</f>
        <v>2.6516685794802441</v>
      </c>
      <c r="G8" s="388">
        <f>G5/G7</f>
        <v>3.1073274580778181</v>
      </c>
    </row>
    <row r="9" spans="1:7" ht="48.75" customHeight="1" x14ac:dyDescent="0.3">
      <c r="A9" s="263">
        <v>16.04</v>
      </c>
      <c r="B9" s="33" t="s">
        <v>278</v>
      </c>
      <c r="C9" s="389">
        <f>C6/C5</f>
        <v>1.1190084078045111</v>
      </c>
      <c r="D9" s="389">
        <f>D6/D5</f>
        <v>1.0687359316581229</v>
      </c>
      <c r="E9" s="389">
        <f>E6/E5</f>
        <v>1.2281787112026477</v>
      </c>
      <c r="F9" s="389">
        <f>F6/F5</f>
        <v>1.1478964193360632</v>
      </c>
      <c r="G9" s="389">
        <f>G6/G5</f>
        <v>1.1731077475848877</v>
      </c>
    </row>
    <row r="10" spans="1:7" ht="72" x14ac:dyDescent="0.3">
      <c r="A10" s="263">
        <v>16.05</v>
      </c>
      <c r="B10" s="264" t="s">
        <v>254</v>
      </c>
      <c r="C10" s="390" t="s">
        <v>284</v>
      </c>
      <c r="D10" s="390" t="s">
        <v>284</v>
      </c>
      <c r="E10" s="390" t="s">
        <v>284</v>
      </c>
      <c r="F10" s="390" t="s">
        <v>284</v>
      </c>
      <c r="G10" s="390" t="s">
        <v>284</v>
      </c>
    </row>
    <row r="11" spans="1:7" ht="57.6" x14ac:dyDescent="0.3">
      <c r="A11" s="265">
        <f>A10+0.01</f>
        <v>16.060000000000002</v>
      </c>
      <c r="B11" s="33" t="s">
        <v>279</v>
      </c>
      <c r="C11" s="389" t="e">
        <f>C10/C5</f>
        <v>#VALUE!</v>
      </c>
      <c r="D11" s="389" t="e">
        <f>D10/D5</f>
        <v>#VALUE!</v>
      </c>
      <c r="E11" s="389" t="e">
        <f>E10/E5</f>
        <v>#VALUE!</v>
      </c>
      <c r="F11" s="389" t="e">
        <f>F10/F5</f>
        <v>#VALUE!</v>
      </c>
      <c r="G11" s="389" t="e">
        <f>G10/G5</f>
        <v>#VALUE!</v>
      </c>
    </row>
    <row r="12" spans="1:7" ht="86.1" customHeight="1" x14ac:dyDescent="0.3">
      <c r="A12" s="266" t="s">
        <v>260</v>
      </c>
      <c r="B12" s="31" t="s">
        <v>86</v>
      </c>
      <c r="C12" s="552" t="s">
        <v>307</v>
      </c>
      <c r="D12" s="553"/>
      <c r="E12" s="553"/>
      <c r="F12" s="553"/>
      <c r="G12" s="554"/>
    </row>
  </sheetData>
  <mergeCells count="2">
    <mergeCell ref="C1:G1"/>
    <mergeCell ref="C12:G12"/>
  </mergeCells>
  <pageMargins left="0.25" right="0.25" top="0.75" bottom="0.75" header="0.3" footer="0.3"/>
  <pageSetup scale="83"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H13"/>
  <sheetViews>
    <sheetView zoomScaleNormal="100" workbookViewId="0">
      <selection activeCell="C10" sqref="C10:G10"/>
    </sheetView>
  </sheetViews>
  <sheetFormatPr defaultRowHeight="14.4" x14ac:dyDescent="0.3"/>
  <cols>
    <col min="1" max="1" width="8.33203125" customWidth="1"/>
    <col min="2" max="2" width="69.6640625" customWidth="1"/>
    <col min="3" max="7" width="15.6640625" customWidth="1"/>
    <col min="8" max="8" width="14.5546875" customWidth="1"/>
  </cols>
  <sheetData>
    <row r="1" spans="1:8" x14ac:dyDescent="0.3">
      <c r="A1" s="85"/>
      <c r="B1" s="57" t="s">
        <v>13</v>
      </c>
      <c r="C1" s="511" t="str">
        <f>+'#1 Reserve Margins'!C1</f>
        <v>NYISO</v>
      </c>
      <c r="D1" s="512"/>
      <c r="E1" s="512"/>
      <c r="F1" s="512"/>
      <c r="G1" s="513"/>
      <c r="H1" s="61"/>
    </row>
    <row r="2" spans="1:8" x14ac:dyDescent="0.3">
      <c r="A2" s="86"/>
      <c r="B2" s="327"/>
      <c r="C2" s="74"/>
      <c r="D2" s="75"/>
      <c r="E2" s="75"/>
      <c r="F2" s="75"/>
      <c r="G2" s="75"/>
      <c r="H2" s="61"/>
    </row>
    <row r="3" spans="1:8" x14ac:dyDescent="0.3">
      <c r="A3" s="73" t="s">
        <v>129</v>
      </c>
      <c r="B3" s="63"/>
      <c r="C3" s="74"/>
      <c r="D3" s="75"/>
      <c r="E3" s="75"/>
      <c r="F3" s="75"/>
      <c r="G3" s="75"/>
      <c r="H3" s="61"/>
    </row>
    <row r="4" spans="1:8" x14ac:dyDescent="0.3">
      <c r="A4" s="65"/>
      <c r="B4" s="66" t="str">
        <f>+'#1 Reserve Margins'!B4</f>
        <v>Reporting Period</v>
      </c>
      <c r="C4" s="64">
        <f>+'#1 Reserve Margins'!C4</f>
        <v>2014</v>
      </c>
      <c r="D4" s="67">
        <f>+'#1 Reserve Margins'!D4</f>
        <v>2015</v>
      </c>
      <c r="E4" s="67">
        <f>+'#1 Reserve Margins'!E4</f>
        <v>2016</v>
      </c>
      <c r="F4" s="67">
        <f>+'#1 Reserve Margins'!F4</f>
        <v>2017</v>
      </c>
      <c r="G4" s="67">
        <f>+'#1 Reserve Margins'!G4</f>
        <v>2018</v>
      </c>
      <c r="H4" s="61"/>
    </row>
    <row r="5" spans="1:8" ht="43.2" x14ac:dyDescent="0.3">
      <c r="A5" s="108">
        <v>17</v>
      </c>
      <c r="B5" s="39" t="s">
        <v>165</v>
      </c>
      <c r="C5" s="301">
        <v>4384954</v>
      </c>
      <c r="D5" s="302">
        <v>4581156</v>
      </c>
      <c r="E5" s="302">
        <v>4595109</v>
      </c>
      <c r="F5" s="302">
        <v>4641338</v>
      </c>
      <c r="G5" s="303">
        <v>4332879</v>
      </c>
      <c r="H5" s="61"/>
    </row>
    <row r="6" spans="1:8" ht="57.6" x14ac:dyDescent="0.3">
      <c r="A6" s="108">
        <f>+A5+0.01</f>
        <v>17.010000000000002</v>
      </c>
      <c r="B6" s="39" t="s">
        <v>166</v>
      </c>
      <c r="C6" s="318">
        <v>64799887</v>
      </c>
      <c r="D6" s="319">
        <v>66194297</v>
      </c>
      <c r="E6" s="320">
        <v>69266109</v>
      </c>
      <c r="F6" s="320">
        <v>71870700</v>
      </c>
      <c r="G6" s="321">
        <v>72054812</v>
      </c>
      <c r="H6" s="61"/>
    </row>
    <row r="7" spans="1:8" x14ac:dyDescent="0.3">
      <c r="A7" s="108">
        <f>+A6+0.01</f>
        <v>17.020000000000003</v>
      </c>
      <c r="B7" s="39" t="s">
        <v>88</v>
      </c>
      <c r="C7" s="169">
        <f>+'#12 Wholesale Power'!C6</f>
        <v>160024764</v>
      </c>
      <c r="D7" s="170">
        <f>+'#12 Wholesale Power'!D6</f>
        <v>161572341</v>
      </c>
      <c r="E7" s="170">
        <f>+'#12 Wholesale Power'!E6</f>
        <v>160798154</v>
      </c>
      <c r="F7" s="170">
        <f>+'#12 Wholesale Power'!F6</f>
        <v>156370004</v>
      </c>
      <c r="G7" s="171">
        <f>+'#12 Wholesale Power'!G6</f>
        <v>161114468</v>
      </c>
      <c r="H7" s="61"/>
    </row>
    <row r="8" spans="1:8" ht="43.2" x14ac:dyDescent="0.3">
      <c r="A8" s="108">
        <f>+A7+0.01</f>
        <v>17.030000000000005</v>
      </c>
      <c r="B8" s="39" t="s">
        <v>167</v>
      </c>
      <c r="C8" s="335">
        <f>+C5/C7</f>
        <v>2.7401721398570535E-2</v>
      </c>
      <c r="D8" s="336">
        <f>+D5/D7</f>
        <v>2.8353590544312284E-2</v>
      </c>
      <c r="E8" s="336">
        <f>+E5/E7</f>
        <v>2.8576876572849214E-2</v>
      </c>
      <c r="F8" s="336">
        <f>+F5/F7</f>
        <v>2.9681766843211183E-2</v>
      </c>
      <c r="G8" s="337">
        <f>+G5/G7</f>
        <v>2.6893171381728424E-2</v>
      </c>
      <c r="H8" s="61"/>
    </row>
    <row r="9" spans="1:8" ht="50.1" customHeight="1" x14ac:dyDescent="0.3">
      <c r="A9" s="108">
        <f>+A8+0.01</f>
        <v>17.040000000000006</v>
      </c>
      <c r="B9" s="39" t="s">
        <v>168</v>
      </c>
      <c r="C9" s="335">
        <f>+C6/C7</f>
        <v>0.4049366196846883</v>
      </c>
      <c r="D9" s="336">
        <f>+D6/D7</f>
        <v>0.40968829559757386</v>
      </c>
      <c r="E9" s="336">
        <f>+E6/E7</f>
        <v>0.43076432954572352</v>
      </c>
      <c r="F9" s="336">
        <f>+F6/F7</f>
        <v>0.45961948047273826</v>
      </c>
      <c r="G9" s="337">
        <f>+G6/G7</f>
        <v>0.44722744576855755</v>
      </c>
      <c r="H9" s="61"/>
    </row>
    <row r="10" spans="1:8" ht="61.5" customHeight="1" x14ac:dyDescent="0.3">
      <c r="A10" s="108">
        <f>+A9+0.01</f>
        <v>17.050000000000008</v>
      </c>
      <c r="B10" s="39" t="s">
        <v>66</v>
      </c>
      <c r="C10" s="552" t="s">
        <v>320</v>
      </c>
      <c r="D10" s="553"/>
      <c r="E10" s="553"/>
      <c r="F10" s="553"/>
      <c r="G10" s="554"/>
      <c r="H10" s="61"/>
    </row>
    <row r="11" spans="1:8" x14ac:dyDescent="0.3">
      <c r="A11" s="61"/>
      <c r="B11" s="61"/>
      <c r="C11" s="61"/>
      <c r="D11" s="61"/>
      <c r="E11" s="61"/>
      <c r="F11" s="61"/>
      <c r="G11" s="61"/>
      <c r="H11" s="61"/>
    </row>
    <row r="12" spans="1:8" x14ac:dyDescent="0.3">
      <c r="B12" s="3"/>
    </row>
    <row r="13" spans="1:8" x14ac:dyDescent="0.3">
      <c r="B13" s="3"/>
    </row>
  </sheetData>
  <mergeCells count="2">
    <mergeCell ref="C1:G1"/>
    <mergeCell ref="C10:G10"/>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G16"/>
  <sheetViews>
    <sheetView zoomScaleNormal="100" workbookViewId="0">
      <selection activeCell="I11" sqref="I11"/>
    </sheetView>
  </sheetViews>
  <sheetFormatPr defaultRowHeight="14.4" x14ac:dyDescent="0.3"/>
  <cols>
    <col min="1" max="1" width="6.44140625" customWidth="1"/>
    <col min="2" max="2" width="74" customWidth="1"/>
    <col min="3" max="7" width="15.6640625" customWidth="1"/>
    <col min="8" max="8" width="14.5546875" customWidth="1"/>
  </cols>
  <sheetData>
    <row r="1" spans="1:7" x14ac:dyDescent="0.3">
      <c r="A1" s="85"/>
      <c r="B1" s="57" t="s">
        <v>13</v>
      </c>
      <c r="C1" s="511" t="str">
        <f>+'#1 Reserve Margins'!C1</f>
        <v>NYISO</v>
      </c>
      <c r="D1" s="512"/>
      <c r="E1" s="512"/>
      <c r="F1" s="512"/>
      <c r="G1" s="513"/>
    </row>
    <row r="2" spans="1:7" x14ac:dyDescent="0.3">
      <c r="A2" s="86"/>
      <c r="B2" s="327"/>
      <c r="C2" s="74"/>
      <c r="D2" s="75"/>
      <c r="E2" s="75"/>
      <c r="F2" s="75"/>
      <c r="G2" s="75"/>
    </row>
    <row r="3" spans="1:7" x14ac:dyDescent="0.3">
      <c r="A3" s="73" t="s">
        <v>130</v>
      </c>
      <c r="B3" s="63"/>
      <c r="C3" s="74"/>
      <c r="D3" s="75"/>
      <c r="E3" s="75"/>
      <c r="F3" s="75"/>
      <c r="G3" s="75"/>
    </row>
    <row r="4" spans="1:7" x14ac:dyDescent="0.3">
      <c r="A4" s="65"/>
      <c r="B4" s="66" t="str">
        <f>+'#1 Reserve Margins'!B4</f>
        <v>Reporting Period</v>
      </c>
      <c r="C4" s="64">
        <f>+'#1 Reserve Margins'!C4</f>
        <v>2014</v>
      </c>
      <c r="D4" s="67">
        <f>+'#1 Reserve Margins'!D4</f>
        <v>2015</v>
      </c>
      <c r="E4" s="67">
        <f>+'#1 Reserve Margins'!E4</f>
        <v>2016</v>
      </c>
      <c r="F4" s="67">
        <f>+'#1 Reserve Margins'!F4</f>
        <v>2017</v>
      </c>
      <c r="G4" s="67">
        <f>+'#1 Reserve Margins'!G4</f>
        <v>2018</v>
      </c>
    </row>
    <row r="5" spans="1:7" x14ac:dyDescent="0.3">
      <c r="A5" s="34" t="s">
        <v>57</v>
      </c>
      <c r="B5" s="35"/>
      <c r="C5" s="134"/>
      <c r="D5" s="135"/>
      <c r="E5" s="135"/>
      <c r="F5" s="135"/>
      <c r="G5" s="136"/>
    </row>
    <row r="6" spans="1:7" ht="43.2" x14ac:dyDescent="0.3">
      <c r="A6" s="108">
        <v>18</v>
      </c>
      <c r="B6" s="39" t="s">
        <v>169</v>
      </c>
      <c r="C6" s="408">
        <v>16467880</v>
      </c>
      <c r="D6" s="408">
        <v>11533860</v>
      </c>
      <c r="E6" s="408">
        <v>13787800</v>
      </c>
      <c r="F6" s="408">
        <v>17922320</v>
      </c>
      <c r="G6" s="408">
        <v>9986860</v>
      </c>
    </row>
    <row r="7" spans="1:7" ht="57.6" x14ac:dyDescent="0.3">
      <c r="A7" s="108">
        <f>+A6+0.01</f>
        <v>18.010000000000002</v>
      </c>
      <c r="B7" s="39" t="s">
        <v>170</v>
      </c>
      <c r="C7" s="408">
        <v>23298340</v>
      </c>
      <c r="D7" s="408">
        <v>19866600</v>
      </c>
      <c r="E7" s="408">
        <v>20479940</v>
      </c>
      <c r="F7" s="408">
        <v>25104820</v>
      </c>
      <c r="G7" s="408">
        <v>15109900</v>
      </c>
    </row>
    <row r="8" spans="1:7" ht="28.8" x14ac:dyDescent="0.3">
      <c r="A8" s="108">
        <f>+A7+0.01</f>
        <v>18.020000000000003</v>
      </c>
      <c r="B8" s="39" t="s">
        <v>171</v>
      </c>
      <c r="C8" s="334">
        <v>260</v>
      </c>
      <c r="D8" s="334">
        <v>260</v>
      </c>
      <c r="E8" s="334">
        <v>260</v>
      </c>
      <c r="F8" s="334">
        <v>260</v>
      </c>
      <c r="G8" s="334">
        <v>260</v>
      </c>
    </row>
    <row r="9" spans="1:7" ht="43.2" x14ac:dyDescent="0.3">
      <c r="A9" s="108">
        <f>+A8+0.01</f>
        <v>18.030000000000005</v>
      </c>
      <c r="B9" s="5" t="s">
        <v>172</v>
      </c>
      <c r="C9" s="409">
        <f>+C7-C6</f>
        <v>6830460</v>
      </c>
      <c r="D9" s="409">
        <f t="shared" ref="D9:G9" si="0">+D7-D6</f>
        <v>8332740</v>
      </c>
      <c r="E9" s="409">
        <f t="shared" si="0"/>
        <v>6692140</v>
      </c>
      <c r="F9" s="409">
        <f t="shared" si="0"/>
        <v>7182500</v>
      </c>
      <c r="G9" s="409">
        <f t="shared" si="0"/>
        <v>5123040</v>
      </c>
    </row>
    <row r="10" spans="1:7" x14ac:dyDescent="0.3">
      <c r="A10" s="34" t="s">
        <v>56</v>
      </c>
      <c r="B10" s="35"/>
      <c r="C10" s="137"/>
      <c r="D10" s="138"/>
      <c r="E10" s="138"/>
      <c r="F10" s="138"/>
      <c r="G10" s="139"/>
    </row>
    <row r="11" spans="1:7" ht="43.2" x14ac:dyDescent="0.3">
      <c r="A11" s="108">
        <f>+A9+0.01</f>
        <v>18.040000000000006</v>
      </c>
      <c r="B11" s="33" t="s">
        <v>173</v>
      </c>
      <c r="C11" s="410">
        <v>77929520</v>
      </c>
      <c r="D11" s="410">
        <v>57515640</v>
      </c>
      <c r="E11" s="410">
        <v>59582420</v>
      </c>
      <c r="F11" s="410">
        <v>72979460</v>
      </c>
      <c r="G11" s="410">
        <v>62261920</v>
      </c>
    </row>
    <row r="12" spans="1:7" ht="43.2" x14ac:dyDescent="0.3">
      <c r="A12" s="108">
        <f>+A11+0.01</f>
        <v>18.050000000000008</v>
      </c>
      <c r="B12" s="33" t="s">
        <v>174</v>
      </c>
      <c r="C12" s="410">
        <v>117239740</v>
      </c>
      <c r="D12" s="410">
        <v>85575640</v>
      </c>
      <c r="E12" s="410">
        <v>88733080</v>
      </c>
      <c r="F12" s="410">
        <v>105971120</v>
      </c>
      <c r="G12" s="410">
        <v>87982360</v>
      </c>
    </row>
    <row r="13" spans="1:7" ht="28.8" x14ac:dyDescent="0.3">
      <c r="A13" s="108">
        <f>+A12+0.01</f>
        <v>18.060000000000009</v>
      </c>
      <c r="B13" s="33" t="s">
        <v>175</v>
      </c>
      <c r="C13" s="334">
        <v>460</v>
      </c>
      <c r="D13" s="334">
        <v>460</v>
      </c>
      <c r="E13" s="334">
        <v>460</v>
      </c>
      <c r="F13" s="334">
        <v>460</v>
      </c>
      <c r="G13" s="334">
        <v>460</v>
      </c>
    </row>
    <row r="14" spans="1:7" ht="43.2" x14ac:dyDescent="0.3">
      <c r="A14" s="108">
        <f>+A13+0.01</f>
        <v>18.070000000000011</v>
      </c>
      <c r="B14" s="5" t="s">
        <v>176</v>
      </c>
      <c r="C14" s="409">
        <f>+C12-C11</f>
        <v>39310220</v>
      </c>
      <c r="D14" s="409">
        <f>+D12-D11</f>
        <v>28060000</v>
      </c>
      <c r="E14" s="409">
        <f>+E12-E11</f>
        <v>29150660</v>
      </c>
      <c r="F14" s="409">
        <f>+F12-F11</f>
        <v>32991660</v>
      </c>
      <c r="G14" s="409">
        <f>+G12-G11</f>
        <v>25720440</v>
      </c>
    </row>
    <row r="15" spans="1:7" ht="409.5" customHeight="1" x14ac:dyDescent="0.3">
      <c r="A15" s="108">
        <f>+A14+0.01</f>
        <v>18.080000000000013</v>
      </c>
      <c r="B15" s="300" t="s">
        <v>67</v>
      </c>
      <c r="C15" s="567" t="s">
        <v>312</v>
      </c>
      <c r="D15" s="568"/>
      <c r="E15" s="568"/>
      <c r="F15" s="568"/>
      <c r="G15" s="569"/>
    </row>
    <row r="16" spans="1:7" x14ac:dyDescent="0.3">
      <c r="A16" s="61"/>
      <c r="B16" s="61"/>
      <c r="C16" s="61"/>
      <c r="D16" s="61"/>
      <c r="E16" s="61"/>
      <c r="F16" s="61"/>
      <c r="G16" s="61"/>
    </row>
  </sheetData>
  <mergeCells count="2">
    <mergeCell ref="C1:G1"/>
    <mergeCell ref="C15:G15"/>
  </mergeCells>
  <pageMargins left="0.25" right="0.25" top="0.75" bottom="0.75" header="0.3" footer="0.3"/>
  <pageSetup scale="84"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tabColor rgb="FF92D050"/>
    <pageSetUpPr fitToPage="1"/>
  </sheetPr>
  <dimension ref="A1:G23"/>
  <sheetViews>
    <sheetView zoomScaleNormal="100" workbookViewId="0">
      <selection activeCell="C17" sqref="C17"/>
    </sheetView>
  </sheetViews>
  <sheetFormatPr defaultRowHeight="14.4" x14ac:dyDescent="0.3"/>
  <cols>
    <col min="1" max="1" width="5.5546875" customWidth="1"/>
    <col min="2" max="2" width="57.6640625" style="1" customWidth="1"/>
    <col min="3" max="7" width="15.6640625" customWidth="1"/>
    <col min="8" max="8" width="14.5546875" customWidth="1"/>
  </cols>
  <sheetData>
    <row r="1" spans="1:7" x14ac:dyDescent="0.3">
      <c r="A1" s="61"/>
      <c r="B1" s="163" t="s">
        <v>13</v>
      </c>
      <c r="C1" s="511" t="str">
        <f>+'Instructions '!D21</f>
        <v>NYISO</v>
      </c>
      <c r="D1" s="512"/>
      <c r="E1" s="512"/>
      <c r="F1" s="512"/>
      <c r="G1" s="513"/>
    </row>
    <row r="2" spans="1:7" x14ac:dyDescent="0.3">
      <c r="A2" s="61"/>
      <c r="B2" s="287"/>
      <c r="C2" s="61"/>
      <c r="D2" s="61"/>
      <c r="E2" s="61"/>
      <c r="F2" s="61"/>
      <c r="G2" s="61"/>
    </row>
    <row r="3" spans="1:7" s="442" customFormat="1" ht="15.6" x14ac:dyDescent="0.3">
      <c r="A3" s="206" t="s">
        <v>48</v>
      </c>
      <c r="B3" s="440"/>
      <c r="C3" s="441"/>
      <c r="D3" s="207"/>
      <c r="E3" s="207"/>
      <c r="F3" s="207"/>
      <c r="G3" s="207"/>
    </row>
    <row r="4" spans="1:7" x14ac:dyDescent="0.3">
      <c r="A4" s="61"/>
      <c r="B4" s="164" t="s">
        <v>14</v>
      </c>
      <c r="C4" s="67">
        <f>+'Instructions '!D33</f>
        <v>2014</v>
      </c>
      <c r="D4" s="67">
        <f>+C4+1</f>
        <v>2015</v>
      </c>
      <c r="E4" s="67">
        <f>+D4+1</f>
        <v>2016</v>
      </c>
      <c r="F4" s="67">
        <f>+E4+1</f>
        <v>2017</v>
      </c>
      <c r="G4" s="67">
        <f>+F4+1</f>
        <v>2018</v>
      </c>
    </row>
    <row r="5" spans="1:7" ht="86.4" x14ac:dyDescent="0.3">
      <c r="A5" s="38">
        <v>1</v>
      </c>
      <c r="B5" s="39" t="s">
        <v>74</v>
      </c>
      <c r="C5" s="443">
        <v>33666</v>
      </c>
      <c r="D5" s="443">
        <v>33567</v>
      </c>
      <c r="E5" s="443">
        <v>33359</v>
      </c>
      <c r="F5" s="443">
        <v>33178</v>
      </c>
      <c r="G5" s="443">
        <v>32903</v>
      </c>
    </row>
    <row r="6" spans="1:7" ht="57.6" x14ac:dyDescent="0.3">
      <c r="A6" s="84">
        <f>+A5+0.01</f>
        <v>1.01</v>
      </c>
      <c r="B6" s="39" t="s">
        <v>75</v>
      </c>
      <c r="C6" s="444">
        <v>41609</v>
      </c>
      <c r="D6" s="444">
        <v>41974</v>
      </c>
      <c r="E6" s="444">
        <v>42339</v>
      </c>
      <c r="F6" s="444">
        <v>42705</v>
      </c>
      <c r="G6" s="444">
        <v>43070</v>
      </c>
    </row>
    <row r="7" spans="1:7" ht="100.8" x14ac:dyDescent="0.3">
      <c r="A7" s="84">
        <f t="shared" ref="A7:A16" si="0">+A6+0.01</f>
        <v>1.02</v>
      </c>
      <c r="B7" s="39" t="s">
        <v>79</v>
      </c>
      <c r="C7" s="443">
        <v>41297</v>
      </c>
      <c r="D7" s="443">
        <v>41610</v>
      </c>
      <c r="E7" s="443">
        <v>41552</v>
      </c>
      <c r="F7" s="443">
        <v>40799</v>
      </c>
      <c r="G7" s="443">
        <v>42257</v>
      </c>
    </row>
    <row r="8" spans="1:7" ht="50.1" customHeight="1" x14ac:dyDescent="0.3">
      <c r="A8" s="84">
        <f t="shared" si="0"/>
        <v>1.03</v>
      </c>
      <c r="B8" s="39" t="s">
        <v>80</v>
      </c>
      <c r="C8" s="444">
        <v>41730</v>
      </c>
      <c r="D8" s="444">
        <v>42095</v>
      </c>
      <c r="E8" s="444">
        <v>42461</v>
      </c>
      <c r="F8" s="444">
        <v>42826</v>
      </c>
      <c r="G8" s="444">
        <v>43191</v>
      </c>
    </row>
    <row r="9" spans="1:7" ht="65.099999999999994" customHeight="1" x14ac:dyDescent="0.3">
      <c r="A9" s="84">
        <f t="shared" si="0"/>
        <v>1.04</v>
      </c>
      <c r="B9" s="39" t="s">
        <v>81</v>
      </c>
      <c r="C9" s="445">
        <f>+C7-C5</f>
        <v>7631</v>
      </c>
      <c r="D9" s="445">
        <f>+D7-D5</f>
        <v>8043</v>
      </c>
      <c r="E9" s="445">
        <f>+E7-E5</f>
        <v>8193</v>
      </c>
      <c r="F9" s="445">
        <f>+F7-F5</f>
        <v>7621</v>
      </c>
      <c r="G9" s="445">
        <f>+G7-G5</f>
        <v>9354</v>
      </c>
    </row>
    <row r="10" spans="1:7" ht="72" x14ac:dyDescent="0.3">
      <c r="A10" s="84">
        <f t="shared" si="0"/>
        <v>1.05</v>
      </c>
      <c r="B10" s="39" t="s">
        <v>114</v>
      </c>
      <c r="C10" s="446">
        <f>+(C9)/C5</f>
        <v>0.22666785480900611</v>
      </c>
      <c r="D10" s="446">
        <f>+(D9)/D5</f>
        <v>0.23961033157565467</v>
      </c>
      <c r="E10" s="446">
        <f>+(E9)/E5</f>
        <v>0.2456008873167661</v>
      </c>
      <c r="F10" s="446">
        <f>+(F9)/F5</f>
        <v>0.22970040388209054</v>
      </c>
      <c r="G10" s="446">
        <f>+(G9)/G5</f>
        <v>0.28429018630520014</v>
      </c>
    </row>
    <row r="11" spans="1:7" ht="61.95" customHeight="1" x14ac:dyDescent="0.3">
      <c r="A11" s="84">
        <f t="shared" si="0"/>
        <v>1.06</v>
      </c>
      <c r="B11" s="39" t="s">
        <v>255</v>
      </c>
      <c r="C11" s="443">
        <v>29782</v>
      </c>
      <c r="D11" s="443">
        <v>31139</v>
      </c>
      <c r="E11" s="443">
        <v>32075</v>
      </c>
      <c r="F11" s="443">
        <v>29699</v>
      </c>
      <c r="G11" s="443">
        <v>31861</v>
      </c>
    </row>
    <row r="12" spans="1:7" ht="72" x14ac:dyDescent="0.3">
      <c r="A12" s="84">
        <f t="shared" si="0"/>
        <v>1.07</v>
      </c>
      <c r="B12" s="39" t="s">
        <v>143</v>
      </c>
      <c r="C12" s="443">
        <f>C21</f>
        <v>41984</v>
      </c>
      <c r="D12" s="443">
        <f>D21</f>
        <v>41712</v>
      </c>
      <c r="E12" s="443">
        <f>E21</f>
        <v>41833</v>
      </c>
      <c r="F12" s="443">
        <f>F21</f>
        <v>42850</v>
      </c>
      <c r="G12" s="443">
        <f>G21</f>
        <v>42043</v>
      </c>
    </row>
    <row r="13" spans="1:7" ht="28.8" x14ac:dyDescent="0.3">
      <c r="A13" s="84">
        <f t="shared" si="0"/>
        <v>1.08</v>
      </c>
      <c r="B13" s="39" t="s">
        <v>61</v>
      </c>
      <c r="C13" s="447">
        <v>41884</v>
      </c>
      <c r="D13" s="448">
        <v>42214</v>
      </c>
      <c r="E13" s="448">
        <v>42593</v>
      </c>
      <c r="F13" s="448">
        <v>42935</v>
      </c>
      <c r="G13" s="448">
        <v>43341</v>
      </c>
    </row>
    <row r="14" spans="1:7" ht="57.6" x14ac:dyDescent="0.3">
      <c r="A14" s="84">
        <f t="shared" si="0"/>
        <v>1.0900000000000001</v>
      </c>
      <c r="B14" s="39" t="s">
        <v>142</v>
      </c>
      <c r="C14" s="449">
        <f>+C12-C11</f>
        <v>12202</v>
      </c>
      <c r="D14" s="450">
        <f>+D12-D11</f>
        <v>10573</v>
      </c>
      <c r="E14" s="450">
        <f>+E12-E11</f>
        <v>9758</v>
      </c>
      <c r="F14" s="450">
        <f>+F12-F11</f>
        <v>13151</v>
      </c>
      <c r="G14" s="450">
        <f>+G12-G11</f>
        <v>10182</v>
      </c>
    </row>
    <row r="15" spans="1:7" ht="57.6" x14ac:dyDescent="0.3">
      <c r="A15" s="38">
        <f t="shared" si="0"/>
        <v>1.1000000000000001</v>
      </c>
      <c r="B15" s="39" t="s">
        <v>115</v>
      </c>
      <c r="C15" s="451">
        <f>+(C14)/C11</f>
        <v>0.40971056342757373</v>
      </c>
      <c r="D15" s="451">
        <f>+(D14)/D11</f>
        <v>0.33954205337358295</v>
      </c>
      <c r="E15" s="451">
        <f>+(E14)/E11</f>
        <v>0.30422447388932189</v>
      </c>
      <c r="F15" s="451">
        <f>+(F14)/F11</f>
        <v>0.4428095222061349</v>
      </c>
      <c r="G15" s="451">
        <f>+(G14)/G11</f>
        <v>0.31957565675904709</v>
      </c>
    </row>
    <row r="16" spans="1:7" ht="28.8" x14ac:dyDescent="0.3">
      <c r="A16" s="84">
        <f t="shared" si="0"/>
        <v>1.1100000000000001</v>
      </c>
      <c r="B16" s="39" t="s">
        <v>78</v>
      </c>
      <c r="C16" s="508" t="s">
        <v>337</v>
      </c>
      <c r="D16" s="509"/>
      <c r="E16" s="509"/>
      <c r="F16" s="509"/>
      <c r="G16" s="510"/>
    </row>
    <row r="17" spans="1:7" x14ac:dyDescent="0.3">
      <c r="B17" s="164" t="s">
        <v>14</v>
      </c>
      <c r="C17" s="452">
        <v>2014</v>
      </c>
      <c r="D17" s="452">
        <f>+C17+1</f>
        <v>2015</v>
      </c>
      <c r="E17" s="452">
        <f t="shared" ref="E17:G17" si="1">+D17+1</f>
        <v>2016</v>
      </c>
      <c r="F17" s="452">
        <f t="shared" si="1"/>
        <v>2017</v>
      </c>
      <c r="G17" s="452">
        <f t="shared" si="1"/>
        <v>2018</v>
      </c>
    </row>
    <row r="18" spans="1:7" x14ac:dyDescent="0.3">
      <c r="B18" s="164" t="s">
        <v>303</v>
      </c>
      <c r="C18" s="453">
        <v>38665</v>
      </c>
      <c r="D18" s="453">
        <v>39141</v>
      </c>
      <c r="E18" s="453">
        <v>38816</v>
      </c>
      <c r="F18" s="453">
        <v>39125</v>
      </c>
      <c r="G18" s="453">
        <v>39199</v>
      </c>
    </row>
    <row r="19" spans="1:7" x14ac:dyDescent="0.3">
      <c r="A19" s="13"/>
      <c r="B19" s="391" t="s">
        <v>304</v>
      </c>
      <c r="C19" s="453">
        <v>1189</v>
      </c>
      <c r="D19" s="453">
        <v>1124</v>
      </c>
      <c r="E19" s="453">
        <v>1248</v>
      </c>
      <c r="F19" s="453">
        <v>1192</v>
      </c>
      <c r="G19" s="453">
        <v>1219</v>
      </c>
    </row>
    <row r="20" spans="1:7" x14ac:dyDescent="0.3">
      <c r="A20" s="3"/>
      <c r="B20" s="391" t="s">
        <v>305</v>
      </c>
      <c r="C20" s="453">
        <v>2130</v>
      </c>
      <c r="D20" s="453">
        <v>1447</v>
      </c>
      <c r="E20" s="453">
        <v>1769</v>
      </c>
      <c r="F20" s="453">
        <v>2533</v>
      </c>
      <c r="G20" s="453">
        <v>1625</v>
      </c>
    </row>
    <row r="21" spans="1:7" x14ac:dyDescent="0.3">
      <c r="A21" s="175"/>
      <c r="B21" s="391" t="s">
        <v>306</v>
      </c>
      <c r="C21" s="453">
        <f>SUM(C18:C20)</f>
        <v>41984</v>
      </c>
      <c r="D21" s="453">
        <f t="shared" ref="D21:G21" si="2">SUM(D18:D20)</f>
        <v>41712</v>
      </c>
      <c r="E21" s="453">
        <f t="shared" si="2"/>
        <v>41833</v>
      </c>
      <c r="F21" s="453">
        <f t="shared" si="2"/>
        <v>42850</v>
      </c>
      <c r="G21" s="453">
        <f t="shared" si="2"/>
        <v>42043</v>
      </c>
    </row>
    <row r="22" spans="1:7" x14ac:dyDescent="0.3">
      <c r="A22" s="175"/>
    </row>
    <row r="23" spans="1:7" x14ac:dyDescent="0.3">
      <c r="A23" s="174"/>
    </row>
  </sheetData>
  <mergeCells count="2">
    <mergeCell ref="C16:G16"/>
    <mergeCell ref="C1:G1"/>
  </mergeCells>
  <pageMargins left="0.25" right="0.25" top="0.75" bottom="0.75" header="0.3" footer="0.3"/>
  <pageSetup scale="94"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tabColor rgb="FF92D050"/>
    <pageSetUpPr fitToPage="1"/>
  </sheetPr>
  <dimension ref="A1:H19"/>
  <sheetViews>
    <sheetView zoomScaleNormal="100" workbookViewId="0">
      <selection activeCell="C15" sqref="C15:G15"/>
    </sheetView>
  </sheetViews>
  <sheetFormatPr defaultRowHeight="14.4" x14ac:dyDescent="0.3"/>
  <cols>
    <col min="1" max="1" width="6.88671875" customWidth="1"/>
    <col min="2" max="2" width="71.44140625" customWidth="1"/>
    <col min="3" max="7" width="15.6640625" customWidth="1"/>
    <col min="8" max="8" width="14.5546875" customWidth="1"/>
  </cols>
  <sheetData>
    <row r="1" spans="1:8" x14ac:dyDescent="0.3">
      <c r="A1" s="85"/>
      <c r="B1" s="57" t="s">
        <v>13</v>
      </c>
      <c r="C1" s="511" t="str">
        <f>+'#1 Reserve Margins'!C1</f>
        <v>NYISO</v>
      </c>
      <c r="D1" s="512"/>
      <c r="E1" s="512"/>
      <c r="F1" s="512"/>
      <c r="G1" s="513"/>
    </row>
    <row r="2" spans="1:8" x14ac:dyDescent="0.3">
      <c r="A2" s="86"/>
      <c r="B2" s="327"/>
      <c r="C2" s="74"/>
      <c r="D2" s="75"/>
      <c r="E2" s="75"/>
      <c r="F2" s="75"/>
      <c r="G2" s="75"/>
    </row>
    <row r="3" spans="1:8" x14ac:dyDescent="0.3">
      <c r="A3" s="73" t="s">
        <v>99</v>
      </c>
      <c r="B3" s="73"/>
      <c r="C3" s="74"/>
      <c r="D3" s="75"/>
      <c r="E3" s="75"/>
      <c r="F3" s="75"/>
      <c r="G3" s="75"/>
    </row>
    <row r="4" spans="1:8" ht="133.94999999999999" customHeight="1" x14ac:dyDescent="0.3">
      <c r="A4" s="206"/>
      <c r="B4" s="230" t="s">
        <v>106</v>
      </c>
      <c r="C4" s="74"/>
      <c r="D4" s="75"/>
      <c r="E4" s="75"/>
      <c r="F4" s="75"/>
      <c r="G4" s="75"/>
    </row>
    <row r="5" spans="1:8" x14ac:dyDescent="0.3">
      <c r="A5" s="61"/>
      <c r="B5" s="66" t="str">
        <f>+'#1 Reserve Margins'!$B$4</f>
        <v>Reporting Period</v>
      </c>
      <c r="C5" s="64">
        <f>+'#1 Reserve Margins'!$C$4</f>
        <v>2014</v>
      </c>
      <c r="D5" s="67">
        <f>+'#1 Reserve Margins'!$D$4</f>
        <v>2015</v>
      </c>
      <c r="E5" s="67">
        <f>+'#1 Reserve Margins'!$E$4</f>
        <v>2016</v>
      </c>
      <c r="F5" s="67">
        <f>+'#1 Reserve Margins'!$F$4</f>
        <v>2017</v>
      </c>
      <c r="G5" s="67">
        <f>+'#1 Reserve Margins'!$G$4</f>
        <v>2018</v>
      </c>
    </row>
    <row r="6" spans="1:8" s="61" customFormat="1" ht="43.2" x14ac:dyDescent="0.3">
      <c r="A6" s="77">
        <v>19</v>
      </c>
      <c r="B6" s="141" t="s">
        <v>100</v>
      </c>
      <c r="C6" s="333">
        <v>40</v>
      </c>
      <c r="D6" s="334">
        <v>6</v>
      </c>
      <c r="E6" s="334">
        <v>0</v>
      </c>
      <c r="F6" s="334">
        <v>0</v>
      </c>
      <c r="G6" s="334">
        <v>1</v>
      </c>
      <c r="H6" s="25"/>
    </row>
    <row r="7" spans="1:8" s="61" customFormat="1" ht="28.8" x14ac:dyDescent="0.3">
      <c r="A7" s="39">
        <f t="shared" ref="A7:A15" si="0">+A6+0.01</f>
        <v>19.010000000000002</v>
      </c>
      <c r="B7" s="141" t="s">
        <v>76</v>
      </c>
      <c r="C7" s="333">
        <v>290</v>
      </c>
      <c r="D7" s="334">
        <v>50</v>
      </c>
      <c r="E7" s="334">
        <v>0</v>
      </c>
      <c r="F7" s="334">
        <v>0</v>
      </c>
      <c r="G7" s="334">
        <v>5</v>
      </c>
      <c r="H7" s="3"/>
    </row>
    <row r="8" spans="1:8" s="61" customFormat="1" ht="43.2" x14ac:dyDescent="0.3">
      <c r="A8" s="39">
        <f t="shared" si="0"/>
        <v>19.020000000000003</v>
      </c>
      <c r="B8" s="39" t="s">
        <v>71</v>
      </c>
      <c r="C8" s="380">
        <f>+C7/C6</f>
        <v>7.25</v>
      </c>
      <c r="D8" s="381">
        <f>+D7/D6</f>
        <v>8.3333333333333339</v>
      </c>
      <c r="E8" s="504" t="e">
        <f>+E7/E6</f>
        <v>#DIV/0!</v>
      </c>
      <c r="F8" s="381" t="e">
        <f>+F7/F6</f>
        <v>#DIV/0!</v>
      </c>
      <c r="G8" s="381">
        <f>+G7/G6</f>
        <v>5</v>
      </c>
      <c r="H8" s="3"/>
    </row>
    <row r="9" spans="1:8" s="61" customFormat="1" ht="137.4" customHeight="1" x14ac:dyDescent="0.3">
      <c r="A9" s="39">
        <f t="shared" si="0"/>
        <v>19.030000000000005</v>
      </c>
      <c r="B9" s="229" t="s">
        <v>107</v>
      </c>
      <c r="C9" s="382">
        <v>23533</v>
      </c>
      <c r="D9" s="382">
        <v>4336</v>
      </c>
      <c r="E9" s="382">
        <v>0</v>
      </c>
      <c r="F9" s="383">
        <v>0</v>
      </c>
      <c r="G9" s="382">
        <v>383</v>
      </c>
    </row>
    <row r="10" spans="1:8" ht="94.2" customHeight="1" x14ac:dyDescent="0.3">
      <c r="A10" s="39">
        <f t="shared" si="0"/>
        <v>19.040000000000006</v>
      </c>
      <c r="B10" s="229" t="s">
        <v>102</v>
      </c>
      <c r="C10" s="380">
        <f>+C9/C7</f>
        <v>81.148275862068971</v>
      </c>
      <c r="D10" s="380">
        <f>+D9/D7</f>
        <v>86.72</v>
      </c>
      <c r="E10" s="380" t="e">
        <f>+E9/E7</f>
        <v>#DIV/0!</v>
      </c>
      <c r="F10" s="380" t="e">
        <f>+F9/F7</f>
        <v>#DIV/0!</v>
      </c>
      <c r="G10" s="380">
        <f>+G9/G7</f>
        <v>76.599999999999994</v>
      </c>
    </row>
    <row r="11" spans="1:8" ht="148.94999999999999" customHeight="1" x14ac:dyDescent="0.3">
      <c r="A11" s="39">
        <f t="shared" si="0"/>
        <v>19.050000000000008</v>
      </c>
      <c r="B11" s="229" t="s">
        <v>108</v>
      </c>
      <c r="C11" s="382">
        <v>-114783.5</v>
      </c>
      <c r="D11" s="382">
        <v>-21106.83</v>
      </c>
      <c r="E11" s="382">
        <v>0</v>
      </c>
      <c r="F11" s="382">
        <v>0</v>
      </c>
      <c r="G11" s="382">
        <v>-1751.07</v>
      </c>
    </row>
    <row r="12" spans="1:8" ht="117" customHeight="1" x14ac:dyDescent="0.3">
      <c r="A12" s="39">
        <f t="shared" si="0"/>
        <v>19.060000000000009</v>
      </c>
      <c r="B12" s="229" t="s">
        <v>101</v>
      </c>
      <c r="C12" s="380">
        <f>+C11/C7</f>
        <v>-395.80517241379312</v>
      </c>
      <c r="D12" s="380">
        <f>+D11/D7</f>
        <v>-422.13660000000004</v>
      </c>
      <c r="E12" s="380" t="e">
        <f>+E11/E7</f>
        <v>#DIV/0!</v>
      </c>
      <c r="F12" s="380" t="e">
        <f>+F11/F7</f>
        <v>#DIV/0!</v>
      </c>
      <c r="G12" s="380">
        <f>+G11/G7</f>
        <v>-350.214</v>
      </c>
    </row>
    <row r="13" spans="1:8" ht="122.4" customHeight="1" x14ac:dyDescent="0.3">
      <c r="A13" s="39">
        <f t="shared" si="0"/>
        <v>19.070000000000011</v>
      </c>
      <c r="B13" s="229" t="s">
        <v>104</v>
      </c>
      <c r="C13" s="382">
        <v>-11348634.619999999</v>
      </c>
      <c r="D13" s="382">
        <v>-2754870.62</v>
      </c>
      <c r="E13" s="382">
        <v>0</v>
      </c>
      <c r="F13" s="382">
        <v>0</v>
      </c>
      <c r="G13" s="382">
        <v>-133956.6</v>
      </c>
    </row>
    <row r="14" spans="1:8" ht="119.4" customHeight="1" x14ac:dyDescent="0.3">
      <c r="A14" s="39">
        <f t="shared" si="0"/>
        <v>19.080000000000013</v>
      </c>
      <c r="B14" s="229" t="s">
        <v>103</v>
      </c>
      <c r="C14" s="380">
        <f>+C13/C7</f>
        <v>-39133.222827586207</v>
      </c>
      <c r="D14" s="380">
        <f>+D13/D7</f>
        <v>-55097.412400000001</v>
      </c>
      <c r="E14" s="380" t="e">
        <f>+E13/E7</f>
        <v>#DIV/0!</v>
      </c>
      <c r="F14" s="380" t="e">
        <f>+F13/F7</f>
        <v>#DIV/0!</v>
      </c>
      <c r="G14" s="380">
        <f>+G13/G7</f>
        <v>-26791.32</v>
      </c>
    </row>
    <row r="15" spans="1:8" ht="268.2" customHeight="1" x14ac:dyDescent="0.3">
      <c r="A15" s="39">
        <f t="shared" si="0"/>
        <v>19.090000000000014</v>
      </c>
      <c r="B15" s="39" t="s">
        <v>105</v>
      </c>
      <c r="C15" s="549" t="s">
        <v>302</v>
      </c>
      <c r="D15" s="570"/>
      <c r="E15" s="570"/>
      <c r="F15" s="570"/>
      <c r="G15" s="571"/>
    </row>
    <row r="16" spans="1:8" ht="69" customHeight="1" x14ac:dyDescent="0.3">
      <c r="C16" s="572" t="s">
        <v>308</v>
      </c>
      <c r="D16" s="572"/>
      <c r="E16" s="572"/>
      <c r="F16" s="572"/>
      <c r="G16" s="572"/>
    </row>
    <row r="19" spans="2:2" x14ac:dyDescent="0.3">
      <c r="B19" s="1"/>
    </row>
  </sheetData>
  <mergeCells count="3">
    <mergeCell ref="C1:G1"/>
    <mergeCell ref="C15:G15"/>
    <mergeCell ref="C16:G16"/>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0">
    <tabColor rgb="FF92D050"/>
    <pageSetUpPr fitToPage="1"/>
  </sheetPr>
  <dimension ref="A1:H36"/>
  <sheetViews>
    <sheetView topLeftCell="A16" zoomScaleNormal="100" workbookViewId="0">
      <selection activeCell="C22" sqref="C22:G22"/>
    </sheetView>
  </sheetViews>
  <sheetFormatPr defaultColWidth="9.109375" defaultRowHeight="14.4" x14ac:dyDescent="0.3"/>
  <cols>
    <col min="1" max="1" width="8" style="61" customWidth="1"/>
    <col min="2" max="2" width="74" style="61" customWidth="1"/>
    <col min="3" max="6" width="15.6640625" style="217" customWidth="1"/>
    <col min="7" max="7" width="19.109375" style="217" customWidth="1"/>
    <col min="8" max="8" width="14.5546875" style="61" customWidth="1"/>
    <col min="9" max="16384" width="9.109375" style="61"/>
  </cols>
  <sheetData>
    <row r="1" spans="1:8" x14ac:dyDescent="0.3">
      <c r="A1" s="85"/>
      <c r="B1" s="57" t="s">
        <v>13</v>
      </c>
      <c r="C1" s="573" t="str">
        <f>+'#1 Reserve Margins'!C1</f>
        <v>NYISO</v>
      </c>
      <c r="D1" s="574"/>
      <c r="E1" s="574"/>
      <c r="F1" s="574"/>
      <c r="G1" s="575"/>
    </row>
    <row r="2" spans="1:8" x14ac:dyDescent="0.3">
      <c r="A2" s="85"/>
      <c r="B2" s="338"/>
      <c r="C2" s="279"/>
      <c r="D2" s="279"/>
      <c r="E2" s="279"/>
      <c r="F2" s="279"/>
      <c r="G2" s="279"/>
    </row>
    <row r="3" spans="1:8" x14ac:dyDescent="0.3">
      <c r="A3" s="142" t="s">
        <v>131</v>
      </c>
      <c r="B3" s="142"/>
      <c r="C3" s="419"/>
      <c r="D3" s="279"/>
      <c r="E3" s="279"/>
      <c r="F3" s="279"/>
      <c r="G3" s="279"/>
    </row>
    <row r="4" spans="1:8" x14ac:dyDescent="0.3">
      <c r="A4" s="85"/>
      <c r="B4" s="57"/>
      <c r="C4" s="279"/>
      <c r="D4" s="279"/>
      <c r="E4" s="279"/>
      <c r="F4" s="279"/>
      <c r="G4" s="279"/>
    </row>
    <row r="5" spans="1:8" x14ac:dyDescent="0.3">
      <c r="A5" s="85"/>
      <c r="B5" s="57"/>
      <c r="C5" s="279"/>
      <c r="D5" s="279"/>
      <c r="E5" s="279"/>
      <c r="F5" s="279"/>
      <c r="G5" s="279"/>
    </row>
    <row r="7" spans="1:8" x14ac:dyDescent="0.3">
      <c r="A7" s="65"/>
      <c r="B7" s="66" t="str">
        <f>+'#1 Reserve Margins'!B4</f>
        <v>Reporting Period</v>
      </c>
      <c r="C7" s="306">
        <f>+'#1 Reserve Margins'!C$4</f>
        <v>2014</v>
      </c>
      <c r="D7" s="308">
        <f>+'#1 Reserve Margins'!D$4</f>
        <v>2015</v>
      </c>
      <c r="E7" s="308">
        <f>+'#1 Reserve Margins'!E$4</f>
        <v>2016</v>
      </c>
      <c r="F7" s="308">
        <f>+'#1 Reserve Margins'!$F$4</f>
        <v>2017</v>
      </c>
      <c r="G7" s="308">
        <f>+'#1 Reserve Margins'!$G$4</f>
        <v>2018</v>
      </c>
    </row>
    <row r="8" spans="1:8" s="305" customFormat="1" x14ac:dyDescent="0.3">
      <c r="A8" s="312" t="s">
        <v>73</v>
      </c>
      <c r="B8" s="312"/>
      <c r="C8" s="153"/>
      <c r="D8" s="153"/>
      <c r="E8" s="153"/>
      <c r="F8" s="153"/>
      <c r="G8" s="153"/>
    </row>
    <row r="9" spans="1:8" s="305" customFormat="1" x14ac:dyDescent="0.3">
      <c r="A9" s="313">
        <v>20</v>
      </c>
      <c r="B9" s="299" t="s">
        <v>77</v>
      </c>
      <c r="C9" s="411" t="s">
        <v>285</v>
      </c>
      <c r="D9" s="412" t="s">
        <v>285</v>
      </c>
      <c r="E9" s="412" t="s">
        <v>285</v>
      </c>
      <c r="F9" s="412" t="s">
        <v>285</v>
      </c>
      <c r="G9" s="413" t="s">
        <v>285</v>
      </c>
    </row>
    <row r="10" spans="1:8" s="305" customFormat="1" ht="43.2" x14ac:dyDescent="0.3">
      <c r="A10" s="38">
        <f>A9+0.01</f>
        <v>20.010000000000002</v>
      </c>
      <c r="B10" s="300" t="s">
        <v>230</v>
      </c>
      <c r="C10" s="192">
        <v>89500</v>
      </c>
      <c r="D10" s="191">
        <v>91470</v>
      </c>
      <c r="E10" s="191">
        <v>93480</v>
      </c>
      <c r="F10" s="191">
        <v>107580</v>
      </c>
      <c r="G10" s="193">
        <v>100190</v>
      </c>
    </row>
    <row r="11" spans="1:8" s="305" customFormat="1" ht="28.8" x14ac:dyDescent="0.3">
      <c r="A11" s="38">
        <f>+A10+0.01</f>
        <v>20.020000000000003</v>
      </c>
      <c r="B11" s="300" t="s">
        <v>232</v>
      </c>
      <c r="C11" s="146">
        <v>41579</v>
      </c>
      <c r="D11" s="194">
        <v>41579</v>
      </c>
      <c r="E11" s="194">
        <v>41579</v>
      </c>
      <c r="F11" s="194">
        <v>42675</v>
      </c>
      <c r="G11" s="147">
        <v>43040</v>
      </c>
    </row>
    <row r="12" spans="1:8" s="305" customFormat="1" ht="57.6" x14ac:dyDescent="0.3">
      <c r="A12" s="38">
        <f>+A11+0.01</f>
        <v>20.030000000000005</v>
      </c>
      <c r="B12" s="300" t="s">
        <v>231</v>
      </c>
      <c r="C12" s="192" t="s">
        <v>313</v>
      </c>
      <c r="D12" s="191" t="s">
        <v>313</v>
      </c>
      <c r="E12" s="191" t="s">
        <v>313</v>
      </c>
      <c r="F12" s="191">
        <f>'[4]#20 Source Data'!J9</f>
        <v>115294.63174622993</v>
      </c>
      <c r="G12" s="193">
        <f>'[4]#20 Source Data'!J10</f>
        <v>109525.86524501626</v>
      </c>
      <c r="H12" s="414"/>
    </row>
    <row r="13" spans="1:8" s="305" customFormat="1" ht="409.5" customHeight="1" x14ac:dyDescent="0.3">
      <c r="A13" s="38">
        <f>+A12+0.01</f>
        <v>20.040000000000006</v>
      </c>
      <c r="B13" s="31" t="s">
        <v>86</v>
      </c>
      <c r="C13" s="552" t="s">
        <v>327</v>
      </c>
      <c r="D13" s="529"/>
      <c r="E13" s="529"/>
      <c r="F13" s="529"/>
      <c r="G13" s="530"/>
    </row>
    <row r="14" spans="1:8" s="305" customFormat="1" ht="13.5" customHeight="1" x14ac:dyDescent="0.3">
      <c r="A14" s="38"/>
      <c r="B14" s="31"/>
      <c r="C14" s="417"/>
      <c r="D14" s="418"/>
      <c r="E14" s="418"/>
      <c r="F14" s="418"/>
      <c r="G14" s="418"/>
    </row>
    <row r="15" spans="1:8" s="305" customFormat="1" x14ac:dyDescent="0.3">
      <c r="A15" s="275"/>
      <c r="B15" s="401" t="s">
        <v>14</v>
      </c>
      <c r="C15" s="306">
        <v>2014</v>
      </c>
      <c r="D15" s="306">
        <v>2015</v>
      </c>
      <c r="E15" s="308">
        <v>2016</v>
      </c>
      <c r="F15" s="308">
        <v>2017</v>
      </c>
      <c r="G15" s="308">
        <v>2018</v>
      </c>
    </row>
    <row r="16" spans="1:8" s="305" customFormat="1" x14ac:dyDescent="0.3">
      <c r="A16" s="275"/>
      <c r="B16" s="401"/>
      <c r="C16" s="306"/>
      <c r="D16" s="308"/>
      <c r="E16" s="308"/>
      <c r="F16" s="308"/>
      <c r="G16" s="308"/>
    </row>
    <row r="17" spans="1:7" s="305" customFormat="1" x14ac:dyDescent="0.3">
      <c r="A17" s="312" t="s">
        <v>73</v>
      </c>
      <c r="B17" s="312"/>
      <c r="C17" s="153"/>
      <c r="D17" s="153"/>
      <c r="E17" s="153"/>
      <c r="F17" s="153"/>
      <c r="G17" s="153"/>
    </row>
    <row r="18" spans="1:7" s="305" customFormat="1" x14ac:dyDescent="0.3">
      <c r="A18" s="313">
        <v>20</v>
      </c>
      <c r="B18" s="299" t="s">
        <v>77</v>
      </c>
      <c r="C18" s="411" t="s">
        <v>292</v>
      </c>
      <c r="D18" s="412" t="s">
        <v>292</v>
      </c>
      <c r="E18" s="412" t="s">
        <v>292</v>
      </c>
      <c r="F18" s="412" t="s">
        <v>292</v>
      </c>
      <c r="G18" s="413" t="s">
        <v>292</v>
      </c>
    </row>
    <row r="19" spans="1:7" s="305" customFormat="1" ht="43.2" x14ac:dyDescent="0.3">
      <c r="A19" s="38">
        <f>A18+0.01</f>
        <v>20.010000000000002</v>
      </c>
      <c r="B19" s="300" t="s">
        <v>230</v>
      </c>
      <c r="C19" s="143">
        <v>117600</v>
      </c>
      <c r="D19" s="144">
        <v>120260</v>
      </c>
      <c r="E19" s="144">
        <v>122910</v>
      </c>
      <c r="F19" s="144">
        <v>134410</v>
      </c>
      <c r="G19" s="145">
        <v>148670</v>
      </c>
    </row>
    <row r="20" spans="1:7" s="305" customFormat="1" ht="28.8" x14ac:dyDescent="0.3">
      <c r="A20" s="38">
        <f>+A19+0.01</f>
        <v>20.020000000000003</v>
      </c>
      <c r="B20" s="300" t="s">
        <v>232</v>
      </c>
      <c r="C20" s="146">
        <v>41579</v>
      </c>
      <c r="D20" s="194">
        <v>41579</v>
      </c>
      <c r="E20" s="194">
        <v>41579</v>
      </c>
      <c r="F20" s="194">
        <v>42675</v>
      </c>
      <c r="G20" s="147">
        <v>43040</v>
      </c>
    </row>
    <row r="21" spans="1:7" s="305" customFormat="1" ht="57.6" x14ac:dyDescent="0.3">
      <c r="A21" s="38">
        <f>+A20+0.01</f>
        <v>20.030000000000005</v>
      </c>
      <c r="B21" s="300" t="s">
        <v>231</v>
      </c>
      <c r="C21" s="192" t="s">
        <v>313</v>
      </c>
      <c r="D21" s="191" t="s">
        <v>313</v>
      </c>
      <c r="E21" s="191" t="s">
        <v>313</v>
      </c>
      <c r="F21" s="191">
        <f>'[4]#20 Source Data'!J14</f>
        <v>143900.18975251872</v>
      </c>
      <c r="G21" s="193">
        <f>'[4]#20 Source Data'!J15</f>
        <v>158358.47916991755</v>
      </c>
    </row>
    <row r="22" spans="1:7" s="305" customFormat="1" x14ac:dyDescent="0.3">
      <c r="A22" s="38">
        <f>+A21+0.01</f>
        <v>20.040000000000006</v>
      </c>
      <c r="B22" s="31" t="s">
        <v>86</v>
      </c>
      <c r="C22" s="545" t="s">
        <v>337</v>
      </c>
      <c r="D22" s="546"/>
      <c r="E22" s="546"/>
      <c r="F22" s="546"/>
      <c r="G22" s="547"/>
    </row>
    <row r="23" spans="1:7" s="305" customFormat="1" x14ac:dyDescent="0.3">
      <c r="C23" s="217"/>
      <c r="D23" s="217"/>
      <c r="E23" s="217"/>
      <c r="F23" s="217"/>
      <c r="G23" s="217"/>
    </row>
    <row r="24" spans="1:7" s="305" customFormat="1" x14ac:dyDescent="0.3">
      <c r="A24" s="312" t="s">
        <v>73</v>
      </c>
      <c r="B24" s="312"/>
      <c r="C24" s="153"/>
      <c r="D24" s="153"/>
      <c r="E24" s="153"/>
      <c r="F24" s="153"/>
      <c r="G24" s="153"/>
    </row>
    <row r="25" spans="1:7" s="305" customFormat="1" x14ac:dyDescent="0.3">
      <c r="A25" s="313">
        <v>20</v>
      </c>
      <c r="B25" s="299" t="s">
        <v>77</v>
      </c>
      <c r="C25" s="411" t="s">
        <v>287</v>
      </c>
      <c r="D25" s="412" t="s">
        <v>287</v>
      </c>
      <c r="E25" s="412" t="s">
        <v>287</v>
      </c>
      <c r="F25" s="412" t="s">
        <v>287</v>
      </c>
      <c r="G25" s="413" t="s">
        <v>287</v>
      </c>
    </row>
    <row r="26" spans="1:7" s="305" customFormat="1" ht="43.2" x14ac:dyDescent="0.3">
      <c r="A26" s="38">
        <f>A25+0.01</f>
        <v>20.010000000000002</v>
      </c>
      <c r="B26" s="300" t="s">
        <v>230</v>
      </c>
      <c r="C26" s="143">
        <v>175650</v>
      </c>
      <c r="D26" s="144">
        <v>179520</v>
      </c>
      <c r="E26" s="144">
        <v>183470</v>
      </c>
      <c r="F26" s="144">
        <v>153850</v>
      </c>
      <c r="G26" s="145">
        <v>177220</v>
      </c>
    </row>
    <row r="27" spans="1:7" s="305" customFormat="1" ht="28.8" x14ac:dyDescent="0.3">
      <c r="A27" s="38">
        <f>+A26+0.01</f>
        <v>20.020000000000003</v>
      </c>
      <c r="B27" s="300" t="s">
        <v>232</v>
      </c>
      <c r="C27" s="146">
        <v>41579</v>
      </c>
      <c r="D27" s="194">
        <v>41579</v>
      </c>
      <c r="E27" s="194">
        <v>41579</v>
      </c>
      <c r="F27" s="194">
        <v>42675</v>
      </c>
      <c r="G27" s="147">
        <v>43040</v>
      </c>
    </row>
    <row r="28" spans="1:7" s="305" customFormat="1" ht="57.6" x14ac:dyDescent="0.3">
      <c r="A28" s="38">
        <f>+A27+0.01</f>
        <v>20.030000000000005</v>
      </c>
      <c r="B28" s="300" t="s">
        <v>231</v>
      </c>
      <c r="C28" s="192" t="s">
        <v>313</v>
      </c>
      <c r="D28" s="191" t="s">
        <v>313</v>
      </c>
      <c r="E28" s="191" t="s">
        <v>313</v>
      </c>
      <c r="F28" s="415">
        <f>'[4]#20 Source Data'!J19</f>
        <v>176835.36580700293</v>
      </c>
      <c r="G28" s="416">
        <f>'[4]#20 Source Data'!J20</f>
        <v>193662.563776375</v>
      </c>
    </row>
    <row r="29" spans="1:7" s="305" customFormat="1" x14ac:dyDescent="0.3">
      <c r="A29" s="38">
        <f>+A28+0.01</f>
        <v>20.040000000000006</v>
      </c>
      <c r="B29" s="31" t="s">
        <v>86</v>
      </c>
      <c r="C29" s="545" t="s">
        <v>337</v>
      </c>
      <c r="D29" s="546"/>
      <c r="E29" s="546"/>
      <c r="F29" s="546"/>
      <c r="G29" s="547"/>
    </row>
    <row r="30" spans="1:7" s="305" customFormat="1" x14ac:dyDescent="0.3">
      <c r="C30" s="217"/>
      <c r="D30" s="217"/>
      <c r="E30" s="217"/>
      <c r="F30" s="217"/>
      <c r="G30" s="217"/>
    </row>
    <row r="31" spans="1:7" s="305" customFormat="1" x14ac:dyDescent="0.3">
      <c r="A31" s="312" t="s">
        <v>73</v>
      </c>
      <c r="B31" s="312"/>
      <c r="C31" s="153"/>
      <c r="D31" s="153"/>
      <c r="E31" s="153"/>
      <c r="F31" s="153"/>
      <c r="G31" s="153"/>
    </row>
    <row r="32" spans="1:7" s="305" customFormat="1" x14ac:dyDescent="0.3">
      <c r="A32" s="313">
        <v>20</v>
      </c>
      <c r="B32" s="299" t="s">
        <v>77</v>
      </c>
      <c r="C32" s="411" t="s">
        <v>288</v>
      </c>
      <c r="D32" s="412" t="s">
        <v>288</v>
      </c>
      <c r="E32" s="412" t="s">
        <v>288</v>
      </c>
      <c r="F32" s="412" t="s">
        <v>288</v>
      </c>
      <c r="G32" s="413" t="s">
        <v>288</v>
      </c>
    </row>
    <row r="33" spans="1:7" s="305" customFormat="1" ht="43.2" x14ac:dyDescent="0.3">
      <c r="A33" s="38">
        <f>A32+0.01</f>
        <v>20.010000000000002</v>
      </c>
      <c r="B33" s="300" t="s">
        <v>230</v>
      </c>
      <c r="C33" s="143">
        <v>80350</v>
      </c>
      <c r="D33" s="144">
        <v>82120</v>
      </c>
      <c r="E33" s="144">
        <v>83920</v>
      </c>
      <c r="F33" s="144">
        <v>90770</v>
      </c>
      <c r="G33" s="145">
        <v>125110</v>
      </c>
    </row>
    <row r="34" spans="1:7" s="305" customFormat="1" ht="28.8" x14ac:dyDescent="0.3">
      <c r="A34" s="38">
        <f>+A33+0.01</f>
        <v>20.020000000000003</v>
      </c>
      <c r="B34" s="300" t="s">
        <v>232</v>
      </c>
      <c r="C34" s="146">
        <v>41579</v>
      </c>
      <c r="D34" s="194">
        <v>41579</v>
      </c>
      <c r="E34" s="194">
        <v>41579</v>
      </c>
      <c r="F34" s="194">
        <v>42675</v>
      </c>
      <c r="G34" s="147">
        <v>43040</v>
      </c>
    </row>
    <row r="35" spans="1:7" s="305" customFormat="1" ht="57.6" x14ac:dyDescent="0.3">
      <c r="A35" s="38">
        <f>+A34+0.01</f>
        <v>20.030000000000005</v>
      </c>
      <c r="B35" s="300" t="s">
        <v>231</v>
      </c>
      <c r="C35" s="192" t="s">
        <v>313</v>
      </c>
      <c r="D35" s="191" t="s">
        <v>313</v>
      </c>
      <c r="E35" s="191" t="s">
        <v>313</v>
      </c>
      <c r="F35" s="191">
        <f>'[4]#20 Source Data'!J24</f>
        <v>133980.54398856155</v>
      </c>
      <c r="G35" s="193">
        <f>'[4]#20 Source Data'!J25</f>
        <v>153154.42865273077</v>
      </c>
    </row>
    <row r="36" spans="1:7" s="305" customFormat="1" x14ac:dyDescent="0.3">
      <c r="A36" s="38">
        <f>+A35+0.01</f>
        <v>20.040000000000006</v>
      </c>
      <c r="B36" s="31" t="s">
        <v>86</v>
      </c>
      <c r="C36" s="545" t="s">
        <v>337</v>
      </c>
      <c r="D36" s="546"/>
      <c r="E36" s="546"/>
      <c r="F36" s="546"/>
      <c r="G36" s="547"/>
    </row>
  </sheetData>
  <mergeCells count="5">
    <mergeCell ref="C1:G1"/>
    <mergeCell ref="C13:G13"/>
    <mergeCell ref="C22:G22"/>
    <mergeCell ref="C29:G29"/>
    <mergeCell ref="C36:G36"/>
  </mergeCells>
  <pageMargins left="0.25" right="0.25" top="0.75" bottom="0.75" header="0.3" footer="0.3"/>
  <pageSetup scale="83"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8066" r:id="rId4" name="Button 2">
              <controlPr defaultSize="0" print="0" autoFill="0" autoPict="0" macro="[0]!Zone_Entry_20">
                <anchor moveWithCells="1" sizeWithCells="1">
                  <from>
                    <xdr:col>1</xdr:col>
                    <xdr:colOff>0</xdr:colOff>
                    <xdr:row>4</xdr:row>
                    <xdr:rowOff>0</xdr:rowOff>
                  </from>
                  <to>
                    <xdr:col>1</xdr:col>
                    <xdr:colOff>182880</xdr:colOff>
                    <xdr:row>6</xdr:row>
                    <xdr:rowOff>7620</xdr:rowOff>
                  </to>
                </anchor>
              </controlPr>
            </control>
          </mc:Choice>
        </mc:AlternateContent>
      </controls>
    </mc:Choice>
  </mc:AlternateContent>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2">
    <tabColor rgb="FF92D050"/>
    <pageSetUpPr fitToPage="1"/>
  </sheetPr>
  <dimension ref="A1:H40"/>
  <sheetViews>
    <sheetView topLeftCell="A34" zoomScaleNormal="100" workbookViewId="0">
      <selection activeCell="C13" sqref="C13:G13"/>
    </sheetView>
  </sheetViews>
  <sheetFormatPr defaultColWidth="9.109375" defaultRowHeight="14.4" x14ac:dyDescent="0.3"/>
  <cols>
    <col min="1" max="1" width="6.88671875" style="305" customWidth="1"/>
    <col min="2" max="2" width="71.44140625" style="305" customWidth="1"/>
    <col min="3" max="7" width="15.6640625" style="305" customWidth="1"/>
    <col min="8" max="8" width="9.6640625" style="305" customWidth="1"/>
    <col min="9" max="16384" width="9.109375" style="305"/>
  </cols>
  <sheetData>
    <row r="1" spans="1:8" x14ac:dyDescent="0.3">
      <c r="A1" s="316"/>
      <c r="B1" s="304" t="s">
        <v>13</v>
      </c>
      <c r="C1" s="511" t="str">
        <f>+'[5]#1 Reserve Margins'!C1</f>
        <v>NYISO</v>
      </c>
      <c r="D1" s="512"/>
      <c r="E1" s="512"/>
      <c r="F1" s="512"/>
      <c r="G1" s="513"/>
    </row>
    <row r="2" spans="1:8" x14ac:dyDescent="0.3">
      <c r="A2" s="317"/>
      <c r="B2" s="339"/>
      <c r="C2" s="310"/>
      <c r="D2" s="311"/>
      <c r="E2" s="311"/>
      <c r="F2" s="311"/>
      <c r="G2" s="311"/>
    </row>
    <row r="3" spans="1:8" x14ac:dyDescent="0.3">
      <c r="A3" s="323" t="s">
        <v>42</v>
      </c>
      <c r="B3" s="314"/>
      <c r="C3" s="310"/>
      <c r="D3" s="311"/>
      <c r="E3" s="311"/>
      <c r="F3" s="311"/>
      <c r="G3" s="311"/>
      <c r="H3" s="207"/>
    </row>
    <row r="4" spans="1:8" x14ac:dyDescent="0.3">
      <c r="H4" s="506"/>
    </row>
    <row r="5" spans="1:8" x14ac:dyDescent="0.3">
      <c r="A5" s="316"/>
      <c r="B5" s="331" t="s">
        <v>293</v>
      </c>
      <c r="C5" s="322" t="s">
        <v>294</v>
      </c>
      <c r="D5" s="322" t="s">
        <v>295</v>
      </c>
      <c r="E5" s="322" t="s">
        <v>296</v>
      </c>
      <c r="F5" s="322" t="s">
        <v>297</v>
      </c>
      <c r="G5" s="322" t="s">
        <v>298</v>
      </c>
      <c r="H5" s="506"/>
    </row>
    <row r="6" spans="1:8" x14ac:dyDescent="0.3">
      <c r="A6" s="316"/>
      <c r="B6" s="331" t="s">
        <v>336</v>
      </c>
      <c r="C6" s="322"/>
      <c r="D6" s="322"/>
      <c r="E6" s="322"/>
      <c r="F6" s="322"/>
      <c r="G6" s="322"/>
      <c r="H6" s="207"/>
    </row>
    <row r="7" spans="1:8" x14ac:dyDescent="0.3">
      <c r="A7" s="315"/>
      <c r="B7" s="307" t="str">
        <f>+'[2]#1 Reserve Margins'!$B$4</f>
        <v>Reporting Period</v>
      </c>
      <c r="C7" s="306">
        <f>+'[2]#1 Reserve Margins'!$C$4</f>
        <v>2014</v>
      </c>
      <c r="D7" s="308">
        <f>+'[2]#1 Reserve Margins'!$D$4</f>
        <v>2015</v>
      </c>
      <c r="E7" s="308">
        <f>+'[2]#1 Reserve Margins'!$E$4</f>
        <v>2016</v>
      </c>
      <c r="F7" s="308">
        <f>+'[2]#1 Reserve Margins'!$F$4</f>
        <v>2017</v>
      </c>
      <c r="G7" s="308">
        <f>+'[2]#1 Reserve Margins'!$G$4</f>
        <v>2018</v>
      </c>
    </row>
    <row r="8" spans="1:8" x14ac:dyDescent="0.3">
      <c r="A8" s="312" t="s">
        <v>132</v>
      </c>
      <c r="B8" s="312"/>
      <c r="C8" s="312"/>
      <c r="D8" s="312"/>
      <c r="E8" s="312"/>
      <c r="F8" s="312"/>
      <c r="G8" s="312"/>
    </row>
    <row r="9" spans="1:8" x14ac:dyDescent="0.3">
      <c r="A9" s="313">
        <v>21</v>
      </c>
      <c r="B9" s="299" t="s">
        <v>77</v>
      </c>
      <c r="C9" s="324" t="s">
        <v>290</v>
      </c>
      <c r="D9" s="325" t="s">
        <v>290</v>
      </c>
      <c r="E9" s="325" t="s">
        <v>290</v>
      </c>
      <c r="F9" s="325" t="s">
        <v>290</v>
      </c>
      <c r="G9" s="326" t="s">
        <v>290</v>
      </c>
    </row>
    <row r="10" spans="1:8" ht="43.2" x14ac:dyDescent="0.3">
      <c r="A10" s="309">
        <f>+A9+0.01</f>
        <v>21.01</v>
      </c>
      <c r="B10" s="300" t="s">
        <v>177</v>
      </c>
      <c r="C10" s="332">
        <v>1767.45</v>
      </c>
      <c r="D10" s="333">
        <v>1968.29</v>
      </c>
      <c r="E10" s="333">
        <v>2299</v>
      </c>
      <c r="F10" s="333">
        <v>2159</v>
      </c>
      <c r="G10" s="333">
        <v>2250.11</v>
      </c>
    </row>
    <row r="11" spans="1:8" ht="65.099999999999994" customHeight="1" x14ac:dyDescent="0.3">
      <c r="A11" s="309">
        <f>+A10+0.01</f>
        <v>21.020000000000003</v>
      </c>
      <c r="B11" s="300" t="s">
        <v>178</v>
      </c>
      <c r="C11" s="332">
        <v>10015.549999999999</v>
      </c>
      <c r="D11" s="333">
        <v>9960.7000000000007</v>
      </c>
      <c r="E11" s="333">
        <v>9494</v>
      </c>
      <c r="F11" s="333">
        <v>9511.0499999999993</v>
      </c>
      <c r="G11" s="333">
        <v>9288.9</v>
      </c>
    </row>
    <row r="12" spans="1:8" ht="72" x14ac:dyDescent="0.3">
      <c r="A12" s="309">
        <f>+A11+0.01</f>
        <v>21.030000000000005</v>
      </c>
      <c r="B12" s="300" t="s">
        <v>233</v>
      </c>
      <c r="C12" s="334">
        <v>10087.669204737733</v>
      </c>
      <c r="D12" s="277">
        <v>10341.534164159864</v>
      </c>
      <c r="E12" s="277">
        <v>10212.225046976897</v>
      </c>
      <c r="F12" s="277">
        <v>10293.108857053225</v>
      </c>
      <c r="G12" s="277">
        <v>10245.0758798838</v>
      </c>
    </row>
    <row r="13" spans="1:8" ht="36" customHeight="1" x14ac:dyDescent="0.3">
      <c r="A13" s="309">
        <f>+A12+0.01</f>
        <v>21.040000000000006</v>
      </c>
      <c r="B13" s="309" t="s">
        <v>140</v>
      </c>
      <c r="C13" s="521" t="s">
        <v>335</v>
      </c>
      <c r="D13" s="521"/>
      <c r="E13" s="521"/>
      <c r="F13" s="521"/>
      <c r="G13" s="521"/>
    </row>
    <row r="15" spans="1:8" x14ac:dyDescent="0.3">
      <c r="A15" s="316"/>
      <c r="B15" s="331"/>
      <c r="C15" s="322"/>
      <c r="D15" s="322"/>
      <c r="E15" s="322"/>
      <c r="F15" s="322"/>
      <c r="G15" s="322"/>
    </row>
    <row r="16" spans="1:8" x14ac:dyDescent="0.3">
      <c r="A16" s="315"/>
      <c r="B16" s="307" t="str">
        <f>+'[2]#1 Reserve Margins'!$B$4</f>
        <v>Reporting Period</v>
      </c>
      <c r="C16" s="306">
        <f>+'[2]#1 Reserve Margins'!$C$4</f>
        <v>2014</v>
      </c>
      <c r="D16" s="308">
        <f>+'[2]#1 Reserve Margins'!$D$4</f>
        <v>2015</v>
      </c>
      <c r="E16" s="308">
        <f>+'[2]#1 Reserve Margins'!$E$4</f>
        <v>2016</v>
      </c>
      <c r="F16" s="308">
        <f>+'[2]#1 Reserve Margins'!$F$4</f>
        <v>2017</v>
      </c>
      <c r="G16" s="308">
        <f>+'[2]#1 Reserve Margins'!$G$4</f>
        <v>2018</v>
      </c>
    </row>
    <row r="17" spans="1:7" x14ac:dyDescent="0.3">
      <c r="A17" s="312" t="s">
        <v>132</v>
      </c>
      <c r="B17" s="312"/>
      <c r="C17" s="312"/>
      <c r="D17" s="312"/>
      <c r="E17" s="312"/>
      <c r="F17" s="312"/>
      <c r="G17" s="312"/>
    </row>
    <row r="18" spans="1:7" x14ac:dyDescent="0.3">
      <c r="A18" s="313">
        <v>21</v>
      </c>
      <c r="B18" s="299" t="s">
        <v>77</v>
      </c>
      <c r="C18" s="324" t="s">
        <v>291</v>
      </c>
      <c r="D18" s="325" t="s">
        <v>291</v>
      </c>
      <c r="E18" s="325" t="s">
        <v>291</v>
      </c>
      <c r="F18" s="325" t="s">
        <v>291</v>
      </c>
      <c r="G18" s="326" t="s">
        <v>291</v>
      </c>
    </row>
    <row r="19" spans="1:7" ht="43.2" x14ac:dyDescent="0.3">
      <c r="A19" s="309">
        <f>+A18+0.01</f>
        <v>21.01</v>
      </c>
      <c r="B19" s="300" t="s">
        <v>177</v>
      </c>
      <c r="C19" s="334">
        <v>384.72000000000025</v>
      </c>
      <c r="D19" s="333">
        <v>193.86499999999978</v>
      </c>
      <c r="E19" s="333">
        <v>136.97499999999945</v>
      </c>
      <c r="F19" s="333">
        <v>189.94499999999971</v>
      </c>
      <c r="G19" s="333">
        <v>189.55999999999949</v>
      </c>
    </row>
    <row r="20" spans="1:7" ht="57.6" x14ac:dyDescent="0.3">
      <c r="A20" s="309">
        <f>+A19+0.01</f>
        <v>21.020000000000003</v>
      </c>
      <c r="B20" s="300" t="s">
        <v>178</v>
      </c>
      <c r="C20" s="334">
        <v>5880.72</v>
      </c>
      <c r="D20" s="333">
        <v>5732.8649999999998</v>
      </c>
      <c r="E20" s="333">
        <v>5615.9749999999995</v>
      </c>
      <c r="F20" s="333">
        <v>5616.9449999999997</v>
      </c>
      <c r="G20" s="333">
        <v>5605.5599999999995</v>
      </c>
    </row>
    <row r="21" spans="1:7" ht="72" x14ac:dyDescent="0.3">
      <c r="A21" s="309">
        <f>+A20+0.01</f>
        <v>21.030000000000005</v>
      </c>
      <c r="B21" s="300" t="s">
        <v>233</v>
      </c>
      <c r="C21" s="41">
        <v>6149.9729290741743</v>
      </c>
      <c r="D21" s="349">
        <v>6087.8810892915262</v>
      </c>
      <c r="E21" s="349">
        <v>6133.3980373126278</v>
      </c>
      <c r="F21" s="349">
        <v>6124.1525423728817</v>
      </c>
      <c r="G21" s="350">
        <v>6116.303883909517</v>
      </c>
    </row>
    <row r="22" spans="1:7" ht="28.8" x14ac:dyDescent="0.3">
      <c r="A22" s="309">
        <f>+A21+0.01</f>
        <v>21.040000000000006</v>
      </c>
      <c r="B22" s="309" t="s">
        <v>140</v>
      </c>
      <c r="C22" s="552" t="s">
        <v>334</v>
      </c>
      <c r="D22" s="553"/>
      <c r="E22" s="553"/>
      <c r="F22" s="553"/>
      <c r="G22" s="554"/>
    </row>
    <row r="24" spans="1:7" x14ac:dyDescent="0.3">
      <c r="A24" s="316"/>
      <c r="B24" s="331"/>
      <c r="C24" s="322"/>
      <c r="D24" s="322"/>
      <c r="E24" s="322"/>
      <c r="F24" s="322"/>
      <c r="G24" s="322"/>
    </row>
    <row r="25" spans="1:7" x14ac:dyDescent="0.3">
      <c r="A25" s="315"/>
      <c r="B25" s="307" t="str">
        <f>+'[2]#1 Reserve Margins'!$B$4</f>
        <v>Reporting Period</v>
      </c>
      <c r="C25" s="306">
        <f>+'[2]#1 Reserve Margins'!$C$4</f>
        <v>2014</v>
      </c>
      <c r="D25" s="308">
        <f>+'[2]#1 Reserve Margins'!$D$4</f>
        <v>2015</v>
      </c>
      <c r="E25" s="308">
        <f>+'[2]#1 Reserve Margins'!$E$4</f>
        <v>2016</v>
      </c>
      <c r="F25" s="308">
        <f>+'[2]#1 Reserve Margins'!$F$4</f>
        <v>2017</v>
      </c>
      <c r="G25" s="308">
        <f>+'[2]#1 Reserve Margins'!$G$4</f>
        <v>2018</v>
      </c>
    </row>
    <row r="26" spans="1:7" x14ac:dyDescent="0.3">
      <c r="A26" s="312" t="s">
        <v>132</v>
      </c>
      <c r="B26" s="312"/>
      <c r="C26" s="312"/>
      <c r="D26" s="312"/>
      <c r="E26" s="312"/>
      <c r="F26" s="312"/>
      <c r="G26" s="312"/>
    </row>
    <row r="27" spans="1:7" x14ac:dyDescent="0.3">
      <c r="A27" s="313">
        <v>21</v>
      </c>
      <c r="B27" s="299" t="s">
        <v>77</v>
      </c>
      <c r="C27" s="324" t="s">
        <v>292</v>
      </c>
      <c r="D27" s="325" t="s">
        <v>292</v>
      </c>
      <c r="E27" s="325" t="s">
        <v>292</v>
      </c>
      <c r="F27" s="325" t="s">
        <v>292</v>
      </c>
      <c r="G27" s="326" t="s">
        <v>292</v>
      </c>
    </row>
    <row r="28" spans="1:7" ht="43.2" x14ac:dyDescent="0.3">
      <c r="A28" s="309">
        <f>+A27+0.01</f>
        <v>21.01</v>
      </c>
      <c r="B28" s="300" t="s">
        <v>177</v>
      </c>
      <c r="C28" s="334">
        <v>1954.92</v>
      </c>
      <c r="D28" s="333">
        <v>1552.2999999999993</v>
      </c>
      <c r="E28" s="333">
        <v>1630.8999999999996</v>
      </c>
      <c r="F28" s="333">
        <v>1365.1849999999995</v>
      </c>
      <c r="G28" s="333">
        <v>875.4900000000016</v>
      </c>
    </row>
    <row r="29" spans="1:7" ht="57.6" x14ac:dyDescent="0.3">
      <c r="A29" s="309">
        <f>+A28+0.01</f>
        <v>21.020000000000003</v>
      </c>
      <c r="B29" s="300" t="s">
        <v>178</v>
      </c>
      <c r="C29" s="334">
        <v>14336.08</v>
      </c>
      <c r="D29" s="333">
        <v>14787.7</v>
      </c>
      <c r="E29" s="333">
        <v>14678.1</v>
      </c>
      <c r="F29" s="333">
        <v>14695.815000000001</v>
      </c>
      <c r="G29" s="333">
        <v>15042.509999999998</v>
      </c>
    </row>
    <row r="30" spans="1:7" ht="72" x14ac:dyDescent="0.3">
      <c r="A30" s="309">
        <f>+A29+0.01</f>
        <v>21.030000000000005</v>
      </c>
      <c r="B30" s="300" t="s">
        <v>233</v>
      </c>
      <c r="C30" s="41">
        <v>14423.350685222564</v>
      </c>
      <c r="D30" s="349">
        <v>15165.552371856096</v>
      </c>
      <c r="E30" s="349">
        <v>15383.838383838383</v>
      </c>
      <c r="F30" s="349">
        <v>15484.518286762324</v>
      </c>
      <c r="G30" s="350">
        <v>15770.748879880521</v>
      </c>
    </row>
    <row r="31" spans="1:7" ht="30" customHeight="1" x14ac:dyDescent="0.3">
      <c r="A31" s="309">
        <f>+A30+0.01</f>
        <v>21.040000000000006</v>
      </c>
      <c r="B31" s="309" t="s">
        <v>140</v>
      </c>
      <c r="C31" s="552" t="s">
        <v>334</v>
      </c>
      <c r="D31" s="553"/>
      <c r="E31" s="553"/>
      <c r="F31" s="553"/>
      <c r="G31" s="554"/>
    </row>
    <row r="33" spans="1:7" x14ac:dyDescent="0.3">
      <c r="A33" s="316"/>
    </row>
    <row r="34" spans="1:7" x14ac:dyDescent="0.3">
      <c r="A34" s="315"/>
      <c r="B34" s="307" t="str">
        <f>+'[2]#1 Reserve Margins'!$B$4</f>
        <v>Reporting Period</v>
      </c>
      <c r="C34" s="306">
        <f>+'[2]#1 Reserve Margins'!$C$4</f>
        <v>2014</v>
      </c>
      <c r="D34" s="308">
        <f>+'[2]#1 Reserve Margins'!$D$4</f>
        <v>2015</v>
      </c>
      <c r="E34" s="308">
        <f>+'[2]#1 Reserve Margins'!$E$4</f>
        <v>2016</v>
      </c>
      <c r="F34" s="308">
        <f>+'[2]#1 Reserve Margins'!$F$4</f>
        <v>2017</v>
      </c>
      <c r="G34" s="308">
        <f>+'[2]#1 Reserve Margins'!$G$4</f>
        <v>2018</v>
      </c>
    </row>
    <row r="35" spans="1:7" x14ac:dyDescent="0.3">
      <c r="A35" s="312" t="s">
        <v>132</v>
      </c>
      <c r="B35" s="312"/>
      <c r="C35" s="312"/>
      <c r="D35" s="312"/>
      <c r="E35" s="312"/>
      <c r="F35" s="312"/>
      <c r="G35" s="312"/>
    </row>
    <row r="36" spans="1:7" x14ac:dyDescent="0.3">
      <c r="A36" s="313">
        <v>21</v>
      </c>
      <c r="B36" s="299" t="s">
        <v>77</v>
      </c>
      <c r="C36" s="324" t="s">
        <v>285</v>
      </c>
      <c r="D36" s="325" t="s">
        <v>285</v>
      </c>
      <c r="E36" s="325" t="s">
        <v>285</v>
      </c>
      <c r="F36" s="325" t="s">
        <v>285</v>
      </c>
      <c r="G36" s="326" t="s">
        <v>285</v>
      </c>
    </row>
    <row r="37" spans="1:7" ht="43.2" x14ac:dyDescent="0.3">
      <c r="A37" s="309">
        <f>+A36+0.01</f>
        <v>21.01</v>
      </c>
      <c r="B37" s="300" t="s">
        <v>177</v>
      </c>
      <c r="C37" s="334">
        <v>2490</v>
      </c>
      <c r="D37" s="333">
        <v>2740</v>
      </c>
      <c r="E37" s="333">
        <v>2700</v>
      </c>
      <c r="F37" s="333">
        <v>2689</v>
      </c>
      <c r="G37" s="333">
        <v>2957</v>
      </c>
    </row>
    <row r="38" spans="1:7" ht="57.6" x14ac:dyDescent="0.3">
      <c r="A38" s="309">
        <f>+A37+0.01</f>
        <v>21.020000000000003</v>
      </c>
      <c r="B38" s="300" t="s">
        <v>178</v>
      </c>
      <c r="C38" s="334">
        <v>39389.22</v>
      </c>
      <c r="D38" s="333">
        <v>39273.39</v>
      </c>
      <c r="E38" s="333">
        <v>39198</v>
      </c>
      <c r="F38" s="333">
        <v>39150.04</v>
      </c>
      <c r="G38" s="333">
        <v>38938.625999999997</v>
      </c>
    </row>
    <row r="39" spans="1:7" ht="72" x14ac:dyDescent="0.3">
      <c r="A39" s="309">
        <f>+A38+0.01</f>
        <v>21.030000000000005</v>
      </c>
      <c r="B39" s="300" t="s">
        <v>233</v>
      </c>
      <c r="C39" s="41">
        <v>40868.565772107351</v>
      </c>
      <c r="D39" s="349">
        <v>42044.062978351198</v>
      </c>
      <c r="E39" s="349">
        <v>41473.39307445514</v>
      </c>
      <c r="F39" s="349">
        <v>43040.458604343512</v>
      </c>
      <c r="G39" s="350">
        <v>42411.198600174976</v>
      </c>
    </row>
    <row r="40" spans="1:7" ht="30" customHeight="1" x14ac:dyDescent="0.3">
      <c r="A40" s="309">
        <f>+A39+0.01</f>
        <v>21.040000000000006</v>
      </c>
      <c r="B40" s="309" t="s">
        <v>140</v>
      </c>
      <c r="C40" s="552" t="s">
        <v>334</v>
      </c>
      <c r="D40" s="553"/>
      <c r="E40" s="553"/>
      <c r="F40" s="553"/>
      <c r="G40" s="554"/>
    </row>
  </sheetData>
  <mergeCells count="5">
    <mergeCell ref="C1:G1"/>
    <mergeCell ref="C13:G13"/>
    <mergeCell ref="C22:G22"/>
    <mergeCell ref="C31:G31"/>
    <mergeCell ref="C40:G40"/>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Button 1">
              <controlPr defaultSize="0" print="0" autoFill="0" autoPict="0" macro="[0]!Zone_Entry_21" altText="Add Zone">
                <anchor moveWithCells="1" sizeWithCells="1">
                  <from>
                    <xdr:col>0</xdr:col>
                    <xdr:colOff>0</xdr:colOff>
                    <xdr:row>4</xdr:row>
                    <xdr:rowOff>0</xdr:rowOff>
                  </from>
                  <to>
                    <xdr:col>1</xdr:col>
                    <xdr:colOff>83820</xdr:colOff>
                    <xdr:row>5</xdr:row>
                    <xdr:rowOff>30480</xdr:rowOff>
                  </to>
                </anchor>
              </controlPr>
            </control>
          </mc:Choice>
        </mc:AlternateContent>
        <mc:AlternateContent xmlns:mc="http://schemas.openxmlformats.org/markup-compatibility/2006">
          <mc:Choice Requires="x14">
            <control shapeId="2050" r:id="rId5" name="Button 2">
              <controlPr defaultSize="0" print="0" autoFill="0" autoPict="0" macro="[5]!Zone_Entry_21" altText="Add Zone">
                <anchor moveWithCells="1" sizeWithCells="1">
                  <from>
                    <xdr:col>0</xdr:col>
                    <xdr:colOff>0</xdr:colOff>
                    <xdr:row>4</xdr:row>
                    <xdr:rowOff>0</xdr:rowOff>
                  </from>
                  <to>
                    <xdr:col>1</xdr:col>
                    <xdr:colOff>83820</xdr:colOff>
                    <xdr:row>5</xdr:row>
                    <xdr:rowOff>30480</xdr:rowOff>
                  </to>
                </anchor>
              </controlPr>
            </control>
          </mc:Choice>
        </mc:AlternateContent>
        <mc:AlternateContent xmlns:mc="http://schemas.openxmlformats.org/markup-compatibility/2006">
          <mc:Choice Requires="x14">
            <control shapeId="2051" r:id="rId6" name="Button 3">
              <controlPr defaultSize="0" print="0" autoFill="0" autoPict="0" macro="[2]!Zone_Entry_21" altText="Add Zone">
                <anchor moveWithCells="1" sizeWithCells="1">
                  <from>
                    <xdr:col>0</xdr:col>
                    <xdr:colOff>0</xdr:colOff>
                    <xdr:row>4</xdr:row>
                    <xdr:rowOff>0</xdr:rowOff>
                  </from>
                  <to>
                    <xdr:col>1</xdr:col>
                    <xdr:colOff>83820</xdr:colOff>
                    <xdr:row>5</xdr:row>
                    <xdr:rowOff>30480</xdr:rowOff>
                  </to>
                </anchor>
              </controlPr>
            </control>
          </mc:Choice>
        </mc:AlternateContent>
        <mc:AlternateContent xmlns:mc="http://schemas.openxmlformats.org/markup-compatibility/2006">
          <mc:Choice Requires="x14">
            <control shapeId="2052" r:id="rId7" name="Button 4">
              <controlPr defaultSize="0" print="0" autoFill="0" autoPict="0" macro="[2]!Zone_Entry_21" altText="Add Zone">
                <anchor moveWithCells="1" sizeWithCells="1">
                  <from>
                    <xdr:col>0</xdr:col>
                    <xdr:colOff>0</xdr:colOff>
                    <xdr:row>4</xdr:row>
                    <xdr:rowOff>0</xdr:rowOff>
                  </from>
                  <to>
                    <xdr:col>1</xdr:col>
                    <xdr:colOff>83820</xdr:colOff>
                    <xdr:row>5</xdr:row>
                    <xdr:rowOff>30480</xdr:rowOff>
                  </to>
                </anchor>
              </controlPr>
            </control>
          </mc:Choice>
        </mc:AlternateContent>
        <mc:AlternateContent xmlns:mc="http://schemas.openxmlformats.org/markup-compatibility/2006">
          <mc:Choice Requires="x14">
            <control shapeId="2053" r:id="rId8" name="Button 5">
              <controlPr defaultSize="0" print="0" autoFill="0" autoPict="0" macro="[2]!Zone_Entry_21" altText="Add Zone">
                <anchor moveWithCells="1" sizeWithCells="1">
                  <from>
                    <xdr:col>0</xdr:col>
                    <xdr:colOff>0</xdr:colOff>
                    <xdr:row>13</xdr:row>
                    <xdr:rowOff>0</xdr:rowOff>
                  </from>
                  <to>
                    <xdr:col>1</xdr:col>
                    <xdr:colOff>83820</xdr:colOff>
                    <xdr:row>14</xdr:row>
                    <xdr:rowOff>30480</xdr:rowOff>
                  </to>
                </anchor>
              </controlPr>
            </control>
          </mc:Choice>
        </mc:AlternateContent>
        <mc:AlternateContent xmlns:mc="http://schemas.openxmlformats.org/markup-compatibility/2006">
          <mc:Choice Requires="x14">
            <control shapeId="2054" r:id="rId9" name="Button 6">
              <controlPr defaultSize="0" print="0" autoFill="0" autoPict="0" macro="[2]!Zone_Entry_21" altText="Add Zone">
                <anchor moveWithCells="1" sizeWithCells="1">
                  <from>
                    <xdr:col>0</xdr:col>
                    <xdr:colOff>0</xdr:colOff>
                    <xdr:row>13</xdr:row>
                    <xdr:rowOff>0</xdr:rowOff>
                  </from>
                  <to>
                    <xdr:col>1</xdr:col>
                    <xdr:colOff>83820</xdr:colOff>
                    <xdr:row>14</xdr:row>
                    <xdr:rowOff>30480</xdr:rowOff>
                  </to>
                </anchor>
              </controlPr>
            </control>
          </mc:Choice>
        </mc:AlternateContent>
        <mc:AlternateContent xmlns:mc="http://schemas.openxmlformats.org/markup-compatibility/2006">
          <mc:Choice Requires="x14">
            <control shapeId="2055" r:id="rId10" name="Button 7">
              <controlPr defaultSize="0" print="0" autoFill="0" autoPict="0" macro="[2]!Zone_Entry_21" altText="Add Zone">
                <anchor moveWithCells="1" sizeWithCells="1">
                  <from>
                    <xdr:col>0</xdr:col>
                    <xdr:colOff>0</xdr:colOff>
                    <xdr:row>22</xdr:row>
                    <xdr:rowOff>0</xdr:rowOff>
                  </from>
                  <to>
                    <xdr:col>1</xdr:col>
                    <xdr:colOff>83820</xdr:colOff>
                    <xdr:row>23</xdr:row>
                    <xdr:rowOff>30480</xdr:rowOff>
                  </to>
                </anchor>
              </controlPr>
            </control>
          </mc:Choice>
        </mc:AlternateContent>
        <mc:AlternateContent xmlns:mc="http://schemas.openxmlformats.org/markup-compatibility/2006">
          <mc:Choice Requires="x14">
            <control shapeId="2056" r:id="rId11" name="Button 8">
              <controlPr defaultSize="0" print="0" autoFill="0" autoPict="0" macro="[2]!Zone_Entry_21" altText="Add Zone">
                <anchor moveWithCells="1" sizeWithCells="1">
                  <from>
                    <xdr:col>0</xdr:col>
                    <xdr:colOff>0</xdr:colOff>
                    <xdr:row>22</xdr:row>
                    <xdr:rowOff>0</xdr:rowOff>
                  </from>
                  <to>
                    <xdr:col>1</xdr:col>
                    <xdr:colOff>83820</xdr:colOff>
                    <xdr:row>23</xdr:row>
                    <xdr:rowOff>30480</xdr:rowOff>
                  </to>
                </anchor>
              </controlPr>
            </control>
          </mc:Choice>
        </mc:AlternateContent>
        <mc:AlternateContent xmlns:mc="http://schemas.openxmlformats.org/markup-compatibility/2006">
          <mc:Choice Requires="x14">
            <control shapeId="2057" r:id="rId12" name="Button 9">
              <controlPr defaultSize="0" print="0" autoFill="0" autoPict="0" macro="[2]!Zone_Entry_21" altText="Add Zone">
                <anchor moveWithCells="1" sizeWithCells="1">
                  <from>
                    <xdr:col>0</xdr:col>
                    <xdr:colOff>0</xdr:colOff>
                    <xdr:row>3</xdr:row>
                    <xdr:rowOff>0</xdr:rowOff>
                  </from>
                  <to>
                    <xdr:col>1</xdr:col>
                    <xdr:colOff>83820</xdr:colOff>
                    <xdr:row>4</xdr:row>
                    <xdr:rowOff>30480</xdr:rowOff>
                  </to>
                </anchor>
              </controlPr>
            </control>
          </mc:Choice>
        </mc:AlternateContent>
        <mc:AlternateContent xmlns:mc="http://schemas.openxmlformats.org/markup-compatibility/2006">
          <mc:Choice Requires="x14">
            <control shapeId="2058" r:id="rId13" name="Button 10">
              <controlPr defaultSize="0" print="0" autoFill="0" autoPict="0" macro="[2]!Zone_Entry_21" altText="Add Zone">
                <anchor moveWithCells="1" sizeWithCells="1">
                  <from>
                    <xdr:col>0</xdr:col>
                    <xdr:colOff>0</xdr:colOff>
                    <xdr:row>3</xdr:row>
                    <xdr:rowOff>0</xdr:rowOff>
                  </from>
                  <to>
                    <xdr:col>1</xdr:col>
                    <xdr:colOff>83820</xdr:colOff>
                    <xdr:row>4</xdr:row>
                    <xdr:rowOff>30480</xdr:rowOff>
                  </to>
                </anchor>
              </controlPr>
            </control>
          </mc:Choice>
        </mc:AlternateContent>
        <mc:AlternateContent xmlns:mc="http://schemas.openxmlformats.org/markup-compatibility/2006">
          <mc:Choice Requires="x14">
            <control shapeId="2059" r:id="rId14" name="Button 11">
              <controlPr defaultSize="0" print="0" autoFill="0" autoPict="0" macro="[2]!Zone_Entry_21" altText="Add Zone">
                <anchor moveWithCells="1" sizeWithCells="1">
                  <from>
                    <xdr:col>0</xdr:col>
                    <xdr:colOff>0</xdr:colOff>
                    <xdr:row>5</xdr:row>
                    <xdr:rowOff>0</xdr:rowOff>
                  </from>
                  <to>
                    <xdr:col>1</xdr:col>
                    <xdr:colOff>83820</xdr:colOff>
                    <xdr:row>6</xdr:row>
                    <xdr:rowOff>30480</xdr:rowOff>
                  </to>
                </anchor>
              </controlPr>
            </control>
          </mc:Choice>
        </mc:AlternateContent>
      </controls>
    </mc:Choice>
  </mc:AlternateContent>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4">
    <tabColor rgb="FF92D050"/>
    <pageSetUpPr fitToPage="1"/>
  </sheetPr>
  <dimension ref="A1:J30"/>
  <sheetViews>
    <sheetView topLeftCell="A19" zoomScaleNormal="100" workbookViewId="0">
      <selection activeCell="C25" sqref="C25"/>
    </sheetView>
  </sheetViews>
  <sheetFormatPr defaultRowHeight="14.4" x14ac:dyDescent="0.3"/>
  <cols>
    <col min="1" max="1" width="6.88671875" customWidth="1"/>
    <col min="2" max="2" width="71.44140625" customWidth="1"/>
    <col min="3" max="7" width="15.6640625" customWidth="1"/>
    <col min="8" max="8" width="14.5546875" customWidth="1"/>
  </cols>
  <sheetData>
    <row r="1" spans="1:10" x14ac:dyDescent="0.3">
      <c r="A1" s="85"/>
      <c r="B1" s="57" t="s">
        <v>13</v>
      </c>
      <c r="C1" s="511" t="str">
        <f>+'#1 Reserve Margins'!C1</f>
        <v>NYISO</v>
      </c>
      <c r="D1" s="512"/>
      <c r="E1" s="512"/>
      <c r="F1" s="512"/>
      <c r="G1" s="513"/>
    </row>
    <row r="2" spans="1:10" x14ac:dyDescent="0.3">
      <c r="A2" s="86"/>
      <c r="B2" s="327"/>
      <c r="C2" s="74"/>
      <c r="D2" s="75"/>
      <c r="E2" s="75"/>
      <c r="F2" s="75"/>
      <c r="G2" s="75"/>
    </row>
    <row r="3" spans="1:10" x14ac:dyDescent="0.3">
      <c r="A3" s="142" t="s">
        <v>30</v>
      </c>
      <c r="B3" s="81"/>
      <c r="C3" s="74"/>
      <c r="D3" s="75"/>
      <c r="E3" s="75"/>
      <c r="F3" s="75"/>
      <c r="G3" s="75"/>
      <c r="I3" s="3"/>
      <c r="J3" s="1"/>
    </row>
    <row r="4" spans="1:10" x14ac:dyDescent="0.3">
      <c r="A4" s="61"/>
      <c r="B4" s="61"/>
      <c r="C4" s="61"/>
      <c r="D4" s="61"/>
      <c r="E4" s="61"/>
      <c r="F4" s="61"/>
      <c r="G4" s="61"/>
    </row>
    <row r="5" spans="1:10" x14ac:dyDescent="0.3">
      <c r="A5" s="85"/>
      <c r="B5" s="140"/>
      <c r="C5" s="140"/>
      <c r="D5" s="140"/>
      <c r="E5" s="140"/>
      <c r="F5" s="140"/>
      <c r="G5" s="140"/>
    </row>
    <row r="6" spans="1:10" x14ac:dyDescent="0.3">
      <c r="A6" s="85"/>
      <c r="B6" s="140"/>
      <c r="C6" s="140"/>
      <c r="D6" s="140"/>
      <c r="E6" s="140"/>
      <c r="F6" s="140"/>
      <c r="G6" s="140"/>
    </row>
    <row r="7" spans="1:10" x14ac:dyDescent="0.3">
      <c r="A7" s="82"/>
      <c r="B7" s="66" t="str">
        <f>+'#1 Reserve Margins'!$B$4</f>
        <v>Reporting Period</v>
      </c>
      <c r="C7" s="64">
        <f>+'#1 Reserve Margins'!$C$4</f>
        <v>2014</v>
      </c>
      <c r="D7" s="67">
        <f>+'#1 Reserve Margins'!$D$4</f>
        <v>2015</v>
      </c>
      <c r="E7" s="67">
        <f>+'#1 Reserve Margins'!$E$4</f>
        <v>2016</v>
      </c>
      <c r="F7" s="67">
        <f>+'#1 Reserve Margins'!$F$4</f>
        <v>2017</v>
      </c>
      <c r="G7" s="67">
        <f>+'#1 Reserve Margins'!$G$4</f>
        <v>2018</v>
      </c>
    </row>
    <row r="8" spans="1:10" s="305" customFormat="1" x14ac:dyDescent="0.3">
      <c r="A8" s="312" t="s">
        <v>31</v>
      </c>
      <c r="B8" s="78"/>
      <c r="C8" s="78"/>
      <c r="D8" s="78"/>
      <c r="E8" s="78"/>
      <c r="F8" s="78"/>
      <c r="G8" s="78"/>
    </row>
    <row r="9" spans="1:10" s="305" customFormat="1" x14ac:dyDescent="0.3">
      <c r="A9" s="313">
        <v>22</v>
      </c>
      <c r="B9" s="299" t="s">
        <v>77</v>
      </c>
      <c r="C9" s="78" t="s">
        <v>285</v>
      </c>
      <c r="D9" s="78" t="s">
        <v>285</v>
      </c>
      <c r="E9" s="78" t="s">
        <v>285</v>
      </c>
      <c r="F9" s="78" t="s">
        <v>285</v>
      </c>
      <c r="G9" s="78" t="s">
        <v>285</v>
      </c>
    </row>
    <row r="10" spans="1:10" s="305" customFormat="1" ht="28.8" x14ac:dyDescent="0.3">
      <c r="A10" s="309">
        <f>+A9+0.01</f>
        <v>22.01</v>
      </c>
      <c r="B10" s="5" t="s">
        <v>234</v>
      </c>
      <c r="C10" s="48">
        <v>6</v>
      </c>
      <c r="D10" s="159">
        <v>0</v>
      </c>
      <c r="E10" s="159">
        <v>2</v>
      </c>
      <c r="F10" s="159">
        <v>1</v>
      </c>
      <c r="G10" s="160">
        <v>5</v>
      </c>
    </row>
    <row r="11" spans="1:10" s="305" customFormat="1" ht="57.6" x14ac:dyDescent="0.3">
      <c r="A11" s="309">
        <f>+A10+0.01</f>
        <v>22.020000000000003</v>
      </c>
      <c r="B11" s="5" t="s">
        <v>179</v>
      </c>
      <c r="C11" s="40">
        <v>703</v>
      </c>
      <c r="D11" s="148">
        <v>0</v>
      </c>
      <c r="E11" s="148">
        <v>293</v>
      </c>
      <c r="F11" s="148">
        <v>106</v>
      </c>
      <c r="G11" s="149">
        <v>809</v>
      </c>
    </row>
    <row r="12" spans="1:10" s="298" customFormat="1" ht="119.25" customHeight="1" x14ac:dyDescent="0.3">
      <c r="A12" s="309">
        <f>+A11+0.01</f>
        <v>22.030000000000005</v>
      </c>
      <c r="B12" s="31" t="s">
        <v>86</v>
      </c>
      <c r="C12" s="576" t="s">
        <v>328</v>
      </c>
      <c r="D12" s="529"/>
      <c r="E12" s="529"/>
      <c r="F12" s="529"/>
      <c r="G12" s="530"/>
    </row>
    <row r="13" spans="1:10" s="298" customFormat="1" x14ac:dyDescent="0.3">
      <c r="A13" s="309"/>
      <c r="B13" s="31"/>
      <c r="C13" s="420"/>
      <c r="D13" s="232"/>
      <c r="E13" s="232"/>
      <c r="F13" s="232"/>
      <c r="G13" s="232"/>
    </row>
    <row r="14" spans="1:10" s="298" customFormat="1" x14ac:dyDescent="0.3">
      <c r="A14" s="312" t="s">
        <v>31</v>
      </c>
      <c r="B14" s="78"/>
      <c r="C14" s="78"/>
      <c r="D14" s="78"/>
      <c r="E14" s="78"/>
      <c r="F14" s="78"/>
      <c r="G14" s="78"/>
    </row>
    <row r="15" spans="1:10" s="298" customFormat="1" x14ac:dyDescent="0.3">
      <c r="A15" s="313">
        <v>22</v>
      </c>
      <c r="B15" s="299" t="s">
        <v>77</v>
      </c>
      <c r="C15" s="78" t="s">
        <v>286</v>
      </c>
      <c r="D15" s="78" t="s">
        <v>286</v>
      </c>
      <c r="E15" s="78" t="s">
        <v>286</v>
      </c>
      <c r="F15" s="78" t="s">
        <v>286</v>
      </c>
      <c r="G15" s="78" t="s">
        <v>286</v>
      </c>
    </row>
    <row r="16" spans="1:10" s="298" customFormat="1" ht="28.8" x14ac:dyDescent="0.3">
      <c r="A16" s="309">
        <f>+A15+0.01</f>
        <v>22.01</v>
      </c>
      <c r="B16" s="5" t="s">
        <v>234</v>
      </c>
      <c r="C16" s="48">
        <v>5</v>
      </c>
      <c r="D16" s="159">
        <v>0</v>
      </c>
      <c r="E16" s="159">
        <v>0</v>
      </c>
      <c r="F16" s="159">
        <v>0</v>
      </c>
      <c r="G16" s="160">
        <v>5</v>
      </c>
    </row>
    <row r="17" spans="1:7" s="298" customFormat="1" ht="57.6" x14ac:dyDescent="0.3">
      <c r="A17" s="309">
        <f>+A16+0.01</f>
        <v>22.020000000000003</v>
      </c>
      <c r="B17" s="5" t="s">
        <v>179</v>
      </c>
      <c r="C17" s="40">
        <v>658</v>
      </c>
      <c r="D17" s="148">
        <v>0</v>
      </c>
      <c r="E17" s="148">
        <v>0</v>
      </c>
      <c r="F17" s="148">
        <v>0</v>
      </c>
      <c r="G17" s="149">
        <v>809</v>
      </c>
    </row>
    <row r="18" spans="1:7" s="298" customFormat="1" ht="136.5" customHeight="1" x14ac:dyDescent="0.3">
      <c r="A18" s="309">
        <f>+A17+0.01</f>
        <v>22.030000000000005</v>
      </c>
      <c r="B18" s="31" t="s">
        <v>86</v>
      </c>
      <c r="C18" s="576" t="s">
        <v>329</v>
      </c>
      <c r="D18" s="529"/>
      <c r="E18" s="529"/>
      <c r="F18" s="529"/>
      <c r="G18" s="530"/>
    </row>
    <row r="19" spans="1:7" s="298" customFormat="1" ht="15" customHeight="1" x14ac:dyDescent="0.3">
      <c r="A19" s="309"/>
      <c r="B19" s="31"/>
      <c r="C19" s="420"/>
      <c r="D19" s="232"/>
      <c r="E19" s="232"/>
      <c r="F19" s="232"/>
      <c r="G19" s="232"/>
    </row>
    <row r="20" spans="1:7" s="298" customFormat="1" x14ac:dyDescent="0.3">
      <c r="A20" s="312" t="s">
        <v>31</v>
      </c>
      <c r="B20" s="78"/>
      <c r="C20" s="78"/>
      <c r="D20" s="78"/>
      <c r="E20" s="78"/>
      <c r="F20" s="78"/>
      <c r="G20" s="78"/>
    </row>
    <row r="21" spans="1:7" s="298" customFormat="1" x14ac:dyDescent="0.3">
      <c r="A21" s="313">
        <v>22</v>
      </c>
      <c r="B21" s="299" t="s">
        <v>77</v>
      </c>
      <c r="C21" s="78" t="s">
        <v>287</v>
      </c>
      <c r="D21" s="78" t="s">
        <v>287</v>
      </c>
      <c r="E21" s="78" t="s">
        <v>287</v>
      </c>
      <c r="F21" s="78" t="s">
        <v>287</v>
      </c>
      <c r="G21" s="78" t="s">
        <v>287</v>
      </c>
    </row>
    <row r="22" spans="1:7" s="298" customFormat="1" ht="28.8" x14ac:dyDescent="0.3">
      <c r="A22" s="309">
        <f>+A21+0.01</f>
        <v>22.01</v>
      </c>
      <c r="B22" s="5" t="s">
        <v>234</v>
      </c>
      <c r="C22" s="48">
        <v>1</v>
      </c>
      <c r="D22" s="159">
        <v>0</v>
      </c>
      <c r="E22" s="159">
        <v>0</v>
      </c>
      <c r="F22" s="159">
        <v>0</v>
      </c>
      <c r="G22" s="160">
        <v>3</v>
      </c>
    </row>
    <row r="23" spans="1:7" s="298" customFormat="1" ht="120.75" customHeight="1" x14ac:dyDescent="0.3">
      <c r="A23" s="309">
        <f>+A22+0.01</f>
        <v>22.020000000000003</v>
      </c>
      <c r="B23" s="5" t="s">
        <v>179</v>
      </c>
      <c r="C23" s="40">
        <v>168</v>
      </c>
      <c r="D23" s="148">
        <v>0</v>
      </c>
      <c r="E23" s="148">
        <v>0</v>
      </c>
      <c r="F23" s="148">
        <v>0</v>
      </c>
      <c r="G23" s="149">
        <v>132</v>
      </c>
    </row>
    <row r="24" spans="1:7" s="298" customFormat="1" ht="120.75" customHeight="1" x14ac:dyDescent="0.3">
      <c r="A24" s="309">
        <f>+A23+0.01</f>
        <v>22.030000000000005</v>
      </c>
      <c r="B24" s="31" t="s">
        <v>86</v>
      </c>
      <c r="C24" s="576" t="s">
        <v>330</v>
      </c>
      <c r="D24" s="529"/>
      <c r="E24" s="529"/>
      <c r="F24" s="529"/>
      <c r="G24" s="530"/>
    </row>
    <row r="25" spans="1:7" s="298" customFormat="1" x14ac:dyDescent="0.3">
      <c r="A25" s="309"/>
      <c r="B25" s="31"/>
      <c r="C25" s="420"/>
      <c r="D25" s="232"/>
      <c r="E25" s="232"/>
      <c r="F25" s="232"/>
      <c r="G25" s="232"/>
    </row>
    <row r="26" spans="1:7" s="298" customFormat="1" x14ac:dyDescent="0.3">
      <c r="A26" s="312" t="s">
        <v>31</v>
      </c>
      <c r="B26" s="78"/>
      <c r="C26" s="78"/>
      <c r="D26" s="78"/>
      <c r="E26" s="78"/>
      <c r="F26" s="78"/>
      <c r="G26" s="78"/>
    </row>
    <row r="27" spans="1:7" s="298" customFormat="1" x14ac:dyDescent="0.3">
      <c r="A27" s="313">
        <v>22</v>
      </c>
      <c r="B27" s="299" t="s">
        <v>77</v>
      </c>
      <c r="C27" s="78" t="s">
        <v>288</v>
      </c>
      <c r="D27" s="78" t="s">
        <v>288</v>
      </c>
      <c r="E27" s="78" t="s">
        <v>288</v>
      </c>
      <c r="F27" s="78" t="s">
        <v>288</v>
      </c>
      <c r="G27" s="78" t="s">
        <v>288</v>
      </c>
    </row>
    <row r="28" spans="1:7" s="298" customFormat="1" ht="28.8" x14ac:dyDescent="0.3">
      <c r="A28" s="309">
        <f>+A27+0.01</f>
        <v>22.01</v>
      </c>
      <c r="B28" s="5" t="s">
        <v>234</v>
      </c>
      <c r="C28" s="48">
        <v>0</v>
      </c>
      <c r="D28" s="159">
        <v>0</v>
      </c>
      <c r="E28" s="159">
        <v>0</v>
      </c>
      <c r="F28" s="159">
        <v>0</v>
      </c>
      <c r="G28" s="160">
        <v>0</v>
      </c>
    </row>
    <row r="29" spans="1:7" s="298" customFormat="1" ht="57.6" x14ac:dyDescent="0.3">
      <c r="A29" s="309">
        <f>+A28+0.01</f>
        <v>22.020000000000003</v>
      </c>
      <c r="B29" s="5" t="s">
        <v>179</v>
      </c>
      <c r="C29" s="40">
        <v>0</v>
      </c>
      <c r="D29" s="148">
        <v>0</v>
      </c>
      <c r="E29" s="148">
        <v>0</v>
      </c>
      <c r="F29" s="148">
        <v>0</v>
      </c>
      <c r="G29" s="149">
        <v>0</v>
      </c>
    </row>
    <row r="30" spans="1:7" s="298" customFormat="1" x14ac:dyDescent="0.3">
      <c r="A30" s="309">
        <f>+A29+0.01</f>
        <v>22.030000000000005</v>
      </c>
      <c r="B30" s="31" t="s">
        <v>86</v>
      </c>
      <c r="C30" s="577" t="s">
        <v>314</v>
      </c>
      <c r="D30" s="546"/>
      <c r="E30" s="546"/>
      <c r="F30" s="546"/>
      <c r="G30" s="547"/>
    </row>
  </sheetData>
  <mergeCells count="5">
    <mergeCell ref="C1:G1"/>
    <mergeCell ref="C12:G12"/>
    <mergeCell ref="C18:G18"/>
    <mergeCell ref="C24:G24"/>
    <mergeCell ref="C30:G30"/>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4273" r:id="rId4" name="Button 1">
              <controlPr defaultSize="0" print="0" autoFill="0" autoPict="0" macro="[0]!Zone_Entry_22" altText="Add Zone">
                <anchor moveWithCells="1" sizeWithCells="1">
                  <from>
                    <xdr:col>0</xdr:col>
                    <xdr:colOff>0</xdr:colOff>
                    <xdr:row>4</xdr:row>
                    <xdr:rowOff>0</xdr:rowOff>
                  </from>
                  <to>
                    <xdr:col>1</xdr:col>
                    <xdr:colOff>83820</xdr:colOff>
                    <xdr:row>5</xdr:row>
                    <xdr:rowOff>30480</xdr:rowOff>
                  </to>
                </anchor>
              </controlPr>
            </control>
          </mc:Choice>
        </mc:AlternateContent>
      </controls>
    </mc:Choice>
  </mc:AlternateContent>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5">
    <tabColor rgb="FF92D050"/>
    <pageSetUpPr fitToPage="1"/>
  </sheetPr>
  <dimension ref="A1:I27"/>
  <sheetViews>
    <sheetView topLeftCell="A25" zoomScaleNormal="100" workbookViewId="0">
      <selection activeCell="I22" sqref="I22"/>
    </sheetView>
  </sheetViews>
  <sheetFormatPr defaultRowHeight="14.4" x14ac:dyDescent="0.3"/>
  <cols>
    <col min="1" max="1" width="6.88671875" customWidth="1"/>
    <col min="2" max="2" width="71.44140625" customWidth="1"/>
    <col min="3" max="7" width="15.6640625" customWidth="1"/>
    <col min="8" max="8" width="14.5546875" customWidth="1"/>
  </cols>
  <sheetData>
    <row r="1" spans="1:9" x14ac:dyDescent="0.3">
      <c r="A1" s="85"/>
      <c r="B1" s="57" t="s">
        <v>13</v>
      </c>
      <c r="C1" s="511" t="str">
        <f>+'#1 Reserve Margins'!C1</f>
        <v>NYISO</v>
      </c>
      <c r="D1" s="512"/>
      <c r="E1" s="512"/>
      <c r="F1" s="512"/>
      <c r="G1" s="513"/>
    </row>
    <row r="2" spans="1:9" x14ac:dyDescent="0.3">
      <c r="A2" s="86"/>
      <c r="B2" s="327"/>
      <c r="C2" s="74"/>
      <c r="D2" s="75"/>
      <c r="E2" s="75"/>
      <c r="F2" s="75"/>
      <c r="G2" s="75"/>
    </row>
    <row r="3" spans="1:9" x14ac:dyDescent="0.3">
      <c r="A3" s="142" t="s">
        <v>32</v>
      </c>
      <c r="B3" s="81"/>
      <c r="C3" s="74"/>
      <c r="D3" s="75"/>
      <c r="E3" s="75"/>
      <c r="F3" s="75"/>
      <c r="G3" s="75"/>
      <c r="I3" s="3"/>
    </row>
    <row r="4" spans="1:9" x14ac:dyDescent="0.3">
      <c r="A4" s="61"/>
      <c r="B4" s="61"/>
      <c r="C4" s="61"/>
      <c r="D4" s="61"/>
      <c r="E4" s="61"/>
      <c r="F4" s="61"/>
      <c r="G4" s="61"/>
    </row>
    <row r="5" spans="1:9" x14ac:dyDescent="0.3">
      <c r="A5" s="85"/>
      <c r="B5" s="140"/>
      <c r="C5" s="140"/>
      <c r="D5" s="140"/>
      <c r="E5" s="140"/>
      <c r="F5" s="140"/>
      <c r="G5" s="140"/>
    </row>
    <row r="6" spans="1:9" x14ac:dyDescent="0.3">
      <c r="A6" s="85"/>
      <c r="B6" s="140"/>
      <c r="C6" s="140"/>
      <c r="D6" s="140"/>
      <c r="E6" s="140"/>
      <c r="F6" s="140"/>
      <c r="G6" s="140"/>
    </row>
    <row r="7" spans="1:9" x14ac:dyDescent="0.3">
      <c r="A7" s="82"/>
      <c r="B7" s="66" t="str">
        <f>+'#1 Reserve Margins'!$B$4</f>
        <v>Reporting Period</v>
      </c>
      <c r="C7" s="64">
        <f>+'#1 Reserve Margins'!$C$4</f>
        <v>2014</v>
      </c>
      <c r="D7" s="67">
        <f>+'#1 Reserve Margins'!$D$4</f>
        <v>2015</v>
      </c>
      <c r="E7" s="67">
        <f>+'#1 Reserve Margins'!$E$4</f>
        <v>2016</v>
      </c>
      <c r="F7" s="67">
        <f>+'#1 Reserve Margins'!$F$4</f>
        <v>2017</v>
      </c>
      <c r="G7" s="67">
        <f>+'#1 Reserve Margins'!$G$4</f>
        <v>2018</v>
      </c>
    </row>
    <row r="8" spans="1:9" s="298" customFormat="1" x14ac:dyDescent="0.3">
      <c r="A8" s="312" t="s">
        <v>33</v>
      </c>
      <c r="B8" s="78"/>
      <c r="C8" s="78"/>
      <c r="D8" s="78"/>
      <c r="E8" s="78"/>
      <c r="F8" s="78"/>
      <c r="G8" s="78"/>
    </row>
    <row r="9" spans="1:9" s="298" customFormat="1" x14ac:dyDescent="0.3">
      <c r="A9" s="313">
        <v>23</v>
      </c>
      <c r="B9" s="299" t="s">
        <v>77</v>
      </c>
      <c r="C9" s="421" t="s">
        <v>285</v>
      </c>
      <c r="D9" s="422" t="s">
        <v>285</v>
      </c>
      <c r="E9" s="422" t="s">
        <v>285</v>
      </c>
      <c r="F9" s="422" t="s">
        <v>285</v>
      </c>
      <c r="G9" s="423" t="s">
        <v>285</v>
      </c>
    </row>
    <row r="10" spans="1:9" s="298" customFormat="1" ht="35.1" customHeight="1" x14ac:dyDescent="0.3">
      <c r="A10" s="309">
        <f>+A9+0.01</f>
        <v>23.01</v>
      </c>
      <c r="B10" s="300" t="s">
        <v>235</v>
      </c>
      <c r="C10" s="48">
        <v>1</v>
      </c>
      <c r="D10" s="159">
        <v>8</v>
      </c>
      <c r="E10" s="159">
        <v>3</v>
      </c>
      <c r="F10" s="159">
        <v>10</v>
      </c>
      <c r="G10" s="160">
        <v>2</v>
      </c>
    </row>
    <row r="11" spans="1:9" s="298" customFormat="1" ht="43.2" x14ac:dyDescent="0.3">
      <c r="A11" s="309">
        <f>+A10+0.01</f>
        <v>23.020000000000003</v>
      </c>
      <c r="B11" s="300" t="s">
        <v>180</v>
      </c>
      <c r="C11" s="40">
        <v>33</v>
      </c>
      <c r="D11" s="148">
        <v>554</v>
      </c>
      <c r="E11" s="148">
        <v>41</v>
      </c>
      <c r="F11" s="148">
        <v>294</v>
      </c>
      <c r="G11" s="149">
        <v>154</v>
      </c>
    </row>
    <row r="12" spans="1:9" s="298" customFormat="1" ht="123.75" customHeight="1" x14ac:dyDescent="0.3">
      <c r="A12" s="309">
        <f>+A11+0.01</f>
        <v>23.030000000000005</v>
      </c>
      <c r="B12" s="31" t="s">
        <v>86</v>
      </c>
      <c r="C12" s="578" t="s">
        <v>331</v>
      </c>
      <c r="D12" s="546"/>
      <c r="E12" s="546"/>
      <c r="F12" s="546"/>
      <c r="G12" s="547"/>
    </row>
    <row r="13" spans="1:9" s="298" customFormat="1" x14ac:dyDescent="0.3"/>
    <row r="14" spans="1:9" s="298" customFormat="1" x14ac:dyDescent="0.3">
      <c r="A14" s="313">
        <v>23</v>
      </c>
      <c r="B14" s="299" t="s">
        <v>77</v>
      </c>
      <c r="C14" s="421" t="s">
        <v>286</v>
      </c>
      <c r="D14" s="422" t="s">
        <v>286</v>
      </c>
      <c r="E14" s="422" t="s">
        <v>286</v>
      </c>
      <c r="F14" s="422" t="s">
        <v>286</v>
      </c>
      <c r="G14" s="423" t="s">
        <v>286</v>
      </c>
    </row>
    <row r="15" spans="1:9" s="298" customFormat="1" ht="28.8" x14ac:dyDescent="0.3">
      <c r="A15" s="309">
        <f>+A14+0.01</f>
        <v>23.01</v>
      </c>
      <c r="B15" s="300" t="s">
        <v>235</v>
      </c>
      <c r="C15" s="48">
        <v>1</v>
      </c>
      <c r="D15" s="159">
        <v>4</v>
      </c>
      <c r="E15" s="159">
        <v>3</v>
      </c>
      <c r="F15" s="159">
        <v>8</v>
      </c>
      <c r="G15" s="160">
        <v>1</v>
      </c>
    </row>
    <row r="16" spans="1:9" s="298" customFormat="1" ht="43.2" x14ac:dyDescent="0.3">
      <c r="A16" s="309">
        <f>+A15+0.01</f>
        <v>23.020000000000003</v>
      </c>
      <c r="B16" s="300" t="s">
        <v>180</v>
      </c>
      <c r="C16" s="40">
        <v>33</v>
      </c>
      <c r="D16" s="148">
        <v>58</v>
      </c>
      <c r="E16" s="148">
        <v>41</v>
      </c>
      <c r="F16" s="148">
        <v>231</v>
      </c>
      <c r="G16" s="149">
        <v>14</v>
      </c>
    </row>
    <row r="17" spans="1:7" s="298" customFormat="1" ht="126.75" customHeight="1" x14ac:dyDescent="0.3">
      <c r="A17" s="309">
        <f>+A16+0.01</f>
        <v>23.030000000000005</v>
      </c>
      <c r="B17" s="31" t="s">
        <v>86</v>
      </c>
      <c r="C17" s="578" t="s">
        <v>332</v>
      </c>
      <c r="D17" s="579"/>
      <c r="E17" s="579"/>
      <c r="F17" s="579"/>
      <c r="G17" s="580"/>
    </row>
    <row r="18" spans="1:7" s="298" customFormat="1" x14ac:dyDescent="0.3"/>
    <row r="19" spans="1:7" s="298" customFormat="1" x14ac:dyDescent="0.3">
      <c r="A19" s="313">
        <v>23</v>
      </c>
      <c r="B19" s="299" t="s">
        <v>77</v>
      </c>
      <c r="C19" s="421" t="s">
        <v>287</v>
      </c>
      <c r="D19" s="422" t="s">
        <v>287</v>
      </c>
      <c r="E19" s="422" t="s">
        <v>287</v>
      </c>
      <c r="F19" s="422" t="s">
        <v>287</v>
      </c>
      <c r="G19" s="423" t="s">
        <v>287</v>
      </c>
    </row>
    <row r="20" spans="1:7" s="298" customFormat="1" ht="28.8" x14ac:dyDescent="0.3">
      <c r="A20" s="309">
        <f>+A19+0.01</f>
        <v>23.01</v>
      </c>
      <c r="B20" s="300" t="s">
        <v>235</v>
      </c>
      <c r="C20" s="424">
        <v>1</v>
      </c>
      <c r="D20" s="425">
        <v>4</v>
      </c>
      <c r="E20" s="425">
        <v>3</v>
      </c>
      <c r="F20" s="425">
        <v>8</v>
      </c>
      <c r="G20" s="426">
        <v>1</v>
      </c>
    </row>
    <row r="21" spans="1:7" s="298" customFormat="1" ht="43.2" x14ac:dyDescent="0.3">
      <c r="A21" s="309">
        <f>+A20+0.01</f>
        <v>23.020000000000003</v>
      </c>
      <c r="B21" s="300" t="s">
        <v>180</v>
      </c>
      <c r="C21" s="40">
        <v>33</v>
      </c>
      <c r="D21" s="148">
        <v>58</v>
      </c>
      <c r="E21" s="148">
        <v>41</v>
      </c>
      <c r="F21" s="148">
        <v>231</v>
      </c>
      <c r="G21" s="149">
        <v>14</v>
      </c>
    </row>
    <row r="22" spans="1:7" s="298" customFormat="1" ht="127.5" customHeight="1" x14ac:dyDescent="0.3">
      <c r="A22" s="309">
        <f>+A21+0.01</f>
        <v>23.030000000000005</v>
      </c>
      <c r="B22" s="31" t="s">
        <v>86</v>
      </c>
      <c r="C22" s="578" t="s">
        <v>333</v>
      </c>
      <c r="D22" s="579"/>
      <c r="E22" s="579"/>
      <c r="F22" s="579"/>
      <c r="G22" s="580"/>
    </row>
    <row r="23" spans="1:7" s="298" customFormat="1" x14ac:dyDescent="0.3"/>
    <row r="24" spans="1:7" s="298" customFormat="1" x14ac:dyDescent="0.3">
      <c r="A24" s="313">
        <v>23</v>
      </c>
      <c r="B24" s="299" t="s">
        <v>77</v>
      </c>
      <c r="C24" s="421" t="s">
        <v>288</v>
      </c>
      <c r="D24" s="422" t="s">
        <v>288</v>
      </c>
      <c r="E24" s="422" t="s">
        <v>288</v>
      </c>
      <c r="F24" s="422" t="s">
        <v>288</v>
      </c>
      <c r="G24" s="423" t="s">
        <v>288</v>
      </c>
    </row>
    <row r="25" spans="1:7" s="298" customFormat="1" ht="28.8" x14ac:dyDescent="0.3">
      <c r="A25" s="309">
        <f>+A24+0.01</f>
        <v>23.01</v>
      </c>
      <c r="B25" s="300" t="s">
        <v>235</v>
      </c>
      <c r="C25" s="48">
        <v>0</v>
      </c>
      <c r="D25" s="159">
        <v>0</v>
      </c>
      <c r="E25" s="159">
        <v>0</v>
      </c>
      <c r="F25" s="159">
        <v>0</v>
      </c>
      <c r="G25" s="160">
        <v>0</v>
      </c>
    </row>
    <row r="26" spans="1:7" s="298" customFormat="1" ht="43.2" x14ac:dyDescent="0.3">
      <c r="A26" s="309">
        <f>+A25+0.01</f>
        <v>23.020000000000003</v>
      </c>
      <c r="B26" s="300" t="s">
        <v>180</v>
      </c>
      <c r="C26" s="40">
        <v>0</v>
      </c>
      <c r="D26" s="148">
        <v>0</v>
      </c>
      <c r="E26" s="148">
        <v>0</v>
      </c>
      <c r="F26" s="148">
        <v>0</v>
      </c>
      <c r="G26" s="149">
        <v>0</v>
      </c>
    </row>
    <row r="27" spans="1:7" s="298" customFormat="1" x14ac:dyDescent="0.3">
      <c r="A27" s="309">
        <f>+A26+0.01</f>
        <v>23.030000000000005</v>
      </c>
      <c r="B27" s="31" t="s">
        <v>86</v>
      </c>
      <c r="C27" s="581" t="s">
        <v>314</v>
      </c>
      <c r="D27" s="582"/>
      <c r="E27" s="582"/>
      <c r="F27" s="582"/>
      <c r="G27" s="583"/>
    </row>
  </sheetData>
  <mergeCells count="5">
    <mergeCell ref="C1:G1"/>
    <mergeCell ref="C12:G12"/>
    <mergeCell ref="C17:G17"/>
    <mergeCell ref="C22:G22"/>
    <mergeCell ref="C27:G27"/>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55297" r:id="rId4" name="Button 1">
              <controlPr defaultSize="0" print="0" autoFill="0" autoPict="0" macro="[0]!Zone_Entry_23" altText="Add Zone">
                <anchor moveWithCells="1" sizeWithCells="1">
                  <from>
                    <xdr:col>0</xdr:col>
                    <xdr:colOff>0</xdr:colOff>
                    <xdr:row>4</xdr:row>
                    <xdr:rowOff>0</xdr:rowOff>
                  </from>
                  <to>
                    <xdr:col>1</xdr:col>
                    <xdr:colOff>83820</xdr:colOff>
                    <xdr:row>5</xdr:row>
                    <xdr:rowOff>30480</xdr:rowOff>
                  </to>
                </anchor>
              </controlPr>
            </control>
          </mc:Choice>
        </mc:AlternateContent>
      </controls>
    </mc:Choice>
  </mc:AlternateContent>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5">
    <tabColor rgb="FF92D050"/>
    <pageSetUpPr fitToPage="1"/>
  </sheetPr>
  <dimension ref="A1:J33"/>
  <sheetViews>
    <sheetView topLeftCell="A25" zoomScaleNormal="100" workbookViewId="0">
      <selection activeCell="C27" sqref="C27:G27"/>
    </sheetView>
  </sheetViews>
  <sheetFormatPr defaultRowHeight="14.4" x14ac:dyDescent="0.3"/>
  <cols>
    <col min="1" max="1" width="7.44140625" customWidth="1"/>
    <col min="2" max="2" width="71.44140625" customWidth="1"/>
    <col min="3" max="7" width="15.6640625" customWidth="1"/>
    <col min="8" max="8" width="27.6640625" customWidth="1"/>
    <col min="9" max="9" width="32.33203125" customWidth="1"/>
    <col min="10" max="10" width="11.109375" customWidth="1"/>
  </cols>
  <sheetData>
    <row r="1" spans="1:9" x14ac:dyDescent="0.3">
      <c r="A1" s="85"/>
      <c r="B1" s="57" t="s">
        <v>13</v>
      </c>
      <c r="C1" s="511" t="str">
        <f>+'[6]#1 Reserve Margins'!C1</f>
        <v>NYISO</v>
      </c>
      <c r="D1" s="512"/>
      <c r="E1" s="512"/>
      <c r="F1" s="512"/>
      <c r="G1" s="513"/>
    </row>
    <row r="2" spans="1:9" x14ac:dyDescent="0.3">
      <c r="A2" s="85"/>
      <c r="B2" s="330"/>
      <c r="C2" s="75"/>
      <c r="D2" s="75"/>
      <c r="E2" s="75"/>
      <c r="F2" s="75"/>
      <c r="G2" s="75"/>
    </row>
    <row r="3" spans="1:9" x14ac:dyDescent="0.3">
      <c r="A3" s="142" t="s">
        <v>34</v>
      </c>
      <c r="B3" s="81"/>
      <c r="C3" s="74"/>
      <c r="D3" s="279"/>
      <c r="E3" s="279"/>
      <c r="F3" s="279"/>
      <c r="G3" s="279"/>
    </row>
    <row r="4" spans="1:9" x14ac:dyDescent="0.3">
      <c r="A4" s="85"/>
      <c r="B4" s="584"/>
      <c r="C4" s="584"/>
      <c r="D4" s="584"/>
      <c r="E4" s="584"/>
      <c r="F4" s="584"/>
      <c r="G4" s="584"/>
    </row>
    <row r="5" spans="1:9" x14ac:dyDescent="0.3">
      <c r="A5" s="61"/>
      <c r="B5" s="61"/>
      <c r="C5" s="279"/>
      <c r="D5" s="279"/>
      <c r="E5" s="279"/>
      <c r="F5" s="279"/>
      <c r="G5" s="279"/>
    </row>
    <row r="6" spans="1:9" x14ac:dyDescent="0.3">
      <c r="A6" s="61"/>
      <c r="B6" s="23"/>
      <c r="C6" s="279"/>
      <c r="D6" s="279"/>
      <c r="E6" s="279"/>
      <c r="F6" s="279"/>
      <c r="G6" s="279"/>
    </row>
    <row r="7" spans="1:9" x14ac:dyDescent="0.3">
      <c r="A7" s="82"/>
      <c r="B7" s="278" t="str">
        <f>+'[6]#1 Reserve Margins'!$B$4</f>
        <v>Reporting Period</v>
      </c>
      <c r="C7" s="64">
        <f>+'[6]#1 Reserve Margins'!$C$4</f>
        <v>2014</v>
      </c>
      <c r="D7" s="67">
        <f>+'[6]#1 Reserve Margins'!$D$4</f>
        <v>2015</v>
      </c>
      <c r="E7" s="67">
        <f>+'[6]#1 Reserve Margins'!$E$4</f>
        <v>2016</v>
      </c>
      <c r="F7" s="67">
        <f>+'[6]#1 Reserve Margins'!$F$4</f>
        <v>2017</v>
      </c>
      <c r="G7" s="67">
        <f>+'[6]#1 Reserve Margins'!$G$4</f>
        <v>2018</v>
      </c>
    </row>
    <row r="8" spans="1:9" x14ac:dyDescent="0.3">
      <c r="A8" s="76" t="s">
        <v>44</v>
      </c>
      <c r="B8" s="76"/>
      <c r="C8" s="76"/>
      <c r="D8" s="76"/>
      <c r="E8" s="76"/>
      <c r="F8" s="76"/>
      <c r="G8" s="76"/>
      <c r="I8" s="2"/>
    </row>
    <row r="9" spans="1:9" x14ac:dyDescent="0.3">
      <c r="A9" s="79">
        <v>24</v>
      </c>
      <c r="B9" s="2" t="s">
        <v>77</v>
      </c>
      <c r="C9" s="76" t="s">
        <v>285</v>
      </c>
      <c r="D9" s="76"/>
      <c r="E9" s="76"/>
      <c r="F9" s="76"/>
      <c r="G9" s="76"/>
    </row>
    <row r="10" spans="1:9" ht="82.95" customHeight="1" x14ac:dyDescent="0.3">
      <c r="A10" s="70">
        <f>+A9+0.01</f>
        <v>24.01</v>
      </c>
      <c r="B10" s="39" t="s">
        <v>258</v>
      </c>
      <c r="C10" s="48">
        <v>33666</v>
      </c>
      <c r="D10" s="159">
        <v>33567</v>
      </c>
      <c r="E10" s="159">
        <v>33359</v>
      </c>
      <c r="F10" s="159">
        <v>33178</v>
      </c>
      <c r="G10" s="160">
        <v>32903</v>
      </c>
    </row>
    <row r="11" spans="1:9" ht="28.8" x14ac:dyDescent="0.3">
      <c r="A11" s="70">
        <f>+A10+0.01</f>
        <v>24.020000000000003</v>
      </c>
      <c r="B11" s="5" t="s">
        <v>181</v>
      </c>
      <c r="C11" s="40">
        <v>29782</v>
      </c>
      <c r="D11" s="148">
        <v>31139</v>
      </c>
      <c r="E11" s="148">
        <v>32075</v>
      </c>
      <c r="F11" s="148">
        <v>29699</v>
      </c>
      <c r="G11" s="280">
        <v>31861</v>
      </c>
    </row>
    <row r="12" spans="1:9" ht="64.5" customHeight="1" x14ac:dyDescent="0.3">
      <c r="A12" s="70">
        <f>+A11+0.01</f>
        <v>24.030000000000005</v>
      </c>
      <c r="B12" s="31" t="s">
        <v>86</v>
      </c>
      <c r="C12" s="585" t="s">
        <v>321</v>
      </c>
      <c r="D12" s="586"/>
      <c r="E12" s="586"/>
      <c r="F12" s="586"/>
      <c r="G12" s="587"/>
    </row>
    <row r="13" spans="1:9" x14ac:dyDescent="0.3">
      <c r="A13" s="70"/>
      <c r="B13" s="31"/>
      <c r="C13" s="281"/>
      <c r="D13" s="281"/>
      <c r="E13" s="281"/>
      <c r="F13" s="281"/>
      <c r="G13" s="281"/>
    </row>
    <row r="14" spans="1:9" x14ac:dyDescent="0.3">
      <c r="A14" s="79">
        <v>24</v>
      </c>
      <c r="B14" s="2" t="s">
        <v>77</v>
      </c>
      <c r="C14" s="76" t="s">
        <v>286</v>
      </c>
      <c r="D14" s="76"/>
      <c r="E14" s="76"/>
      <c r="F14" s="76"/>
      <c r="G14" s="76"/>
    </row>
    <row r="15" spans="1:9" ht="72" x14ac:dyDescent="0.3">
      <c r="A15" s="70">
        <f>+A14+0.01</f>
        <v>24.01</v>
      </c>
      <c r="B15" s="39" t="s">
        <v>258</v>
      </c>
      <c r="C15" s="48">
        <v>16291</v>
      </c>
      <c r="D15" s="159">
        <v>16340</v>
      </c>
      <c r="E15" s="159">
        <v>16309</v>
      </c>
      <c r="F15" s="159">
        <v>16061</v>
      </c>
      <c r="G15" s="160">
        <v>15918</v>
      </c>
    </row>
    <row r="16" spans="1:9" ht="28.8" x14ac:dyDescent="0.3">
      <c r="A16" s="70">
        <f>+A15+0.01</f>
        <v>24.020000000000003</v>
      </c>
      <c r="B16" s="5" t="s">
        <v>181</v>
      </c>
      <c r="C16" s="282">
        <v>14551</v>
      </c>
      <c r="D16" s="283">
        <v>14778</v>
      </c>
      <c r="E16" s="283">
        <v>15141</v>
      </c>
      <c r="F16" s="283">
        <v>14774</v>
      </c>
      <c r="G16" s="280">
        <v>15130</v>
      </c>
    </row>
    <row r="17" spans="1:10" ht="75" customHeight="1" x14ac:dyDescent="0.3">
      <c r="A17" s="70">
        <f>+A16+0.01</f>
        <v>24.030000000000005</v>
      </c>
      <c r="B17" s="31" t="s">
        <v>86</v>
      </c>
      <c r="C17" s="585" t="s">
        <v>322</v>
      </c>
      <c r="D17" s="586"/>
      <c r="E17" s="586"/>
      <c r="F17" s="586"/>
      <c r="G17" s="587"/>
      <c r="H17" s="25"/>
    </row>
    <row r="18" spans="1:10" x14ac:dyDescent="0.3">
      <c r="A18" s="70"/>
      <c r="B18" s="31"/>
      <c r="C18" s="281"/>
      <c r="D18" s="281"/>
      <c r="E18" s="281"/>
      <c r="F18" s="281"/>
      <c r="G18" s="281"/>
    </row>
    <row r="19" spans="1:10" x14ac:dyDescent="0.3">
      <c r="A19" s="79">
        <v>24</v>
      </c>
      <c r="B19" s="2" t="s">
        <v>77</v>
      </c>
      <c r="C19" s="76" t="s">
        <v>287</v>
      </c>
      <c r="D19" s="76"/>
      <c r="E19" s="76"/>
      <c r="F19" s="76"/>
      <c r="G19" s="76"/>
    </row>
    <row r="20" spans="1:10" ht="72" x14ac:dyDescent="0.3">
      <c r="A20" s="70">
        <f>+A19+0.01</f>
        <v>24.01</v>
      </c>
      <c r="B20" s="39" t="s">
        <v>258</v>
      </c>
      <c r="C20" s="48">
        <v>11783</v>
      </c>
      <c r="D20" s="159">
        <v>11929</v>
      </c>
      <c r="E20" s="159">
        <v>11794</v>
      </c>
      <c r="F20" s="159">
        <v>11670</v>
      </c>
      <c r="G20" s="160">
        <v>11539</v>
      </c>
    </row>
    <row r="21" spans="1:10" ht="28.8" x14ac:dyDescent="0.3">
      <c r="A21" s="70">
        <f>+A20+0.01</f>
        <v>24.020000000000003</v>
      </c>
      <c r="B21" s="5" t="s">
        <v>181</v>
      </c>
      <c r="C21" s="40">
        <v>10572</v>
      </c>
      <c r="D21" s="283">
        <v>10586</v>
      </c>
      <c r="E21" s="148">
        <v>10990</v>
      </c>
      <c r="F21" s="148">
        <v>10671</v>
      </c>
      <c r="G21" s="149">
        <v>11070</v>
      </c>
      <c r="H21" s="257"/>
      <c r="I21" s="257"/>
      <c r="J21" s="257"/>
    </row>
    <row r="22" spans="1:10" ht="62.25" customHeight="1" x14ac:dyDescent="0.3">
      <c r="A22" s="70">
        <f>+A21+0.01</f>
        <v>24.030000000000005</v>
      </c>
      <c r="B22" s="31" t="s">
        <v>86</v>
      </c>
      <c r="C22" s="585" t="s">
        <v>323</v>
      </c>
      <c r="D22" s="582"/>
      <c r="E22" s="582"/>
      <c r="F22" s="582"/>
      <c r="G22" s="583"/>
    </row>
    <row r="23" spans="1:10" x14ac:dyDescent="0.3">
      <c r="A23" s="70"/>
      <c r="B23" s="31"/>
      <c r="C23" s="281"/>
      <c r="D23" s="281"/>
      <c r="E23" s="281"/>
      <c r="F23" s="281"/>
      <c r="G23" s="281"/>
    </row>
    <row r="24" spans="1:10" x14ac:dyDescent="0.3">
      <c r="A24" s="79">
        <v>24</v>
      </c>
      <c r="B24" s="2" t="s">
        <v>77</v>
      </c>
      <c r="C24" s="76" t="s">
        <v>288</v>
      </c>
      <c r="D24" s="76"/>
      <c r="E24" s="76"/>
      <c r="F24" s="76"/>
      <c r="G24" s="76"/>
    </row>
    <row r="25" spans="1:10" ht="72" x14ac:dyDescent="0.3">
      <c r="A25" s="70">
        <f>+A24+0.01</f>
        <v>24.01</v>
      </c>
      <c r="B25" s="39" t="s">
        <v>258</v>
      </c>
      <c r="C25" s="48">
        <v>5496</v>
      </c>
      <c r="D25" s="159">
        <v>5539</v>
      </c>
      <c r="E25" s="159">
        <v>5479</v>
      </c>
      <c r="F25" s="159">
        <v>5427</v>
      </c>
      <c r="G25" s="160">
        <v>5376</v>
      </c>
    </row>
    <row r="26" spans="1:10" ht="28.8" x14ac:dyDescent="0.3">
      <c r="A26" s="70">
        <f>+A25+0.01</f>
        <v>24.020000000000003</v>
      </c>
      <c r="B26" s="5" t="s">
        <v>181</v>
      </c>
      <c r="C26" s="40">
        <v>5035</v>
      </c>
      <c r="D26" s="148">
        <v>5236</v>
      </c>
      <c r="E26" s="148">
        <v>5394</v>
      </c>
      <c r="F26" s="148">
        <v>5121</v>
      </c>
      <c r="G26" s="149">
        <v>5394</v>
      </c>
    </row>
    <row r="27" spans="1:10" ht="188.25" customHeight="1" x14ac:dyDescent="0.3">
      <c r="A27" s="70">
        <f>+A26+0.01</f>
        <v>24.030000000000005</v>
      </c>
      <c r="B27" s="31" t="s">
        <v>86</v>
      </c>
      <c r="C27" s="577" t="s">
        <v>338</v>
      </c>
      <c r="D27" s="546"/>
      <c r="E27" s="546"/>
      <c r="F27" s="546"/>
      <c r="G27" s="547"/>
    </row>
    <row r="28" spans="1:10" x14ac:dyDescent="0.3">
      <c r="B28" s="299"/>
    </row>
    <row r="29" spans="1:10" x14ac:dyDescent="0.3">
      <c r="B29" s="298"/>
    </row>
    <row r="30" spans="1:10" x14ac:dyDescent="0.3">
      <c r="B30" s="284"/>
    </row>
    <row r="32" spans="1:10" x14ac:dyDescent="0.3">
      <c r="B32" s="298"/>
    </row>
    <row r="33" spans="2:2" x14ac:dyDescent="0.3">
      <c r="B33" s="284"/>
    </row>
  </sheetData>
  <mergeCells count="6">
    <mergeCell ref="C27:G27"/>
    <mergeCell ref="B4:G4"/>
    <mergeCell ref="C1:G1"/>
    <mergeCell ref="C12:G12"/>
    <mergeCell ref="C17:G17"/>
    <mergeCell ref="C22:G22"/>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5602" r:id="rId4" name="Button 2">
              <controlPr defaultSize="0" print="0" autoFill="0" autoPict="0" macro="[0]!Zone_Entry_24">
                <anchor moveWithCells="1" sizeWithCells="1">
                  <from>
                    <xdr:col>0</xdr:col>
                    <xdr:colOff>7620</xdr:colOff>
                    <xdr:row>3</xdr:row>
                    <xdr:rowOff>22860</xdr:rowOff>
                  </from>
                  <to>
                    <xdr:col>1</xdr:col>
                    <xdr:colOff>99060</xdr:colOff>
                    <xdr:row>6</xdr:row>
                    <xdr:rowOff>0</xdr:rowOff>
                  </to>
                </anchor>
              </controlPr>
            </control>
          </mc:Choice>
        </mc:AlternateContent>
        <mc:AlternateContent xmlns:mc="http://schemas.openxmlformats.org/markup-compatibility/2006">
          <mc:Choice Requires="x14">
            <control shapeId="25603" r:id="rId5" name="Button 3">
              <controlPr defaultSize="0" print="0" autoFill="0" autoPict="0" macro="[6]!Zone_Entry_24">
                <anchor moveWithCells="1" sizeWithCells="1">
                  <from>
                    <xdr:col>0</xdr:col>
                    <xdr:colOff>7620</xdr:colOff>
                    <xdr:row>3</xdr:row>
                    <xdr:rowOff>22860</xdr:rowOff>
                  </from>
                  <to>
                    <xdr:col>1</xdr:col>
                    <xdr:colOff>99060</xdr:colOff>
                    <xdr:row>6</xdr:row>
                    <xdr:rowOff>0</xdr:rowOff>
                  </to>
                </anchor>
              </controlPr>
            </control>
          </mc:Choice>
        </mc:AlternateContent>
        <mc:AlternateContent xmlns:mc="http://schemas.openxmlformats.org/markup-compatibility/2006">
          <mc:Choice Requires="x14">
            <control shapeId="25604" r:id="rId6" name="Button 4">
              <controlPr defaultSize="0" print="0" autoFill="0" autoPict="0" macro="[6]!Zone_Entry_24">
                <anchor moveWithCells="1" sizeWithCells="1">
                  <from>
                    <xdr:col>0</xdr:col>
                    <xdr:colOff>7620</xdr:colOff>
                    <xdr:row>3</xdr:row>
                    <xdr:rowOff>22860</xdr:rowOff>
                  </from>
                  <to>
                    <xdr:col>1</xdr:col>
                    <xdr:colOff>99060</xdr:colOff>
                    <xdr:row>6</xdr:row>
                    <xdr:rowOff>0</xdr:rowOff>
                  </to>
                </anchor>
              </controlPr>
            </control>
          </mc:Choice>
        </mc:AlternateContent>
      </controls>
    </mc:Choice>
  </mc:AlternateContent>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6">
    <tabColor rgb="FF92D050"/>
    <pageSetUpPr fitToPage="1"/>
  </sheetPr>
  <dimension ref="A1:H35"/>
  <sheetViews>
    <sheetView zoomScaleNormal="100" workbookViewId="0">
      <selection activeCell="H14" sqref="H14"/>
    </sheetView>
  </sheetViews>
  <sheetFormatPr defaultRowHeight="14.4" x14ac:dyDescent="0.3"/>
  <cols>
    <col min="1" max="1" width="7.44140625" customWidth="1"/>
    <col min="2" max="2" width="71.44140625" customWidth="1"/>
    <col min="3" max="7" width="15.6640625" customWidth="1"/>
    <col min="8" max="8" width="14.5546875" customWidth="1"/>
  </cols>
  <sheetData>
    <row r="1" spans="1:8" ht="15.6" x14ac:dyDescent="0.3">
      <c r="A1" s="15"/>
      <c r="B1" s="17" t="s">
        <v>13</v>
      </c>
      <c r="C1" s="589" t="str">
        <f>+'#1 Reserve Margins'!C1</f>
        <v>NYISO</v>
      </c>
      <c r="D1" s="590"/>
      <c r="E1" s="590"/>
      <c r="F1" s="590"/>
      <c r="G1" s="591"/>
    </row>
    <row r="2" spans="1:8" ht="15.6" x14ac:dyDescent="0.3">
      <c r="A2" s="15"/>
      <c r="B2" s="328"/>
      <c r="C2" s="4"/>
      <c r="D2" s="4"/>
      <c r="E2" s="4"/>
      <c r="F2" s="4"/>
      <c r="G2" s="4"/>
    </row>
    <row r="3" spans="1:8" ht="15.6" x14ac:dyDescent="0.3">
      <c r="A3" s="36" t="s">
        <v>133</v>
      </c>
      <c r="B3" s="37"/>
      <c r="C3" s="74"/>
      <c r="D3" s="24"/>
      <c r="E3" s="24"/>
      <c r="F3" s="24"/>
      <c r="G3" s="24"/>
    </row>
    <row r="4" spans="1:8" ht="15.6" x14ac:dyDescent="0.3">
      <c r="A4" s="15"/>
      <c r="B4" s="588"/>
      <c r="C4" s="588"/>
      <c r="D4" s="588"/>
      <c r="E4" s="588"/>
      <c r="F4" s="588"/>
      <c r="G4" s="588"/>
    </row>
    <row r="5" spans="1:8" ht="15.6" x14ac:dyDescent="0.3">
      <c r="B5" s="588"/>
      <c r="C5" s="588"/>
      <c r="D5" s="588"/>
      <c r="E5" s="588"/>
      <c r="F5" s="588"/>
      <c r="G5" s="588"/>
    </row>
    <row r="6" spans="1:8" ht="15.6" x14ac:dyDescent="0.3">
      <c r="A6" s="6"/>
      <c r="B6" s="23"/>
      <c r="C6" s="24"/>
      <c r="D6" s="24"/>
      <c r="E6" s="24"/>
      <c r="F6" s="24"/>
      <c r="G6" s="24"/>
    </row>
    <row r="7" spans="1:8" ht="15.6" x14ac:dyDescent="0.3">
      <c r="A7" s="9"/>
      <c r="B7" s="248" t="str">
        <f>+'#1 Reserve Margins'!$B$4</f>
        <v>Reporting Period</v>
      </c>
      <c r="C7" s="64">
        <f>+'#1 Reserve Margins'!$C$4</f>
        <v>2014</v>
      </c>
      <c r="D7" s="67">
        <f>+'#1 Reserve Margins'!$D$4</f>
        <v>2015</v>
      </c>
      <c r="E7" s="67">
        <f>+'#1 Reserve Margins'!$E$4</f>
        <v>2016</v>
      </c>
      <c r="F7" s="67">
        <f>+'#1 Reserve Margins'!$F$4</f>
        <v>2017</v>
      </c>
      <c r="G7" s="67">
        <f>+'#1 Reserve Margins'!$G$4</f>
        <v>2018</v>
      </c>
    </row>
    <row r="8" spans="1:8" s="305" customFormat="1" x14ac:dyDescent="0.3">
      <c r="A8" s="312" t="s">
        <v>58</v>
      </c>
      <c r="B8" s="78"/>
      <c r="C8" s="427" t="s">
        <v>285</v>
      </c>
      <c r="D8" s="428" t="s">
        <v>285</v>
      </c>
      <c r="E8" s="428" t="s">
        <v>285</v>
      </c>
      <c r="F8" s="428" t="s">
        <v>285</v>
      </c>
      <c r="G8" s="429" t="s">
        <v>285</v>
      </c>
    </row>
    <row r="9" spans="1:8" s="305" customFormat="1" ht="28.8" x14ac:dyDescent="0.3">
      <c r="A9" s="108">
        <v>25</v>
      </c>
      <c r="B9" s="162" t="s">
        <v>315</v>
      </c>
      <c r="C9" s="195">
        <v>41791</v>
      </c>
      <c r="D9" s="196">
        <v>42156</v>
      </c>
      <c r="E9" s="196">
        <v>42522</v>
      </c>
      <c r="F9" s="196">
        <v>42887</v>
      </c>
      <c r="G9" s="197">
        <v>43252</v>
      </c>
    </row>
    <row r="10" spans="1:8" s="305" customFormat="1" x14ac:dyDescent="0.3">
      <c r="A10" s="154">
        <f>+A9+0.01</f>
        <v>25.01</v>
      </c>
      <c r="B10" s="162" t="s">
        <v>236</v>
      </c>
      <c r="C10" s="198">
        <v>41821</v>
      </c>
      <c r="D10" s="199">
        <v>42186</v>
      </c>
      <c r="E10" s="199">
        <v>42552</v>
      </c>
      <c r="F10" s="199">
        <v>42917</v>
      </c>
      <c r="G10" s="200">
        <v>43282</v>
      </c>
    </row>
    <row r="11" spans="1:8" s="305" customFormat="1" ht="35.1" customHeight="1" x14ac:dyDescent="0.3">
      <c r="A11" s="154">
        <f t="shared" ref="A11:A21" si="0">+A10+0.01</f>
        <v>25.020000000000003</v>
      </c>
      <c r="B11" s="300" t="s">
        <v>183</v>
      </c>
      <c r="C11" s="40">
        <v>37411</v>
      </c>
      <c r="D11" s="148">
        <v>38515.9</v>
      </c>
      <c r="E11" s="148">
        <v>37903.500000000007</v>
      </c>
      <c r="F11" s="148">
        <v>38811.800000000003</v>
      </c>
      <c r="G11" s="149">
        <v>38187.599999999999</v>
      </c>
    </row>
    <row r="12" spans="1:8" s="305" customFormat="1" ht="28.8" x14ac:dyDescent="0.3">
      <c r="A12" s="154">
        <f t="shared" si="0"/>
        <v>25.030000000000005</v>
      </c>
      <c r="B12" s="300" t="s">
        <v>182</v>
      </c>
      <c r="C12" s="40">
        <v>37411</v>
      </c>
      <c r="D12" s="148">
        <v>38490.5</v>
      </c>
      <c r="E12" s="148">
        <v>37901.200000000004</v>
      </c>
      <c r="F12" s="148">
        <v>38811.800000000003</v>
      </c>
      <c r="G12" s="149">
        <v>38187.599999999999</v>
      </c>
    </row>
    <row r="13" spans="1:8" s="305" customFormat="1" ht="35.1" customHeight="1" x14ac:dyDescent="0.3">
      <c r="A13" s="154">
        <f t="shared" si="0"/>
        <v>25.040000000000006</v>
      </c>
      <c r="B13" s="300" t="s">
        <v>257</v>
      </c>
      <c r="C13" s="42">
        <v>200.52596975673899</v>
      </c>
      <c r="D13" s="43">
        <v>130.83497698882314</v>
      </c>
      <c r="E13" s="43">
        <v>140.36817882971729</v>
      </c>
      <c r="F13" s="43">
        <v>74.293228139381981</v>
      </c>
      <c r="G13" s="44">
        <v>138.72452333990796</v>
      </c>
    </row>
    <row r="14" spans="1:8" s="305" customFormat="1" ht="294.75" customHeight="1" x14ac:dyDescent="0.3">
      <c r="A14" s="154">
        <f t="shared" si="0"/>
        <v>25.050000000000008</v>
      </c>
      <c r="B14" s="31" t="s">
        <v>86</v>
      </c>
      <c r="C14" s="592" t="s">
        <v>316</v>
      </c>
      <c r="D14" s="593"/>
      <c r="E14" s="593"/>
      <c r="F14" s="593"/>
      <c r="G14" s="594"/>
    </row>
    <row r="15" spans="1:8" s="298" customFormat="1" x14ac:dyDescent="0.3">
      <c r="A15" s="150" t="s">
        <v>35</v>
      </c>
      <c r="B15" s="151"/>
      <c r="C15" s="152" t="s">
        <v>43</v>
      </c>
      <c r="D15" s="153" t="s">
        <v>43</v>
      </c>
      <c r="E15" s="153" t="s">
        <v>43</v>
      </c>
      <c r="F15" s="153" t="s">
        <v>43</v>
      </c>
      <c r="G15" s="153" t="s">
        <v>43</v>
      </c>
      <c r="H15" s="305"/>
    </row>
    <row r="16" spans="1:8" s="298" customFormat="1" x14ac:dyDescent="0.3">
      <c r="A16" s="315"/>
      <c r="B16" s="401" t="s">
        <v>14</v>
      </c>
      <c r="C16" s="306">
        <v>2014</v>
      </c>
      <c r="D16" s="306">
        <v>2015</v>
      </c>
      <c r="E16" s="308">
        <v>2016</v>
      </c>
      <c r="F16" s="308">
        <v>2017</v>
      </c>
      <c r="G16" s="308">
        <v>2018</v>
      </c>
      <c r="H16" s="305"/>
    </row>
    <row r="17" spans="1:8" s="298" customFormat="1" x14ac:dyDescent="0.3">
      <c r="A17" s="154">
        <v>25.06</v>
      </c>
      <c r="B17" s="299" t="s">
        <v>77</v>
      </c>
      <c r="C17" s="427" t="s">
        <v>286</v>
      </c>
      <c r="D17" s="428" t="s">
        <v>286</v>
      </c>
      <c r="E17" s="428" t="s">
        <v>286</v>
      </c>
      <c r="F17" s="428" t="s">
        <v>286</v>
      </c>
      <c r="G17" s="429" t="s">
        <v>286</v>
      </c>
      <c r="H17" s="305"/>
    </row>
    <row r="18" spans="1:8" s="298" customFormat="1" ht="43.2" x14ac:dyDescent="0.3">
      <c r="A18" s="154">
        <f t="shared" si="0"/>
        <v>25.07</v>
      </c>
      <c r="B18" s="300" t="s">
        <v>186</v>
      </c>
      <c r="C18" s="158">
        <v>13585.4</v>
      </c>
      <c r="D18" s="45">
        <v>14722.5</v>
      </c>
      <c r="E18" s="45">
        <v>14179.6</v>
      </c>
      <c r="F18" s="45">
        <v>14420.199999999999</v>
      </c>
      <c r="G18" s="149">
        <v>14988.8</v>
      </c>
      <c r="H18" s="305"/>
    </row>
    <row r="19" spans="1:8" s="298" customFormat="1" ht="28.8" x14ac:dyDescent="0.3">
      <c r="A19" s="154">
        <f t="shared" si="0"/>
        <v>25.080000000000002</v>
      </c>
      <c r="B19" s="300" t="s">
        <v>185</v>
      </c>
      <c r="C19" s="158">
        <v>13585.4</v>
      </c>
      <c r="D19" s="45">
        <v>14697.1</v>
      </c>
      <c r="E19" s="148">
        <v>14179.6</v>
      </c>
      <c r="F19" s="148">
        <v>14420.199999999999</v>
      </c>
      <c r="G19" s="149">
        <v>14988.8</v>
      </c>
      <c r="H19" s="305"/>
    </row>
    <row r="20" spans="1:8" s="298" customFormat="1" ht="28.8" x14ac:dyDescent="0.3">
      <c r="A20" s="154">
        <f t="shared" si="0"/>
        <v>25.090000000000003</v>
      </c>
      <c r="B20" s="300" t="s">
        <v>256</v>
      </c>
      <c r="C20" s="42">
        <v>404.99671268902034</v>
      </c>
      <c r="D20" s="43">
        <v>274.81919789612095</v>
      </c>
      <c r="E20" s="43">
        <v>304.07626561472716</v>
      </c>
      <c r="F20" s="43">
        <v>320.5128205128205</v>
      </c>
      <c r="G20" s="44">
        <v>333.99079552925707</v>
      </c>
      <c r="H20" s="305"/>
    </row>
    <row r="21" spans="1:8" s="298" customFormat="1" ht="28.8" x14ac:dyDescent="0.3">
      <c r="A21" s="108">
        <f t="shared" si="0"/>
        <v>25.100000000000005</v>
      </c>
      <c r="B21" s="300" t="s">
        <v>184</v>
      </c>
      <c r="C21" s="430">
        <v>3635.8</v>
      </c>
      <c r="D21" s="431">
        <v>8697</v>
      </c>
      <c r="E21" s="431">
        <v>9583</v>
      </c>
      <c r="F21" s="431">
        <v>7683.9</v>
      </c>
      <c r="G21" s="432">
        <v>9944.9</v>
      </c>
      <c r="H21" s="305"/>
    </row>
    <row r="22" spans="1:8" s="298" customFormat="1" x14ac:dyDescent="0.3">
      <c r="A22" s="150" t="s">
        <v>35</v>
      </c>
      <c r="B22" s="151"/>
      <c r="C22" s="152" t="s">
        <v>43</v>
      </c>
      <c r="D22" s="153" t="s">
        <v>43</v>
      </c>
      <c r="E22" s="153" t="s">
        <v>43</v>
      </c>
      <c r="F22" s="153" t="s">
        <v>43</v>
      </c>
      <c r="G22" s="153" t="s">
        <v>43</v>
      </c>
    </row>
    <row r="23" spans="1:8" s="298" customFormat="1" x14ac:dyDescent="0.3">
      <c r="A23" s="315"/>
      <c r="B23" s="401" t="s">
        <v>14</v>
      </c>
      <c r="C23" s="306">
        <v>2014</v>
      </c>
      <c r="D23" s="306">
        <v>2015</v>
      </c>
      <c r="E23" s="308">
        <v>2016</v>
      </c>
      <c r="F23" s="308">
        <v>2017</v>
      </c>
      <c r="G23" s="308">
        <v>2018</v>
      </c>
    </row>
    <row r="24" spans="1:8" s="298" customFormat="1" x14ac:dyDescent="0.3">
      <c r="A24" s="154">
        <v>25.06</v>
      </c>
      <c r="B24" s="299" t="s">
        <v>77</v>
      </c>
      <c r="C24" s="433" t="s">
        <v>287</v>
      </c>
      <c r="D24" s="434" t="s">
        <v>287</v>
      </c>
      <c r="E24" s="434" t="s">
        <v>287</v>
      </c>
      <c r="F24" s="434" t="s">
        <v>287</v>
      </c>
      <c r="G24" s="435" t="s">
        <v>287</v>
      </c>
    </row>
    <row r="25" spans="1:8" s="298" customFormat="1" ht="43.2" x14ac:dyDescent="0.3">
      <c r="A25" s="154">
        <f t="shared" ref="A25:A35" si="1">+A24+0.01</f>
        <v>25.07</v>
      </c>
      <c r="B25" s="300" t="s">
        <v>186</v>
      </c>
      <c r="C25" s="158">
        <v>9551.7000000000007</v>
      </c>
      <c r="D25" s="45">
        <v>9715.1</v>
      </c>
      <c r="E25" s="45">
        <v>9252.6</v>
      </c>
      <c r="F25" s="45">
        <v>9902.6999999999989</v>
      </c>
      <c r="G25" s="149">
        <v>9496.6</v>
      </c>
    </row>
    <row r="26" spans="1:8" s="298" customFormat="1" ht="28.8" x14ac:dyDescent="0.3">
      <c r="A26" s="154">
        <f t="shared" si="1"/>
        <v>25.080000000000002</v>
      </c>
      <c r="B26" s="300" t="s">
        <v>185</v>
      </c>
      <c r="C26" s="158">
        <v>9551.7000000000007</v>
      </c>
      <c r="D26" s="45">
        <v>9689.7000000000007</v>
      </c>
      <c r="E26" s="148">
        <v>9252.6</v>
      </c>
      <c r="F26" s="148">
        <v>9902.6999999999989</v>
      </c>
      <c r="G26" s="149">
        <v>9496.6</v>
      </c>
    </row>
    <row r="27" spans="1:8" s="298" customFormat="1" ht="28.8" x14ac:dyDescent="0.3">
      <c r="A27" s="154">
        <f t="shared" si="1"/>
        <v>25.090000000000003</v>
      </c>
      <c r="B27" s="300" t="s">
        <v>256</v>
      </c>
      <c r="C27" s="42">
        <v>614.3984220907297</v>
      </c>
      <c r="D27" s="43">
        <v>501.6436554898093</v>
      </c>
      <c r="E27" s="43">
        <v>401.70940170940167</v>
      </c>
      <c r="F27" s="43">
        <v>324.12886259040101</v>
      </c>
      <c r="G27" s="44">
        <v>333.99079552925707</v>
      </c>
    </row>
    <row r="28" spans="1:8" s="298" customFormat="1" ht="28.8" x14ac:dyDescent="0.3">
      <c r="A28" s="108">
        <f t="shared" si="1"/>
        <v>25.100000000000005</v>
      </c>
      <c r="B28" s="300" t="s">
        <v>184</v>
      </c>
      <c r="C28" s="430">
        <v>13996.6</v>
      </c>
      <c r="D28" s="431">
        <v>16590.099999999999</v>
      </c>
      <c r="E28" s="431">
        <v>13545.4</v>
      </c>
      <c r="F28" s="431">
        <v>14741.2</v>
      </c>
      <c r="G28" s="432">
        <v>14103.4</v>
      </c>
    </row>
    <row r="29" spans="1:8" s="298" customFormat="1" x14ac:dyDescent="0.3">
      <c r="A29" s="150" t="s">
        <v>35</v>
      </c>
      <c r="B29" s="151"/>
      <c r="C29" s="152" t="s">
        <v>43</v>
      </c>
      <c r="D29" s="153" t="s">
        <v>43</v>
      </c>
      <c r="E29" s="153" t="s">
        <v>43</v>
      </c>
      <c r="F29" s="153" t="s">
        <v>43</v>
      </c>
      <c r="G29" s="153" t="s">
        <v>43</v>
      </c>
    </row>
    <row r="30" spans="1:8" s="298" customFormat="1" x14ac:dyDescent="0.3">
      <c r="A30" s="436"/>
      <c r="B30" s="401" t="s">
        <v>14</v>
      </c>
      <c r="C30" s="306">
        <v>2014</v>
      </c>
      <c r="D30" s="306">
        <v>2015</v>
      </c>
      <c r="E30" s="308">
        <v>2016</v>
      </c>
      <c r="F30" s="308">
        <v>2017</v>
      </c>
      <c r="G30" s="308">
        <v>2018</v>
      </c>
    </row>
    <row r="31" spans="1:8" s="298" customFormat="1" x14ac:dyDescent="0.3">
      <c r="A31" s="154">
        <v>25.06</v>
      </c>
      <c r="B31" s="299" t="s">
        <v>77</v>
      </c>
      <c r="C31" s="433" t="s">
        <v>288</v>
      </c>
      <c r="D31" s="434" t="s">
        <v>288</v>
      </c>
      <c r="E31" s="434" t="s">
        <v>288</v>
      </c>
      <c r="F31" s="434" t="s">
        <v>288</v>
      </c>
      <c r="G31" s="435" t="s">
        <v>288</v>
      </c>
    </row>
    <row r="32" spans="1:8" s="298" customFormat="1" ht="43.2" x14ac:dyDescent="0.3">
      <c r="A32" s="154">
        <f t="shared" si="1"/>
        <v>25.07</v>
      </c>
      <c r="B32" s="300" t="s">
        <v>186</v>
      </c>
      <c r="C32" s="40">
        <v>5675.7</v>
      </c>
      <c r="D32" s="45">
        <v>5612.7</v>
      </c>
      <c r="E32" s="45">
        <v>5689.4</v>
      </c>
      <c r="F32" s="46">
        <v>5782.7</v>
      </c>
      <c r="G32" s="47">
        <v>5740.5999999999995</v>
      </c>
    </row>
    <row r="33" spans="1:7" s="298" customFormat="1" ht="28.8" x14ac:dyDescent="0.3">
      <c r="A33" s="154">
        <f t="shared" si="1"/>
        <v>25.080000000000002</v>
      </c>
      <c r="B33" s="300" t="s">
        <v>185</v>
      </c>
      <c r="C33" s="158">
        <v>5675.7</v>
      </c>
      <c r="D33" s="45">
        <v>5612.7</v>
      </c>
      <c r="E33" s="148">
        <v>5687.0999999999995</v>
      </c>
      <c r="F33" s="148">
        <v>5782.7</v>
      </c>
      <c r="G33" s="149">
        <v>5740.5999999999995</v>
      </c>
    </row>
    <row r="34" spans="1:7" s="298" customFormat="1" ht="28.8" x14ac:dyDescent="0.3">
      <c r="A34" s="154">
        <f t="shared" si="1"/>
        <v>25.090000000000003</v>
      </c>
      <c r="B34" s="300" t="s">
        <v>256</v>
      </c>
      <c r="C34" s="437">
        <v>212.3602892833662</v>
      </c>
      <c r="D34" s="438">
        <v>189.67784352399735</v>
      </c>
      <c r="E34" s="438">
        <v>143.65548980933596</v>
      </c>
      <c r="F34" s="438">
        <v>219.92110453648914</v>
      </c>
      <c r="G34" s="439">
        <v>219.59237343852726</v>
      </c>
    </row>
    <row r="35" spans="1:7" s="298" customFormat="1" ht="28.8" x14ac:dyDescent="0.3">
      <c r="A35" s="108">
        <f t="shared" si="1"/>
        <v>25.100000000000005</v>
      </c>
      <c r="B35" s="300" t="s">
        <v>184</v>
      </c>
      <c r="C35" s="430">
        <v>6066.5</v>
      </c>
      <c r="D35" s="431">
        <v>6010.8</v>
      </c>
      <c r="E35" s="431">
        <v>5858.7</v>
      </c>
      <c r="F35" s="431">
        <v>5971.9</v>
      </c>
      <c r="G35" s="432">
        <v>5881.6</v>
      </c>
    </row>
  </sheetData>
  <mergeCells count="4">
    <mergeCell ref="B4:G4"/>
    <mergeCell ref="B5:G5"/>
    <mergeCell ref="C1:G1"/>
    <mergeCell ref="C14:G14"/>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0419" r:id="rId4" name="Button 3">
              <controlPr defaultSize="0" print="0" autoFill="0" autoPict="0" macro="[0]!Zone_Entry_25">
                <anchor moveWithCells="1" sizeWithCells="1">
                  <from>
                    <xdr:col>0</xdr:col>
                    <xdr:colOff>7620</xdr:colOff>
                    <xdr:row>4</xdr:row>
                    <xdr:rowOff>22860</xdr:rowOff>
                  </from>
                  <to>
                    <xdr:col>1</xdr:col>
                    <xdr:colOff>83820</xdr:colOff>
                    <xdr:row>6</xdr:row>
                    <xdr:rowOff>7620</xdr:rowOff>
                  </to>
                </anchor>
              </controlPr>
            </control>
          </mc:Choice>
        </mc:AlternateContent>
      </controls>
    </mc:Choice>
  </mc:AlternateContent>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7">
    <tabColor rgb="FF92D050"/>
    <pageSetUpPr fitToPage="1"/>
  </sheetPr>
  <dimension ref="A1:G18"/>
  <sheetViews>
    <sheetView zoomScaleNormal="100" workbookViewId="0">
      <selection activeCell="J12" sqref="J12"/>
    </sheetView>
  </sheetViews>
  <sheetFormatPr defaultRowHeight="14.4" x14ac:dyDescent="0.3"/>
  <cols>
    <col min="1" max="1" width="7.44140625" customWidth="1"/>
    <col min="2" max="2" width="71.44140625" customWidth="1"/>
    <col min="3" max="7" width="15.6640625" customWidth="1"/>
    <col min="8" max="8" width="14.5546875" customWidth="1"/>
  </cols>
  <sheetData>
    <row r="1" spans="1:7" x14ac:dyDescent="0.3">
      <c r="A1" s="85"/>
      <c r="B1" s="57" t="s">
        <v>13</v>
      </c>
      <c r="C1" s="511" t="str">
        <f>+'#1 Reserve Margins'!C1</f>
        <v>NYISO</v>
      </c>
      <c r="D1" s="512"/>
      <c r="E1" s="512"/>
      <c r="F1" s="512"/>
      <c r="G1" s="513"/>
    </row>
    <row r="2" spans="1:7" x14ac:dyDescent="0.3">
      <c r="A2" s="85"/>
      <c r="B2" s="329"/>
      <c r="C2" s="75"/>
      <c r="D2" s="75"/>
      <c r="E2" s="75"/>
      <c r="F2" s="75"/>
      <c r="G2" s="75"/>
    </row>
    <row r="3" spans="1:7" x14ac:dyDescent="0.3">
      <c r="A3" s="142" t="s">
        <v>136</v>
      </c>
      <c r="B3" s="81"/>
      <c r="C3" s="74"/>
      <c r="D3" s="113"/>
      <c r="E3" s="113"/>
      <c r="F3" s="113"/>
      <c r="G3" s="113"/>
    </row>
    <row r="4" spans="1:7" x14ac:dyDescent="0.3">
      <c r="A4" s="85"/>
      <c r="B4" s="584"/>
      <c r="C4" s="584"/>
      <c r="D4" s="584"/>
      <c r="E4" s="584"/>
      <c r="F4" s="584"/>
      <c r="G4" s="584"/>
    </row>
    <row r="5" spans="1:7" x14ac:dyDescent="0.3">
      <c r="A5" s="61"/>
      <c r="B5" s="61"/>
      <c r="C5" s="113"/>
      <c r="D5" s="113"/>
      <c r="E5" s="113"/>
      <c r="F5" s="113"/>
      <c r="G5" s="113"/>
    </row>
    <row r="6" spans="1:7" x14ac:dyDescent="0.3">
      <c r="A6" s="61"/>
      <c r="B6" s="23"/>
      <c r="C6" s="113"/>
      <c r="D6" s="113"/>
      <c r="E6" s="113"/>
      <c r="F6" s="113"/>
      <c r="G6" s="113"/>
    </row>
    <row r="7" spans="1:7" x14ac:dyDescent="0.3">
      <c r="A7" s="82"/>
      <c r="B7" s="66" t="str">
        <f>+'#1 Reserve Margins'!$B$4</f>
        <v>Reporting Period</v>
      </c>
      <c r="C7" s="64">
        <f>+'#1 Reserve Margins'!$C$4</f>
        <v>2014</v>
      </c>
      <c r="D7" s="67">
        <f>+'#1 Reserve Margins'!$D$4</f>
        <v>2015</v>
      </c>
      <c r="E7" s="67">
        <f>+'#1 Reserve Margins'!$E$4</f>
        <v>2016</v>
      </c>
      <c r="F7" s="67">
        <f>+'#1 Reserve Margins'!$F$4</f>
        <v>2017</v>
      </c>
      <c r="G7" s="67">
        <f>+'#1 Reserve Margins'!$G$4</f>
        <v>2018</v>
      </c>
    </row>
    <row r="8" spans="1:7" x14ac:dyDescent="0.3">
      <c r="A8" s="150" t="s">
        <v>46</v>
      </c>
      <c r="B8" s="78"/>
      <c r="C8" s="185"/>
      <c r="D8" s="186"/>
      <c r="E8" s="186"/>
      <c r="F8" s="186"/>
      <c r="G8" s="187"/>
    </row>
    <row r="9" spans="1:7" ht="43.95" customHeight="1" x14ac:dyDescent="0.3">
      <c r="A9" s="108">
        <v>26</v>
      </c>
      <c r="B9" s="39" t="s">
        <v>188</v>
      </c>
      <c r="C9" s="483" t="s">
        <v>284</v>
      </c>
      <c r="D9" s="505" t="s">
        <v>284</v>
      </c>
      <c r="E9" s="505" t="s">
        <v>284</v>
      </c>
      <c r="F9" s="505" t="s">
        <v>284</v>
      </c>
      <c r="G9" s="505" t="s">
        <v>284</v>
      </c>
    </row>
    <row r="10" spans="1:7" x14ac:dyDescent="0.3">
      <c r="A10" s="154">
        <f>+A9+0.01</f>
        <v>26.01</v>
      </c>
      <c r="B10" s="39" t="s">
        <v>237</v>
      </c>
      <c r="C10" s="483" t="s">
        <v>284</v>
      </c>
      <c r="D10" s="505" t="s">
        <v>284</v>
      </c>
      <c r="E10" s="505" t="s">
        <v>284</v>
      </c>
      <c r="F10" s="505" t="s">
        <v>284</v>
      </c>
      <c r="G10" s="505" t="s">
        <v>284</v>
      </c>
    </row>
    <row r="11" spans="1:7" x14ac:dyDescent="0.3">
      <c r="A11" s="154">
        <f t="shared" ref="A11:A18" si="0">+A10+0.01</f>
        <v>26.020000000000003</v>
      </c>
      <c r="B11" s="39" t="s">
        <v>238</v>
      </c>
      <c r="C11" s="483" t="s">
        <v>284</v>
      </c>
      <c r="D11" s="505" t="s">
        <v>284</v>
      </c>
      <c r="E11" s="505" t="s">
        <v>284</v>
      </c>
      <c r="F11" s="505" t="s">
        <v>284</v>
      </c>
      <c r="G11" s="505" t="s">
        <v>284</v>
      </c>
    </row>
    <row r="12" spans="1:7" ht="41.25" customHeight="1" x14ac:dyDescent="0.3">
      <c r="A12" s="154">
        <f t="shared" si="0"/>
        <v>26.030000000000005</v>
      </c>
      <c r="B12" s="31" t="s">
        <v>86</v>
      </c>
      <c r="C12" s="595" t="s">
        <v>299</v>
      </c>
      <c r="D12" s="596"/>
      <c r="E12" s="596"/>
      <c r="F12" s="596"/>
      <c r="G12" s="597"/>
    </row>
    <row r="13" spans="1:7" x14ac:dyDescent="0.3">
      <c r="A13" s="150" t="s">
        <v>45</v>
      </c>
      <c r="B13" s="78"/>
      <c r="C13" s="150"/>
      <c r="D13" s="78"/>
      <c r="E13" s="150"/>
      <c r="F13" s="78"/>
      <c r="G13" s="150"/>
    </row>
    <row r="14" spans="1:7" ht="30.6" customHeight="1" x14ac:dyDescent="0.3">
      <c r="A14" s="61"/>
      <c r="B14" s="66" t="str">
        <f>+'#1 Reserve Margins'!$B$4</f>
        <v>Reporting Period</v>
      </c>
      <c r="C14" s="64">
        <f>+'#1 Reserve Margins'!$C$4</f>
        <v>2014</v>
      </c>
      <c r="D14" s="67">
        <f>+'#1 Reserve Margins'!$D$4</f>
        <v>2015</v>
      </c>
      <c r="E14" s="67">
        <f>+'#1 Reserve Margins'!$E$4</f>
        <v>2016</v>
      </c>
      <c r="F14" s="67">
        <f>+'#1 Reserve Margins'!$F$4</f>
        <v>2017</v>
      </c>
      <c r="G14" s="67">
        <f>+'#1 Reserve Margins'!$G$4</f>
        <v>2018</v>
      </c>
    </row>
    <row r="15" spans="1:7" x14ac:dyDescent="0.3">
      <c r="A15" s="154">
        <v>26.04</v>
      </c>
      <c r="B15" s="2" t="s">
        <v>77</v>
      </c>
      <c r="C15" s="155"/>
      <c r="D15" s="156"/>
      <c r="E15" s="156"/>
      <c r="F15" s="156"/>
      <c r="G15" s="157"/>
    </row>
    <row r="16" spans="1:7" ht="43.2" x14ac:dyDescent="0.3">
      <c r="A16" s="154">
        <f t="shared" si="0"/>
        <v>26.05</v>
      </c>
      <c r="B16" s="39" t="s">
        <v>187</v>
      </c>
      <c r="C16" s="276" t="s">
        <v>284</v>
      </c>
      <c r="D16" s="277" t="s">
        <v>284</v>
      </c>
      <c r="E16" s="277" t="s">
        <v>284</v>
      </c>
      <c r="F16" s="277" t="s">
        <v>284</v>
      </c>
      <c r="G16" s="277" t="s">
        <v>284</v>
      </c>
    </row>
    <row r="17" spans="1:7" x14ac:dyDescent="0.3">
      <c r="A17" s="154">
        <f t="shared" si="0"/>
        <v>26.060000000000002</v>
      </c>
      <c r="B17" s="162" t="s">
        <v>240</v>
      </c>
      <c r="C17" s="276" t="s">
        <v>284</v>
      </c>
      <c r="D17" s="277" t="s">
        <v>284</v>
      </c>
      <c r="E17" s="277" t="s">
        <v>284</v>
      </c>
      <c r="F17" s="277" t="s">
        <v>284</v>
      </c>
      <c r="G17" s="277" t="s">
        <v>284</v>
      </c>
    </row>
    <row r="18" spans="1:7" x14ac:dyDescent="0.3">
      <c r="A18" s="154">
        <f t="shared" si="0"/>
        <v>26.070000000000004</v>
      </c>
      <c r="B18" s="162" t="s">
        <v>239</v>
      </c>
      <c r="C18" s="276" t="s">
        <v>284</v>
      </c>
      <c r="D18" s="277" t="s">
        <v>284</v>
      </c>
      <c r="E18" s="277" t="s">
        <v>284</v>
      </c>
      <c r="F18" s="277" t="s">
        <v>284</v>
      </c>
      <c r="G18" s="277" t="s">
        <v>284</v>
      </c>
    </row>
  </sheetData>
  <mergeCells count="3">
    <mergeCell ref="B4:G4"/>
    <mergeCell ref="C1:G1"/>
    <mergeCell ref="C12:G12"/>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3970" r:id="rId4" name="Button 2">
              <controlPr defaultSize="0" print="0" autoFill="0" autoPict="0" macro="[0]!Zone_Entry_26">
                <anchor moveWithCells="1" sizeWithCells="1">
                  <from>
                    <xdr:col>0</xdr:col>
                    <xdr:colOff>7620</xdr:colOff>
                    <xdr:row>4</xdr:row>
                    <xdr:rowOff>22860</xdr:rowOff>
                  </from>
                  <to>
                    <xdr:col>1</xdr:col>
                    <xdr:colOff>83820</xdr:colOff>
                    <xdr:row>6</xdr:row>
                    <xdr:rowOff>7620</xdr:rowOff>
                  </to>
                </anchor>
              </controlPr>
            </control>
          </mc:Choice>
        </mc:AlternateContent>
      </controls>
    </mc:Choice>
  </mc:AlternateContent>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8">
    <tabColor rgb="FF92D050"/>
    <pageSetUpPr fitToPage="1"/>
  </sheetPr>
  <dimension ref="A1:J17"/>
  <sheetViews>
    <sheetView zoomScaleNormal="100" workbookViewId="0">
      <selection activeCell="C12" sqref="C12:G12"/>
    </sheetView>
  </sheetViews>
  <sheetFormatPr defaultRowHeight="14.4" x14ac:dyDescent="0.3"/>
  <cols>
    <col min="1" max="1" width="13" customWidth="1"/>
    <col min="2" max="2" width="77.6640625" customWidth="1"/>
    <col min="3" max="7" width="15.6640625" customWidth="1"/>
    <col min="8" max="8" width="14.5546875" customWidth="1"/>
    <col min="10" max="10" width="29.33203125" customWidth="1"/>
  </cols>
  <sheetData>
    <row r="1" spans="1:10" x14ac:dyDescent="0.3">
      <c r="A1" s="85"/>
      <c r="B1" s="57" t="s">
        <v>13</v>
      </c>
      <c r="C1" s="511" t="str">
        <f>+'#1 Reserve Margins'!C1</f>
        <v>NYISO</v>
      </c>
      <c r="D1" s="512"/>
      <c r="E1" s="512"/>
      <c r="F1" s="512"/>
      <c r="G1" s="513"/>
    </row>
    <row r="2" spans="1:10" x14ac:dyDescent="0.3">
      <c r="A2" s="85"/>
      <c r="B2" s="57"/>
      <c r="C2" s="75"/>
      <c r="D2" s="75"/>
      <c r="E2" s="75"/>
      <c r="F2" s="75"/>
      <c r="G2" s="75"/>
    </row>
    <row r="3" spans="1:10" ht="15.6" x14ac:dyDescent="0.3">
      <c r="A3" s="142" t="s">
        <v>135</v>
      </c>
      <c r="B3" s="81"/>
      <c r="C3" s="74"/>
      <c r="D3" s="113"/>
      <c r="E3" s="113"/>
      <c r="F3" s="113"/>
      <c r="G3" s="113"/>
      <c r="J3" s="50"/>
    </row>
    <row r="4" spans="1:10" x14ac:dyDescent="0.3">
      <c r="A4" s="85"/>
      <c r="B4" s="584"/>
      <c r="C4" s="584"/>
      <c r="D4" s="584"/>
      <c r="E4" s="584"/>
      <c r="F4" s="584"/>
      <c r="G4" s="584"/>
      <c r="J4" s="51"/>
    </row>
    <row r="5" spans="1:10" x14ac:dyDescent="0.3">
      <c r="A5" s="61"/>
      <c r="B5" s="61"/>
      <c r="C5" s="113"/>
      <c r="D5" s="113"/>
      <c r="E5" s="113"/>
      <c r="F5" s="113"/>
      <c r="G5" s="113"/>
    </row>
    <row r="6" spans="1:10" x14ac:dyDescent="0.3">
      <c r="A6" s="61"/>
      <c r="B6" s="61"/>
      <c r="C6" s="231"/>
      <c r="D6" s="231"/>
      <c r="E6" s="231"/>
      <c r="F6" s="231"/>
      <c r="G6" s="231"/>
    </row>
    <row r="7" spans="1:10" ht="87" customHeight="1" x14ac:dyDescent="0.3">
      <c r="A7" s="235" t="s">
        <v>112</v>
      </c>
      <c r="B7" s="49"/>
      <c r="C7" s="113"/>
      <c r="D7" s="113"/>
      <c r="E7" s="113"/>
      <c r="F7" s="113"/>
      <c r="G7" s="113"/>
    </row>
    <row r="8" spans="1:10" x14ac:dyDescent="0.3">
      <c r="A8" s="82"/>
      <c r="B8" s="66" t="str">
        <f>+'#1 Reserve Margins'!$B$4</f>
        <v>Reporting Period</v>
      </c>
      <c r="C8" s="64">
        <f>+'#1 Reserve Margins'!$C$4</f>
        <v>2014</v>
      </c>
      <c r="D8" s="67">
        <f>+'#1 Reserve Margins'!$D$4</f>
        <v>2015</v>
      </c>
      <c r="E8" s="67">
        <f>+'#1 Reserve Margins'!$E$4</f>
        <v>2016</v>
      </c>
      <c r="F8" s="67">
        <f>+'#1 Reserve Margins'!$F$4</f>
        <v>2017</v>
      </c>
      <c r="G8" s="67">
        <f>+'#1 Reserve Margins'!$G$4</f>
        <v>2018</v>
      </c>
    </row>
    <row r="9" spans="1:10" x14ac:dyDescent="0.3">
      <c r="A9" s="76" t="s">
        <v>123</v>
      </c>
      <c r="B9" s="78"/>
      <c r="C9" s="185"/>
      <c r="D9" s="186"/>
      <c r="E9" s="186"/>
      <c r="F9" s="186"/>
      <c r="G9" s="187"/>
    </row>
    <row r="10" spans="1:10" ht="28.8" x14ac:dyDescent="0.3">
      <c r="A10" s="108">
        <v>27</v>
      </c>
      <c r="B10" s="39" t="s">
        <v>243</v>
      </c>
      <c r="C10" s="168" t="s">
        <v>284</v>
      </c>
      <c r="D10" s="346" t="s">
        <v>284</v>
      </c>
      <c r="E10" s="346" t="s">
        <v>284</v>
      </c>
      <c r="F10" s="346" t="s">
        <v>284</v>
      </c>
      <c r="G10" s="347" t="s">
        <v>284</v>
      </c>
    </row>
    <row r="11" spans="1:10" ht="28.8" x14ac:dyDescent="0.3">
      <c r="A11" s="154">
        <f>+A10+0.01</f>
        <v>27.01</v>
      </c>
      <c r="B11" s="39" t="s">
        <v>189</v>
      </c>
      <c r="C11" s="348" t="s">
        <v>284</v>
      </c>
      <c r="D11" s="349" t="s">
        <v>284</v>
      </c>
      <c r="E11" s="349" t="s">
        <v>284</v>
      </c>
      <c r="F11" s="349" t="s">
        <v>284</v>
      </c>
      <c r="G11" s="350" t="s">
        <v>284</v>
      </c>
    </row>
    <row r="12" spans="1:10" ht="36.75" customHeight="1" x14ac:dyDescent="0.3">
      <c r="A12" s="154">
        <f>+A11+0.01</f>
        <v>27.020000000000003</v>
      </c>
      <c r="B12" s="31" t="s">
        <v>86</v>
      </c>
      <c r="C12" s="598" t="s">
        <v>300</v>
      </c>
      <c r="D12" s="599"/>
      <c r="E12" s="599"/>
      <c r="F12" s="599"/>
      <c r="G12" s="600"/>
    </row>
    <row r="13" spans="1:10" x14ac:dyDescent="0.3">
      <c r="A13" s="76" t="s">
        <v>124</v>
      </c>
      <c r="B13" s="78"/>
      <c r="C13" s="351"/>
      <c r="D13" s="352"/>
      <c r="E13" s="352"/>
      <c r="F13" s="352"/>
      <c r="G13" s="353"/>
    </row>
    <row r="14" spans="1:10" x14ac:dyDescent="0.3">
      <c r="A14" s="61"/>
      <c r="B14" s="234" t="str">
        <f>+'#1 Reserve Margins'!$B$4</f>
        <v>Reporting Period</v>
      </c>
      <c r="C14" s="306">
        <f>+'#1 Reserve Margins'!$C$4</f>
        <v>2014</v>
      </c>
      <c r="D14" s="308">
        <f>+'#1 Reserve Margins'!$D$4</f>
        <v>2015</v>
      </c>
      <c r="E14" s="308">
        <f>+'#1 Reserve Margins'!$E$4</f>
        <v>2016</v>
      </c>
      <c r="F14" s="308">
        <f>+'#1 Reserve Margins'!$F$4</f>
        <v>2017</v>
      </c>
      <c r="G14" s="308">
        <f>+'#1 Reserve Margins'!$G$4</f>
        <v>2018</v>
      </c>
    </row>
    <row r="15" spans="1:10" x14ac:dyDescent="0.3">
      <c r="A15" s="154">
        <v>27.03</v>
      </c>
      <c r="B15" s="2" t="s">
        <v>77</v>
      </c>
      <c r="C15" s="354"/>
      <c r="D15" s="355"/>
      <c r="E15" s="355"/>
      <c r="F15" s="355"/>
      <c r="G15" s="356"/>
    </row>
    <row r="16" spans="1:10" x14ac:dyDescent="0.3">
      <c r="A16" s="154">
        <f>+A15+0.01</f>
        <v>27.040000000000003</v>
      </c>
      <c r="B16" s="39" t="s">
        <v>242</v>
      </c>
      <c r="C16" s="357" t="s">
        <v>284</v>
      </c>
      <c r="D16" s="358" t="s">
        <v>284</v>
      </c>
      <c r="E16" s="358" t="s">
        <v>284</v>
      </c>
      <c r="F16" s="358" t="s">
        <v>284</v>
      </c>
      <c r="G16" s="359" t="s">
        <v>284</v>
      </c>
    </row>
    <row r="17" spans="1:7" ht="28.8" x14ac:dyDescent="0.3">
      <c r="A17" s="154">
        <f>+A16+0.01</f>
        <v>27.050000000000004</v>
      </c>
      <c r="B17" s="39" t="s">
        <v>241</v>
      </c>
      <c r="C17" s="360" t="s">
        <v>284</v>
      </c>
      <c r="D17" s="361" t="s">
        <v>284</v>
      </c>
      <c r="E17" s="361" t="s">
        <v>284</v>
      </c>
      <c r="F17" s="361" t="s">
        <v>284</v>
      </c>
      <c r="G17" s="362" t="s">
        <v>284</v>
      </c>
    </row>
  </sheetData>
  <mergeCells count="3">
    <mergeCell ref="B4:G4"/>
    <mergeCell ref="C1:G1"/>
    <mergeCell ref="C12:G12"/>
  </mergeCells>
  <pageMargins left="0.25" right="0.25" top="0.75" bottom="0.75" header="0.3" footer="0.3"/>
  <pageSetup scale="79"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4994" r:id="rId4" name="Button 2">
              <controlPr defaultSize="0" print="0" autoFill="0" autoPict="0" macro="[0]!Zone_Entry_27">
                <anchor moveWithCells="1" sizeWithCells="1">
                  <from>
                    <xdr:col>0</xdr:col>
                    <xdr:colOff>0</xdr:colOff>
                    <xdr:row>3</xdr:row>
                    <xdr:rowOff>0</xdr:rowOff>
                  </from>
                  <to>
                    <xdr:col>1</xdr:col>
                    <xdr:colOff>76200</xdr:colOff>
                    <xdr:row>6</xdr:row>
                    <xdr:rowOff>22860</xdr:rowOff>
                  </to>
                </anchor>
              </controlPr>
            </control>
          </mc:Choice>
        </mc:AlternateContent>
      </controls>
    </mc:Choice>
  </mc:AlternateContent>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9">
    <tabColor rgb="FF92D050"/>
    <pageSetUpPr fitToPage="1"/>
  </sheetPr>
  <dimension ref="A1:K17"/>
  <sheetViews>
    <sheetView topLeftCell="A5" zoomScaleNormal="100" workbookViewId="0">
      <selection activeCell="C12" sqref="C12:G12"/>
    </sheetView>
  </sheetViews>
  <sheetFormatPr defaultRowHeight="14.4" x14ac:dyDescent="0.3"/>
  <cols>
    <col min="1" max="1" width="10.33203125" customWidth="1"/>
    <col min="2" max="2" width="71.44140625" customWidth="1"/>
    <col min="3" max="7" width="15.6640625" customWidth="1"/>
    <col min="8" max="8" width="14.5546875" customWidth="1"/>
    <col min="11" max="11" width="32.88671875" customWidth="1"/>
  </cols>
  <sheetData>
    <row r="1" spans="1:11" ht="15.6" x14ac:dyDescent="0.3">
      <c r="A1" s="15"/>
      <c r="B1" s="17" t="s">
        <v>13</v>
      </c>
      <c r="C1" s="589" t="str">
        <f>+'#1 Reserve Margins'!C1</f>
        <v>NYISO</v>
      </c>
      <c r="D1" s="590"/>
      <c r="E1" s="590"/>
      <c r="F1" s="590"/>
      <c r="G1" s="591"/>
    </row>
    <row r="2" spans="1:11" ht="15.6" x14ac:dyDescent="0.3">
      <c r="A2" s="15"/>
      <c r="B2" s="253"/>
      <c r="C2" s="4"/>
      <c r="D2" s="4"/>
      <c r="E2" s="4"/>
      <c r="F2" s="4"/>
      <c r="G2" s="4"/>
    </row>
    <row r="3" spans="1:11" x14ac:dyDescent="0.3">
      <c r="A3" s="142" t="s">
        <v>134</v>
      </c>
      <c r="B3" s="81"/>
      <c r="C3" s="74"/>
      <c r="D3" s="113"/>
      <c r="E3" s="113"/>
      <c r="F3" s="113"/>
      <c r="G3" s="113"/>
    </row>
    <row r="4" spans="1:11" x14ac:dyDescent="0.3">
      <c r="A4" s="85"/>
      <c r="B4" s="584"/>
      <c r="C4" s="584"/>
      <c r="D4" s="584"/>
      <c r="E4" s="584"/>
      <c r="F4" s="584"/>
      <c r="G4" s="584"/>
    </row>
    <row r="5" spans="1:11" ht="15.6" x14ac:dyDescent="0.3">
      <c r="A5" s="61"/>
      <c r="B5" s="61"/>
      <c r="C5" s="113"/>
      <c r="D5" s="113"/>
      <c r="E5" s="113"/>
      <c r="F5" s="113"/>
      <c r="G5" s="113"/>
      <c r="K5" s="50"/>
    </row>
    <row r="6" spans="1:11" x14ac:dyDescent="0.3">
      <c r="A6" s="61"/>
      <c r="B6" s="23"/>
      <c r="C6" s="113"/>
      <c r="D6" s="113"/>
      <c r="E6" s="113"/>
      <c r="F6" s="113"/>
      <c r="G6" s="113"/>
      <c r="K6" s="51"/>
    </row>
    <row r="7" spans="1:11" ht="130.94999999999999" customHeight="1" x14ac:dyDescent="0.3">
      <c r="A7" s="235" t="s">
        <v>112</v>
      </c>
      <c r="C7" s="231"/>
      <c r="D7" s="231"/>
      <c r="E7" s="231"/>
      <c r="F7" s="231"/>
      <c r="G7" s="231"/>
      <c r="K7" s="51"/>
    </row>
    <row r="8" spans="1:11" x14ac:dyDescent="0.3">
      <c r="A8" s="82"/>
      <c r="B8" s="66" t="str">
        <f>+'#1 Reserve Margins'!$B$4</f>
        <v>Reporting Period</v>
      </c>
      <c r="C8" s="64">
        <f>+'#1 Reserve Margins'!$C$4</f>
        <v>2014</v>
      </c>
      <c r="D8" s="67">
        <f>+'#1 Reserve Margins'!$D$4</f>
        <v>2015</v>
      </c>
      <c r="E8" s="67">
        <f>+'#1 Reserve Margins'!$E$4</f>
        <v>2016</v>
      </c>
      <c r="F8" s="67">
        <f>+'#1 Reserve Margins'!$F$4</f>
        <v>2017</v>
      </c>
      <c r="G8" s="67">
        <f>+'#1 Reserve Margins'!$G$4</f>
        <v>2018</v>
      </c>
      <c r="K8" s="49"/>
    </row>
    <row r="9" spans="1:11" x14ac:dyDescent="0.3">
      <c r="A9" s="76" t="s">
        <v>121</v>
      </c>
      <c r="B9" s="78"/>
      <c r="C9" s="185"/>
      <c r="D9" s="186"/>
      <c r="E9" s="186"/>
      <c r="F9" s="186"/>
      <c r="G9" s="187"/>
      <c r="K9" s="51"/>
    </row>
    <row r="10" spans="1:11" ht="34.5" customHeight="1" x14ac:dyDescent="0.3">
      <c r="A10" s="108">
        <v>28</v>
      </c>
      <c r="B10" s="39" t="s">
        <v>250</v>
      </c>
      <c r="C10" s="168" t="s">
        <v>284</v>
      </c>
      <c r="D10" s="346" t="s">
        <v>284</v>
      </c>
      <c r="E10" s="346" t="s">
        <v>284</v>
      </c>
      <c r="F10" s="346" t="s">
        <v>284</v>
      </c>
      <c r="G10" s="347" t="s">
        <v>284</v>
      </c>
      <c r="K10" s="51"/>
    </row>
    <row r="11" spans="1:11" ht="28.8" x14ac:dyDescent="0.3">
      <c r="A11" s="154">
        <f>+A10+0.01</f>
        <v>28.01</v>
      </c>
      <c r="B11" s="39" t="s">
        <v>190</v>
      </c>
      <c r="C11" s="41" t="s">
        <v>284</v>
      </c>
      <c r="D11" s="179" t="s">
        <v>284</v>
      </c>
      <c r="E11" s="179" t="s">
        <v>284</v>
      </c>
      <c r="F11" s="179" t="s">
        <v>284</v>
      </c>
      <c r="G11" s="182" t="s">
        <v>284</v>
      </c>
      <c r="K11" s="51"/>
    </row>
    <row r="12" spans="1:11" ht="36" customHeight="1" x14ac:dyDescent="0.3">
      <c r="A12" s="154">
        <f>+A11+0.01</f>
        <v>28.020000000000003</v>
      </c>
      <c r="B12" s="31" t="s">
        <v>86</v>
      </c>
      <c r="C12" s="598" t="s">
        <v>300</v>
      </c>
      <c r="D12" s="599"/>
      <c r="E12" s="599"/>
      <c r="F12" s="599"/>
      <c r="G12" s="600"/>
      <c r="K12" s="51"/>
    </row>
    <row r="13" spans="1:11" x14ac:dyDescent="0.3">
      <c r="A13" s="76" t="s">
        <v>122</v>
      </c>
      <c r="B13" s="78"/>
      <c r="C13" s="188"/>
      <c r="D13" s="189"/>
      <c r="E13" s="189"/>
      <c r="F13" s="189"/>
      <c r="G13" s="190"/>
      <c r="K13" s="51"/>
    </row>
    <row r="14" spans="1:11" x14ac:dyDescent="0.3">
      <c r="A14" s="61"/>
      <c r="B14" s="66" t="str">
        <f>+'#1 Reserve Margins'!$B$4</f>
        <v>Reporting Period</v>
      </c>
      <c r="C14" s="64">
        <f>+'#1 Reserve Margins'!$C$4</f>
        <v>2014</v>
      </c>
      <c r="D14" s="67">
        <f>+'#1 Reserve Margins'!$D$4</f>
        <v>2015</v>
      </c>
      <c r="E14" s="67">
        <f>+'#1 Reserve Margins'!$E$4</f>
        <v>2016</v>
      </c>
      <c r="F14" s="67">
        <f>+'#1 Reserve Margins'!$F$4</f>
        <v>2017</v>
      </c>
      <c r="G14" s="67">
        <f>+'#1 Reserve Margins'!$G$4</f>
        <v>2018</v>
      </c>
      <c r="K14" s="49"/>
    </row>
    <row r="15" spans="1:11" x14ac:dyDescent="0.3">
      <c r="A15" s="154">
        <v>28.03</v>
      </c>
      <c r="B15" s="2" t="s">
        <v>77</v>
      </c>
      <c r="C15" s="155"/>
      <c r="D15" s="156"/>
      <c r="E15" s="156"/>
      <c r="F15" s="156"/>
      <c r="G15" s="157"/>
    </row>
    <row r="16" spans="1:11" ht="28.8" x14ac:dyDescent="0.3">
      <c r="A16" s="154">
        <f>+A15+0.01</f>
        <v>28.040000000000003</v>
      </c>
      <c r="B16" s="162" t="s">
        <v>248</v>
      </c>
      <c r="C16" s="348" t="s">
        <v>284</v>
      </c>
      <c r="D16" s="179" t="s">
        <v>284</v>
      </c>
      <c r="E16" s="349" t="s">
        <v>284</v>
      </c>
      <c r="F16" s="349" t="s">
        <v>284</v>
      </c>
      <c r="G16" s="350" t="s">
        <v>284</v>
      </c>
    </row>
    <row r="17" spans="1:7" ht="28.8" x14ac:dyDescent="0.3">
      <c r="A17" s="154">
        <f>+A16+0.01</f>
        <v>28.050000000000004</v>
      </c>
      <c r="B17" s="39" t="s">
        <v>249</v>
      </c>
      <c r="C17" s="363" t="s">
        <v>284</v>
      </c>
      <c r="D17" s="364" t="s">
        <v>284</v>
      </c>
      <c r="E17" s="365" t="s">
        <v>284</v>
      </c>
      <c r="F17" s="365" t="s">
        <v>284</v>
      </c>
      <c r="G17" s="366" t="s">
        <v>284</v>
      </c>
    </row>
  </sheetData>
  <mergeCells count="3">
    <mergeCell ref="B4:G4"/>
    <mergeCell ref="C1:G1"/>
    <mergeCell ref="C12:G12"/>
  </mergeCells>
  <pageMargins left="0.25" right="0.25" top="0.75" bottom="0.75" header="0.3" footer="0.3"/>
  <pageSetup scale="83"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6019" r:id="rId4" name="Button 3">
              <controlPr defaultSize="0" print="0" autoFill="0" autoPict="0" macro="[0]!Zone_Entry_28">
                <anchor moveWithCells="1" sizeWithCells="1">
                  <from>
                    <xdr:col>0</xdr:col>
                    <xdr:colOff>7620</xdr:colOff>
                    <xdr:row>4</xdr:row>
                    <xdr:rowOff>22860</xdr:rowOff>
                  </from>
                  <to>
                    <xdr:col>1</xdr:col>
                    <xdr:colOff>76200</xdr:colOff>
                    <xdr:row>5</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pageSetUpPr fitToPage="1"/>
  </sheetPr>
  <dimension ref="A1:G11"/>
  <sheetViews>
    <sheetView zoomScale="98" zoomScaleNormal="98" workbookViewId="0">
      <selection activeCell="C11" sqref="C11:G11"/>
    </sheetView>
  </sheetViews>
  <sheetFormatPr defaultRowHeight="14.4" x14ac:dyDescent="0.3"/>
  <cols>
    <col min="1" max="1" width="6.6640625" customWidth="1"/>
    <col min="2" max="2" width="61.88671875" customWidth="1"/>
    <col min="3" max="7" width="15.6640625" customWidth="1"/>
    <col min="8" max="8" width="14.5546875" customWidth="1"/>
  </cols>
  <sheetData>
    <row r="1" spans="1:7" x14ac:dyDescent="0.3">
      <c r="A1" s="85"/>
      <c r="B1" s="57" t="s">
        <v>13</v>
      </c>
      <c r="C1" s="511" t="str">
        <f>+'#1 Reserve Margins'!C1</f>
        <v>NYISO</v>
      </c>
      <c r="D1" s="512"/>
      <c r="E1" s="512"/>
      <c r="F1" s="512"/>
      <c r="G1" s="513"/>
    </row>
    <row r="2" spans="1:7" x14ac:dyDescent="0.3">
      <c r="A2" s="86"/>
      <c r="B2" s="288"/>
      <c r="C2" s="74"/>
      <c r="D2" s="75"/>
      <c r="E2" s="75"/>
      <c r="F2" s="75"/>
      <c r="G2" s="75"/>
    </row>
    <row r="3" spans="1:7" s="442" customFormat="1" ht="15.6" x14ac:dyDescent="0.3">
      <c r="A3" s="206" t="s">
        <v>49</v>
      </c>
      <c r="B3" s="207"/>
      <c r="C3" s="441"/>
      <c r="D3" s="454"/>
      <c r="E3" s="454"/>
      <c r="F3" s="454"/>
      <c r="G3" s="455"/>
    </row>
    <row r="4" spans="1:7" ht="107.4" customHeight="1" x14ac:dyDescent="0.3">
      <c r="A4" s="181"/>
      <c r="B4" s="174"/>
      <c r="G4" s="61"/>
    </row>
    <row r="5" spans="1:7" x14ac:dyDescent="0.3">
      <c r="A5" s="65"/>
      <c r="B5" s="164" t="s">
        <v>144</v>
      </c>
      <c r="C5" s="64">
        <f>+'#1 Reserve Margins'!C4</f>
        <v>2014</v>
      </c>
      <c r="D5" s="67">
        <f>+'#1 Reserve Margins'!D4</f>
        <v>2015</v>
      </c>
      <c r="E5" s="67">
        <f>+'#1 Reserve Margins'!E4</f>
        <v>2016</v>
      </c>
      <c r="F5" s="67">
        <f>+'#1 Reserve Margins'!F4</f>
        <v>2017</v>
      </c>
      <c r="G5" s="67">
        <f>+'#1 Reserve Margins'!G4</f>
        <v>2018</v>
      </c>
    </row>
    <row r="6" spans="1:7" x14ac:dyDescent="0.3">
      <c r="A6" s="38">
        <f>+'#1 Reserve Margins'!A5+1</f>
        <v>2</v>
      </c>
      <c r="B6" s="61" t="s">
        <v>23</v>
      </c>
      <c r="C6" s="87">
        <v>9827.5840674635328</v>
      </c>
      <c r="D6" s="88">
        <v>9829.5264420016265</v>
      </c>
      <c r="E6" s="88">
        <v>9836.5544166870368</v>
      </c>
      <c r="F6" s="88">
        <v>9837.4353243557671</v>
      </c>
      <c r="G6" s="89">
        <v>9831.7755322401099</v>
      </c>
    </row>
    <row r="7" spans="1:7" ht="15" customHeight="1" x14ac:dyDescent="0.3">
      <c r="A7" s="38">
        <f>+A6+0.01</f>
        <v>2.0099999999999998</v>
      </c>
      <c r="B7" s="5" t="s">
        <v>24</v>
      </c>
      <c r="C7" s="90">
        <v>9978.3935326576884</v>
      </c>
      <c r="D7" s="91">
        <v>10046.271086697192</v>
      </c>
      <c r="E7" s="91">
        <v>9995.1605885876943</v>
      </c>
      <c r="F7" s="91">
        <v>10144.787015942564</v>
      </c>
      <c r="G7" s="92">
        <v>10053.382364336039</v>
      </c>
    </row>
    <row r="8" spans="1:7" x14ac:dyDescent="0.3">
      <c r="A8" s="38">
        <f>+A7+0.01</f>
        <v>2.0199999999999996</v>
      </c>
      <c r="B8" s="61" t="s">
        <v>25</v>
      </c>
      <c r="C8" s="90">
        <v>9855.9788846664978</v>
      </c>
      <c r="D8" s="91">
        <v>10009.200886152477</v>
      </c>
      <c r="E8" s="91">
        <v>9743.169900049661</v>
      </c>
      <c r="F8" s="91">
        <v>9667.7706342416404</v>
      </c>
      <c r="G8" s="92">
        <v>9588.6489574414754</v>
      </c>
    </row>
    <row r="9" spans="1:7" x14ac:dyDescent="0.3">
      <c r="A9" s="38">
        <f>+A8+0.01</f>
        <v>2.0299999999999994</v>
      </c>
      <c r="B9" s="61" t="s">
        <v>26</v>
      </c>
      <c r="C9" s="90">
        <v>9794.0587321275179</v>
      </c>
      <c r="D9" s="91">
        <v>9914.7170374557445</v>
      </c>
      <c r="E9" s="91">
        <v>9945.7673892782968</v>
      </c>
      <c r="F9" s="91">
        <v>9798.3443213452065</v>
      </c>
      <c r="G9" s="92">
        <v>9991.6723540437524</v>
      </c>
    </row>
    <row r="10" spans="1:7" x14ac:dyDescent="0.3">
      <c r="A10" s="38">
        <f>+A9+0.01</f>
        <v>2.0399999999999991</v>
      </c>
      <c r="B10" s="61" t="s">
        <v>27</v>
      </c>
      <c r="C10" s="90">
        <v>7901.727974891468</v>
      </c>
      <c r="D10" s="91">
        <v>7911.9859101734291</v>
      </c>
      <c r="E10" s="91">
        <v>8129.6244580892971</v>
      </c>
      <c r="F10" s="91">
        <v>8077.6558697569444</v>
      </c>
      <c r="G10" s="92">
        <v>8281.9161496355227</v>
      </c>
    </row>
    <row r="11" spans="1:7" ht="28.8" x14ac:dyDescent="0.3">
      <c r="A11" s="38">
        <f>+A10+0.01</f>
        <v>2.0499999999999989</v>
      </c>
      <c r="B11" s="5" t="s">
        <v>62</v>
      </c>
      <c r="C11" s="514" t="s">
        <v>337</v>
      </c>
      <c r="D11" s="515"/>
      <c r="E11" s="515"/>
      <c r="F11" s="515"/>
      <c r="G11" s="516"/>
    </row>
  </sheetData>
  <mergeCells count="2">
    <mergeCell ref="C11:G11"/>
    <mergeCell ref="C1:G1"/>
  </mergeCells>
  <pageMargins left="0.25" right="0.25" top="0.75" bottom="0.75" header="0.3" footer="0.3"/>
  <pageSetup scale="90"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0">
    <tabColor rgb="FF92D050"/>
    <pageSetUpPr fitToPage="1"/>
  </sheetPr>
  <dimension ref="A1:J19"/>
  <sheetViews>
    <sheetView zoomScaleNormal="100" workbookViewId="0">
      <selection activeCell="C14" sqref="C14:G14"/>
    </sheetView>
  </sheetViews>
  <sheetFormatPr defaultRowHeight="14.4" x14ac:dyDescent="0.3"/>
  <cols>
    <col min="1" max="1" width="7.44140625" customWidth="1"/>
    <col min="2" max="2" width="71.44140625" customWidth="1"/>
    <col min="3" max="7" width="15.6640625" customWidth="1"/>
    <col min="8" max="8" width="14.5546875" customWidth="1"/>
    <col min="9" max="9" width="47.44140625" customWidth="1"/>
  </cols>
  <sheetData>
    <row r="1" spans="1:10" ht="15.6" x14ac:dyDescent="0.3">
      <c r="A1" s="15"/>
      <c r="B1" s="17" t="s">
        <v>13</v>
      </c>
      <c r="C1" s="589" t="str">
        <f>+'#1 Reserve Margins'!C1</f>
        <v>NYISO</v>
      </c>
      <c r="D1" s="590"/>
      <c r="E1" s="590"/>
      <c r="F1" s="590"/>
      <c r="G1" s="591"/>
    </row>
    <row r="2" spans="1:10" ht="15.6" x14ac:dyDescent="0.3">
      <c r="A2" s="15"/>
      <c r="B2" s="17"/>
      <c r="C2" s="4"/>
      <c r="D2" s="4"/>
      <c r="E2" s="4"/>
      <c r="F2" s="4"/>
      <c r="G2" s="4"/>
    </row>
    <row r="3" spans="1:10" ht="15.6" x14ac:dyDescent="0.3">
      <c r="A3" s="36" t="s">
        <v>118</v>
      </c>
      <c r="B3" s="37"/>
      <c r="C3" s="74"/>
      <c r="D3" s="24"/>
      <c r="E3" s="24"/>
      <c r="F3" s="24"/>
      <c r="G3" s="24"/>
      <c r="I3" s="49"/>
      <c r="J3" s="50"/>
    </row>
    <row r="4" spans="1:10" x14ac:dyDescent="0.3">
      <c r="A4" s="85"/>
      <c r="B4" s="584"/>
      <c r="C4" s="584"/>
      <c r="D4" s="584"/>
      <c r="E4" s="584"/>
      <c r="F4" s="584"/>
      <c r="G4" s="584"/>
    </row>
    <row r="5" spans="1:10" x14ac:dyDescent="0.3">
      <c r="A5" s="61"/>
      <c r="B5" s="61"/>
      <c r="C5" s="113"/>
      <c r="D5" s="113"/>
      <c r="E5" s="113"/>
      <c r="F5" s="113"/>
      <c r="G5" s="113"/>
    </row>
    <row r="6" spans="1:10" x14ac:dyDescent="0.3">
      <c r="A6" s="61"/>
      <c r="B6" s="23"/>
      <c r="C6" s="113"/>
      <c r="D6" s="113"/>
      <c r="E6" s="113"/>
      <c r="F6" s="113"/>
      <c r="G6" s="113"/>
    </row>
    <row r="7" spans="1:10" x14ac:dyDescent="0.3">
      <c r="A7" s="82"/>
      <c r="B7" s="66" t="str">
        <f>+'#1 Reserve Margins'!$B$4</f>
        <v>Reporting Period</v>
      </c>
      <c r="C7" s="64">
        <f>+'#1 Reserve Margins'!$C$4</f>
        <v>2014</v>
      </c>
      <c r="D7" s="67">
        <f>+'#1 Reserve Margins'!$D$4</f>
        <v>2015</v>
      </c>
      <c r="E7" s="67">
        <f>+'#1 Reserve Margins'!$E$4</f>
        <v>2016</v>
      </c>
      <c r="F7" s="67">
        <f>+'#1 Reserve Margins'!$F$4</f>
        <v>2017</v>
      </c>
      <c r="G7" s="67">
        <f>+'#1 Reserve Margins'!$G$4</f>
        <v>2018</v>
      </c>
    </row>
    <row r="8" spans="1:10" x14ac:dyDescent="0.3">
      <c r="A8" s="76" t="s">
        <v>120</v>
      </c>
      <c r="B8" s="78"/>
      <c r="C8" s="155"/>
      <c r="D8" s="156"/>
      <c r="E8" s="156"/>
      <c r="F8" s="156"/>
      <c r="G8" s="157"/>
    </row>
    <row r="9" spans="1:10" ht="24.9" customHeight="1" x14ac:dyDescent="0.3">
      <c r="A9" s="108">
        <v>29</v>
      </c>
      <c r="B9" s="39" t="s">
        <v>244</v>
      </c>
      <c r="C9" s="143" t="s">
        <v>284</v>
      </c>
      <c r="D9" s="375" t="s">
        <v>284</v>
      </c>
      <c r="E9" s="375" t="s">
        <v>284</v>
      </c>
      <c r="F9" s="375" t="s">
        <v>284</v>
      </c>
      <c r="G9" s="376" t="s">
        <v>284</v>
      </c>
    </row>
    <row r="10" spans="1:10" x14ac:dyDescent="0.3">
      <c r="A10" s="108">
        <f>+A9+0.01</f>
        <v>29.01</v>
      </c>
      <c r="B10" s="39" t="s">
        <v>245</v>
      </c>
      <c r="C10" s="192" t="s">
        <v>284</v>
      </c>
      <c r="D10" s="369" t="s">
        <v>284</v>
      </c>
      <c r="E10" s="369" t="s">
        <v>284</v>
      </c>
      <c r="F10" s="369" t="s">
        <v>284</v>
      </c>
      <c r="G10" s="370" t="s">
        <v>284</v>
      </c>
    </row>
    <row r="11" spans="1:10" ht="28.8" x14ac:dyDescent="0.3">
      <c r="A11" s="108">
        <f>+A10+0.01</f>
        <v>29.020000000000003</v>
      </c>
      <c r="B11" s="39" t="s">
        <v>251</v>
      </c>
      <c r="C11" s="272" t="str">
        <f>+'#28 Under Perform'!C11</f>
        <v>NA</v>
      </c>
      <c r="D11" s="377" t="str">
        <f>+'#28 Under Perform'!D11</f>
        <v>NA</v>
      </c>
      <c r="E11" s="377" t="str">
        <f>+'#28 Under Perform'!E11</f>
        <v>NA</v>
      </c>
      <c r="F11" s="377" t="str">
        <f>+'#28 Under Perform'!F11</f>
        <v>NA</v>
      </c>
      <c r="G11" s="378" t="str">
        <f>+'#28 Under Perform'!G11</f>
        <v>NA</v>
      </c>
    </row>
    <row r="12" spans="1:10" ht="28.8" x14ac:dyDescent="0.3">
      <c r="A12" s="108">
        <f>+A11+0.01</f>
        <v>29.030000000000005</v>
      </c>
      <c r="B12" s="39" t="s">
        <v>252</v>
      </c>
      <c r="C12" s="272" t="str">
        <f>+'#26 Capacity Obligation'!C9</f>
        <v>NA</v>
      </c>
      <c r="D12" s="377" t="str">
        <f>+'#26 Capacity Obligation'!D9</f>
        <v>NA</v>
      </c>
      <c r="E12" s="377" t="str">
        <f>+'#26 Capacity Obligation'!E9</f>
        <v>NA</v>
      </c>
      <c r="F12" s="377" t="str">
        <f>+'#26 Capacity Obligation'!F9</f>
        <v>NA</v>
      </c>
      <c r="G12" s="378" t="str">
        <f>+'#26 Capacity Obligation'!G9</f>
        <v>NA</v>
      </c>
    </row>
    <row r="13" spans="1:10" ht="43.2" x14ac:dyDescent="0.3">
      <c r="A13" s="108">
        <f>+A12+0.01</f>
        <v>29.040000000000006</v>
      </c>
      <c r="B13" s="39" t="s">
        <v>191</v>
      </c>
      <c r="C13" s="379" t="e">
        <f>+C11/C12</f>
        <v>#VALUE!</v>
      </c>
      <c r="D13" s="172" t="e">
        <f>+D11/D12</f>
        <v>#VALUE!</v>
      </c>
      <c r="E13" s="172" t="e">
        <f>+E11/E12</f>
        <v>#VALUE!</v>
      </c>
      <c r="F13" s="172" t="e">
        <f>+F11/F12</f>
        <v>#VALUE!</v>
      </c>
      <c r="G13" s="173" t="e">
        <f>+G11/G12</f>
        <v>#VALUE!</v>
      </c>
    </row>
    <row r="14" spans="1:10" ht="27.75" customHeight="1" x14ac:dyDescent="0.3">
      <c r="A14" s="108">
        <f>+A13+0.01</f>
        <v>29.050000000000008</v>
      </c>
      <c r="B14" s="31" t="s">
        <v>86</v>
      </c>
      <c r="C14" s="601" t="s">
        <v>301</v>
      </c>
      <c r="D14" s="602"/>
      <c r="E14" s="602"/>
      <c r="F14" s="602"/>
      <c r="G14" s="603"/>
    </row>
    <row r="15" spans="1:10" x14ac:dyDescent="0.3">
      <c r="A15" s="76" t="s">
        <v>119</v>
      </c>
      <c r="B15" s="78"/>
      <c r="C15" s="155"/>
      <c r="D15" s="156"/>
      <c r="E15" s="156"/>
      <c r="F15" s="156"/>
      <c r="G15" s="157"/>
    </row>
    <row r="16" spans="1:10" x14ac:dyDescent="0.3">
      <c r="A16" s="61"/>
      <c r="B16" s="66" t="str">
        <f>+'#1 Reserve Margins'!$B$4</f>
        <v>Reporting Period</v>
      </c>
      <c r="C16" s="64">
        <f>+'#1 Reserve Margins'!$C$4</f>
        <v>2014</v>
      </c>
      <c r="D16" s="67">
        <f>+'#1 Reserve Margins'!$D$4</f>
        <v>2015</v>
      </c>
      <c r="E16" s="67">
        <f>+'#1 Reserve Margins'!$E$4</f>
        <v>2016</v>
      </c>
      <c r="F16" s="67">
        <f>+'#1 Reserve Margins'!$F$4</f>
        <v>2017</v>
      </c>
      <c r="G16" s="67">
        <f>+'#1 Reserve Margins'!$G$4</f>
        <v>2018</v>
      </c>
    </row>
    <row r="17" spans="1:7" x14ac:dyDescent="0.3">
      <c r="A17" s="154">
        <v>29.06</v>
      </c>
      <c r="B17" s="2" t="s">
        <v>77</v>
      </c>
      <c r="C17" s="155"/>
      <c r="D17" s="156"/>
      <c r="E17" s="156"/>
      <c r="F17" s="156"/>
      <c r="G17" s="157"/>
    </row>
    <row r="18" spans="1:7" x14ac:dyDescent="0.3">
      <c r="A18" s="154">
        <f>+A17+0.01</f>
        <v>29.07</v>
      </c>
      <c r="B18" s="39" t="s">
        <v>246</v>
      </c>
      <c r="C18" s="367" t="s">
        <v>284</v>
      </c>
      <c r="D18" s="368" t="s">
        <v>284</v>
      </c>
      <c r="E18" s="369" t="s">
        <v>284</v>
      </c>
      <c r="F18" s="369" t="s">
        <v>284</v>
      </c>
      <c r="G18" s="370" t="s">
        <v>284</v>
      </c>
    </row>
    <row r="19" spans="1:7" x14ac:dyDescent="0.3">
      <c r="A19" s="154">
        <f>+A18+0.01</f>
        <v>29.080000000000002</v>
      </c>
      <c r="B19" s="162" t="s">
        <v>247</v>
      </c>
      <c r="C19" s="371" t="s">
        <v>284</v>
      </c>
      <c r="D19" s="372" t="s">
        <v>284</v>
      </c>
      <c r="E19" s="373" t="s">
        <v>284</v>
      </c>
      <c r="F19" s="373" t="s">
        <v>284</v>
      </c>
      <c r="G19" s="374" t="s">
        <v>284</v>
      </c>
    </row>
  </sheetData>
  <mergeCells count="3">
    <mergeCell ref="B4:G4"/>
    <mergeCell ref="C1:G1"/>
    <mergeCell ref="C14:G14"/>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87042" r:id="rId4" name="Button 2">
              <controlPr defaultSize="0" print="0" autoFill="0" autoPict="0" macro="[0]!Zone_Entry_29">
                <anchor moveWithCells="1" sizeWithCells="1">
                  <from>
                    <xdr:col>0</xdr:col>
                    <xdr:colOff>7620</xdr:colOff>
                    <xdr:row>4</xdr:row>
                    <xdr:rowOff>22860</xdr:rowOff>
                  </from>
                  <to>
                    <xdr:col>1</xdr:col>
                    <xdr:colOff>83820</xdr:colOff>
                    <xdr:row>6</xdr:row>
                    <xdr:rowOff>7620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pageSetUpPr fitToPage="1"/>
  </sheetPr>
  <dimension ref="A1:N29"/>
  <sheetViews>
    <sheetView zoomScaleNormal="100" workbookViewId="0">
      <selection activeCell="C29" sqref="C29:G29"/>
    </sheetView>
  </sheetViews>
  <sheetFormatPr defaultColWidth="8.88671875" defaultRowHeight="14.4" x14ac:dyDescent="0.3"/>
  <cols>
    <col min="1" max="1" width="6" style="298" customWidth="1"/>
    <col min="2" max="2" width="56.44140625" style="298" customWidth="1"/>
    <col min="3" max="7" width="15.6640625" style="298" customWidth="1"/>
    <col min="8" max="8" width="14.5546875" style="298" customWidth="1"/>
    <col min="9" max="13" width="9.5546875" style="298" bestFit="1" customWidth="1"/>
    <col min="14" max="16384" width="8.88671875" style="298"/>
  </cols>
  <sheetData>
    <row r="1" spans="1:14" x14ac:dyDescent="0.3">
      <c r="A1" s="316"/>
      <c r="B1" s="304" t="s">
        <v>13</v>
      </c>
      <c r="C1" s="511" t="s">
        <v>280</v>
      </c>
      <c r="D1" s="512"/>
      <c r="E1" s="512"/>
      <c r="F1" s="512"/>
      <c r="G1" s="513"/>
      <c r="H1" s="305"/>
      <c r="I1" s="305"/>
      <c r="J1" s="305"/>
    </row>
    <row r="2" spans="1:14" x14ac:dyDescent="0.3">
      <c r="A2" s="316"/>
      <c r="B2" s="293"/>
      <c r="C2" s="310"/>
      <c r="D2" s="311"/>
      <c r="E2" s="311"/>
      <c r="F2" s="311"/>
      <c r="G2" s="311"/>
      <c r="H2" s="305"/>
      <c r="I2" s="305"/>
      <c r="J2" s="305"/>
    </row>
    <row r="3" spans="1:14" s="442" customFormat="1" ht="15.6" x14ac:dyDescent="0.3">
      <c r="A3" s="226" t="s">
        <v>50</v>
      </c>
      <c r="B3" s="207"/>
      <c r="C3" s="441"/>
      <c r="D3" s="207"/>
      <c r="E3" s="207"/>
      <c r="F3" s="207"/>
      <c r="G3" s="207"/>
      <c r="H3" s="207"/>
      <c r="I3" s="207"/>
      <c r="J3" s="207"/>
    </row>
    <row r="4" spans="1:14" x14ac:dyDescent="0.3">
      <c r="A4" s="305"/>
      <c r="B4" s="385" t="s">
        <v>14</v>
      </c>
      <c r="C4" s="306">
        <v>2014</v>
      </c>
      <c r="D4" s="308">
        <v>2015</v>
      </c>
      <c r="E4" s="308">
        <v>2016</v>
      </c>
      <c r="F4" s="308">
        <v>2017</v>
      </c>
      <c r="G4" s="308">
        <v>2018</v>
      </c>
      <c r="H4" s="305"/>
      <c r="I4" s="311"/>
      <c r="J4" s="311"/>
      <c r="K4" s="4"/>
      <c r="L4" s="4"/>
      <c r="M4" s="4"/>
      <c r="N4" s="4"/>
    </row>
    <row r="5" spans="1:14" x14ac:dyDescent="0.3">
      <c r="A5" s="93" t="s">
        <v>192</v>
      </c>
      <c r="B5" s="5"/>
      <c r="C5" s="94"/>
      <c r="D5" s="94"/>
      <c r="E5" s="94"/>
      <c r="F5" s="94"/>
      <c r="G5" s="94"/>
      <c r="H5" s="305"/>
      <c r="I5" s="517"/>
      <c r="J5" s="517"/>
      <c r="K5" s="517"/>
      <c r="L5" s="517"/>
      <c r="M5" s="517"/>
      <c r="N5" s="4"/>
    </row>
    <row r="6" spans="1:14" x14ac:dyDescent="0.3">
      <c r="A6" s="38">
        <v>3</v>
      </c>
      <c r="B6" s="275" t="s">
        <v>7</v>
      </c>
      <c r="C6" s="456">
        <v>476</v>
      </c>
      <c r="D6" s="457">
        <v>479.5</v>
      </c>
      <c r="E6" s="457">
        <v>381.29999999999995</v>
      </c>
      <c r="F6" s="457">
        <v>346</v>
      </c>
      <c r="G6" s="458">
        <v>350.4</v>
      </c>
      <c r="H6" s="305"/>
      <c r="I6" s="394"/>
      <c r="J6" s="394"/>
      <c r="K6" s="394"/>
      <c r="L6" s="394"/>
      <c r="M6" s="394"/>
      <c r="N6" s="4"/>
    </row>
    <row r="7" spans="1:14" x14ac:dyDescent="0.3">
      <c r="A7" s="95">
        <f>+A6+0.01</f>
        <v>3.01</v>
      </c>
      <c r="B7" s="275" t="s">
        <v>2</v>
      </c>
      <c r="C7" s="459">
        <v>1495.1</v>
      </c>
      <c r="D7" s="460">
        <v>1468.6</v>
      </c>
      <c r="E7" s="460">
        <v>1017.3</v>
      </c>
      <c r="F7" s="460">
        <v>1010.5</v>
      </c>
      <c r="G7" s="461">
        <v>979.4</v>
      </c>
      <c r="H7" s="305"/>
      <c r="I7" s="393"/>
      <c r="J7" s="393"/>
      <c r="K7" s="393"/>
      <c r="L7" s="393"/>
      <c r="M7" s="393"/>
      <c r="N7" s="4"/>
    </row>
    <row r="8" spans="1:14" x14ac:dyDescent="0.3">
      <c r="A8" s="95">
        <f t="shared" ref="A8:A17" si="0">+A7+0.01</f>
        <v>3.0199999999999996</v>
      </c>
      <c r="B8" s="275" t="s">
        <v>28</v>
      </c>
      <c r="C8" s="459">
        <v>0</v>
      </c>
      <c r="D8" s="460">
        <v>0</v>
      </c>
      <c r="E8" s="460">
        <v>0</v>
      </c>
      <c r="F8" s="460">
        <v>0</v>
      </c>
      <c r="G8" s="461">
        <v>0</v>
      </c>
      <c r="H8" s="305"/>
      <c r="I8" s="393"/>
      <c r="J8" s="393"/>
      <c r="K8" s="393"/>
      <c r="L8" s="393"/>
      <c r="M8" s="393"/>
      <c r="N8" s="4"/>
    </row>
    <row r="9" spans="1:14" x14ac:dyDescent="0.3">
      <c r="A9" s="95">
        <f t="shared" si="0"/>
        <v>3.0299999999999994</v>
      </c>
      <c r="B9" s="275" t="s">
        <v>3</v>
      </c>
      <c r="C9" s="459">
        <v>20878.000000000004</v>
      </c>
      <c r="D9" s="460">
        <v>21464.799999999999</v>
      </c>
      <c r="E9" s="460">
        <v>21999.000000000004</v>
      </c>
      <c r="F9" s="460">
        <v>22117.4</v>
      </c>
      <c r="G9" s="461">
        <v>22408.499999999993</v>
      </c>
      <c r="H9" s="305"/>
      <c r="I9" s="393"/>
      <c r="J9" s="393"/>
      <c r="K9" s="393"/>
      <c r="L9" s="393"/>
      <c r="M9" s="393"/>
      <c r="N9" s="4"/>
    </row>
    <row r="10" spans="1:14" x14ac:dyDescent="0.3">
      <c r="A10" s="95">
        <f t="shared" si="0"/>
        <v>3.0399999999999991</v>
      </c>
      <c r="B10" s="275" t="s">
        <v>72</v>
      </c>
      <c r="C10" s="459">
        <v>0</v>
      </c>
      <c r="D10" s="460">
        <v>0</v>
      </c>
      <c r="E10" s="460">
        <v>0</v>
      </c>
      <c r="F10" s="460">
        <v>0</v>
      </c>
      <c r="G10" s="461">
        <v>0</v>
      </c>
      <c r="H10" s="305"/>
      <c r="I10" s="393"/>
      <c r="J10" s="393"/>
      <c r="K10" s="393"/>
      <c r="L10" s="393"/>
      <c r="M10" s="393"/>
      <c r="N10" s="4"/>
    </row>
    <row r="11" spans="1:14" x14ac:dyDescent="0.3">
      <c r="A11" s="95">
        <f t="shared" si="0"/>
        <v>3.0499999999999989</v>
      </c>
      <c r="B11" s="275" t="s">
        <v>11</v>
      </c>
      <c r="C11" s="459">
        <v>2538.6</v>
      </c>
      <c r="D11" s="460">
        <v>2660.2</v>
      </c>
      <c r="E11" s="460">
        <v>2577.8999999999996</v>
      </c>
      <c r="F11" s="460">
        <v>2499.1</v>
      </c>
      <c r="G11" s="461">
        <v>2494.4</v>
      </c>
      <c r="H11" s="305"/>
      <c r="I11" s="393"/>
      <c r="J11" s="393"/>
      <c r="K11" s="393"/>
      <c r="L11" s="393"/>
      <c r="M11" s="393"/>
      <c r="N11" s="4"/>
    </row>
    <row r="12" spans="1:14" x14ac:dyDescent="0.3">
      <c r="A12" s="95">
        <f t="shared" si="0"/>
        <v>3.0599999999999987</v>
      </c>
      <c r="B12" s="275" t="s">
        <v>4</v>
      </c>
      <c r="C12" s="459">
        <v>31.5</v>
      </c>
      <c r="D12" s="460">
        <v>31.5</v>
      </c>
      <c r="E12" s="460">
        <v>31.5</v>
      </c>
      <c r="F12" s="460">
        <v>31.5</v>
      </c>
      <c r="G12" s="461">
        <v>31.5</v>
      </c>
      <c r="H12" s="305"/>
      <c r="I12" s="393"/>
      <c r="J12" s="393"/>
      <c r="K12" s="393"/>
      <c r="L12" s="393"/>
      <c r="M12" s="393"/>
      <c r="N12" s="4"/>
    </row>
    <row r="13" spans="1:14" x14ac:dyDescent="0.3">
      <c r="A13" s="95">
        <f t="shared" si="0"/>
        <v>3.0699999999999985</v>
      </c>
      <c r="B13" s="305" t="s">
        <v>36</v>
      </c>
      <c r="C13" s="459">
        <v>5418.3</v>
      </c>
      <c r="D13" s="460">
        <v>5400</v>
      </c>
      <c r="E13" s="460">
        <v>5401.5</v>
      </c>
      <c r="F13" s="460">
        <v>5375.2999999999993</v>
      </c>
      <c r="G13" s="461">
        <v>5401.6</v>
      </c>
      <c r="H13" s="305"/>
      <c r="I13" s="393"/>
      <c r="J13" s="393"/>
      <c r="K13" s="393"/>
      <c r="L13" s="393"/>
      <c r="M13" s="393"/>
      <c r="N13" s="4"/>
    </row>
    <row r="14" spans="1:14" x14ac:dyDescent="0.3">
      <c r="A14" s="95">
        <f t="shared" si="0"/>
        <v>3.0799999999999983</v>
      </c>
      <c r="B14" s="275" t="s">
        <v>47</v>
      </c>
      <c r="C14" s="459">
        <v>4272.1000000000004</v>
      </c>
      <c r="D14" s="460">
        <v>4292</v>
      </c>
      <c r="E14" s="460">
        <v>4315</v>
      </c>
      <c r="F14" s="460">
        <v>4251.2</v>
      </c>
      <c r="G14" s="461">
        <v>4251.8999999999996</v>
      </c>
      <c r="H14" s="305"/>
      <c r="I14" s="393"/>
      <c r="J14" s="393"/>
      <c r="K14" s="393"/>
      <c r="L14" s="393"/>
      <c r="M14" s="393"/>
      <c r="N14" s="4"/>
    </row>
    <row r="15" spans="1:14" x14ac:dyDescent="0.3">
      <c r="A15" s="95">
        <f t="shared" si="0"/>
        <v>3.0899999999999981</v>
      </c>
      <c r="B15" s="275" t="s">
        <v>70</v>
      </c>
      <c r="C15" s="459">
        <v>1406.1</v>
      </c>
      <c r="D15" s="460">
        <v>1407.2</v>
      </c>
      <c r="E15" s="460">
        <v>1405.7</v>
      </c>
      <c r="F15" s="460">
        <v>1406.8</v>
      </c>
      <c r="G15" s="461">
        <v>1408.6</v>
      </c>
      <c r="H15" s="305"/>
      <c r="I15" s="393"/>
      <c r="J15" s="393"/>
      <c r="K15" s="393"/>
      <c r="L15" s="393"/>
      <c r="M15" s="393"/>
      <c r="N15" s="4"/>
    </row>
    <row r="16" spans="1:14" x14ac:dyDescent="0.3">
      <c r="A16" s="95">
        <f t="shared" si="0"/>
        <v>3.0999999999999979</v>
      </c>
      <c r="B16" s="305" t="s">
        <v>6</v>
      </c>
      <c r="C16" s="462">
        <v>1462.6</v>
      </c>
      <c r="D16" s="463">
        <v>1460.7</v>
      </c>
      <c r="E16" s="463">
        <v>1446.3</v>
      </c>
      <c r="F16" s="463">
        <v>1739.5</v>
      </c>
      <c r="G16" s="464">
        <v>1739.2</v>
      </c>
      <c r="H16" s="305"/>
      <c r="I16" s="394"/>
      <c r="J16" s="394"/>
      <c r="K16" s="394"/>
      <c r="L16" s="394"/>
      <c r="M16" s="394"/>
      <c r="N16" s="4"/>
    </row>
    <row r="17" spans="1:14" x14ac:dyDescent="0.3">
      <c r="A17" s="95">
        <f t="shared" si="0"/>
        <v>3.1099999999999977</v>
      </c>
      <c r="B17" s="275" t="s">
        <v>63</v>
      </c>
      <c r="C17" s="104">
        <f t="shared" ref="C17" si="1">ROUND(I17,0)</f>
        <v>0</v>
      </c>
      <c r="D17" s="103">
        <f t="shared" ref="D17:G17" si="2">ROUND(J17,0)</f>
        <v>0</v>
      </c>
      <c r="E17" s="103">
        <f t="shared" si="2"/>
        <v>0</v>
      </c>
      <c r="F17" s="103">
        <f t="shared" si="2"/>
        <v>0</v>
      </c>
      <c r="G17" s="105">
        <f t="shared" si="2"/>
        <v>0</v>
      </c>
      <c r="H17" s="305"/>
      <c r="I17" s="394"/>
      <c r="J17" s="394"/>
      <c r="K17" s="394"/>
      <c r="L17" s="394"/>
      <c r="M17" s="394"/>
      <c r="N17" s="4"/>
    </row>
    <row r="18" spans="1:14" x14ac:dyDescent="0.3">
      <c r="A18" s="93" t="s">
        <v>193</v>
      </c>
      <c r="B18" s="305"/>
      <c r="C18" s="52"/>
      <c r="D18" s="52"/>
      <c r="E18" s="52"/>
      <c r="F18" s="52"/>
      <c r="G18" s="52"/>
      <c r="H18" s="305"/>
      <c r="I18" s="311"/>
      <c r="J18" s="311"/>
      <c r="K18" s="465"/>
      <c r="L18" s="4"/>
      <c r="M18" s="4"/>
      <c r="N18" s="4"/>
    </row>
    <row r="19" spans="1:14" x14ac:dyDescent="0.3">
      <c r="A19" s="95">
        <f>+A17+0.01</f>
        <v>3.1199999999999974</v>
      </c>
      <c r="B19" s="275" t="s">
        <v>7</v>
      </c>
      <c r="C19" s="99">
        <f>1000*SUM('[1]4b - Historical Data'!$P21,'[1]4b - Historical Data'!$R21,'[1]4b - Historical Data'!$V21)</f>
        <v>3194000</v>
      </c>
      <c r="D19" s="100">
        <f>1000*SUM('[1]4b - Historical Data'!$P22,'[1]4b - Historical Data'!$R22,'[1]4b - Historical Data'!$V22)</f>
        <v>3029000</v>
      </c>
      <c r="E19" s="100">
        <f>1000*SUM('[1]4b - Historical Data'!$P23,'[1]4b - Historical Data'!$R23,'[1]4b - Historical Data'!$V23)</f>
        <v>2877000</v>
      </c>
      <c r="F19" s="100">
        <f>1000*SUM('[1]4b - Historical Data'!$P24,'[1]4b - Historical Data'!$R24,'[1]4b - Historical Data'!$V24)</f>
        <v>2918000</v>
      </c>
      <c r="G19" s="101">
        <f>1000*SUM('[1]4b - Historical Data'!$P25,'[1]4b - Historical Data'!$R25,'[1]4b - Historical Data'!$V25)</f>
        <v>2729000</v>
      </c>
      <c r="H19" s="102"/>
      <c r="I19" s="311"/>
      <c r="J19" s="311"/>
      <c r="K19" s="4"/>
      <c r="L19" s="4"/>
      <c r="M19" s="4"/>
      <c r="N19" s="4"/>
    </row>
    <row r="20" spans="1:14" x14ac:dyDescent="0.3">
      <c r="A20" s="95">
        <f>+A19+0.01</f>
        <v>3.1299999999999972</v>
      </c>
      <c r="B20" s="275" t="s">
        <v>2</v>
      </c>
      <c r="C20" s="96">
        <f>1000*'[1]4b - Historical Data'!$H21</f>
        <v>4325000</v>
      </c>
      <c r="D20" s="97">
        <f>1000*'[1]4b - Historical Data'!$H22</f>
        <v>2046000</v>
      </c>
      <c r="E20" s="97">
        <f>1000*'[1]4b - Historical Data'!$H23</f>
        <v>1493000</v>
      </c>
      <c r="F20" s="97">
        <f>1000*'[1]4b - Historical Data'!$H24</f>
        <v>567000</v>
      </c>
      <c r="G20" s="98">
        <f>1000*'[1]4b - Historical Data'!$H25</f>
        <v>692000</v>
      </c>
      <c r="H20" s="305"/>
      <c r="I20" s="305"/>
      <c r="J20" s="305"/>
    </row>
    <row r="21" spans="1:14" x14ac:dyDescent="0.3">
      <c r="A21" s="95">
        <f t="shared" ref="A21:A29" si="3">+A20+0.01</f>
        <v>3.139999999999997</v>
      </c>
      <c r="B21" s="275" t="s">
        <v>28</v>
      </c>
      <c r="C21" s="96">
        <v>0</v>
      </c>
      <c r="D21" s="97">
        <v>0</v>
      </c>
      <c r="E21" s="97">
        <v>0</v>
      </c>
      <c r="F21" s="97">
        <v>0</v>
      </c>
      <c r="G21" s="98">
        <v>0</v>
      </c>
      <c r="H21" s="305"/>
      <c r="I21" s="305"/>
      <c r="J21" s="305"/>
    </row>
    <row r="22" spans="1:14" x14ac:dyDescent="0.3">
      <c r="A22" s="95">
        <f t="shared" si="3"/>
        <v>3.1499999999999968</v>
      </c>
      <c r="B22" s="275" t="s">
        <v>3</v>
      </c>
      <c r="C22" s="96">
        <f>1000*SUM('[1]4b - Historical Data'!$B21,'[1]4b - Historical Data'!$F21)</f>
        <v>59585000</v>
      </c>
      <c r="D22" s="97">
        <f>1000*SUM('[1]4b - Historical Data'!$B22,'[1]4b - Historical Data'!$F22)</f>
        <v>61764000</v>
      </c>
      <c r="E22" s="97">
        <f>1000*SUM('[1]4b - Historical Data'!$B23,'[1]4b - Historical Data'!$F23)</f>
        <v>60237000</v>
      </c>
      <c r="F22" s="97">
        <f>1000*SUM('[1]4b - Historical Data'!$B24,'[1]4b - Historical Data'!$F24)</f>
        <v>50832000</v>
      </c>
      <c r="G22" s="98">
        <f>1000*SUM('[1]4b - Historical Data'!$B25,'[1]4b - Historical Data'!$F25)</f>
        <v>55120000</v>
      </c>
      <c r="H22" s="305"/>
      <c r="I22" s="305"/>
      <c r="J22" s="305"/>
    </row>
    <row r="23" spans="1:14" x14ac:dyDescent="0.3">
      <c r="A23" s="95">
        <f t="shared" si="3"/>
        <v>3.1599999999999966</v>
      </c>
      <c r="B23" s="275" t="s">
        <v>10</v>
      </c>
      <c r="C23" s="96">
        <f>1000*'[1]4b - Historical Data'!$X21</f>
        <v>849000</v>
      </c>
      <c r="D23" s="97">
        <f>1000*'[1]4b - Historical Data'!$X22</f>
        <v>825000</v>
      </c>
      <c r="E23" s="97">
        <f>1000*'[1]4b - Historical Data'!$X23</f>
        <v>836000</v>
      </c>
      <c r="F23" s="97">
        <f>1000*'[1]4b - Historical Data'!$X24</f>
        <v>795000</v>
      </c>
      <c r="G23" s="98">
        <f>1000*'[1]4b - Historical Data'!$X25</f>
        <v>811000</v>
      </c>
      <c r="H23" s="305"/>
      <c r="I23" s="305"/>
      <c r="J23" s="305"/>
    </row>
    <row r="24" spans="1:14" x14ac:dyDescent="0.3">
      <c r="A24" s="95">
        <f t="shared" si="3"/>
        <v>3.1699999999999964</v>
      </c>
      <c r="B24" s="275" t="s">
        <v>11</v>
      </c>
      <c r="C24" s="96">
        <f>1000*'[1]4b - Historical Data'!$D21</f>
        <v>182000</v>
      </c>
      <c r="D24" s="97">
        <f>1000*'[1]4b - Historical Data'!$D22</f>
        <v>146000</v>
      </c>
      <c r="E24" s="97">
        <f>1000*'[1]4b - Historical Data'!$D23</f>
        <v>136000</v>
      </c>
      <c r="F24" s="97">
        <f>1000*'[1]4b - Historical Data'!$D24</f>
        <v>74000</v>
      </c>
      <c r="G24" s="98">
        <f>1000*'[1]4b - Historical Data'!$D25</f>
        <v>152000</v>
      </c>
      <c r="H24" s="305"/>
      <c r="I24" s="305"/>
      <c r="J24" s="305"/>
    </row>
    <row r="25" spans="1:14" x14ac:dyDescent="0.3">
      <c r="A25" s="95">
        <f t="shared" si="3"/>
        <v>3.1799999999999962</v>
      </c>
      <c r="B25" s="275" t="s">
        <v>4</v>
      </c>
      <c r="C25" s="96">
        <f>1000*'[1]4b - Historical Data'!$T21</f>
        <v>51000</v>
      </c>
      <c r="D25" s="97">
        <f>1000*'[1]4b - Historical Data'!$T22</f>
        <v>52000</v>
      </c>
      <c r="E25" s="97">
        <f>1000*'[1]4b - Historical Data'!$T23</f>
        <v>54000</v>
      </c>
      <c r="F25" s="97">
        <f>1000*'[1]4b - Historical Data'!$T24</f>
        <v>47000</v>
      </c>
      <c r="G25" s="98">
        <f>1000*'[1]4b - Historical Data'!$T25</f>
        <v>49000</v>
      </c>
      <c r="H25" s="305"/>
      <c r="I25" s="305"/>
      <c r="J25" s="305"/>
    </row>
    <row r="26" spans="1:14" x14ac:dyDescent="0.3">
      <c r="A26" s="95">
        <f t="shared" si="3"/>
        <v>3.1899999999999959</v>
      </c>
      <c r="B26" s="305" t="s">
        <v>36</v>
      </c>
      <c r="C26" s="96">
        <f>1000*'[1]4b - Historical Data'!$J21</f>
        <v>43041000</v>
      </c>
      <c r="D26" s="97">
        <f>1000*'[1]4b - Historical Data'!$J22</f>
        <v>44620000</v>
      </c>
      <c r="E26" s="97">
        <f>1000*'[1]4b - Historical Data'!$J23</f>
        <v>41638000</v>
      </c>
      <c r="F26" s="97">
        <f>1000*'[1]4b - Historical Data'!$J24</f>
        <v>42175000</v>
      </c>
      <c r="G26" s="98">
        <f>1000*'[1]4b - Historical Data'!$J25</f>
        <v>43003000</v>
      </c>
      <c r="H26" s="305"/>
      <c r="I26" s="305"/>
      <c r="J26" s="305"/>
    </row>
    <row r="27" spans="1:14" x14ac:dyDescent="0.3">
      <c r="A27" s="95">
        <f t="shared" si="3"/>
        <v>3.1999999999999957</v>
      </c>
      <c r="B27" s="275" t="s">
        <v>47</v>
      </c>
      <c r="C27" s="96">
        <f>1000*'[1]4b - Historical Data'!$L21</f>
        <v>25974000</v>
      </c>
      <c r="D27" s="97">
        <f>1000*'[1]4b - Historical Data'!$L22</f>
        <v>25879000</v>
      </c>
      <c r="E27" s="97">
        <f>1000*'[1]4b - Historical Data'!$L23</f>
        <v>26314000</v>
      </c>
      <c r="F27" s="97">
        <f>1000*'[1]4b - Historical Data'!$L24</f>
        <v>29554000</v>
      </c>
      <c r="G27" s="98">
        <f>1000*'[1]4b - Historical Data'!$L25</f>
        <v>29045000</v>
      </c>
      <c r="H27" s="305"/>
      <c r="I27" s="305"/>
      <c r="J27" s="305"/>
    </row>
    <row r="28" spans="1:14" x14ac:dyDescent="0.3">
      <c r="A28" s="95">
        <f t="shared" si="3"/>
        <v>3.2099999999999955</v>
      </c>
      <c r="B28" s="305" t="s">
        <v>6</v>
      </c>
      <c r="C28" s="96">
        <f>1000*'[1]4b - Historical Data'!$N21</f>
        <v>3986000</v>
      </c>
      <c r="D28" s="97">
        <f>1000*'[1]4b - Historical Data'!$N22</f>
        <v>3984000</v>
      </c>
      <c r="E28" s="97">
        <f>1000*'[1]4b - Historical Data'!$N23</f>
        <v>3943000</v>
      </c>
      <c r="F28" s="97">
        <f>1000*'[1]4b - Historical Data'!$N24</f>
        <v>4219000</v>
      </c>
      <c r="G28" s="98">
        <f>1000*'[1]4b - Historical Data'!$N25</f>
        <v>3985000</v>
      </c>
      <c r="H28" s="305"/>
      <c r="I28" s="305"/>
      <c r="J28" s="305"/>
    </row>
    <row r="29" spans="1:14" ht="114.75" customHeight="1" x14ac:dyDescent="0.3">
      <c r="A29" s="95">
        <f t="shared" si="3"/>
        <v>3.2199999999999953</v>
      </c>
      <c r="B29" s="178" t="s">
        <v>83</v>
      </c>
      <c r="C29" s="518" t="s">
        <v>324</v>
      </c>
      <c r="D29" s="519"/>
      <c r="E29" s="519"/>
      <c r="F29" s="519"/>
      <c r="G29" s="520"/>
      <c r="H29" s="305"/>
      <c r="I29" s="305"/>
      <c r="J29" s="305"/>
    </row>
  </sheetData>
  <mergeCells count="3">
    <mergeCell ref="I5:M5"/>
    <mergeCell ref="C1:G1"/>
    <mergeCell ref="C29:G29"/>
  </mergeCells>
  <pageMargins left="0.25" right="0.25" top="0.75" bottom="0.75" header="0.3" footer="0.3"/>
  <pageSetup scale="94"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P16"/>
  <sheetViews>
    <sheetView showWhiteSpace="0" topLeftCell="B1" zoomScaleNormal="100" workbookViewId="0">
      <selection activeCell="D15" sqref="D15:H15"/>
    </sheetView>
  </sheetViews>
  <sheetFormatPr defaultColWidth="8.88671875" defaultRowHeight="14.4" x14ac:dyDescent="0.3"/>
  <cols>
    <col min="1" max="1" width="6" style="298" customWidth="1"/>
    <col min="2" max="2" width="40.6640625" style="298" customWidth="1"/>
    <col min="3" max="3" width="28.109375" style="298" customWidth="1"/>
    <col min="4" max="8" width="19.109375" style="470" customWidth="1"/>
    <col min="9" max="9" width="9.109375" style="298" customWidth="1"/>
    <col min="10" max="10" width="10.109375" style="298" customWidth="1"/>
    <col min="11" max="11" width="9.44140625" style="298" customWidth="1"/>
    <col min="12" max="16384" width="8.88671875" style="298"/>
  </cols>
  <sheetData>
    <row r="1" spans="1:16" x14ac:dyDescent="0.3">
      <c r="A1" s="525" t="s">
        <v>13</v>
      </c>
      <c r="B1" s="525"/>
      <c r="C1" s="526"/>
      <c r="D1" s="522" t="s">
        <v>280</v>
      </c>
      <c r="E1" s="523"/>
      <c r="F1" s="523"/>
      <c r="G1" s="523"/>
      <c r="H1" s="523"/>
    </row>
    <row r="2" spans="1:16" x14ac:dyDescent="0.3">
      <c r="A2" s="252"/>
      <c r="B2" s="252"/>
      <c r="C2" s="252"/>
      <c r="D2" s="466"/>
      <c r="E2" s="467"/>
      <c r="F2" s="418"/>
      <c r="G2" s="259"/>
      <c r="H2" s="259"/>
    </row>
    <row r="3" spans="1:16" s="442" customFormat="1" ht="15.6" x14ac:dyDescent="0.3">
      <c r="A3" s="226" t="s">
        <v>51</v>
      </c>
      <c r="B3" s="226"/>
      <c r="D3" s="475"/>
      <c r="E3" s="476"/>
      <c r="F3" s="476"/>
      <c r="G3" s="476"/>
      <c r="H3" s="476"/>
    </row>
    <row r="4" spans="1:16" x14ac:dyDescent="0.3">
      <c r="A4" s="384"/>
      <c r="B4" s="384"/>
      <c r="C4" s="308" t="str">
        <f>+'[2]#1 Reserve Margins'!B4</f>
        <v>Reporting Period</v>
      </c>
      <c r="D4" s="471">
        <f>+'[2]#1 Reserve Margins'!C4</f>
        <v>2014</v>
      </c>
      <c r="E4" s="471">
        <f>+'[2]#1 Reserve Margins'!D4</f>
        <v>2015</v>
      </c>
      <c r="F4" s="471">
        <f>+'[2]#1 Reserve Margins'!E4</f>
        <v>2016</v>
      </c>
      <c r="G4" s="471">
        <f>+'[2]#1 Reserve Margins'!F4</f>
        <v>2017</v>
      </c>
      <c r="H4" s="471">
        <f>+'[2]#1 Reserve Margins'!G4</f>
        <v>2018</v>
      </c>
      <c r="L4" s="527"/>
      <c r="M4" s="527"/>
      <c r="N4" s="527"/>
      <c r="O4" s="527"/>
      <c r="P4" s="527"/>
    </row>
    <row r="5" spans="1:16" x14ac:dyDescent="0.3">
      <c r="A5" s="384"/>
      <c r="B5" s="299" t="s">
        <v>113</v>
      </c>
      <c r="C5" s="474" t="s">
        <v>195</v>
      </c>
      <c r="D5" s="472" t="s">
        <v>194</v>
      </c>
      <c r="E5" s="472" t="s">
        <v>194</v>
      </c>
      <c r="F5" s="472" t="s">
        <v>194</v>
      </c>
      <c r="G5" s="472" t="s">
        <v>194</v>
      </c>
      <c r="H5" s="472" t="s">
        <v>194</v>
      </c>
      <c r="L5" s="308"/>
      <c r="M5" s="308"/>
      <c r="N5" s="308"/>
      <c r="O5" s="308"/>
      <c r="P5" s="308"/>
    </row>
    <row r="6" spans="1:16" x14ac:dyDescent="0.3">
      <c r="A6" s="95">
        <v>4</v>
      </c>
      <c r="B6" s="305" t="s">
        <v>64</v>
      </c>
      <c r="C6" s="227" t="s">
        <v>8</v>
      </c>
      <c r="D6" s="473">
        <v>0.33024846902154825</v>
      </c>
      <c r="E6" s="473">
        <v>0.15899363092962318</v>
      </c>
      <c r="F6" s="473">
        <v>0.1671269654489346</v>
      </c>
      <c r="G6" s="473">
        <v>6.4021787732206001E-2</v>
      </c>
      <c r="H6" s="473">
        <v>8.0689922155213825E-2</v>
      </c>
      <c r="L6" s="392"/>
      <c r="M6" s="392"/>
      <c r="N6" s="392"/>
      <c r="O6" s="392"/>
      <c r="P6" s="392"/>
    </row>
    <row r="7" spans="1:16" x14ac:dyDescent="0.3">
      <c r="A7" s="275">
        <f>+A6+0.01</f>
        <v>4.01</v>
      </c>
      <c r="B7" s="305" t="s">
        <v>68</v>
      </c>
      <c r="C7" s="227" t="s">
        <v>8</v>
      </c>
      <c r="D7" s="473">
        <v>6.5151207222225224E-3</v>
      </c>
      <c r="E7" s="473">
        <v>4.7066586022384239E-3</v>
      </c>
      <c r="F7" s="473">
        <v>2.3585186715233946E-3</v>
      </c>
      <c r="G7" s="473">
        <v>2.5326927760933285E-3</v>
      </c>
      <c r="H7" s="473">
        <v>3.3906124502177492E-3</v>
      </c>
      <c r="L7" s="392"/>
      <c r="M7" s="392"/>
      <c r="N7" s="392"/>
      <c r="O7" s="392"/>
      <c r="P7" s="392"/>
    </row>
    <row r="8" spans="1:16" x14ac:dyDescent="0.3">
      <c r="A8" s="275">
        <f t="shared" ref="A8:A15" si="0">+A7+0.01</f>
        <v>4.0199999999999996</v>
      </c>
      <c r="B8" s="305" t="s">
        <v>69</v>
      </c>
      <c r="C8" s="227" t="s">
        <v>8</v>
      </c>
      <c r="D8" s="473">
        <v>0.16143530451624846</v>
      </c>
      <c r="E8" s="473">
        <v>0.15443697043417465</v>
      </c>
      <c r="F8" s="473">
        <v>0.14407190547444904</v>
      </c>
      <c r="G8" s="473">
        <v>0.10115554934278699</v>
      </c>
      <c r="H8" s="473">
        <v>0.11824673872721903</v>
      </c>
      <c r="L8" s="392"/>
      <c r="M8" s="392"/>
      <c r="N8" s="392"/>
      <c r="O8" s="392"/>
      <c r="P8" s="392"/>
    </row>
    <row r="9" spans="1:16" x14ac:dyDescent="0.3">
      <c r="A9" s="275">
        <f t="shared" si="0"/>
        <v>4.0299999999999994</v>
      </c>
      <c r="B9" s="305" t="s">
        <v>65</v>
      </c>
      <c r="C9" s="227" t="s">
        <v>8</v>
      </c>
      <c r="D9" s="473">
        <v>8.1983786853576601E-2</v>
      </c>
      <c r="E9" s="473">
        <v>7.6100893707975542E-2</v>
      </c>
      <c r="F9" s="473">
        <v>7.97052133774757E-2</v>
      </c>
      <c r="G9" s="473">
        <v>4.6605019134941972E-2</v>
      </c>
      <c r="H9" s="473">
        <v>5.6412245449543277E-2</v>
      </c>
      <c r="L9" s="392"/>
      <c r="M9" s="392"/>
      <c r="N9" s="392"/>
      <c r="O9" s="392"/>
      <c r="P9" s="392"/>
    </row>
    <row r="10" spans="1:16" x14ac:dyDescent="0.3">
      <c r="A10" s="275">
        <f t="shared" si="0"/>
        <v>4.0399999999999991</v>
      </c>
      <c r="B10" s="305" t="s">
        <v>12</v>
      </c>
      <c r="C10" s="227" t="s">
        <v>8</v>
      </c>
      <c r="D10" s="473">
        <v>0.5559661643536028</v>
      </c>
      <c r="E10" s="473">
        <v>0.58135164733412892</v>
      </c>
      <c r="F10" s="473">
        <v>0.55614908469840552</v>
      </c>
      <c r="G10" s="473">
        <v>0.49991762934771083</v>
      </c>
      <c r="H10" s="473">
        <v>0.51974414023883719</v>
      </c>
      <c r="L10" s="392"/>
      <c r="M10" s="392"/>
      <c r="N10" s="392"/>
      <c r="O10" s="392"/>
      <c r="P10" s="392"/>
    </row>
    <row r="11" spans="1:16" x14ac:dyDescent="0.3">
      <c r="A11" s="275">
        <f t="shared" si="0"/>
        <v>4.0499999999999989</v>
      </c>
      <c r="B11" s="305" t="s">
        <v>36</v>
      </c>
      <c r="C11" s="227" t="s">
        <v>8</v>
      </c>
      <c r="D11" s="473">
        <v>0.90685791147721706</v>
      </c>
      <c r="E11" s="473">
        <v>0.94326061221038393</v>
      </c>
      <c r="F11" s="473">
        <v>0.8774915719672064</v>
      </c>
      <c r="G11" s="473">
        <v>0.89572050546883297</v>
      </c>
      <c r="H11" s="473">
        <v>0.90874088575345846</v>
      </c>
      <c r="L11" s="392"/>
      <c r="M11" s="392"/>
      <c r="N11" s="392"/>
      <c r="O11" s="392"/>
      <c r="P11" s="392"/>
    </row>
    <row r="12" spans="1:16" x14ac:dyDescent="0.3">
      <c r="A12" s="275">
        <f t="shared" si="0"/>
        <v>4.0599999999999987</v>
      </c>
      <c r="B12" s="305" t="s">
        <v>5</v>
      </c>
      <c r="C12" s="227" t="s">
        <v>8</v>
      </c>
      <c r="D12" s="473">
        <v>0.69407034015699554</v>
      </c>
      <c r="E12" s="473">
        <v>0.68830935328337306</v>
      </c>
      <c r="F12" s="473">
        <v>0.69424657071637674</v>
      </c>
      <c r="G12" s="473">
        <v>0.79363544865618518</v>
      </c>
      <c r="H12" s="473">
        <v>0.77978345940884108</v>
      </c>
      <c r="L12" s="392"/>
      <c r="M12" s="392"/>
      <c r="N12" s="392"/>
      <c r="O12" s="392"/>
      <c r="P12" s="392"/>
    </row>
    <row r="13" spans="1:16" x14ac:dyDescent="0.3">
      <c r="A13" s="275">
        <f t="shared" si="0"/>
        <v>4.0699999999999985</v>
      </c>
      <c r="B13" s="275" t="s">
        <v>6</v>
      </c>
      <c r="C13" s="227" t="s">
        <v>8</v>
      </c>
      <c r="D13" s="473">
        <v>0.31102039032824902</v>
      </c>
      <c r="E13" s="473">
        <v>0.31128988401638957</v>
      </c>
      <c r="F13" s="473">
        <v>0.3104317670503644</v>
      </c>
      <c r="G13" s="473">
        <v>0.27679368078517819</v>
      </c>
      <c r="H13" s="473">
        <v>0.26159210799257432</v>
      </c>
      <c r="L13" s="392"/>
      <c r="M13" s="392"/>
      <c r="N13" s="392"/>
      <c r="O13" s="392"/>
      <c r="P13" s="392"/>
    </row>
    <row r="14" spans="1:16" x14ac:dyDescent="0.3">
      <c r="A14" s="275">
        <f t="shared" si="0"/>
        <v>4.0799999999999983</v>
      </c>
      <c r="B14" s="275" t="s">
        <v>4</v>
      </c>
      <c r="C14" s="227" t="s">
        <v>8</v>
      </c>
      <c r="D14" s="473">
        <v>0.18193493150684931</v>
      </c>
      <c r="E14" s="473">
        <v>0.18550228310502284</v>
      </c>
      <c r="F14" s="473">
        <v>0.19211065573770492</v>
      </c>
      <c r="G14" s="473">
        <v>0.16766552511415525</v>
      </c>
      <c r="H14" s="473">
        <v>0.17480022831050229</v>
      </c>
      <c r="L14" s="392"/>
      <c r="M14" s="392"/>
      <c r="N14" s="392"/>
      <c r="O14" s="392"/>
      <c r="P14" s="392"/>
    </row>
    <row r="15" spans="1:16" ht="15" customHeight="1" x14ac:dyDescent="0.3">
      <c r="A15" s="275">
        <f t="shared" si="0"/>
        <v>4.0899999999999981</v>
      </c>
      <c r="B15" s="524" t="s">
        <v>83</v>
      </c>
      <c r="C15" s="524"/>
      <c r="D15" s="521" t="s">
        <v>196</v>
      </c>
      <c r="E15" s="521"/>
      <c r="F15" s="521"/>
      <c r="G15" s="521"/>
      <c r="H15" s="521"/>
    </row>
    <row r="16" spans="1:16" ht="15.6" x14ac:dyDescent="0.3">
      <c r="B16" s="10"/>
      <c r="C16" s="25"/>
      <c r="D16" s="468"/>
      <c r="E16" s="469"/>
    </row>
  </sheetData>
  <mergeCells count="5">
    <mergeCell ref="D15:H15"/>
    <mergeCell ref="D1:H1"/>
    <mergeCell ref="B15:C15"/>
    <mergeCell ref="A1:C1"/>
    <mergeCell ref="L4:P4"/>
  </mergeCells>
  <pageMargins left="0.25" right="0.25" top="0.75" bottom="0.75" header="0.3" footer="0.3"/>
  <pageSetup scale="85"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pageSetUpPr fitToPage="1"/>
  </sheetPr>
  <dimension ref="A1:G9"/>
  <sheetViews>
    <sheetView zoomScaleNormal="100" workbookViewId="0">
      <selection activeCell="C9" sqref="C9"/>
    </sheetView>
  </sheetViews>
  <sheetFormatPr defaultRowHeight="14.4" x14ac:dyDescent="0.3"/>
  <cols>
    <col min="1" max="1" width="5.5546875" customWidth="1"/>
    <col min="2" max="2" width="60.5546875" customWidth="1"/>
    <col min="3" max="7" width="15.6640625" customWidth="1"/>
    <col min="8" max="8" width="14.5546875" customWidth="1"/>
  </cols>
  <sheetData>
    <row r="1" spans="1:7" x14ac:dyDescent="0.3">
      <c r="A1" s="85"/>
      <c r="B1" s="57" t="s">
        <v>13</v>
      </c>
      <c r="C1" s="511" t="str">
        <f>+'#1 Reserve Margins'!C1</f>
        <v>NYISO</v>
      </c>
      <c r="D1" s="512"/>
      <c r="E1" s="512"/>
      <c r="F1" s="512"/>
      <c r="G1" s="513"/>
    </row>
    <row r="2" spans="1:7" x14ac:dyDescent="0.3">
      <c r="A2" s="85"/>
      <c r="B2" s="289"/>
      <c r="C2" s="74"/>
      <c r="D2" s="18"/>
      <c r="E2" s="18"/>
      <c r="F2" s="18"/>
      <c r="G2" s="18"/>
    </row>
    <row r="3" spans="1:7" s="442" customFormat="1" ht="15.6" x14ac:dyDescent="0.3">
      <c r="A3" s="226" t="s">
        <v>125</v>
      </c>
      <c r="B3" s="207"/>
      <c r="C3" s="441"/>
      <c r="D3" s="18"/>
      <c r="E3" s="18"/>
      <c r="F3" s="18"/>
      <c r="G3" s="18"/>
    </row>
    <row r="4" spans="1:7" x14ac:dyDescent="0.3">
      <c r="A4" s="61"/>
      <c r="B4" s="66" t="str">
        <f>+'#1 Reserve Margins'!B4</f>
        <v>Reporting Period</v>
      </c>
      <c r="C4" s="64">
        <f>+'#1 Reserve Margins'!C4</f>
        <v>2014</v>
      </c>
      <c r="D4" s="67">
        <f>+'#1 Reserve Margins'!D4</f>
        <v>2015</v>
      </c>
      <c r="E4" s="67">
        <f>+'#1 Reserve Margins'!E4</f>
        <v>2016</v>
      </c>
      <c r="F4" s="67">
        <f>+'#1 Reserve Margins'!F4</f>
        <v>2017</v>
      </c>
      <c r="G4" s="67">
        <f>+'#1 Reserve Margins'!G4</f>
        <v>2018</v>
      </c>
    </row>
    <row r="5" spans="1:7" ht="57.6" x14ac:dyDescent="0.3">
      <c r="A5" s="108">
        <v>5</v>
      </c>
      <c r="B5" s="109" t="s">
        <v>197</v>
      </c>
      <c r="C5" s="110">
        <v>1</v>
      </c>
      <c r="D5" s="111">
        <v>0</v>
      </c>
      <c r="E5" s="111">
        <v>1</v>
      </c>
      <c r="F5" s="111">
        <v>0</v>
      </c>
      <c r="G5" s="112">
        <v>0</v>
      </c>
    </row>
    <row r="6" spans="1:7" ht="57.6" x14ac:dyDescent="0.3">
      <c r="A6" s="108">
        <f>+A5+0.01</f>
        <v>5.01</v>
      </c>
      <c r="B6" s="109" t="s">
        <v>198</v>
      </c>
      <c r="C6" s="203">
        <v>6</v>
      </c>
      <c r="D6" s="204">
        <v>0</v>
      </c>
      <c r="E6" s="204">
        <v>5.05</v>
      </c>
      <c r="F6" s="204">
        <v>0</v>
      </c>
      <c r="G6" s="205">
        <v>0</v>
      </c>
    </row>
    <row r="7" spans="1:7" ht="57.6" x14ac:dyDescent="0.3">
      <c r="A7" s="108">
        <f>+A6+0.01</f>
        <v>5.0199999999999996</v>
      </c>
      <c r="B7" s="39" t="s">
        <v>199</v>
      </c>
      <c r="C7" s="507">
        <v>0</v>
      </c>
      <c r="D7" s="341">
        <v>0</v>
      </c>
      <c r="E7" s="341">
        <v>0</v>
      </c>
      <c r="F7" s="341">
        <v>0</v>
      </c>
      <c r="G7" s="342">
        <v>0</v>
      </c>
    </row>
    <row r="8" spans="1:7" x14ac:dyDescent="0.3">
      <c r="A8" s="108">
        <f>+A7+0.01</f>
        <v>5.0299999999999994</v>
      </c>
      <c r="B8" s="61" t="s">
        <v>84</v>
      </c>
      <c r="C8" s="528" t="s">
        <v>337</v>
      </c>
      <c r="D8" s="529"/>
      <c r="E8" s="529"/>
      <c r="F8" s="529"/>
      <c r="G8" s="530"/>
    </row>
    <row r="9" spans="1:7" x14ac:dyDescent="0.3">
      <c r="A9" s="61"/>
      <c r="B9" s="61"/>
      <c r="C9" s="61"/>
      <c r="D9" s="61"/>
      <c r="E9" s="61"/>
      <c r="F9" s="61"/>
      <c r="G9" s="61"/>
    </row>
  </sheetData>
  <mergeCells count="2">
    <mergeCell ref="C1:G1"/>
    <mergeCell ref="C8:G8"/>
  </mergeCells>
  <pageMargins left="0.25" right="0.25" top="0.75" bottom="0.75" header="0.3" footer="0.3"/>
  <pageSetup scale="92"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R20"/>
  <sheetViews>
    <sheetView showWhiteSpace="0" zoomScaleNormal="100" workbookViewId="0">
      <selection activeCell="D7" sqref="D7:R15"/>
    </sheetView>
  </sheetViews>
  <sheetFormatPr defaultRowHeight="14.4" x14ac:dyDescent="0.3"/>
  <cols>
    <col min="1" max="1" width="5.88671875" customWidth="1"/>
    <col min="2" max="2" width="24.6640625" customWidth="1"/>
    <col min="3" max="3" width="31.6640625" customWidth="1"/>
    <col min="4" max="4" width="4.5546875" customWidth="1"/>
    <col min="5" max="5" width="5.5546875" customWidth="1"/>
    <col min="6" max="6" width="8.6640625" customWidth="1"/>
    <col min="7" max="7" width="4.5546875" customWidth="1"/>
    <col min="8" max="8" width="5.5546875" customWidth="1"/>
    <col min="9" max="9" width="5.109375" customWidth="1"/>
    <col min="10" max="10" width="4.5546875" customWidth="1"/>
    <col min="11" max="11" width="5.5546875" customWidth="1"/>
    <col min="12" max="12" width="5.44140625" customWidth="1"/>
    <col min="13" max="13" width="4.5546875" customWidth="1"/>
    <col min="14" max="14" width="5.5546875" customWidth="1"/>
    <col min="15" max="15" width="7.109375" customWidth="1"/>
    <col min="16" max="16" width="4.5546875" customWidth="1"/>
    <col min="17" max="17" width="5.5546875" customWidth="1"/>
    <col min="18" max="18" width="7.109375" customWidth="1"/>
  </cols>
  <sheetData>
    <row r="1" spans="1:18" x14ac:dyDescent="0.3">
      <c r="A1" s="525" t="s">
        <v>13</v>
      </c>
      <c r="B1" s="525"/>
      <c r="C1" s="526"/>
      <c r="D1" s="511" t="str">
        <f>+'#1 Reserve Margins'!C1</f>
        <v>NYISO</v>
      </c>
      <c r="E1" s="512"/>
      <c r="F1" s="512"/>
      <c r="G1" s="512"/>
      <c r="H1" s="512"/>
      <c r="I1" s="512"/>
      <c r="J1" s="512"/>
      <c r="K1" s="512"/>
      <c r="L1" s="512"/>
      <c r="M1" s="512"/>
      <c r="N1" s="512"/>
      <c r="O1" s="512"/>
      <c r="P1" s="512"/>
      <c r="Q1" s="512"/>
      <c r="R1" s="513"/>
    </row>
    <row r="2" spans="1:18" x14ac:dyDescent="0.3">
      <c r="A2" s="542"/>
      <c r="B2" s="543"/>
      <c r="C2" s="543"/>
      <c r="D2" s="543"/>
      <c r="E2" s="543"/>
      <c r="F2" s="543"/>
      <c r="G2" s="543"/>
      <c r="H2" s="543"/>
      <c r="I2" s="543"/>
      <c r="J2" s="543"/>
      <c r="K2" s="543"/>
      <c r="L2" s="543"/>
      <c r="M2" s="543"/>
      <c r="N2" s="543"/>
      <c r="O2" s="543"/>
      <c r="P2" s="543"/>
      <c r="Q2" s="543"/>
      <c r="R2" s="543"/>
    </row>
    <row r="3" spans="1:18" s="442" customFormat="1" ht="15.6" x14ac:dyDescent="0.3">
      <c r="A3" s="226" t="s">
        <v>126</v>
      </c>
      <c r="B3" s="227"/>
      <c r="F3" s="441"/>
      <c r="G3" s="227"/>
      <c r="H3" s="227"/>
      <c r="I3" s="227"/>
      <c r="J3" s="227"/>
      <c r="K3" s="227"/>
      <c r="L3" s="227"/>
      <c r="M3" s="227"/>
      <c r="N3" s="227"/>
      <c r="O3" s="227"/>
      <c r="P3" s="227"/>
      <c r="Q3" s="227"/>
      <c r="R3" s="227"/>
    </row>
    <row r="4" spans="1:18" ht="199.95" customHeight="1" x14ac:dyDescent="0.3">
      <c r="A4" s="226"/>
      <c r="B4" s="202"/>
      <c r="C4" s="227"/>
      <c r="D4" s="227"/>
      <c r="E4" s="227"/>
      <c r="F4" s="227"/>
      <c r="G4" s="227"/>
      <c r="H4" s="227"/>
      <c r="I4" s="217"/>
      <c r="J4" s="217"/>
      <c r="K4" s="217"/>
      <c r="L4" s="217"/>
      <c r="M4" s="217"/>
      <c r="N4" s="217"/>
      <c r="O4" s="217"/>
      <c r="P4" s="217"/>
      <c r="Q4" s="217"/>
      <c r="R4" s="217"/>
    </row>
    <row r="5" spans="1:18" x14ac:dyDescent="0.3">
      <c r="A5" s="107"/>
      <c r="B5" s="174"/>
      <c r="C5" s="66" t="str">
        <f>+'#1 Reserve Margins'!B4</f>
        <v>Reporting Period</v>
      </c>
      <c r="D5" s="540">
        <f>+'#1 Reserve Margins'!C4</f>
        <v>2014</v>
      </c>
      <c r="E5" s="541"/>
      <c r="F5" s="541"/>
      <c r="G5" s="540">
        <f>+'#1 Reserve Margins'!D4</f>
        <v>2015</v>
      </c>
      <c r="H5" s="541"/>
      <c r="I5" s="541"/>
      <c r="J5" s="540">
        <f>+'#1 Reserve Margins'!E4</f>
        <v>2016</v>
      </c>
      <c r="K5" s="541"/>
      <c r="L5" s="541"/>
      <c r="M5" s="540">
        <f>+'#1 Reserve Margins'!F4</f>
        <v>2017</v>
      </c>
      <c r="N5" s="541"/>
      <c r="O5" s="541"/>
      <c r="P5" s="540">
        <f>+'#1 Reserve Margins'!G4</f>
        <v>2018</v>
      </c>
      <c r="Q5" s="541"/>
      <c r="R5" s="541"/>
    </row>
    <row r="6" spans="1:18" x14ac:dyDescent="0.3">
      <c r="A6" s="107"/>
      <c r="B6" s="2" t="s">
        <v>113</v>
      </c>
      <c r="C6" s="258" t="s">
        <v>195</v>
      </c>
      <c r="D6" s="537" t="s">
        <v>9</v>
      </c>
      <c r="E6" s="538"/>
      <c r="F6" s="539"/>
      <c r="G6" s="537" t="s">
        <v>9</v>
      </c>
      <c r="H6" s="538"/>
      <c r="I6" s="539"/>
      <c r="J6" s="537" t="s">
        <v>9</v>
      </c>
      <c r="K6" s="538"/>
      <c r="L6" s="539"/>
      <c r="M6" s="537" t="s">
        <v>9</v>
      </c>
      <c r="N6" s="538"/>
      <c r="O6" s="539"/>
      <c r="P6" s="537" t="s">
        <v>9</v>
      </c>
      <c r="Q6" s="538"/>
      <c r="R6" s="539"/>
    </row>
    <row r="7" spans="1:18" x14ac:dyDescent="0.3">
      <c r="A7" s="95">
        <v>6</v>
      </c>
      <c r="B7" s="61" t="s">
        <v>64</v>
      </c>
      <c r="C7" s="207" t="s">
        <v>8</v>
      </c>
      <c r="D7" s="531">
        <v>0.93915047747743496</v>
      </c>
      <c r="E7" s="532"/>
      <c r="F7" s="532"/>
      <c r="G7" s="532">
        <v>0</v>
      </c>
      <c r="H7" s="532"/>
      <c r="I7" s="532"/>
      <c r="J7" s="532">
        <v>0.76642409201550399</v>
      </c>
      <c r="K7" s="532"/>
      <c r="L7" s="532"/>
      <c r="M7" s="532">
        <v>0</v>
      </c>
      <c r="N7" s="532"/>
      <c r="O7" s="532"/>
      <c r="P7" s="532">
        <v>0</v>
      </c>
      <c r="Q7" s="532"/>
      <c r="R7" s="533"/>
    </row>
    <row r="8" spans="1:18" x14ac:dyDescent="0.3">
      <c r="A8" s="65">
        <f>+A7+0.01</f>
        <v>6.01</v>
      </c>
      <c r="B8" s="61" t="s">
        <v>68</v>
      </c>
      <c r="C8" s="207" t="s">
        <v>8</v>
      </c>
      <c r="D8" s="534">
        <v>0.47089543478477125</v>
      </c>
      <c r="E8" s="535"/>
      <c r="F8" s="535"/>
      <c r="G8" s="535">
        <v>0</v>
      </c>
      <c r="H8" s="535"/>
      <c r="I8" s="535"/>
      <c r="J8" s="535">
        <v>0.21845845929741151</v>
      </c>
      <c r="K8" s="535"/>
      <c r="L8" s="535"/>
      <c r="M8" s="535">
        <v>0</v>
      </c>
      <c r="N8" s="535"/>
      <c r="O8" s="535"/>
      <c r="P8" s="535">
        <v>0</v>
      </c>
      <c r="Q8" s="535"/>
      <c r="R8" s="536"/>
    </row>
    <row r="9" spans="1:18" x14ac:dyDescent="0.3">
      <c r="A9" s="65">
        <f t="shared" ref="A9:A16" si="0">+A8+0.01</f>
        <v>6.02</v>
      </c>
      <c r="B9" s="61" t="s">
        <v>69</v>
      </c>
      <c r="C9" s="207" t="s">
        <v>8</v>
      </c>
      <c r="D9" s="534">
        <v>0.66598784894408547</v>
      </c>
      <c r="E9" s="535"/>
      <c r="F9" s="535"/>
      <c r="G9" s="535">
        <v>0</v>
      </c>
      <c r="H9" s="535"/>
      <c r="I9" s="535"/>
      <c r="J9" s="535">
        <v>0.79876140240438487</v>
      </c>
      <c r="K9" s="535"/>
      <c r="L9" s="535"/>
      <c r="M9" s="535">
        <v>0</v>
      </c>
      <c r="N9" s="535"/>
      <c r="O9" s="535"/>
      <c r="P9" s="535">
        <v>0</v>
      </c>
      <c r="Q9" s="535"/>
      <c r="R9" s="536"/>
    </row>
    <row r="10" spans="1:18" x14ac:dyDescent="0.3">
      <c r="A10" s="65">
        <f t="shared" si="0"/>
        <v>6.0299999999999994</v>
      </c>
      <c r="B10" s="61" t="s">
        <v>65</v>
      </c>
      <c r="C10" s="207" t="s">
        <v>8</v>
      </c>
      <c r="D10" s="534">
        <v>0.55941312623451311</v>
      </c>
      <c r="E10" s="535"/>
      <c r="F10" s="535"/>
      <c r="G10" s="535">
        <v>0</v>
      </c>
      <c r="H10" s="535"/>
      <c r="I10" s="535"/>
      <c r="J10" s="535">
        <v>0.77621242354649733</v>
      </c>
      <c r="K10" s="535"/>
      <c r="L10" s="535"/>
      <c r="M10" s="535">
        <v>0</v>
      </c>
      <c r="N10" s="535"/>
      <c r="O10" s="535"/>
      <c r="P10" s="535">
        <v>0</v>
      </c>
      <c r="Q10" s="535"/>
      <c r="R10" s="536"/>
    </row>
    <row r="11" spans="1:18" x14ac:dyDescent="0.3">
      <c r="A11" s="65">
        <f t="shared" si="0"/>
        <v>6.0399999999999991</v>
      </c>
      <c r="B11" s="61" t="s">
        <v>12</v>
      </c>
      <c r="C11" s="207" t="s">
        <v>8</v>
      </c>
      <c r="D11" s="534">
        <v>0.77567217454818282</v>
      </c>
      <c r="E11" s="535"/>
      <c r="F11" s="535"/>
      <c r="G11" s="535">
        <v>0</v>
      </c>
      <c r="H11" s="535"/>
      <c r="I11" s="535"/>
      <c r="J11" s="535">
        <v>0.93279128757901297</v>
      </c>
      <c r="K11" s="535"/>
      <c r="L11" s="535"/>
      <c r="M11" s="535">
        <v>0</v>
      </c>
      <c r="N11" s="535"/>
      <c r="O11" s="535"/>
      <c r="P11" s="535">
        <v>0</v>
      </c>
      <c r="Q11" s="535"/>
      <c r="R11" s="536"/>
    </row>
    <row r="12" spans="1:18" x14ac:dyDescent="0.3">
      <c r="A12" s="65">
        <f t="shared" si="0"/>
        <v>6.0499999999999989</v>
      </c>
      <c r="B12" s="61" t="s">
        <v>36</v>
      </c>
      <c r="C12" s="207" t="s">
        <v>8</v>
      </c>
      <c r="D12" s="534">
        <v>0.80791004034371927</v>
      </c>
      <c r="E12" s="535"/>
      <c r="F12" s="535"/>
      <c r="G12" s="535">
        <v>0</v>
      </c>
      <c r="H12" s="535"/>
      <c r="I12" s="535"/>
      <c r="J12" s="535">
        <v>0.99345225607376764</v>
      </c>
      <c r="K12" s="535"/>
      <c r="L12" s="535"/>
      <c r="M12" s="535">
        <v>0</v>
      </c>
      <c r="N12" s="535"/>
      <c r="O12" s="535"/>
      <c r="P12" s="535">
        <v>0</v>
      </c>
      <c r="Q12" s="535"/>
      <c r="R12" s="536"/>
    </row>
    <row r="13" spans="1:18" x14ac:dyDescent="0.3">
      <c r="A13" s="65">
        <f t="shared" si="0"/>
        <v>6.0599999999999987</v>
      </c>
      <c r="B13" s="61" t="s">
        <v>5</v>
      </c>
      <c r="C13" s="207" t="s">
        <v>8</v>
      </c>
      <c r="D13" s="534">
        <v>0.83711181312108085</v>
      </c>
      <c r="E13" s="535"/>
      <c r="F13" s="535"/>
      <c r="G13" s="535">
        <v>0</v>
      </c>
      <c r="H13" s="535"/>
      <c r="I13" s="535"/>
      <c r="J13" s="535">
        <v>0.65330081940197515</v>
      </c>
      <c r="K13" s="535"/>
      <c r="L13" s="535"/>
      <c r="M13" s="535">
        <v>0</v>
      </c>
      <c r="N13" s="535"/>
      <c r="O13" s="535"/>
      <c r="P13" s="535">
        <v>0</v>
      </c>
      <c r="Q13" s="535"/>
      <c r="R13" s="536"/>
    </row>
    <row r="14" spans="1:18" x14ac:dyDescent="0.3">
      <c r="A14" s="65">
        <f t="shared" si="0"/>
        <v>6.0699999999999985</v>
      </c>
      <c r="B14" s="65" t="s">
        <v>6</v>
      </c>
      <c r="C14" s="207" t="s">
        <v>8</v>
      </c>
      <c r="D14" s="534">
        <v>0.72740036409776376</v>
      </c>
      <c r="E14" s="535"/>
      <c r="F14" s="535"/>
      <c r="G14" s="535">
        <v>0</v>
      </c>
      <c r="H14" s="535"/>
      <c r="I14" s="535"/>
      <c r="J14" s="535">
        <v>0.42555210196220628</v>
      </c>
      <c r="K14" s="535"/>
      <c r="L14" s="535"/>
      <c r="M14" s="535">
        <v>0</v>
      </c>
      <c r="N14" s="535"/>
      <c r="O14" s="535"/>
      <c r="P14" s="535">
        <v>0</v>
      </c>
      <c r="Q14" s="535"/>
      <c r="R14" s="536"/>
    </row>
    <row r="15" spans="1:18" x14ac:dyDescent="0.3">
      <c r="A15" s="65">
        <f t="shared" si="0"/>
        <v>6.0799999999999983</v>
      </c>
      <c r="B15" s="65" t="s">
        <v>4</v>
      </c>
      <c r="C15" s="207" t="s">
        <v>8</v>
      </c>
      <c r="D15" s="534">
        <v>3.287671232876712E-2</v>
      </c>
      <c r="E15" s="535"/>
      <c r="F15" s="535"/>
      <c r="G15" s="535">
        <v>0</v>
      </c>
      <c r="H15" s="535"/>
      <c r="I15" s="535"/>
      <c r="J15" s="535">
        <v>0.62454359257083092</v>
      </c>
      <c r="K15" s="535"/>
      <c r="L15" s="535"/>
      <c r="M15" s="535">
        <v>0</v>
      </c>
      <c r="N15" s="535"/>
      <c r="O15" s="535"/>
      <c r="P15" s="535">
        <v>0</v>
      </c>
      <c r="Q15" s="535"/>
      <c r="R15" s="536"/>
    </row>
    <row r="16" spans="1:18" x14ac:dyDescent="0.3">
      <c r="A16" s="201">
        <f t="shared" si="0"/>
        <v>6.0899999999999981</v>
      </c>
      <c r="B16" s="544" t="s">
        <v>83</v>
      </c>
      <c r="C16" s="544"/>
      <c r="D16" s="545" t="s">
        <v>337</v>
      </c>
      <c r="E16" s="546"/>
      <c r="F16" s="546"/>
      <c r="G16" s="546"/>
      <c r="H16" s="546"/>
      <c r="I16" s="546"/>
      <c r="J16" s="546"/>
      <c r="K16" s="546"/>
      <c r="L16" s="546"/>
      <c r="M16" s="546"/>
      <c r="N16" s="546"/>
      <c r="O16" s="546"/>
      <c r="P16" s="546"/>
      <c r="Q16" s="546"/>
      <c r="R16" s="547"/>
    </row>
    <row r="17" spans="1:18" x14ac:dyDescent="0.3">
      <c r="A17" s="228"/>
      <c r="B17" s="3"/>
      <c r="C17" s="61"/>
      <c r="D17" s="5"/>
      <c r="E17" s="5"/>
      <c r="F17" s="75"/>
      <c r="G17" s="75"/>
      <c r="H17" s="75"/>
      <c r="I17" s="75"/>
      <c r="J17" s="61"/>
      <c r="K17" s="61"/>
      <c r="L17" s="61"/>
      <c r="M17" s="61"/>
      <c r="N17" s="61"/>
      <c r="O17" s="61"/>
      <c r="P17" s="61"/>
      <c r="Q17" s="61"/>
      <c r="R17" s="61"/>
    </row>
    <row r="20" spans="1:18" x14ac:dyDescent="0.3">
      <c r="B20" s="3"/>
    </row>
  </sheetData>
  <mergeCells count="60">
    <mergeCell ref="P15:R15"/>
    <mergeCell ref="B16:C16"/>
    <mergeCell ref="D16:R16"/>
    <mergeCell ref="D13:F13"/>
    <mergeCell ref="G13:I13"/>
    <mergeCell ref="J13:L13"/>
    <mergeCell ref="M13:O13"/>
    <mergeCell ref="P13:R13"/>
    <mergeCell ref="D14:F14"/>
    <mergeCell ref="G14:I14"/>
    <mergeCell ref="J14:L14"/>
    <mergeCell ref="M14:O14"/>
    <mergeCell ref="P14:R14"/>
    <mergeCell ref="D15:F15"/>
    <mergeCell ref="G15:I15"/>
    <mergeCell ref="J15:L15"/>
    <mergeCell ref="M15:O15"/>
    <mergeCell ref="D11:F11"/>
    <mergeCell ref="G11:I11"/>
    <mergeCell ref="J11:L11"/>
    <mergeCell ref="M11:O11"/>
    <mergeCell ref="P11:R11"/>
    <mergeCell ref="D12:F12"/>
    <mergeCell ref="G12:I12"/>
    <mergeCell ref="J12:L12"/>
    <mergeCell ref="M12:O12"/>
    <mergeCell ref="P12:R12"/>
    <mergeCell ref="D9:F9"/>
    <mergeCell ref="G9:I9"/>
    <mergeCell ref="J9:L9"/>
    <mergeCell ref="M9:O9"/>
    <mergeCell ref="P9:R9"/>
    <mergeCell ref="D10:F10"/>
    <mergeCell ref="G10:I10"/>
    <mergeCell ref="J10:L10"/>
    <mergeCell ref="M10:O10"/>
    <mergeCell ref="P10:R10"/>
    <mergeCell ref="D1:R1"/>
    <mergeCell ref="J5:L5"/>
    <mergeCell ref="G5:I5"/>
    <mergeCell ref="A1:C1"/>
    <mergeCell ref="D5:F5"/>
    <mergeCell ref="M5:O5"/>
    <mergeCell ref="P5:R5"/>
    <mergeCell ref="A2:R2"/>
    <mergeCell ref="D6:F6"/>
    <mergeCell ref="G6:I6"/>
    <mergeCell ref="J6:L6"/>
    <mergeCell ref="M6:O6"/>
    <mergeCell ref="P6:R6"/>
    <mergeCell ref="D8:F8"/>
    <mergeCell ref="G8:I8"/>
    <mergeCell ref="J8:L8"/>
    <mergeCell ref="M8:O8"/>
    <mergeCell ref="P8:R8"/>
    <mergeCell ref="D7:F7"/>
    <mergeCell ref="G7:I7"/>
    <mergeCell ref="J7:L7"/>
    <mergeCell ref="M7:O7"/>
    <mergeCell ref="P7:R7"/>
  </mergeCells>
  <pageMargins left="0.25" right="0.25" top="0.75" bottom="0.75" header="0.3" footer="0.3"/>
  <pageSetup scale="91" fitToHeight="0" orientation="landscape" r:id="rId1"/>
  <headerFooter>
    <oddHeader>&amp;L&amp;"-,Bold"Federal Energy Regulatory Commission  STAFF DRAFT
&amp;C&amp;"-,Bold"&amp;K000000Common Metrics 2020&amp;R&amp;"-,Bold"Authorization: FERC-922 OMB Control No. 1902-0262</oddHeader>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H16"/>
  <sheetViews>
    <sheetView showWhiteSpace="0" zoomScaleNormal="100" workbookViewId="0">
      <selection activeCell="D15" sqref="D15:H15"/>
    </sheetView>
  </sheetViews>
  <sheetFormatPr defaultRowHeight="14.4" x14ac:dyDescent="0.3"/>
  <cols>
    <col min="1" max="1" width="6" customWidth="1"/>
    <col min="2" max="2" width="52.109375" bestFit="1" customWidth="1"/>
    <col min="3" max="3" width="36.6640625" customWidth="1"/>
    <col min="4" max="8" width="12.88671875" style="470" customWidth="1"/>
  </cols>
  <sheetData>
    <row r="1" spans="1:8" x14ac:dyDescent="0.3">
      <c r="A1" s="525" t="s">
        <v>13</v>
      </c>
      <c r="B1" s="525"/>
      <c r="C1" s="526"/>
      <c r="D1" s="522" t="str">
        <f>+'#1 Reserve Margins'!C1</f>
        <v>NYISO</v>
      </c>
      <c r="E1" s="523"/>
      <c r="F1" s="523"/>
      <c r="G1" s="523"/>
      <c r="H1" s="548"/>
    </row>
    <row r="2" spans="1:8" x14ac:dyDescent="0.3">
      <c r="A2" s="61"/>
      <c r="B2" s="290"/>
      <c r="C2" s="106"/>
    </row>
    <row r="3" spans="1:8" s="442" customFormat="1" ht="15.6" x14ac:dyDescent="0.3">
      <c r="A3" s="226" t="s">
        <v>127</v>
      </c>
      <c r="B3" s="226"/>
      <c r="D3" s="475"/>
      <c r="E3" s="477"/>
      <c r="F3" s="477"/>
      <c r="G3" s="477"/>
      <c r="H3" s="477"/>
    </row>
    <row r="4" spans="1:8" s="298" customFormat="1" x14ac:dyDescent="0.3">
      <c r="A4" s="400"/>
      <c r="B4" s="400"/>
      <c r="C4" s="401"/>
      <c r="D4" s="478">
        <v>2014</v>
      </c>
      <c r="E4" s="478">
        <v>2015</v>
      </c>
      <c r="F4" s="478">
        <v>2016</v>
      </c>
      <c r="G4" s="478">
        <v>2017</v>
      </c>
      <c r="H4" s="478">
        <v>2018</v>
      </c>
    </row>
    <row r="5" spans="1:8" s="298" customFormat="1" x14ac:dyDescent="0.3">
      <c r="A5" s="400"/>
      <c r="B5" s="299" t="s">
        <v>113</v>
      </c>
      <c r="C5" s="258" t="s">
        <v>195</v>
      </c>
      <c r="D5" s="402" t="s">
        <v>1</v>
      </c>
      <c r="E5" s="403" t="s">
        <v>1</v>
      </c>
      <c r="F5" s="403" t="s">
        <v>1</v>
      </c>
      <c r="G5" s="403" t="s">
        <v>1</v>
      </c>
      <c r="H5" s="404" t="s">
        <v>1</v>
      </c>
    </row>
    <row r="6" spans="1:8" s="298" customFormat="1" x14ac:dyDescent="0.3">
      <c r="A6" s="95">
        <v>7</v>
      </c>
      <c r="B6" s="305" t="s">
        <v>64</v>
      </c>
      <c r="C6" s="207" t="s">
        <v>8</v>
      </c>
      <c r="D6" s="203">
        <v>6.546666666666666</v>
      </c>
      <c r="E6" s="204">
        <v>8.1133333333333333</v>
      </c>
      <c r="F6" s="204">
        <v>31.026000000000003</v>
      </c>
      <c r="G6" s="204">
        <v>10.316666666666666</v>
      </c>
      <c r="H6" s="205">
        <v>16.91</v>
      </c>
    </row>
    <row r="7" spans="1:8" s="298" customFormat="1" x14ac:dyDescent="0.3">
      <c r="A7" s="275">
        <f>+A6+0.01</f>
        <v>7.01</v>
      </c>
      <c r="B7" s="305" t="s">
        <v>68</v>
      </c>
      <c r="C7" s="207" t="s">
        <v>8</v>
      </c>
      <c r="D7" s="203">
        <v>2.9792857142857145</v>
      </c>
      <c r="E7" s="204">
        <v>2.6742857142857139</v>
      </c>
      <c r="F7" s="204">
        <v>7.4963636363636361</v>
      </c>
      <c r="G7" s="204">
        <v>4.0354545454545452</v>
      </c>
      <c r="H7" s="205">
        <v>6.7963636363636368</v>
      </c>
    </row>
    <row r="8" spans="1:8" s="298" customFormat="1" x14ac:dyDescent="0.3">
      <c r="A8" s="275">
        <f t="shared" ref="A8:A15" si="0">+A7+0.01</f>
        <v>7.02</v>
      </c>
      <c r="B8" s="305" t="s">
        <v>69</v>
      </c>
      <c r="C8" s="207" t="s">
        <v>8</v>
      </c>
      <c r="D8" s="203">
        <v>7.0729999999999986</v>
      </c>
      <c r="E8" s="204">
        <v>5.0313333333333334</v>
      </c>
      <c r="F8" s="204">
        <v>4.4629411764705891</v>
      </c>
      <c r="G8" s="204">
        <v>6.7423529411764687</v>
      </c>
      <c r="H8" s="205">
        <v>3.9427777777777777</v>
      </c>
    </row>
    <row r="9" spans="1:8" s="298" customFormat="1" x14ac:dyDescent="0.3">
      <c r="A9" s="275">
        <f t="shared" si="0"/>
        <v>7.0299999999999994</v>
      </c>
      <c r="B9" s="305" t="s">
        <v>65</v>
      </c>
      <c r="C9" s="207" t="s">
        <v>8</v>
      </c>
      <c r="D9" s="203">
        <v>12.563176470588241</v>
      </c>
      <c r="E9" s="204">
        <v>16.329467455621302</v>
      </c>
      <c r="F9" s="204">
        <v>13.661834319526628</v>
      </c>
      <c r="G9" s="204">
        <v>10.736932515337429</v>
      </c>
      <c r="H9" s="205">
        <v>12.069687499999999</v>
      </c>
    </row>
    <row r="10" spans="1:8" s="298" customFormat="1" x14ac:dyDescent="0.3">
      <c r="A10" s="275">
        <f t="shared" si="0"/>
        <v>7.0399999999999991</v>
      </c>
      <c r="B10" s="305" t="s">
        <v>12</v>
      </c>
      <c r="C10" s="207" t="s">
        <v>8</v>
      </c>
      <c r="D10" s="203">
        <v>6.3535416666666666</v>
      </c>
      <c r="E10" s="204">
        <v>2.9581249999999999</v>
      </c>
      <c r="F10" s="204">
        <v>2.7595833333333335</v>
      </c>
      <c r="G10" s="204">
        <v>2.1752083333333339</v>
      </c>
      <c r="H10" s="205">
        <v>1.4710000000000001</v>
      </c>
    </row>
    <row r="11" spans="1:8" s="298" customFormat="1" x14ac:dyDescent="0.3">
      <c r="A11" s="275">
        <f t="shared" si="0"/>
        <v>7.0499999999999989</v>
      </c>
      <c r="B11" s="305" t="s">
        <v>36</v>
      </c>
      <c r="C11" s="207" t="s">
        <v>8</v>
      </c>
      <c r="D11" s="203">
        <v>2.9616666666666664</v>
      </c>
      <c r="E11" s="204">
        <v>1.9283333333333337</v>
      </c>
      <c r="F11" s="204">
        <v>1.5666666666666667</v>
      </c>
      <c r="G11" s="204">
        <v>6.4033333333333333</v>
      </c>
      <c r="H11" s="205">
        <v>3.0333333333333332</v>
      </c>
    </row>
    <row r="12" spans="1:8" s="298" customFormat="1" x14ac:dyDescent="0.3">
      <c r="A12" s="275">
        <f t="shared" si="0"/>
        <v>7.0599999999999987</v>
      </c>
      <c r="B12" s="305" t="s">
        <v>5</v>
      </c>
      <c r="C12" s="207" t="s">
        <v>8</v>
      </c>
      <c r="D12" s="203">
        <v>48.169999999999987</v>
      </c>
      <c r="E12" s="204">
        <v>46.225365853658531</v>
      </c>
      <c r="F12" s="204">
        <v>48.57097560975609</v>
      </c>
      <c r="G12" s="204">
        <v>48.921250000000001</v>
      </c>
      <c r="H12" s="205">
        <v>44.188749999999999</v>
      </c>
    </row>
    <row r="13" spans="1:8" s="298" customFormat="1" x14ac:dyDescent="0.3">
      <c r="A13" s="275">
        <f t="shared" si="0"/>
        <v>7.0699999999999985</v>
      </c>
      <c r="B13" s="275" t="s">
        <v>6</v>
      </c>
      <c r="C13" s="207" t="s">
        <v>8</v>
      </c>
      <c r="D13" s="203">
        <v>84.976470588235301</v>
      </c>
      <c r="E13" s="204">
        <v>84.413888888888906</v>
      </c>
      <c r="F13" s="204">
        <v>83.236111111111114</v>
      </c>
      <c r="G13" s="204">
        <v>80.275555555555528</v>
      </c>
      <c r="H13" s="205">
        <v>80.933125000000004</v>
      </c>
    </row>
    <row r="14" spans="1:8" s="298" customFormat="1" x14ac:dyDescent="0.3">
      <c r="A14" s="275">
        <f t="shared" si="0"/>
        <v>7.0799999999999983</v>
      </c>
      <c r="B14" s="275" t="s">
        <v>4</v>
      </c>
      <c r="C14" s="207" t="s">
        <v>8</v>
      </c>
      <c r="D14" s="203">
        <v>52.75</v>
      </c>
      <c r="E14" s="204">
        <v>48.24</v>
      </c>
      <c r="F14" s="204">
        <v>50.44</v>
      </c>
      <c r="G14" s="204">
        <v>47.9</v>
      </c>
      <c r="H14" s="205">
        <v>52.400000000000006</v>
      </c>
    </row>
    <row r="15" spans="1:8" s="298" customFormat="1" ht="303" customHeight="1" x14ac:dyDescent="0.3">
      <c r="A15" s="275">
        <f t="shared" si="0"/>
        <v>7.0899999999999981</v>
      </c>
      <c r="B15" s="305" t="s">
        <v>84</v>
      </c>
      <c r="C15" s="305"/>
      <c r="D15" s="549" t="s">
        <v>311</v>
      </c>
      <c r="E15" s="550"/>
      <c r="F15" s="550"/>
      <c r="G15" s="550"/>
      <c r="H15" s="551"/>
    </row>
    <row r="16" spans="1:8" ht="15.6" x14ac:dyDescent="0.3">
      <c r="A16" s="10"/>
      <c r="B16" s="3"/>
      <c r="C16" s="11"/>
    </row>
  </sheetData>
  <mergeCells count="3">
    <mergeCell ref="D1:H1"/>
    <mergeCell ref="A1:C1"/>
    <mergeCell ref="D15:H15"/>
  </mergeCells>
  <pageMargins left="0.25" right="0.25" top="0.75" bottom="0.75" header="0.3" footer="0.3"/>
  <pageSetup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92D050"/>
    <pageSetUpPr fitToPage="1"/>
  </sheetPr>
  <dimension ref="A1:J9"/>
  <sheetViews>
    <sheetView zoomScaleNormal="100" workbookViewId="0">
      <selection activeCell="C9" sqref="C9:G9"/>
    </sheetView>
  </sheetViews>
  <sheetFormatPr defaultColWidth="8.88671875" defaultRowHeight="14.4" x14ac:dyDescent="0.3"/>
  <cols>
    <col min="1" max="1" width="5.5546875" style="61" customWidth="1"/>
    <col min="2" max="2" width="73.5546875" style="61" customWidth="1"/>
    <col min="3" max="7" width="15.6640625" style="61" customWidth="1"/>
    <col min="8" max="8" width="14.5546875" style="61" customWidth="1"/>
    <col min="9" max="16384" width="8.88671875" style="61"/>
  </cols>
  <sheetData>
    <row r="1" spans="1:10" x14ac:dyDescent="0.3">
      <c r="A1" s="16"/>
      <c r="B1" s="57" t="s">
        <v>13</v>
      </c>
      <c r="C1" s="58" t="str">
        <f>+'#1 Reserve Margins'!C1</f>
        <v>NYISO</v>
      </c>
      <c r="D1" s="59"/>
      <c r="E1" s="59"/>
      <c r="F1" s="59"/>
      <c r="G1" s="60"/>
    </row>
    <row r="2" spans="1:10" x14ac:dyDescent="0.3">
      <c r="A2" s="16"/>
      <c r="B2" s="291"/>
      <c r="C2" s="74"/>
      <c r="D2" s="18"/>
      <c r="E2" s="18"/>
      <c r="F2" s="18"/>
      <c r="G2" s="18"/>
    </row>
    <row r="3" spans="1:10" ht="15.6" x14ac:dyDescent="0.3">
      <c r="A3" s="62" t="s">
        <v>139</v>
      </c>
      <c r="B3" s="63"/>
      <c r="C3" s="56"/>
      <c r="D3" s="64"/>
      <c r="E3" s="64"/>
      <c r="F3" s="64"/>
      <c r="G3" s="64"/>
    </row>
    <row r="4" spans="1:10" x14ac:dyDescent="0.3">
      <c r="A4" s="275"/>
      <c r="B4" s="274" t="str">
        <f>+'#1 Reserve Margins'!B4</f>
        <v>Reporting Period</v>
      </c>
      <c r="C4" s="64">
        <f>+'#1 Reserve Margins'!C4</f>
        <v>2014</v>
      </c>
      <c r="D4" s="67">
        <f>+'#1 Reserve Margins'!D4</f>
        <v>2015</v>
      </c>
      <c r="E4" s="67">
        <f>+'#1 Reserve Margins'!E4</f>
        <v>2016</v>
      </c>
      <c r="F4" s="67">
        <f>+'#1 Reserve Margins'!F4</f>
        <v>2017</v>
      </c>
      <c r="G4" s="67">
        <f>+'#1 Reserve Margins'!G4</f>
        <v>2018</v>
      </c>
    </row>
    <row r="5" spans="1:10" ht="86.4" x14ac:dyDescent="0.3">
      <c r="A5" s="68">
        <v>8</v>
      </c>
      <c r="B5" s="39" t="s">
        <v>200</v>
      </c>
      <c r="C5" s="343" t="s">
        <v>284</v>
      </c>
      <c r="D5" s="344" t="s">
        <v>284</v>
      </c>
      <c r="E5" s="344" t="s">
        <v>284</v>
      </c>
      <c r="F5" s="344" t="s">
        <v>284</v>
      </c>
      <c r="G5" s="345" t="s">
        <v>284</v>
      </c>
      <c r="J5" s="69"/>
    </row>
    <row r="6" spans="1:10" ht="28.8" x14ac:dyDescent="0.3">
      <c r="A6" s="68">
        <f>+A5+0.01</f>
        <v>8.01</v>
      </c>
      <c r="B6" s="39" t="s">
        <v>145</v>
      </c>
      <c r="C6" s="340" t="s">
        <v>284</v>
      </c>
      <c r="D6" s="341" t="s">
        <v>284</v>
      </c>
      <c r="E6" s="341" t="s">
        <v>284</v>
      </c>
      <c r="F6" s="341" t="s">
        <v>284</v>
      </c>
      <c r="G6" s="342" t="s">
        <v>284</v>
      </c>
    </row>
    <row r="7" spans="1:10" x14ac:dyDescent="0.3">
      <c r="A7" s="68">
        <f>+A6+0.01</f>
        <v>8.02</v>
      </c>
      <c r="B7" s="39" t="s">
        <v>82</v>
      </c>
      <c r="C7" s="405">
        <f>+'#1 Reserve Margins'!C12</f>
        <v>41984</v>
      </c>
      <c r="D7" s="406">
        <f>+'#1 Reserve Margins'!D12</f>
        <v>41712</v>
      </c>
      <c r="E7" s="406">
        <f>+'#1 Reserve Margins'!E12</f>
        <v>41833</v>
      </c>
      <c r="F7" s="406">
        <f>+'#1 Reserve Margins'!F12</f>
        <v>42850</v>
      </c>
      <c r="G7" s="407">
        <f>+'#1 Reserve Margins'!G12</f>
        <v>42043</v>
      </c>
    </row>
    <row r="8" spans="1:10" ht="43.2" x14ac:dyDescent="0.3">
      <c r="A8" s="68">
        <f>+A7+0.01</f>
        <v>8.0299999999999994</v>
      </c>
      <c r="B8" s="39" t="s">
        <v>150</v>
      </c>
      <c r="C8" s="183" t="e">
        <f>+C6/C7</f>
        <v>#VALUE!</v>
      </c>
      <c r="D8" s="180" t="e">
        <f>+D6/D7</f>
        <v>#VALUE!</v>
      </c>
      <c r="E8" s="180" t="e">
        <f>+E6/E7</f>
        <v>#VALUE!</v>
      </c>
      <c r="F8" s="180" t="e">
        <f>+F6/F7</f>
        <v>#VALUE!</v>
      </c>
      <c r="G8" s="184" t="e">
        <f>+G6/G7</f>
        <v>#VALUE!</v>
      </c>
    </row>
    <row r="9" spans="1:10" ht="46.5" customHeight="1" x14ac:dyDescent="0.3">
      <c r="A9" s="68">
        <f>+A8+0.01</f>
        <v>8.0399999999999991</v>
      </c>
      <c r="B9" s="178" t="s">
        <v>83</v>
      </c>
      <c r="C9" s="552" t="s">
        <v>317</v>
      </c>
      <c r="D9" s="553"/>
      <c r="E9" s="553"/>
      <c r="F9" s="553"/>
      <c r="G9" s="554"/>
    </row>
  </sheetData>
  <mergeCells count="1">
    <mergeCell ref="C9:G9"/>
  </mergeCells>
  <pageMargins left="0.25" right="0.25" top="0.75" bottom="0.75" header="0.3" footer="0.3"/>
  <pageSetup scale="84" fitToHeight="0" orientation="landscape" r:id="rId1"/>
  <headerFooter>
    <oddHeader>&amp;L&amp;"-,Bold"Federal Energy Regulatory Commission  STAFF DRAFT
&amp;C&amp;"-,Bold"&amp;K000000Common Metrics 2020&amp;R&amp;"-,Bold"Authorization: FERC-922 OMB Control No. 1902-0262</oddHeader>
    <oddFooter>&amp;R&amp;P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30</vt:i4>
      </vt:variant>
      <vt:variant>
        <vt:lpstr>Named Ranges</vt:lpstr>
      </vt:variant>
      <vt:variant>
        <vt:i4>2</vt:i4>
      </vt:variant>
    </vt:vector>
  </HeadingPairs>
  <TitlesOfParts>
    <vt:vector size="32" baseType="lpstr">
      <vt:lpstr>Instructions </vt:lpstr>
      <vt:lpstr>#1 Reserve Margins</vt:lpstr>
      <vt:lpstr>#2 Heat Rates</vt:lpstr>
      <vt:lpstr>#3 Fuel Diversity </vt:lpstr>
      <vt:lpstr>#4 Capacity Factor</vt:lpstr>
      <vt:lpstr>#5 EEA Hours</vt:lpstr>
      <vt:lpstr>#6 Performance During EEA</vt:lpstr>
      <vt:lpstr>#7 Resource Availability</vt:lpstr>
      <vt:lpstr>#8 RMR Capacity </vt:lpstr>
      <vt:lpstr>#9 RMR Contract</vt:lpstr>
      <vt:lpstr>#10 Demand Response</vt:lpstr>
      <vt:lpstr>#11 UnitHours Mtgted</vt:lpstr>
      <vt:lpstr>#12 Wholesale Power</vt:lpstr>
      <vt:lpstr>#13 Price Cost Markup</vt:lpstr>
      <vt:lpstr>#14 Fuel Adj Price</vt:lpstr>
      <vt:lpstr>#15 Price Convergence</vt:lpstr>
      <vt:lpstr>#16 Congestion Management</vt:lpstr>
      <vt:lpstr>#17 Admin Cost</vt:lpstr>
      <vt:lpstr>#18 Net Revenues</vt:lpstr>
      <vt:lpstr>#19 Avail 825 Shortage</vt:lpstr>
      <vt:lpstr>#20 Net CONE Comparison</vt:lpstr>
      <vt:lpstr>#21 Resource Deliverability</vt:lpstr>
      <vt:lpstr>#22 New Capacity (Entry)</vt:lpstr>
      <vt:lpstr>#23 Capacity Retire (Exit) </vt:lpstr>
      <vt:lpstr>#24 Forecasted Demand</vt:lpstr>
      <vt:lpstr>#25 Capacity Procure</vt:lpstr>
      <vt:lpstr>#26 Capacity Obligation</vt:lpstr>
      <vt:lpstr>#27 Over Perform</vt:lpstr>
      <vt:lpstr>#28 Under Perform</vt:lpstr>
      <vt:lpstr>#29 Total Bonus</vt:lpstr>
      <vt:lpstr>'#1 Reserve Margins'!Print_Titles</vt:lpstr>
      <vt:lpstr>'#14 Fuel Adj Price'!Print_Titles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2020-01-24T16:21:38Z</dcterms:created>
  <dcterms:modified xsi:type="dcterms:W3CDTF">2020-10-30T16:34:16Z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513776829</vt:i4>
  </property>
  <property fmtid="{D5CDD505-2E9C-101B-9397-08002B2CF9AE}" pid="3" name="_NewReviewCycle">
    <vt:lpwstr/>
  </property>
  <property fmtid="{D5CDD505-2E9C-101B-9397-08002B2CF9AE}" pid="4" name="_PreviousAdHocReviewCycleID">
    <vt:i4>-1849990785</vt:i4>
  </property>
  <property fmtid="{D5CDD505-2E9C-101B-9397-08002B2CF9AE}" pid="5" name="_ReviewingToolsShownOnce">
    <vt:lpwstr/>
  </property>
</Properties>
</file>